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66925"/>
  <mc:AlternateContent xmlns:mc="http://schemas.openxmlformats.org/markup-compatibility/2006">
    <mc:Choice Requires="x15">
      <x15ac:absPath xmlns:x15ac="http://schemas.microsoft.com/office/spreadsheetml/2010/11/ac" url="https://zurichinsurance.sharepoint.com/sites/DiabetesModelUoL/Shared Documents/Documentation/Final UoL paper and peer review/peer review/"/>
    </mc:Choice>
  </mc:AlternateContent>
  <xr:revisionPtr revIDLastSave="0" documentId="8_{BBC45F2C-4669-490C-B359-88378FAD69DE}" xr6:coauthVersionLast="47" xr6:coauthVersionMax="47" xr10:uidLastSave="{00000000-0000-0000-0000-000000000000}"/>
  <bookViews>
    <workbookView xWindow="38280" yWindow="-120" windowWidth="38640" windowHeight="21120" tabRatio="810" xr2:uid="{F5C5A114-7D5B-4C82-AD82-BCD17F368488}"/>
  </bookViews>
  <sheets>
    <sheet name="Disclaimer and Compliance" sheetId="28" r:id="rId1"/>
    <sheet name="TableOfContents" sheetId="23" r:id="rId2"/>
    <sheet name="INPUT&gt;&gt;" sheetId="31" r:id="rId3"/>
    <sheet name="Input_Guidance" sheetId="25" r:id="rId4"/>
    <sheet name="Input_Cases" sheetId="32" r:id="rId5"/>
    <sheet name="OUTPUT&gt;&gt;" sheetId="30" r:id="rId6"/>
    <sheet name="Model_Compare" sheetId="24" r:id="rId7"/>
    <sheet name="RiskFactor_Compare" sheetId="27" r:id="rId8"/>
    <sheet name="MODELS&gt;&gt;" sheetId="29" r:id="rId9"/>
    <sheet name="GS Male" sheetId="4" r:id="rId10"/>
    <sheet name="GS Female" sheetId="1" r:id="rId11"/>
    <sheet name="D1T Female" sheetId="22" r:id="rId12"/>
    <sheet name="D1T Male" sheetId="6" r:id="rId13"/>
    <sheet name="D2T Female" sheetId="34" r:id="rId14"/>
    <sheet name="D2T Male" sheetId="19" r:id="rId15"/>
    <sheet name="GS Male Homo" sheetId="12" r:id="rId16"/>
    <sheet name="GS Female Homo" sheetId="11" r:id="rId17"/>
    <sheet name="D1T Female Homo" sheetId="13" r:id="rId18"/>
    <sheet name="D1T Male Homo" sheetId="14" r:id="rId19"/>
    <sheet name="D2T Female Homo" sheetId="18" r:id="rId20"/>
    <sheet name="D2T Male Homo" sheetId="21" r:id="rId21"/>
  </sheet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82" i="18" l="1"/>
  <c r="N82" i="18"/>
  <c r="M83" i="18"/>
  <c r="N83" i="18"/>
  <c r="M84" i="18"/>
  <c r="N84" i="18"/>
  <c r="M85" i="18"/>
  <c r="N85" i="18"/>
  <c r="M86" i="18"/>
  <c r="N86" i="18"/>
  <c r="M87" i="18"/>
  <c r="N87" i="18"/>
  <c r="M88" i="18"/>
  <c r="N88" i="18"/>
  <c r="M89" i="18"/>
  <c r="N89" i="18"/>
  <c r="M90" i="18"/>
  <c r="N90" i="18"/>
  <c r="M91" i="18"/>
  <c r="N91" i="18"/>
  <c r="M92" i="18"/>
  <c r="N92" i="18"/>
  <c r="M93" i="18"/>
  <c r="N93" i="18"/>
  <c r="M94" i="18"/>
  <c r="N94" i="18"/>
  <c r="M95" i="18"/>
  <c r="N95" i="18"/>
  <c r="M96" i="18"/>
  <c r="N96" i="18"/>
  <c r="M97" i="18"/>
  <c r="N97" i="18"/>
  <c r="M98" i="18"/>
  <c r="N98" i="18"/>
  <c r="M99" i="18"/>
  <c r="N99" i="18"/>
  <c r="M100" i="18"/>
  <c r="N100" i="18"/>
  <c r="M101" i="18"/>
  <c r="N101" i="18"/>
  <c r="M102" i="18"/>
  <c r="N102" i="18"/>
  <c r="M103" i="18"/>
  <c r="N103" i="18"/>
  <c r="M104" i="18"/>
  <c r="N104" i="18"/>
  <c r="M105" i="18"/>
  <c r="N105" i="18"/>
  <c r="M106" i="18"/>
  <c r="N106" i="18"/>
  <c r="M107" i="18"/>
  <c r="N107" i="18"/>
  <c r="M108" i="18"/>
  <c r="N108" i="18"/>
  <c r="M109" i="18"/>
  <c r="N109" i="18"/>
  <c r="M110" i="18"/>
  <c r="N110" i="18"/>
  <c r="M111" i="18"/>
  <c r="N111" i="18"/>
  <c r="M112" i="18"/>
  <c r="N112" i="18"/>
  <c r="M113" i="18"/>
  <c r="N113" i="18"/>
  <c r="M114" i="18"/>
  <c r="N114" i="18"/>
  <c r="M115" i="18"/>
  <c r="N115" i="18"/>
  <c r="M116" i="18"/>
  <c r="N116" i="18"/>
  <c r="M117" i="18"/>
  <c r="N117" i="18"/>
  <c r="M118" i="18"/>
  <c r="N118" i="18"/>
  <c r="M119" i="18"/>
  <c r="N119" i="18"/>
  <c r="M120" i="18"/>
  <c r="N120" i="18"/>
  <c r="M121" i="18"/>
  <c r="N121" i="18"/>
  <c r="M122" i="18"/>
  <c r="N122" i="18"/>
  <c r="M123" i="18"/>
  <c r="N123" i="18"/>
  <c r="M124" i="18"/>
  <c r="N124" i="18"/>
  <c r="M125" i="18"/>
  <c r="N125" i="18"/>
  <c r="M126" i="18"/>
  <c r="N126" i="18"/>
  <c r="M127" i="18"/>
  <c r="N127" i="18"/>
  <c r="N81" i="18"/>
  <c r="M81" i="18"/>
  <c r="M87" i="21"/>
  <c r="N87" i="21"/>
  <c r="M88" i="21"/>
  <c r="N88" i="21"/>
  <c r="M89" i="21"/>
  <c r="N89" i="21"/>
  <c r="M90" i="21"/>
  <c r="N90" i="21"/>
  <c r="M91" i="21"/>
  <c r="N91" i="21"/>
  <c r="M92" i="21"/>
  <c r="N92" i="21"/>
  <c r="M93" i="21"/>
  <c r="N93" i="21"/>
  <c r="M94" i="21"/>
  <c r="N94" i="21"/>
  <c r="M95" i="21"/>
  <c r="N95" i="21"/>
  <c r="M96" i="21"/>
  <c r="N96" i="21"/>
  <c r="M97" i="21"/>
  <c r="N97" i="21"/>
  <c r="M98" i="21"/>
  <c r="N98" i="21"/>
  <c r="M99" i="21"/>
  <c r="N99" i="21"/>
  <c r="M100" i="21"/>
  <c r="N100" i="21"/>
  <c r="M101" i="21"/>
  <c r="N101" i="21"/>
  <c r="M102" i="21"/>
  <c r="N102" i="21"/>
  <c r="M103" i="21"/>
  <c r="N103" i="21"/>
  <c r="M104" i="21"/>
  <c r="N104" i="21"/>
  <c r="M105" i="21"/>
  <c r="N105" i="21"/>
  <c r="M106" i="21"/>
  <c r="N106" i="21"/>
  <c r="M107" i="21"/>
  <c r="N107" i="21"/>
  <c r="M108" i="21"/>
  <c r="N108" i="21"/>
  <c r="M109" i="21"/>
  <c r="N109" i="21"/>
  <c r="M110" i="21"/>
  <c r="N110" i="21"/>
  <c r="M111" i="21"/>
  <c r="N111" i="21"/>
  <c r="M112" i="21"/>
  <c r="N112" i="21"/>
  <c r="M113" i="21"/>
  <c r="N113" i="21"/>
  <c r="M114" i="21"/>
  <c r="N114" i="21"/>
  <c r="M115" i="21"/>
  <c r="N115" i="21"/>
  <c r="M116" i="21"/>
  <c r="N116" i="21"/>
  <c r="M117" i="21"/>
  <c r="N117" i="21"/>
  <c r="M118" i="21"/>
  <c r="N118" i="21"/>
  <c r="M119" i="21"/>
  <c r="N119" i="21"/>
  <c r="M120" i="21"/>
  <c r="N120" i="21"/>
  <c r="M121" i="21"/>
  <c r="N121" i="21"/>
  <c r="M122" i="21"/>
  <c r="N122" i="21"/>
  <c r="M123" i="21"/>
  <c r="N123" i="21"/>
  <c r="M124" i="21"/>
  <c r="N124" i="21"/>
  <c r="M125" i="21"/>
  <c r="N125" i="21"/>
  <c r="M126" i="21"/>
  <c r="N126" i="21"/>
  <c r="M127" i="21"/>
  <c r="N127" i="21"/>
  <c r="M128" i="21"/>
  <c r="N128" i="21"/>
  <c r="M129" i="21"/>
  <c r="N129" i="21"/>
  <c r="M130" i="21"/>
  <c r="N130" i="21"/>
  <c r="M131" i="21"/>
  <c r="N131" i="21"/>
  <c r="M132" i="21"/>
  <c r="N132" i="21"/>
  <c r="M133" i="21"/>
  <c r="N133" i="21"/>
  <c r="M134" i="21"/>
  <c r="N134" i="21"/>
  <c r="M135" i="21"/>
  <c r="N135" i="21"/>
  <c r="M136" i="21"/>
  <c r="N136" i="21"/>
  <c r="M137" i="21"/>
  <c r="N137" i="21"/>
  <c r="M138" i="21"/>
  <c r="N138" i="21"/>
  <c r="M139" i="21"/>
  <c r="N139" i="21"/>
  <c r="M140" i="21"/>
  <c r="N140" i="21"/>
  <c r="M141" i="21"/>
  <c r="N141" i="21"/>
  <c r="M142" i="21"/>
  <c r="N142" i="21"/>
  <c r="M143" i="21"/>
  <c r="N143" i="21"/>
  <c r="M144" i="21"/>
  <c r="N144" i="21"/>
  <c r="M145" i="21"/>
  <c r="N145" i="21"/>
  <c r="M146" i="21"/>
  <c r="N146" i="21"/>
  <c r="M147" i="21"/>
  <c r="N147" i="21"/>
  <c r="M148" i="21"/>
  <c r="N148" i="21"/>
  <c r="M149" i="21"/>
  <c r="N149" i="21"/>
  <c r="N86" i="21"/>
  <c r="M86" i="21"/>
  <c r="M87" i="19"/>
  <c r="N87" i="19"/>
  <c r="M88" i="19"/>
  <c r="N88" i="19"/>
  <c r="M89" i="19"/>
  <c r="N89" i="19"/>
  <c r="M90" i="19"/>
  <c r="N90" i="19"/>
  <c r="M91" i="19"/>
  <c r="N91" i="19"/>
  <c r="M92" i="19"/>
  <c r="N92" i="19"/>
  <c r="M93" i="19"/>
  <c r="N93" i="19"/>
  <c r="M94" i="19"/>
  <c r="N94" i="19"/>
  <c r="M95" i="19"/>
  <c r="N95" i="19"/>
  <c r="M96" i="19"/>
  <c r="N96" i="19"/>
  <c r="M97" i="19"/>
  <c r="N97" i="19"/>
  <c r="M98" i="19"/>
  <c r="N98" i="19"/>
  <c r="M99" i="19"/>
  <c r="N99" i="19"/>
  <c r="M100" i="19"/>
  <c r="N100" i="19"/>
  <c r="M101" i="19"/>
  <c r="N101" i="19"/>
  <c r="M102" i="19"/>
  <c r="N102" i="19"/>
  <c r="M103" i="19"/>
  <c r="N103" i="19"/>
  <c r="M104" i="19"/>
  <c r="N104" i="19"/>
  <c r="M105" i="19"/>
  <c r="N105" i="19"/>
  <c r="M106" i="19"/>
  <c r="N106" i="19"/>
  <c r="M107" i="19"/>
  <c r="N107" i="19"/>
  <c r="M108" i="19"/>
  <c r="N108" i="19"/>
  <c r="M109" i="19"/>
  <c r="N109" i="19"/>
  <c r="M110" i="19"/>
  <c r="N110" i="19"/>
  <c r="M111" i="19"/>
  <c r="N111" i="19"/>
  <c r="M112" i="19"/>
  <c r="N112" i="19"/>
  <c r="M113" i="19"/>
  <c r="N113" i="19"/>
  <c r="M114" i="19"/>
  <c r="N114" i="19"/>
  <c r="M115" i="19"/>
  <c r="N115" i="19"/>
  <c r="M116" i="19"/>
  <c r="N116" i="19"/>
  <c r="M117" i="19"/>
  <c r="N117" i="19"/>
  <c r="M118" i="19"/>
  <c r="N118" i="19"/>
  <c r="M119" i="19"/>
  <c r="N119" i="19"/>
  <c r="M120" i="19"/>
  <c r="N120" i="19"/>
  <c r="M121" i="19"/>
  <c r="N121" i="19"/>
  <c r="M122" i="19"/>
  <c r="N122" i="19"/>
  <c r="M123" i="19"/>
  <c r="N123" i="19"/>
  <c r="M124" i="19"/>
  <c r="N124" i="19"/>
  <c r="M125" i="19"/>
  <c r="N125" i="19"/>
  <c r="M126" i="19"/>
  <c r="N126" i="19"/>
  <c r="M127" i="19"/>
  <c r="N127" i="19"/>
  <c r="M128" i="19"/>
  <c r="N128" i="19"/>
  <c r="M129" i="19"/>
  <c r="N129" i="19"/>
  <c r="M130" i="19"/>
  <c r="N130" i="19"/>
  <c r="M131" i="19"/>
  <c r="N131" i="19"/>
  <c r="M132" i="19"/>
  <c r="N132" i="19"/>
  <c r="M133" i="19"/>
  <c r="N133" i="19"/>
  <c r="M134" i="19"/>
  <c r="N134" i="19"/>
  <c r="M135" i="19"/>
  <c r="N135" i="19"/>
  <c r="M136" i="19"/>
  <c r="N136" i="19"/>
  <c r="M137" i="19"/>
  <c r="N137" i="19"/>
  <c r="M138" i="19"/>
  <c r="N138" i="19"/>
  <c r="M139" i="19"/>
  <c r="N139" i="19"/>
  <c r="M140" i="19"/>
  <c r="N140" i="19"/>
  <c r="M141" i="19"/>
  <c r="N141" i="19"/>
  <c r="M142" i="19"/>
  <c r="N142" i="19"/>
  <c r="M143" i="19"/>
  <c r="N143" i="19"/>
  <c r="M144" i="19"/>
  <c r="N144" i="19"/>
  <c r="M145" i="19"/>
  <c r="N145" i="19"/>
  <c r="M146" i="19"/>
  <c r="N146" i="19"/>
  <c r="M147" i="19"/>
  <c r="N147" i="19"/>
  <c r="M148" i="19"/>
  <c r="N148" i="19"/>
  <c r="M149" i="19"/>
  <c r="N149" i="19"/>
  <c r="N86" i="19"/>
  <c r="M86" i="19"/>
  <c r="M82" i="34"/>
  <c r="N82" i="34"/>
  <c r="M83" i="34"/>
  <c r="N83" i="34"/>
  <c r="M84" i="34"/>
  <c r="N84" i="34"/>
  <c r="M85" i="34"/>
  <c r="N85" i="34"/>
  <c r="M86" i="34"/>
  <c r="N86" i="34"/>
  <c r="M87" i="34"/>
  <c r="N87" i="34"/>
  <c r="M88" i="34"/>
  <c r="N88" i="34"/>
  <c r="M89" i="34"/>
  <c r="N89" i="34"/>
  <c r="M90" i="34"/>
  <c r="N90" i="34"/>
  <c r="M91" i="34"/>
  <c r="N91" i="34"/>
  <c r="M92" i="34"/>
  <c r="N92" i="34"/>
  <c r="M93" i="34"/>
  <c r="N93" i="34"/>
  <c r="M94" i="34"/>
  <c r="N94" i="34"/>
  <c r="M95" i="34"/>
  <c r="N95" i="34"/>
  <c r="M96" i="34"/>
  <c r="N96" i="34"/>
  <c r="M97" i="34"/>
  <c r="N97" i="34"/>
  <c r="M98" i="34"/>
  <c r="N98" i="34"/>
  <c r="M99" i="34"/>
  <c r="N99" i="34"/>
  <c r="M100" i="34"/>
  <c r="N100" i="34"/>
  <c r="M101" i="34"/>
  <c r="N101" i="34"/>
  <c r="M102" i="34"/>
  <c r="N102" i="34"/>
  <c r="M103" i="34"/>
  <c r="N103" i="34"/>
  <c r="M104" i="34"/>
  <c r="N104" i="34"/>
  <c r="M105" i="34"/>
  <c r="N105" i="34"/>
  <c r="M106" i="34"/>
  <c r="N106" i="34"/>
  <c r="M107" i="34"/>
  <c r="N107" i="34"/>
  <c r="M108" i="34"/>
  <c r="N108" i="34"/>
  <c r="M109" i="34"/>
  <c r="N109" i="34"/>
  <c r="M110" i="34"/>
  <c r="N110" i="34"/>
  <c r="M111" i="34"/>
  <c r="N111" i="34"/>
  <c r="M112" i="34"/>
  <c r="N112" i="34"/>
  <c r="M113" i="34"/>
  <c r="N113" i="34"/>
  <c r="M114" i="34"/>
  <c r="N114" i="34"/>
  <c r="M115" i="34"/>
  <c r="N115" i="34"/>
  <c r="M116" i="34"/>
  <c r="N116" i="34"/>
  <c r="M117" i="34"/>
  <c r="N117" i="34"/>
  <c r="M118" i="34"/>
  <c r="N118" i="34"/>
  <c r="M119" i="34"/>
  <c r="N119" i="34"/>
  <c r="M120" i="34"/>
  <c r="N120" i="34"/>
  <c r="M121" i="34"/>
  <c r="N121" i="34"/>
  <c r="M122" i="34"/>
  <c r="N122" i="34"/>
  <c r="M123" i="34"/>
  <c r="N123" i="34"/>
  <c r="M124" i="34"/>
  <c r="N124" i="34"/>
  <c r="M125" i="34"/>
  <c r="N125" i="34"/>
  <c r="M126" i="34"/>
  <c r="N126" i="34"/>
  <c r="M127" i="34"/>
  <c r="N127" i="34"/>
  <c r="N81" i="34"/>
  <c r="M81" i="34"/>
  <c r="C21" i="32" l="1" a="1"/>
  <c r="C21" i="32" s="1"/>
  <c r="C40" i="19" s="1"/>
  <c r="C62" i="32" a="1"/>
  <c r="C62" i="32" s="1"/>
  <c r="C61" i="32" a="1"/>
  <c r="C61" i="32" s="1"/>
  <c r="C60" i="32" a="1"/>
  <c r="C60" i="32" s="1"/>
  <c r="C59" i="32" a="1"/>
  <c r="C59" i="32" s="1"/>
  <c r="C58" i="32" a="1"/>
  <c r="C58" i="32" s="1"/>
  <c r="C57" i="32" a="1"/>
  <c r="C57" i="32" s="1"/>
  <c r="C56" i="32" a="1"/>
  <c r="C56" i="32" s="1"/>
  <c r="C55" i="32" a="1"/>
  <c r="C55" i="32" s="1"/>
  <c r="C54" i="32" a="1"/>
  <c r="C54" i="32" s="1"/>
  <c r="C53" i="32" a="1"/>
  <c r="C53" i="32" s="1"/>
  <c r="C52" i="32" a="1"/>
  <c r="C52" i="32" s="1"/>
  <c r="C51" i="32" a="1"/>
  <c r="C51" i="32" s="1"/>
  <c r="C50" i="32" a="1"/>
  <c r="C50" i="32" s="1"/>
  <c r="C49" i="32" a="1"/>
  <c r="C49" i="32" s="1"/>
  <c r="C48" i="32" a="1"/>
  <c r="C48" i="32" s="1"/>
  <c r="C47" i="32" a="1"/>
  <c r="C47" i="32" s="1"/>
  <c r="C46" i="32" a="1"/>
  <c r="C46" i="32" s="1"/>
  <c r="C45" i="32" a="1"/>
  <c r="C45" i="32" s="1"/>
  <c r="C44" i="32" a="1"/>
  <c r="C44" i="32" s="1"/>
  <c r="C43" i="32" a="1"/>
  <c r="C43" i="32" s="1"/>
  <c r="C42" i="32" a="1"/>
  <c r="C42" i="32" s="1"/>
  <c r="C41" i="32" a="1"/>
  <c r="C41" i="32" s="1"/>
  <c r="C40" i="32" a="1"/>
  <c r="C40" i="32" s="1"/>
  <c r="C39" i="32" a="1"/>
  <c r="C39" i="32" s="1"/>
  <c r="C38" i="32" a="1"/>
  <c r="C38" i="32" s="1"/>
  <c r="C37" i="32" a="1"/>
  <c r="C37" i="32" s="1"/>
  <c r="C36" i="32" a="1"/>
  <c r="C36" i="32" s="1"/>
  <c r="C35" i="32" a="1"/>
  <c r="C35" i="32" s="1"/>
  <c r="C34" i="32" a="1"/>
  <c r="C34" i="32" s="1"/>
  <c r="C33" i="32" a="1"/>
  <c r="C33" i="32" s="1"/>
  <c r="C32" i="32" a="1"/>
  <c r="C32" i="32" s="1"/>
  <c r="C31" i="32" a="1"/>
  <c r="C31" i="32" s="1"/>
  <c r="C30" i="32" a="1"/>
  <c r="C30" i="32" s="1"/>
  <c r="C29" i="32" a="1"/>
  <c r="C29" i="32" s="1"/>
  <c r="C28" i="32" a="1"/>
  <c r="C28" i="32" s="1"/>
  <c r="C27" i="32" a="1"/>
  <c r="C27" i="32" s="1"/>
  <c r="C26" i="32" a="1"/>
  <c r="C26" i="32" s="1"/>
  <c r="C25" i="32" a="1"/>
  <c r="C25" i="32" s="1"/>
  <c r="C24" i="32" a="1"/>
  <c r="C24" i="32" s="1"/>
  <c r="C20" i="32" a="1"/>
  <c r="C20" i="32" s="1"/>
  <c r="C19" i="32" a="1"/>
  <c r="C19" i="32" s="1"/>
  <c r="C16" i="32" a="1"/>
  <c r="C16" i="32" s="1"/>
  <c r="C15" i="32" a="1"/>
  <c r="C15" i="32" s="1"/>
  <c r="C13" i="32" a="1"/>
  <c r="C13" i="32" s="1"/>
  <c r="C12" i="32" a="1"/>
  <c r="C12" i="32" s="1"/>
  <c r="C11" i="32" a="1"/>
  <c r="C11" i="32" s="1"/>
  <c r="C10" i="32" a="1"/>
  <c r="C10" i="32" s="1"/>
  <c r="C9" i="32" a="1"/>
  <c r="C9" i="32" s="1"/>
  <c r="C7" i="32" a="1"/>
  <c r="C7" i="32" s="1"/>
  <c r="C5" i="32" a="1"/>
  <c r="C5" i="32" s="1"/>
  <c r="C39" i="34" l="1"/>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20" i="13"/>
  <c r="L20" i="13"/>
  <c r="N20" i="13" a="1"/>
  <c r="N20" i="13" s="1"/>
  <c r="S22" i="27"/>
  <c r="O75" i="27"/>
  <c r="R145" i="27"/>
  <c r="R132" i="27"/>
  <c r="N200" i="27"/>
  <c r="L205" i="27"/>
  <c r="O56" i="27"/>
  <c r="R25" i="27"/>
  <c r="S202" i="27"/>
  <c r="Q63" i="27"/>
  <c r="Q84" i="27"/>
  <c r="O159" i="27"/>
  <c r="R119" i="27"/>
  <c r="N137" i="27"/>
  <c r="J223" i="27"/>
  <c r="L203" i="27"/>
  <c r="O143" i="27"/>
  <c r="K51" i="27"/>
  <c r="N136" i="27"/>
  <c r="L228" i="27"/>
  <c r="Q47" i="27"/>
  <c r="R203" i="27"/>
  <c r="O114" i="27"/>
  <c r="J52" i="27"/>
  <c r="O60" i="27"/>
  <c r="R114" i="27"/>
  <c r="R128" i="27"/>
  <c r="O32" i="27"/>
  <c r="O73" i="27"/>
  <c r="S137" i="27"/>
  <c r="K57" i="27"/>
  <c r="L126" i="27"/>
  <c r="R155" i="27"/>
  <c r="O126" i="27"/>
  <c r="N167" i="27"/>
  <c r="P149" i="27"/>
  <c r="L124" i="27"/>
  <c r="P159" i="27"/>
  <c r="J221" i="27"/>
  <c r="S75" i="27"/>
  <c r="R215" i="27"/>
  <c r="J23" i="27"/>
  <c r="K197" i="27"/>
  <c r="S59" i="27"/>
  <c r="P50" i="27"/>
  <c r="O95" i="27"/>
  <c r="J54" i="27"/>
  <c r="K203" i="27"/>
  <c r="Q113" i="27"/>
  <c r="K116" i="27"/>
  <c r="Q125" i="27"/>
  <c r="P225" i="27"/>
  <c r="P65" i="27"/>
  <c r="P35" i="27"/>
  <c r="K54" i="27"/>
  <c r="O169" i="27"/>
  <c r="O135" i="27"/>
  <c r="M92" i="27"/>
  <c r="N30" i="27"/>
  <c r="M199" i="27"/>
  <c r="P144" i="27"/>
  <c r="P17" i="27"/>
  <c r="Q83" i="27"/>
  <c r="N154" i="27"/>
  <c r="Q15" i="27"/>
  <c r="K204" i="27"/>
  <c r="J75" i="27"/>
  <c r="L12" i="27"/>
  <c r="M98" i="27"/>
  <c r="J34" i="27"/>
  <c r="O192" i="27"/>
  <c r="M227" i="27"/>
  <c r="J208" i="27"/>
  <c r="R226" i="27"/>
  <c r="M220" i="27"/>
  <c r="N92" i="27"/>
  <c r="P160" i="27"/>
  <c r="R123" i="27"/>
  <c r="R159" i="27"/>
  <c r="M13" i="27"/>
  <c r="O174" i="27"/>
  <c r="S179" i="27"/>
  <c r="P177" i="27"/>
  <c r="J220" i="27"/>
  <c r="J115" i="27"/>
  <c r="Q42" i="27"/>
  <c r="K157" i="27"/>
  <c r="P20" i="27"/>
  <c r="Q98" i="27"/>
  <c r="Q196" i="27"/>
  <c r="Q37" i="27"/>
  <c r="L188" i="27"/>
  <c r="K206" i="27"/>
  <c r="N153" i="27"/>
  <c r="L84" i="27"/>
  <c r="O216" i="27"/>
  <c r="P99" i="27"/>
  <c r="S207" i="27"/>
  <c r="Q197" i="27"/>
  <c r="L157" i="27"/>
  <c r="P125" i="27"/>
  <c r="L182" i="27"/>
  <c r="L221" i="27"/>
  <c r="Q179" i="27"/>
  <c r="M53" i="27"/>
  <c r="L184" i="27"/>
  <c r="Q71" i="27"/>
  <c r="Q187" i="27"/>
  <c r="N164" i="27"/>
  <c r="L190" i="27"/>
  <c r="L122" i="27"/>
  <c r="N70" i="27"/>
  <c r="O182" i="27"/>
  <c r="M177" i="27"/>
  <c r="O41" i="27"/>
  <c r="J159" i="27"/>
  <c r="O223" i="27"/>
  <c r="N120" i="27"/>
  <c r="Q138" i="27"/>
  <c r="L38" i="27"/>
  <c r="Q142" i="27"/>
  <c r="Q162" i="27"/>
  <c r="P69" i="27"/>
  <c r="S90" i="27"/>
  <c r="J44" i="27"/>
  <c r="Q120" i="27"/>
  <c r="S18" i="27"/>
  <c r="L20" i="27"/>
  <c r="Q226" i="27"/>
  <c r="O108" i="27"/>
  <c r="O137" i="27"/>
  <c r="M132" i="27"/>
  <c r="L218" i="27"/>
  <c r="P23" i="27"/>
  <c r="M108" i="27"/>
  <c r="N38" i="27"/>
  <c r="R211" i="27"/>
  <c r="M91" i="27"/>
  <c r="J47" i="27"/>
  <c r="S21" i="27"/>
  <c r="R86" i="27"/>
  <c r="S225" i="27"/>
  <c r="M180" i="27"/>
  <c r="J132" i="27"/>
  <c r="O132" i="27"/>
  <c r="Q189" i="27"/>
  <c r="K113" i="27"/>
  <c r="R167" i="27"/>
  <c r="R127" i="27"/>
  <c r="S40" i="27"/>
  <c r="O155" i="27"/>
  <c r="R181" i="27"/>
  <c r="L100" i="27"/>
  <c r="J228" i="27"/>
  <c r="Q36" i="27"/>
  <c r="S216" i="27"/>
  <c r="N222" i="27"/>
  <c r="Q182" i="27"/>
  <c r="S95" i="27"/>
  <c r="K146" i="27"/>
  <c r="K102" i="27"/>
  <c r="M40" i="27"/>
  <c r="R178" i="27"/>
  <c r="M178" i="27"/>
  <c r="S204" i="27"/>
  <c r="K194" i="27"/>
  <c r="O215" i="27"/>
  <c r="R107" i="27"/>
  <c r="L53" i="27"/>
  <c r="M164" i="27"/>
  <c r="N39" i="27"/>
  <c r="Q164" i="27"/>
  <c r="N112" i="27"/>
  <c r="M122" i="27"/>
  <c r="Q105" i="27"/>
  <c r="M202" i="27"/>
  <c r="K193" i="27"/>
  <c r="K182" i="27"/>
  <c r="O52" i="27"/>
  <c r="J168" i="27"/>
  <c r="R156" i="27"/>
  <c r="K135" i="27"/>
  <c r="P213" i="27"/>
  <c r="Q133" i="27"/>
  <c r="O203" i="27"/>
  <c r="P178" i="27"/>
  <c r="L162" i="27"/>
  <c r="M65" i="27"/>
  <c r="S163" i="27"/>
  <c r="M47" i="27"/>
  <c r="J65" i="27"/>
  <c r="N73" i="27"/>
  <c r="L117" i="27"/>
  <c r="M141" i="27"/>
  <c r="K210" i="27"/>
  <c r="N180" i="27"/>
  <c r="J207" i="27"/>
  <c r="K66" i="27"/>
  <c r="O161" i="27"/>
  <c r="P14" i="27"/>
  <c r="L16" i="27"/>
  <c r="L28" i="27"/>
  <c r="N178" i="27"/>
  <c r="R63" i="27"/>
  <c r="M89" i="27"/>
  <c r="P184" i="27"/>
  <c r="Q52" i="27"/>
  <c r="O131" i="27"/>
  <c r="M74" i="27"/>
  <c r="K127" i="27"/>
  <c r="M99" i="27"/>
  <c r="K160" i="27"/>
  <c r="K62" i="27"/>
  <c r="R160" i="27"/>
  <c r="S210" i="27"/>
  <c r="L152" i="27"/>
  <c r="R223" i="27"/>
  <c r="N97" i="27"/>
  <c r="M85" i="27"/>
  <c r="Q225" i="27"/>
  <c r="O210" i="27"/>
  <c r="Q93" i="27"/>
  <c r="N28" i="27"/>
  <c r="Q46" i="27"/>
  <c r="L87" i="27"/>
  <c r="P26" i="27"/>
  <c r="P16" i="27"/>
  <c r="K224" i="27"/>
  <c r="K81" i="27"/>
  <c r="L94" i="27"/>
  <c r="K222" i="27"/>
  <c r="L103" i="27"/>
  <c r="N198" i="27"/>
  <c r="S71" i="27"/>
  <c r="S169" i="27"/>
  <c r="R11" i="27"/>
  <c r="L92" i="27"/>
  <c r="L159" i="27"/>
  <c r="O224" i="27"/>
  <c r="S101" i="27"/>
  <c r="R125" i="27"/>
  <c r="P127" i="27"/>
  <c r="S213" i="27"/>
  <c r="Q218" i="27"/>
  <c r="R46" i="27"/>
  <c r="Q118" i="27"/>
  <c r="S99" i="27"/>
  <c r="P209" i="27"/>
  <c r="P54" i="27"/>
  <c r="J48" i="27"/>
  <c r="S217" i="27"/>
  <c r="M54" i="27"/>
  <c r="P220" i="27"/>
  <c r="O110" i="27"/>
  <c r="R121" i="27"/>
  <c r="P163" i="27"/>
  <c r="P72" i="27"/>
  <c r="K74" i="27"/>
  <c r="R216" i="27"/>
  <c r="R151" i="27"/>
  <c r="S61" i="27"/>
  <c r="R152" i="27"/>
  <c r="M107" i="27"/>
  <c r="Q72" i="27"/>
  <c r="S57" i="27"/>
  <c r="J155" i="27"/>
  <c r="K88" i="27"/>
  <c r="M219" i="27"/>
  <c r="N133" i="27"/>
  <c r="R172" i="27"/>
  <c r="M224" i="27"/>
  <c r="S49" i="27"/>
  <c r="S108" i="27"/>
  <c r="L15" i="27"/>
  <c r="P187" i="27"/>
  <c r="L95" i="27"/>
  <c r="M192" i="27"/>
  <c r="M35" i="27"/>
  <c r="L52" i="27"/>
  <c r="P71" i="27"/>
  <c r="O39" i="27"/>
  <c r="J92" i="27"/>
  <c r="L102" i="27"/>
  <c r="Q86" i="27"/>
  <c r="L62" i="27"/>
  <c r="Q219" i="27"/>
  <c r="P170" i="27"/>
  <c r="K28" i="27"/>
  <c r="M29" i="27"/>
  <c r="L226" i="27"/>
  <c r="Q194" i="27"/>
  <c r="S11" i="27"/>
  <c r="P181" i="27"/>
  <c r="K41" i="27"/>
  <c r="L128" i="27"/>
  <c r="O160" i="27"/>
  <c r="O165" i="27"/>
  <c r="O134" i="27"/>
  <c r="S168" i="27"/>
  <c r="M104" i="27"/>
  <c r="N147" i="27"/>
  <c r="S159" i="27"/>
  <c r="K100" i="27"/>
  <c r="K173" i="27"/>
  <c r="S113" i="27"/>
  <c r="N50" i="27"/>
  <c r="M158" i="27"/>
  <c r="M170" i="27"/>
  <c r="J213" i="27"/>
  <c r="N227" i="27"/>
  <c r="R214" i="27"/>
  <c r="J215" i="27"/>
  <c r="N65" i="27"/>
  <c r="R67" i="27"/>
  <c r="R44" i="27"/>
  <c r="O177" i="27"/>
  <c r="P76" i="27"/>
  <c r="R185" i="27"/>
  <c r="K170" i="27"/>
  <c r="P108" i="27"/>
  <c r="P10" i="27"/>
  <c r="S115" i="27"/>
  <c r="J158" i="27"/>
  <c r="S31" i="27"/>
  <c r="S176" i="27"/>
  <c r="P86" i="27"/>
  <c r="R224" i="27"/>
  <c r="O222" i="27"/>
  <c r="M156" i="27"/>
  <c r="M127" i="27"/>
  <c r="P192" i="27"/>
  <c r="M12" i="27"/>
  <c r="N219" i="27"/>
  <c r="N182" i="27"/>
  <c r="O49" i="27"/>
  <c r="K121" i="27"/>
  <c r="L9" i="27"/>
  <c r="S17" i="27"/>
  <c r="J58" i="27"/>
  <c r="N148" i="27"/>
  <c r="S24" i="27"/>
  <c r="L72" i="27"/>
  <c r="Q160" i="27"/>
  <c r="L183" i="27"/>
  <c r="Q76" i="27"/>
  <c r="Q214" i="27"/>
  <c r="K10" i="27"/>
  <c r="S94" i="27"/>
  <c r="P11" i="27"/>
  <c r="L196" i="27"/>
  <c r="K80" i="27"/>
  <c r="S182" i="27"/>
  <c r="J81" i="27"/>
  <c r="J201" i="27"/>
  <c r="J212" i="27"/>
  <c r="P229" i="27"/>
  <c r="M14" i="27"/>
  <c r="P44" i="27"/>
  <c r="M169" i="27"/>
  <c r="N57" i="27"/>
  <c r="S158" i="27"/>
  <c r="M176" i="27"/>
  <c r="P161" i="27"/>
  <c r="S197" i="27"/>
  <c r="N171" i="27"/>
  <c r="P119" i="27"/>
  <c r="S104" i="27"/>
  <c r="Q163" i="27"/>
  <c r="P98" i="27"/>
  <c r="M84" i="27"/>
  <c r="O101" i="27"/>
  <c r="O186" i="27"/>
  <c r="J40" i="27"/>
  <c r="K199" i="27"/>
  <c r="M179" i="27"/>
  <c r="N201" i="27"/>
  <c r="P150" i="27"/>
  <c r="S190" i="27"/>
  <c r="L115" i="27"/>
  <c r="Q19" i="27"/>
  <c r="R124" i="27"/>
  <c r="R207" i="27"/>
  <c r="R115" i="27"/>
  <c r="P104" i="27"/>
  <c r="M19" i="27"/>
  <c r="M183" i="27"/>
  <c r="K145" i="27"/>
  <c r="J171" i="27"/>
  <c r="Q183" i="27"/>
  <c r="K69" i="27"/>
  <c r="Q221" i="27"/>
  <c r="L120" i="27"/>
  <c r="N88" i="27"/>
  <c r="L68" i="27"/>
  <c r="M75" i="27"/>
  <c r="R110" i="27"/>
  <c r="O97" i="27"/>
  <c r="O199" i="27"/>
  <c r="O217" i="27"/>
  <c r="K166" i="27"/>
  <c r="N80" i="27"/>
  <c r="N98" i="27"/>
  <c r="R47" i="27"/>
  <c r="R27" i="27"/>
  <c r="K124" i="27"/>
  <c r="N96" i="27"/>
  <c r="N59" i="27"/>
  <c r="K149" i="27"/>
  <c r="S56" i="27"/>
  <c r="P111" i="27"/>
  <c r="M31" i="27"/>
  <c r="S65" i="27"/>
  <c r="S129" i="27"/>
  <c r="N32" i="27"/>
  <c r="O90" i="27"/>
  <c r="S12" i="27"/>
  <c r="S74" i="27"/>
  <c r="P36" i="27"/>
  <c r="N114" i="27"/>
  <c r="P51" i="27"/>
  <c r="O13" i="27"/>
  <c r="M79" i="27"/>
  <c r="S13" i="27"/>
  <c r="J141" i="27"/>
  <c r="J149" i="27"/>
  <c r="R141" i="27"/>
  <c r="L210" i="27"/>
  <c r="N131" i="27"/>
  <c r="N166" i="27"/>
  <c r="O187" i="27"/>
  <c r="R54" i="27"/>
  <c r="N215" i="27"/>
  <c r="M223" i="27"/>
  <c r="M39" i="27"/>
  <c r="L97" i="27"/>
  <c r="O92" i="27"/>
  <c r="R52" i="27"/>
  <c r="Q175" i="27"/>
  <c r="M167" i="27"/>
  <c r="K26" i="27"/>
  <c r="S132" i="27"/>
  <c r="J88" i="27"/>
  <c r="Q44" i="27"/>
  <c r="Q227" i="27"/>
  <c r="Q149" i="27"/>
  <c r="K185" i="27"/>
  <c r="M64" i="27"/>
  <c r="N197" i="27"/>
  <c r="J102" i="27"/>
  <c r="L40" i="27"/>
  <c r="J176" i="27"/>
  <c r="S218" i="27"/>
  <c r="Q111" i="27"/>
  <c r="M9" i="27"/>
  <c r="P201" i="27"/>
  <c r="K158" i="27"/>
  <c r="P198" i="27"/>
  <c r="L91" i="27"/>
  <c r="M217" i="27"/>
  <c r="R126" i="27"/>
  <c r="P40" i="27"/>
  <c r="O221" i="27"/>
  <c r="S84" i="27"/>
  <c r="R66" i="27"/>
  <c r="N47" i="27"/>
  <c r="O15" i="27"/>
  <c r="L23" i="27"/>
  <c r="N118" i="27"/>
  <c r="O72" i="27"/>
  <c r="Q147" i="27"/>
  <c r="N206" i="27"/>
  <c r="R117" i="27"/>
  <c r="J225" i="27"/>
  <c r="S144" i="27"/>
  <c r="S214" i="27"/>
  <c r="K115" i="27"/>
  <c r="S9" i="27"/>
  <c r="O17" i="27"/>
  <c r="K123" i="27"/>
  <c r="J85" i="27"/>
  <c r="N132" i="27"/>
  <c r="P22" i="27"/>
  <c r="K14" i="27"/>
  <c r="S170" i="27"/>
  <c r="R194" i="27"/>
  <c r="K58" i="27"/>
  <c r="R144" i="27"/>
  <c r="P206" i="27"/>
  <c r="R182" i="27"/>
  <c r="N58" i="27"/>
  <c r="L99" i="27"/>
  <c r="K211" i="27"/>
  <c r="L66" i="27"/>
  <c r="N156" i="27"/>
  <c r="S67" i="27"/>
  <c r="R30" i="27"/>
  <c r="L181" i="27"/>
  <c r="R57" i="27"/>
  <c r="O204" i="27"/>
  <c r="Q202" i="27"/>
  <c r="O129" i="27"/>
  <c r="K168" i="27"/>
  <c r="L107" i="27"/>
  <c r="O40" i="27"/>
  <c r="J67" i="27"/>
  <c r="P114" i="27"/>
  <c r="Q178" i="27"/>
  <c r="O133" i="27"/>
  <c r="P188" i="27"/>
  <c r="J163" i="27"/>
  <c r="N102" i="27"/>
  <c r="S72" i="27"/>
  <c r="S224" i="27"/>
  <c r="P176" i="27"/>
  <c r="R83" i="27"/>
  <c r="R9" i="27"/>
  <c r="S36" i="27"/>
  <c r="S53" i="27"/>
  <c r="S221" i="27"/>
  <c r="J72" i="27"/>
  <c r="S201" i="27"/>
  <c r="J211" i="27"/>
  <c r="L194" i="27"/>
  <c r="P33" i="27"/>
  <c r="M112" i="27"/>
  <c r="L151" i="27"/>
  <c r="S105" i="27"/>
  <c r="R142" i="27"/>
  <c r="L106" i="27"/>
  <c r="R193" i="27"/>
  <c r="R55" i="27"/>
  <c r="N71" i="27"/>
  <c r="P215" i="27"/>
  <c r="S120" i="27"/>
  <c r="S160" i="27"/>
  <c r="S171" i="27"/>
  <c r="J161" i="27"/>
  <c r="O83" i="27"/>
  <c r="Q159" i="27"/>
  <c r="J57" i="27"/>
  <c r="L17" i="27"/>
  <c r="K56" i="27"/>
  <c r="K29" i="27"/>
  <c r="O214" i="27"/>
  <c r="J129" i="27"/>
  <c r="J97" i="27"/>
  <c r="L134" i="27"/>
  <c r="M166" i="27"/>
  <c r="L56" i="27"/>
  <c r="L58" i="27"/>
  <c r="O164" i="27"/>
  <c r="Q127" i="27"/>
  <c r="N170" i="27"/>
  <c r="M41" i="27"/>
  <c r="J69" i="27"/>
  <c r="S89" i="27"/>
  <c r="L70" i="27"/>
  <c r="O11" i="27"/>
  <c r="K171" i="27"/>
  <c r="R97" i="27"/>
  <c r="L147" i="27"/>
  <c r="L88" i="27"/>
  <c r="P143" i="27"/>
  <c r="Q17" i="27"/>
  <c r="Q40" i="27"/>
  <c r="Q67" i="27"/>
  <c r="R227" i="27"/>
  <c r="N61" i="27"/>
  <c r="R217" i="27"/>
  <c r="S215" i="27"/>
  <c r="K12" i="27"/>
  <c r="M66" i="27"/>
  <c r="K76" i="27"/>
  <c r="N12" i="27"/>
  <c r="O201" i="27"/>
  <c r="K44" i="27"/>
  <c r="S102" i="27"/>
  <c r="N95" i="27"/>
  <c r="O136" i="27"/>
  <c r="N29" i="27"/>
  <c r="K24" i="27"/>
  <c r="M44" i="27"/>
  <c r="J25" i="27"/>
  <c r="N187" i="27"/>
  <c r="K110" i="27"/>
  <c r="R34" i="27"/>
  <c r="O80" i="27"/>
  <c r="K138" i="27"/>
  <c r="L172" i="27"/>
  <c r="K191" i="27"/>
  <c r="L89" i="27"/>
  <c r="R101" i="27"/>
  <c r="R148" i="27"/>
  <c r="N101" i="27"/>
  <c r="P105" i="27"/>
  <c r="S195" i="27"/>
  <c r="K154" i="27"/>
  <c r="N66" i="27"/>
  <c r="K164" i="27"/>
  <c r="M59" i="27"/>
  <c r="N78" i="27"/>
  <c r="J118" i="27"/>
  <c r="Q57" i="27"/>
  <c r="P87" i="27"/>
  <c r="K53" i="27"/>
  <c r="N202" i="27"/>
  <c r="N204" i="27"/>
  <c r="P101" i="27"/>
  <c r="L42" i="27"/>
  <c r="M27" i="27"/>
  <c r="R143" i="27"/>
  <c r="O116" i="27"/>
  <c r="R102" i="27"/>
  <c r="O121" i="27"/>
  <c r="R92" i="27"/>
  <c r="Q208" i="27"/>
  <c r="N25" i="27"/>
  <c r="P186" i="27"/>
  <c r="P224" i="27"/>
  <c r="M137" i="27"/>
  <c r="R71" i="27"/>
  <c r="S48" i="27"/>
  <c r="P210" i="27"/>
  <c r="K130" i="27"/>
  <c r="L114" i="27"/>
  <c r="M184" i="27"/>
  <c r="J182" i="27"/>
  <c r="N224" i="27"/>
  <c r="O28" i="27"/>
  <c r="N54" i="27"/>
  <c r="Q165" i="27"/>
  <c r="M82" i="27"/>
  <c r="N16" i="27"/>
  <c r="R198" i="27"/>
  <c r="P47" i="27"/>
  <c r="M58" i="27"/>
  <c r="O102" i="27"/>
  <c r="J197" i="27"/>
  <c r="J169" i="27"/>
  <c r="N14" i="27"/>
  <c r="L45" i="27"/>
  <c r="S222" i="27"/>
  <c r="S167" i="27"/>
  <c r="Q16" i="27"/>
  <c r="K202" i="27"/>
  <c r="K228" i="27"/>
  <c r="L85" i="27"/>
  <c r="J21" i="27"/>
  <c r="L217" i="27"/>
  <c r="S87" i="27"/>
  <c r="N175" i="27"/>
  <c r="J18" i="27"/>
  <c r="L39" i="27"/>
  <c r="N23" i="27"/>
  <c r="R165" i="27"/>
  <c r="Q29" i="27"/>
  <c r="J177" i="27"/>
  <c r="S147" i="27"/>
  <c r="P79" i="27"/>
  <c r="M218" i="27"/>
  <c r="N75" i="27"/>
  <c r="N87" i="27"/>
  <c r="K178" i="27"/>
  <c r="P103" i="27"/>
  <c r="Q216" i="27"/>
  <c r="Q66" i="27"/>
  <c r="K32" i="27"/>
  <c r="J24" i="27"/>
  <c r="Q78" i="27"/>
  <c r="Q112" i="27"/>
  <c r="M163" i="27"/>
  <c r="M191" i="27"/>
  <c r="S140" i="27"/>
  <c r="N130" i="27"/>
  <c r="O62" i="27"/>
  <c r="P131" i="27"/>
  <c r="S164" i="27"/>
  <c r="Q131" i="27"/>
  <c r="J174" i="27"/>
  <c r="N126" i="27"/>
  <c r="M50" i="27"/>
  <c r="L47" i="27"/>
  <c r="O23" i="27"/>
  <c r="J121" i="27"/>
  <c r="L215" i="27"/>
  <c r="N191" i="27"/>
  <c r="R131" i="27"/>
  <c r="K70" i="27"/>
  <c r="Q87" i="27"/>
  <c r="M33" i="27"/>
  <c r="P15" i="27"/>
  <c r="P167" i="27"/>
  <c r="S83" i="27"/>
  <c r="M155" i="27"/>
  <c r="J39" i="27"/>
  <c r="P31" i="27"/>
  <c r="K192" i="27"/>
  <c r="Q172" i="27"/>
  <c r="K151" i="27"/>
  <c r="K147" i="27"/>
  <c r="R16" i="27"/>
  <c r="O65" i="27"/>
  <c r="J117" i="27"/>
  <c r="L148" i="27"/>
  <c r="R22" i="27"/>
  <c r="R133" i="27"/>
  <c r="J116" i="27"/>
  <c r="R162" i="27"/>
  <c r="O173" i="27"/>
  <c r="M43" i="27"/>
  <c r="P190" i="27"/>
  <c r="L191" i="27"/>
  <c r="Q191" i="27"/>
  <c r="L119" i="27"/>
  <c r="S100" i="27"/>
  <c r="M63" i="27"/>
  <c r="O200" i="27"/>
  <c r="S27" i="27"/>
  <c r="K86" i="27"/>
  <c r="S219" i="27"/>
  <c r="S15" i="27"/>
  <c r="M34" i="27"/>
  <c r="Q222" i="27"/>
  <c r="J90" i="27"/>
  <c r="M130" i="27"/>
  <c r="P158" i="27"/>
  <c r="J12" i="27"/>
  <c r="R76" i="27"/>
  <c r="J112" i="27"/>
  <c r="K165" i="27"/>
  <c r="P90" i="27"/>
  <c r="Q185" i="27"/>
  <c r="S189" i="27"/>
  <c r="Q69" i="27"/>
  <c r="S54" i="27"/>
  <c r="M213" i="27"/>
  <c r="J16" i="27"/>
  <c r="M52" i="27"/>
  <c r="P73" i="27"/>
  <c r="L180" i="27"/>
  <c r="Q193" i="27"/>
  <c r="L187" i="27"/>
  <c r="O12" i="27"/>
  <c r="O67" i="27"/>
  <c r="L156" i="27"/>
  <c r="S52" i="27"/>
  <c r="N205" i="27"/>
  <c r="R21" i="27"/>
  <c r="N217" i="27"/>
  <c r="L93" i="27"/>
  <c r="M187" i="27"/>
  <c r="P152" i="27"/>
  <c r="K177" i="27"/>
  <c r="J196" i="27"/>
  <c r="J151" i="27"/>
  <c r="R18" i="27"/>
  <c r="K61" i="27"/>
  <c r="K118" i="27"/>
  <c r="K227" i="27"/>
  <c r="R212" i="27"/>
  <c r="L63" i="27"/>
  <c r="M78" i="27"/>
  <c r="P199" i="27"/>
  <c r="N140" i="27"/>
  <c r="K68" i="27"/>
  <c r="Q20" i="27"/>
  <c r="O58" i="27"/>
  <c r="Q110" i="27"/>
  <c r="P156" i="27"/>
  <c r="L168" i="27"/>
  <c r="O84" i="27"/>
  <c r="R42" i="27"/>
  <c r="L130" i="27"/>
  <c r="M133" i="27"/>
  <c r="K72" i="27"/>
  <c r="N124" i="27"/>
  <c r="P46" i="27"/>
  <c r="L216" i="27"/>
  <c r="J96" i="27"/>
  <c r="P64" i="27"/>
  <c r="L27" i="27"/>
  <c r="K216" i="27"/>
  <c r="L43" i="27"/>
  <c r="J62" i="27"/>
  <c r="R173" i="27"/>
  <c r="P62" i="27"/>
  <c r="R62" i="27"/>
  <c r="M16" i="27"/>
  <c r="R130" i="27"/>
  <c r="M62" i="27"/>
  <c r="Q24" i="27"/>
  <c r="S64" i="27"/>
  <c r="O55" i="27"/>
  <c r="R12" i="27"/>
  <c r="N35" i="27"/>
  <c r="P42" i="27"/>
  <c r="L136" i="27"/>
  <c r="N18" i="27"/>
  <c r="S118" i="27"/>
  <c r="J133" i="27"/>
  <c r="N155" i="27"/>
  <c r="O107" i="27"/>
  <c r="K34" i="27"/>
  <c r="M138" i="27"/>
  <c r="S203" i="27"/>
  <c r="R164" i="27"/>
  <c r="Q150" i="27"/>
  <c r="S208" i="27"/>
  <c r="J222" i="27"/>
  <c r="P19" i="27"/>
  <c r="S165" i="27"/>
  <c r="S38" i="27"/>
  <c r="Q198" i="27"/>
  <c r="L173" i="27"/>
  <c r="S173" i="27"/>
  <c r="N145" i="27"/>
  <c r="P75" i="27"/>
  <c r="S114" i="27"/>
  <c r="L193" i="27"/>
  <c r="K43" i="27"/>
  <c r="R78" i="27"/>
  <c r="J68" i="27"/>
  <c r="P207" i="27"/>
  <c r="O190" i="27"/>
  <c r="L195" i="27"/>
  <c r="J125" i="27"/>
  <c r="O149" i="27"/>
  <c r="P145" i="27"/>
  <c r="K229" i="27"/>
  <c r="O191" i="27"/>
  <c r="Q168" i="27"/>
  <c r="Q132" i="27"/>
  <c r="R43" i="27"/>
  <c r="K39" i="27"/>
  <c r="K153" i="27"/>
  <c r="L225" i="27"/>
  <c r="L220" i="27"/>
  <c r="O170" i="27"/>
  <c r="L143" i="27"/>
  <c r="K132" i="27"/>
  <c r="O178" i="27"/>
  <c r="S153" i="27"/>
  <c r="N169" i="27"/>
  <c r="M148" i="27"/>
  <c r="K129" i="27"/>
  <c r="N143" i="27"/>
  <c r="M68" i="27"/>
  <c r="O18" i="27"/>
  <c r="L64" i="27"/>
  <c r="R176" i="27"/>
  <c r="N20" i="27"/>
  <c r="Q54" i="27"/>
  <c r="S96" i="27"/>
  <c r="M189" i="27"/>
  <c r="P139" i="27"/>
  <c r="S125" i="27"/>
  <c r="N41" i="27"/>
  <c r="Q101" i="27"/>
  <c r="L170" i="27"/>
  <c r="O34" i="27"/>
  <c r="S70" i="27"/>
  <c r="N214" i="27"/>
  <c r="L35" i="27"/>
  <c r="P59" i="27"/>
  <c r="J126" i="27"/>
  <c r="O71" i="27"/>
  <c r="R184" i="27"/>
  <c r="Q156" i="27"/>
  <c r="O189" i="27"/>
  <c r="R200" i="27"/>
  <c r="R23" i="27"/>
  <c r="R80" i="27"/>
  <c r="Q224" i="27"/>
  <c r="L140" i="27"/>
  <c r="Q45" i="27"/>
  <c r="J15" i="27"/>
  <c r="L96" i="27"/>
  <c r="L98" i="27"/>
  <c r="L155" i="27"/>
  <c r="N161" i="27"/>
  <c r="M70" i="27"/>
  <c r="S149" i="27"/>
  <c r="L202" i="27"/>
  <c r="O81" i="27"/>
  <c r="K140" i="27"/>
  <c r="K82" i="27"/>
  <c r="P68" i="27"/>
  <c r="K50" i="27"/>
  <c r="S123" i="27"/>
  <c r="N162" i="27"/>
  <c r="S32" i="27"/>
  <c r="L209" i="27"/>
  <c r="L112" i="27"/>
  <c r="S10" i="27"/>
  <c r="J193" i="27"/>
  <c r="J165" i="27"/>
  <c r="M196" i="27"/>
  <c r="L49" i="27"/>
  <c r="J120" i="27"/>
  <c r="P21" i="27"/>
  <c r="K126" i="27"/>
  <c r="M46" i="27"/>
  <c r="L101" i="27"/>
  <c r="S142" i="27"/>
  <c r="N52" i="27"/>
  <c r="O151" i="27"/>
  <c r="J114" i="27"/>
  <c r="R65" i="27"/>
  <c r="O152" i="27"/>
  <c r="R100" i="27"/>
  <c r="S43" i="27"/>
  <c r="P116" i="27"/>
  <c r="M172" i="27"/>
  <c r="S122" i="27"/>
  <c r="M90" i="27"/>
  <c r="Q28" i="27"/>
  <c r="R36" i="27"/>
  <c r="R221" i="27"/>
  <c r="K200" i="27"/>
  <c r="P162" i="27"/>
  <c r="L21" i="27"/>
  <c r="K38" i="27"/>
  <c r="J103" i="27"/>
  <c r="M161" i="27"/>
  <c r="K89" i="27"/>
  <c r="M49" i="27"/>
  <c r="J199" i="27"/>
  <c r="Q58" i="27"/>
  <c r="K84" i="27"/>
  <c r="M204" i="27"/>
  <c r="M83" i="27"/>
  <c r="O195" i="27"/>
  <c r="L163" i="27"/>
  <c r="J157" i="27"/>
  <c r="O37" i="27"/>
  <c r="L135" i="27"/>
  <c r="Q104" i="27"/>
  <c r="N149" i="27"/>
  <c r="J172" i="27"/>
  <c r="M147" i="27"/>
  <c r="P204" i="27"/>
  <c r="J164" i="27"/>
  <c r="K107" i="27"/>
  <c r="M131" i="27"/>
  <c r="J100" i="27"/>
  <c r="O184" i="27"/>
  <c r="O194" i="27"/>
  <c r="P173" i="27"/>
  <c r="L10" i="27"/>
  <c r="O120" i="27"/>
  <c r="P91" i="27"/>
  <c r="M185" i="27"/>
  <c r="Q154" i="27"/>
  <c r="R206" i="27"/>
  <c r="L86" i="27"/>
  <c r="P214" i="27"/>
  <c r="J84" i="27"/>
  <c r="O50" i="27"/>
  <c r="N22" i="27"/>
  <c r="Q30" i="27"/>
  <c r="J53" i="27"/>
  <c r="L189" i="27"/>
  <c r="P83" i="27"/>
  <c r="K109" i="27"/>
  <c r="L51" i="27"/>
  <c r="N165" i="27"/>
  <c r="O158" i="27"/>
  <c r="L67" i="27"/>
  <c r="L160" i="27"/>
  <c r="J95" i="27"/>
  <c r="R24" i="27"/>
  <c r="S77" i="27"/>
  <c r="R186" i="27"/>
  <c r="Q215" i="27"/>
  <c r="K213" i="27"/>
  <c r="Q195" i="27"/>
  <c r="L105" i="27"/>
  <c r="Q103" i="27"/>
  <c r="J107" i="27"/>
  <c r="J198" i="27"/>
  <c r="J49" i="27"/>
  <c r="S156" i="27"/>
  <c r="S133" i="27"/>
  <c r="O209" i="27"/>
  <c r="P212" i="27"/>
  <c r="Q190" i="27"/>
  <c r="K99" i="27"/>
  <c r="P132" i="27"/>
  <c r="S66" i="27"/>
  <c r="J109" i="27"/>
  <c r="M149" i="27"/>
  <c r="J192" i="27"/>
  <c r="R28" i="27"/>
  <c r="L110" i="27"/>
  <c r="J80" i="27"/>
  <c r="R168" i="27"/>
  <c r="K73" i="27"/>
  <c r="K18" i="27"/>
  <c r="O140" i="27"/>
  <c r="S150" i="27"/>
  <c r="L171" i="27"/>
  <c r="L133" i="27"/>
  <c r="Q152" i="27"/>
  <c r="P141" i="27"/>
  <c r="N192" i="27"/>
  <c r="P57" i="27"/>
  <c r="L104" i="27"/>
  <c r="M225" i="27"/>
  <c r="J104" i="27"/>
  <c r="P102" i="27"/>
  <c r="M162" i="27"/>
  <c r="Q161" i="27"/>
  <c r="J83" i="27"/>
  <c r="J110" i="27"/>
  <c r="J87" i="27"/>
  <c r="R91" i="27"/>
  <c r="S185" i="27"/>
  <c r="Q169" i="27"/>
  <c r="Q206" i="27"/>
  <c r="K141" i="27"/>
  <c r="O218" i="27"/>
  <c r="R14" i="27"/>
  <c r="L145" i="27"/>
  <c r="J137" i="27"/>
  <c r="M106" i="27"/>
  <c r="J22" i="27"/>
  <c r="O220" i="27"/>
  <c r="K181" i="27"/>
  <c r="P32" i="27"/>
  <c r="J156" i="27"/>
  <c r="K75" i="27"/>
  <c r="L174" i="27"/>
  <c r="L127" i="27"/>
  <c r="S116" i="27"/>
  <c r="K79" i="27"/>
  <c r="K172" i="27"/>
  <c r="Q137" i="27"/>
  <c r="Q201" i="27"/>
  <c r="L65" i="27"/>
  <c r="R20" i="27"/>
  <c r="J119" i="27"/>
  <c r="R104" i="27"/>
  <c r="O33" i="27"/>
  <c r="O157" i="27"/>
  <c r="M110" i="27"/>
  <c r="L167" i="27"/>
  <c r="N40" i="27"/>
  <c r="R39" i="27"/>
  <c r="Q228" i="27"/>
  <c r="S192" i="27"/>
  <c r="P200" i="27"/>
  <c r="K175" i="27"/>
  <c r="N19" i="27"/>
  <c r="Q192" i="27"/>
  <c r="P18" i="27"/>
  <c r="K77" i="27"/>
  <c r="Q43" i="27"/>
  <c r="O43" i="27"/>
  <c r="R32" i="27"/>
  <c r="M221" i="27"/>
  <c r="S39" i="27"/>
  <c r="J183" i="27"/>
  <c r="N144" i="27"/>
  <c r="Q207" i="27"/>
  <c r="P211" i="27"/>
  <c r="O42" i="27"/>
  <c r="S58" i="27"/>
  <c r="N103" i="27"/>
  <c r="S175" i="27"/>
  <c r="N150" i="27"/>
  <c r="K90" i="27"/>
  <c r="R29" i="27"/>
  <c r="L111" i="27"/>
  <c r="K65" i="27"/>
  <c r="R13" i="27"/>
  <c r="R90" i="27"/>
  <c r="K148" i="27"/>
  <c r="P58" i="27"/>
  <c r="M115" i="27"/>
  <c r="P203" i="27"/>
  <c r="M171" i="27"/>
  <c r="S193" i="27"/>
  <c r="Q55" i="27"/>
  <c r="L83" i="27"/>
  <c r="Q89" i="27"/>
  <c r="N199" i="27"/>
  <c r="K36" i="27"/>
  <c r="J73" i="27"/>
  <c r="Q174" i="27"/>
  <c r="M222" i="27"/>
  <c r="S28" i="27"/>
  <c r="P195" i="27"/>
  <c r="M174" i="27"/>
  <c r="N212" i="27"/>
  <c r="L158" i="27"/>
  <c r="L137" i="27"/>
  <c r="S161" i="27"/>
  <c r="O153" i="27"/>
  <c r="J45" i="27"/>
  <c r="K184" i="27"/>
  <c r="P133" i="27"/>
  <c r="K112" i="27"/>
  <c r="K163" i="27"/>
  <c r="R163" i="27"/>
  <c r="K92" i="27"/>
  <c r="R122" i="27"/>
  <c r="N53" i="27"/>
  <c r="P169" i="27"/>
  <c r="P134" i="27"/>
  <c r="O99" i="27"/>
  <c r="K131" i="27"/>
  <c r="N31" i="27"/>
  <c r="P52" i="27"/>
  <c r="Q123" i="27"/>
  <c r="K221" i="27"/>
  <c r="K55" i="27"/>
  <c r="N83" i="27"/>
  <c r="L146" i="27"/>
  <c r="Q188" i="27"/>
  <c r="R222" i="27"/>
  <c r="Q229" i="27"/>
  <c r="S26" i="27"/>
  <c r="R138" i="27"/>
  <c r="K150" i="27"/>
  <c r="M215" i="27"/>
  <c r="Q211" i="27"/>
  <c r="K85" i="27"/>
  <c r="K218" i="27"/>
  <c r="K35" i="27"/>
  <c r="R166" i="27"/>
  <c r="R219" i="27"/>
  <c r="S172" i="27"/>
  <c r="P77" i="27"/>
  <c r="K23" i="27"/>
  <c r="J31" i="27"/>
  <c r="N100" i="27"/>
  <c r="Q73" i="27"/>
  <c r="R116" i="27"/>
  <c r="K49" i="27"/>
  <c r="Q41" i="27"/>
  <c r="M150" i="27"/>
  <c r="S85" i="27"/>
  <c r="Q95" i="27"/>
  <c r="L161" i="27"/>
  <c r="N172" i="27"/>
  <c r="P12" i="27"/>
  <c r="P218" i="27"/>
  <c r="R69" i="27"/>
  <c r="M146" i="27"/>
  <c r="O76" i="27"/>
  <c r="P61" i="27"/>
  <c r="J187" i="27"/>
  <c r="K31" i="27"/>
  <c r="M194" i="27"/>
  <c r="Q204" i="27"/>
  <c r="L108" i="27"/>
  <c r="L175" i="27"/>
  <c r="P84" i="27"/>
  <c r="S68" i="27"/>
  <c r="L77" i="27"/>
  <c r="O70" i="27"/>
  <c r="Q210" i="27"/>
  <c r="L201" i="27"/>
  <c r="P56" i="27"/>
  <c r="S154" i="27"/>
  <c r="J131" i="27"/>
  <c r="S130" i="27"/>
  <c r="R199" i="27"/>
  <c r="L212" i="27"/>
  <c r="P53" i="27"/>
  <c r="O16" i="27"/>
  <c r="K128" i="27"/>
  <c r="Q65" i="27"/>
  <c r="K108" i="27"/>
  <c r="N138" i="27"/>
  <c r="K11" i="27"/>
  <c r="K143" i="27"/>
  <c r="Q170" i="27"/>
  <c r="S174" i="27"/>
  <c r="P227" i="27"/>
  <c r="P9" i="27"/>
  <c r="J202" i="27"/>
  <c r="N139" i="27"/>
  <c r="O229" i="27"/>
  <c r="N36" i="27"/>
  <c r="Q176" i="27"/>
  <c r="N127" i="27"/>
  <c r="L46" i="27"/>
  <c r="N108" i="27"/>
  <c r="O21" i="27"/>
  <c r="S226" i="27"/>
  <c r="P100" i="27"/>
  <c r="Q116" i="27"/>
  <c r="Q10" i="27"/>
  <c r="K226" i="27"/>
  <c r="N11" i="27"/>
  <c r="R31" i="27"/>
  <c r="J145" i="27"/>
  <c r="L166" i="27"/>
  <c r="L14" i="27"/>
  <c r="M134" i="27"/>
  <c r="R111" i="27"/>
  <c r="M18" i="27"/>
  <c r="K71" i="27"/>
  <c r="O48" i="27"/>
  <c r="O188" i="27"/>
  <c r="P112" i="27"/>
  <c r="N93" i="27"/>
  <c r="O154" i="27"/>
  <c r="M205" i="27"/>
  <c r="L125" i="27"/>
  <c r="K91" i="27"/>
  <c r="K16" i="27"/>
  <c r="S186" i="27"/>
  <c r="L204" i="27"/>
  <c r="O166" i="27"/>
  <c r="M123" i="27"/>
  <c r="Q107" i="27"/>
  <c r="K33" i="27"/>
  <c r="S143" i="27"/>
  <c r="J189" i="27"/>
  <c r="Q157" i="27"/>
  <c r="P164" i="27"/>
  <c r="S180" i="27"/>
  <c r="K67" i="27"/>
  <c r="M214" i="27"/>
  <c r="M114" i="27"/>
  <c r="N163" i="27"/>
  <c r="L19" i="27"/>
  <c r="L118" i="27"/>
  <c r="K117" i="27"/>
  <c r="L18" i="27"/>
  <c r="Q33" i="27"/>
  <c r="K13" i="27"/>
  <c r="Q97" i="27"/>
  <c r="J32" i="27"/>
  <c r="L227" i="27"/>
  <c r="N81" i="27"/>
  <c r="N181" i="27"/>
  <c r="O150" i="27"/>
  <c r="R191" i="27"/>
  <c r="O47" i="27"/>
  <c r="R82" i="27"/>
  <c r="Q212" i="27"/>
  <c r="S138" i="27"/>
  <c r="N216" i="27"/>
  <c r="R75" i="27"/>
  <c r="L32" i="27"/>
  <c r="S73" i="27"/>
  <c r="L199" i="27"/>
  <c r="Q140" i="27"/>
  <c r="N218" i="27"/>
  <c r="O103" i="27"/>
  <c r="N94" i="27"/>
  <c r="M76" i="27"/>
  <c r="P168" i="27"/>
  <c r="R95" i="27"/>
  <c r="J26" i="27"/>
  <c r="R89" i="27"/>
  <c r="Q34" i="27"/>
  <c r="L213" i="27"/>
  <c r="L206" i="27"/>
  <c r="O10" i="27"/>
  <c r="M120" i="27"/>
  <c r="O145" i="27"/>
  <c r="M30" i="27"/>
  <c r="O88" i="27"/>
  <c r="O168" i="27"/>
  <c r="O82" i="27"/>
  <c r="P157" i="27"/>
  <c r="M206" i="27"/>
  <c r="M121" i="27"/>
  <c r="S211" i="27"/>
  <c r="N209" i="27"/>
  <c r="N176" i="27"/>
  <c r="S157" i="27"/>
  <c r="M17" i="27"/>
  <c r="J210" i="27"/>
  <c r="N111" i="27"/>
  <c r="Q9" i="27"/>
  <c r="P25" i="27"/>
  <c r="J218" i="27"/>
  <c r="N196" i="27"/>
  <c r="J91" i="27"/>
  <c r="M24" i="27"/>
  <c r="N160" i="27"/>
  <c r="S177" i="27"/>
  <c r="N9" i="27"/>
  <c r="S23" i="27"/>
  <c r="K87" i="27"/>
  <c r="Q64" i="27"/>
  <c r="R153" i="27"/>
  <c r="Q199" i="27"/>
  <c r="O66" i="27"/>
  <c r="M20" i="27"/>
  <c r="N15" i="27"/>
  <c r="Q115" i="27"/>
  <c r="J43" i="27"/>
  <c r="P155" i="27"/>
  <c r="Q26" i="27"/>
  <c r="L129" i="27"/>
  <c r="O54" i="27"/>
  <c r="M190" i="27"/>
  <c r="S93" i="27"/>
  <c r="K45" i="27"/>
  <c r="S209" i="27"/>
  <c r="P107" i="27"/>
  <c r="S88" i="27"/>
  <c r="L26" i="27"/>
  <c r="R60" i="27"/>
  <c r="P48" i="27"/>
  <c r="M193" i="27"/>
  <c r="K142" i="27"/>
  <c r="J79" i="27"/>
  <c r="P13" i="27"/>
  <c r="K27" i="27"/>
  <c r="M154" i="27"/>
  <c r="L59" i="27"/>
  <c r="Q90" i="27"/>
  <c r="R140" i="27"/>
  <c r="Q48" i="27"/>
  <c r="S194" i="27"/>
  <c r="M210" i="27"/>
  <c r="L78" i="27"/>
  <c r="L69" i="27"/>
  <c r="K187" i="27"/>
  <c r="Q79" i="27"/>
  <c r="J203" i="27"/>
  <c r="P180" i="27"/>
  <c r="P217" i="27"/>
  <c r="N193" i="27"/>
  <c r="J152" i="27"/>
  <c r="O206" i="27"/>
  <c r="M197" i="27"/>
  <c r="K59" i="27"/>
  <c r="P189" i="27"/>
  <c r="Q151" i="27"/>
  <c r="P166" i="27"/>
  <c r="J150" i="27"/>
  <c r="O227" i="27"/>
  <c r="P24" i="27"/>
  <c r="N168" i="27"/>
  <c r="S136" i="27"/>
  <c r="M36" i="27"/>
  <c r="O61" i="27"/>
  <c r="S79" i="27"/>
  <c r="N129" i="27"/>
  <c r="N152" i="27"/>
  <c r="N228" i="27"/>
  <c r="Q121" i="27"/>
  <c r="J179" i="27"/>
  <c r="S151" i="27"/>
  <c r="N106" i="27"/>
  <c r="S128" i="27"/>
  <c r="M129" i="27"/>
  <c r="J20" i="27"/>
  <c r="O141" i="27"/>
  <c r="M22" i="27"/>
  <c r="M37" i="27"/>
  <c r="J144" i="27"/>
  <c r="L80" i="27"/>
  <c r="M10" i="27"/>
  <c r="S35" i="27"/>
  <c r="M57" i="27"/>
  <c r="J27" i="27"/>
  <c r="R56" i="27"/>
  <c r="L60" i="27"/>
  <c r="P85" i="27"/>
  <c r="K114" i="27"/>
  <c r="K48" i="27"/>
  <c r="R169" i="27"/>
  <c r="N157" i="27"/>
  <c r="M94" i="27"/>
  <c r="Q11" i="27"/>
  <c r="J191" i="27"/>
  <c r="L139" i="27"/>
  <c r="M45" i="27"/>
  <c r="O24" i="27"/>
  <c r="O144" i="27"/>
  <c r="P43" i="27"/>
  <c r="L198" i="27"/>
  <c r="Q50" i="27"/>
  <c r="J61" i="27"/>
  <c r="J146" i="27"/>
  <c r="K144" i="27"/>
  <c r="K60" i="27"/>
  <c r="S198" i="27"/>
  <c r="R134" i="27"/>
  <c r="R74" i="27"/>
  <c r="R105" i="27"/>
  <c r="O14" i="27"/>
  <c r="J170" i="27"/>
  <c r="N17" i="27"/>
  <c r="P151" i="27"/>
  <c r="O127" i="27"/>
  <c r="N46" i="27"/>
  <c r="N123" i="27"/>
  <c r="S187" i="27"/>
  <c r="R10" i="27"/>
  <c r="M226" i="27"/>
  <c r="L34" i="27"/>
  <c r="R64" i="27"/>
  <c r="O156" i="27"/>
  <c r="J188" i="27"/>
  <c r="O74" i="27"/>
  <c r="P49" i="27"/>
  <c r="M60" i="27"/>
  <c r="R180" i="27"/>
  <c r="K179" i="27"/>
  <c r="R73" i="27"/>
  <c r="O117" i="27"/>
  <c r="R35" i="27"/>
  <c r="K17" i="27"/>
  <c r="L11" i="27"/>
  <c r="L29" i="27"/>
  <c r="J77" i="27"/>
  <c r="Q21" i="27"/>
  <c r="J154" i="27"/>
  <c r="P55" i="27"/>
  <c r="R208" i="27"/>
  <c r="K21" i="27"/>
  <c r="N113" i="27"/>
  <c r="L185" i="27"/>
  <c r="N76" i="27"/>
  <c r="K207" i="27"/>
  <c r="J162" i="27"/>
  <c r="N109" i="27"/>
  <c r="P88" i="27"/>
  <c r="J195" i="27"/>
  <c r="O128" i="27"/>
  <c r="N207" i="27"/>
  <c r="M119" i="27"/>
  <c r="P120" i="27"/>
  <c r="J105" i="27"/>
  <c r="J175" i="27"/>
  <c r="O197" i="27"/>
  <c r="J136" i="27"/>
  <c r="J148" i="27"/>
  <c r="L207" i="27"/>
  <c r="R179" i="27"/>
  <c r="M93" i="27"/>
  <c r="P34" i="27"/>
  <c r="O57" i="27"/>
  <c r="O89" i="27"/>
  <c r="S109" i="27"/>
  <c r="J138" i="27"/>
  <c r="S20" i="27"/>
  <c r="N89" i="27"/>
  <c r="L50" i="27"/>
  <c r="J229" i="27"/>
  <c r="N82" i="27"/>
  <c r="R195" i="27"/>
  <c r="K136" i="27"/>
  <c r="S188" i="27"/>
  <c r="J142" i="27"/>
  <c r="N142" i="27"/>
  <c r="J11" i="27"/>
  <c r="O225" i="27"/>
  <c r="M38" i="27"/>
  <c r="N146" i="27"/>
  <c r="M67" i="27"/>
  <c r="R146" i="27"/>
  <c r="R72" i="27"/>
  <c r="N122" i="27"/>
  <c r="M15" i="27"/>
  <c r="J41" i="27"/>
  <c r="O68" i="27"/>
  <c r="O36" i="27"/>
  <c r="P193" i="27"/>
  <c r="J200" i="27"/>
  <c r="O123" i="27"/>
  <c r="O179" i="27"/>
  <c r="N85" i="27"/>
  <c r="O20" i="27"/>
  <c r="Q85" i="27"/>
  <c r="R225" i="27"/>
  <c r="M72" i="27"/>
  <c r="J217" i="27"/>
  <c r="L48" i="27"/>
  <c r="K137" i="27"/>
  <c r="P222" i="27"/>
  <c r="M71" i="27"/>
  <c r="N185" i="27"/>
  <c r="N37" i="27"/>
  <c r="M124" i="27"/>
  <c r="Q136" i="27"/>
  <c r="Q62" i="27"/>
  <c r="L37" i="27"/>
  <c r="M42" i="27"/>
  <c r="Q61" i="27"/>
  <c r="N203" i="27"/>
  <c r="Q119" i="27"/>
  <c r="L208" i="27"/>
  <c r="S63" i="27"/>
  <c r="S124" i="27"/>
  <c r="Q31" i="27"/>
  <c r="L61" i="27"/>
  <c r="J98" i="27"/>
  <c r="N91" i="27"/>
  <c r="K96" i="27"/>
  <c r="N211" i="27"/>
  <c r="O109" i="27"/>
  <c r="P130" i="27"/>
  <c r="O146" i="27"/>
  <c r="Q56" i="27"/>
  <c r="M159" i="27"/>
  <c r="O87" i="27"/>
  <c r="M86" i="27"/>
  <c r="Q145" i="27"/>
  <c r="M144" i="27"/>
  <c r="L142" i="27"/>
  <c r="Q205" i="27"/>
  <c r="N26" i="27"/>
  <c r="J180" i="27"/>
  <c r="N72" i="27"/>
  <c r="N194" i="27"/>
  <c r="L178" i="27"/>
  <c r="J219" i="27"/>
  <c r="S119" i="27"/>
  <c r="L131" i="27"/>
  <c r="M175" i="27"/>
  <c r="L75" i="27"/>
  <c r="Q122" i="27"/>
  <c r="Q155" i="27"/>
  <c r="S212" i="27"/>
  <c r="N13" i="27"/>
  <c r="Q108" i="27"/>
  <c r="K159" i="27"/>
  <c r="O45" i="27"/>
  <c r="M111" i="27"/>
  <c r="K156" i="27"/>
  <c r="S46" i="27"/>
  <c r="R51" i="27"/>
  <c r="K209" i="27"/>
  <c r="K103" i="27"/>
  <c r="O93" i="27"/>
  <c r="M168" i="27"/>
  <c r="K40" i="27"/>
  <c r="S81" i="27"/>
  <c r="R108" i="27"/>
  <c r="L176" i="27"/>
  <c r="N121" i="27"/>
  <c r="N190" i="27"/>
  <c r="L149" i="27"/>
  <c r="J89" i="27"/>
  <c r="P165" i="27"/>
  <c r="O44" i="27"/>
  <c r="S148" i="27"/>
  <c r="J30" i="27"/>
  <c r="K93" i="27"/>
  <c r="J185" i="27"/>
  <c r="Q213" i="27"/>
  <c r="O139" i="27"/>
  <c r="R202" i="27"/>
  <c r="J94" i="27"/>
  <c r="J216" i="27"/>
  <c r="O208" i="27"/>
  <c r="M97" i="27"/>
  <c r="O228" i="27"/>
  <c r="S162" i="27"/>
  <c r="J122" i="27"/>
  <c r="J78" i="27"/>
  <c r="P93" i="27"/>
  <c r="O53" i="27"/>
  <c r="S42" i="27"/>
  <c r="S78" i="27"/>
  <c r="O91" i="27"/>
  <c r="Q32" i="27"/>
  <c r="P28" i="27"/>
  <c r="M216" i="27"/>
  <c r="O100" i="27"/>
  <c r="P126" i="27"/>
  <c r="K208" i="27"/>
  <c r="O148" i="27"/>
  <c r="J173" i="27"/>
  <c r="N104" i="27"/>
  <c r="O30" i="27"/>
  <c r="O226" i="27"/>
  <c r="P202" i="27"/>
  <c r="K188" i="27"/>
  <c r="O35" i="27"/>
  <c r="K139" i="27"/>
  <c r="R106" i="27"/>
  <c r="K83" i="27"/>
  <c r="J205" i="27"/>
  <c r="R94" i="27"/>
  <c r="L169" i="27"/>
  <c r="Q70" i="27"/>
  <c r="P96" i="27"/>
  <c r="R175" i="27"/>
  <c r="R137" i="27"/>
  <c r="J128" i="27"/>
  <c r="Q200" i="27"/>
  <c r="N141" i="27"/>
  <c r="M228" i="27"/>
  <c r="R174" i="27"/>
  <c r="K219" i="27"/>
  <c r="M28" i="27"/>
  <c r="J166" i="27"/>
  <c r="P137" i="27"/>
  <c r="M109" i="27"/>
  <c r="Q51" i="27"/>
  <c r="Q153" i="27"/>
  <c r="N107" i="27"/>
  <c r="J127" i="27"/>
  <c r="L74" i="27"/>
  <c r="L90" i="27"/>
  <c r="K101" i="27"/>
  <c r="J70" i="27"/>
  <c r="O31" i="27"/>
  <c r="N213" i="27"/>
  <c r="P128" i="27"/>
  <c r="K94" i="27"/>
  <c r="P147" i="27"/>
  <c r="P185" i="27"/>
  <c r="J55" i="27"/>
  <c r="L132" i="27"/>
  <c r="N159" i="27"/>
  <c r="J124" i="27"/>
  <c r="O211" i="27"/>
  <c r="M118" i="27"/>
  <c r="S111" i="27"/>
  <c r="J10" i="27"/>
  <c r="N99" i="27"/>
  <c r="N189" i="27"/>
  <c r="J214" i="27"/>
  <c r="P121" i="27"/>
  <c r="S220" i="27"/>
  <c r="S80" i="27"/>
  <c r="L219" i="27"/>
  <c r="R87" i="27"/>
  <c r="J13" i="27"/>
  <c r="P39" i="27"/>
  <c r="J226" i="27"/>
  <c r="Q60" i="27"/>
  <c r="Q88" i="27"/>
  <c r="O85" i="27"/>
  <c r="P221" i="27"/>
  <c r="S112" i="27"/>
  <c r="P175" i="27"/>
  <c r="M160" i="27"/>
  <c r="N49" i="27"/>
  <c r="S37" i="27"/>
  <c r="O130" i="27"/>
  <c r="R68" i="27"/>
  <c r="S86" i="27"/>
  <c r="O113" i="27"/>
  <c r="O213" i="27"/>
  <c r="P140" i="27"/>
  <c r="R70" i="27"/>
  <c r="R40" i="27"/>
  <c r="J99" i="27"/>
  <c r="M101" i="27"/>
  <c r="J153" i="27"/>
  <c r="R135" i="27"/>
  <c r="Q177" i="27"/>
  <c r="M151" i="27"/>
  <c r="N229" i="27"/>
  <c r="Q186" i="27"/>
  <c r="K46" i="27"/>
  <c r="O86" i="27"/>
  <c r="N10" i="27"/>
  <c r="O26" i="27"/>
  <c r="Q14" i="27"/>
  <c r="N60" i="27"/>
  <c r="J224" i="27"/>
  <c r="Q74" i="27"/>
  <c r="Q23" i="27"/>
  <c r="K37" i="27"/>
  <c r="K52" i="27"/>
  <c r="P82" i="27"/>
  <c r="K198" i="27"/>
  <c r="P136" i="27"/>
  <c r="M117" i="27"/>
  <c r="M188" i="27"/>
  <c r="R96" i="27"/>
  <c r="Q158" i="27"/>
  <c r="N116" i="27"/>
  <c r="L144" i="27"/>
  <c r="O25" i="27"/>
  <c r="N220" i="27"/>
  <c r="M105" i="27"/>
  <c r="R48" i="27"/>
  <c r="J135" i="27"/>
  <c r="Q220" i="27"/>
  <c r="P226" i="27"/>
  <c r="S25" i="27"/>
  <c r="N84" i="27"/>
  <c r="O79" i="27"/>
  <c r="P154" i="27"/>
  <c r="J167" i="27"/>
  <c r="S223" i="27"/>
  <c r="K217" i="27"/>
  <c r="K174" i="27"/>
  <c r="R61" i="27"/>
  <c r="O22" i="27"/>
  <c r="K201" i="27"/>
  <c r="O106" i="27"/>
  <c r="P196" i="27"/>
  <c r="R201" i="27"/>
  <c r="R81" i="27"/>
  <c r="M186" i="27"/>
  <c r="K122" i="27"/>
  <c r="J28" i="27"/>
  <c r="S206" i="27"/>
  <c r="R103" i="27"/>
  <c r="Q209" i="27"/>
  <c r="R38" i="27"/>
  <c r="K133" i="27"/>
  <c r="K152" i="27"/>
  <c r="R183" i="27"/>
  <c r="M23" i="27"/>
  <c r="R139" i="27"/>
  <c r="L179" i="27"/>
  <c r="S127" i="27"/>
  <c r="R204" i="27"/>
  <c r="Q25" i="27"/>
  <c r="N21" i="27"/>
  <c r="N117" i="27"/>
  <c r="R157" i="27"/>
  <c r="O78" i="27"/>
  <c r="L121" i="27"/>
  <c r="S110" i="27"/>
  <c r="L211" i="27"/>
  <c r="S97" i="27"/>
  <c r="N158" i="27"/>
  <c r="N208" i="27"/>
  <c r="P219" i="27"/>
  <c r="O147" i="27"/>
  <c r="N173" i="27"/>
  <c r="S141" i="27"/>
  <c r="P113" i="27"/>
  <c r="R220" i="27"/>
  <c r="N86" i="27"/>
  <c r="O198" i="27"/>
  <c r="S33" i="27"/>
  <c r="P81" i="27"/>
  <c r="J190" i="27"/>
  <c r="R190" i="27"/>
  <c r="P109" i="27"/>
  <c r="L25" i="27"/>
  <c r="Q141" i="27"/>
  <c r="K78" i="27"/>
  <c r="J206" i="27"/>
  <c r="M136" i="27"/>
  <c r="M80" i="27"/>
  <c r="N44" i="27"/>
  <c r="R205" i="27"/>
  <c r="L200" i="27"/>
  <c r="P95" i="27"/>
  <c r="K180" i="27"/>
  <c r="P63" i="27"/>
  <c r="M139" i="27"/>
  <c r="J111" i="27"/>
  <c r="N34" i="27"/>
  <c r="P78" i="27"/>
  <c r="S184" i="27"/>
  <c r="O96" i="27"/>
  <c r="R79" i="27"/>
  <c r="J76" i="27"/>
  <c r="K119" i="27"/>
  <c r="M32" i="27"/>
  <c r="Q134" i="27"/>
  <c r="J59" i="27"/>
  <c r="K106" i="27"/>
  <c r="Q94" i="27"/>
  <c r="Q106" i="27"/>
  <c r="R33" i="27"/>
  <c r="R229" i="27"/>
  <c r="M152" i="27"/>
  <c r="N42" i="27"/>
  <c r="S131" i="27"/>
  <c r="P135" i="27"/>
  <c r="Q146" i="27"/>
  <c r="P27" i="27"/>
  <c r="M56" i="27"/>
  <c r="Q117" i="27"/>
  <c r="L164" i="27"/>
  <c r="P30" i="27"/>
  <c r="J204" i="27"/>
  <c r="P183" i="27"/>
  <c r="O185" i="27"/>
  <c r="S183" i="27"/>
  <c r="Q139" i="27"/>
  <c r="R197" i="27"/>
  <c r="P228" i="27"/>
  <c r="Q130" i="27"/>
  <c r="P123" i="27"/>
  <c r="O9" i="27"/>
  <c r="L192" i="27"/>
  <c r="L41" i="27"/>
  <c r="Q203" i="27"/>
  <c r="O29" i="27"/>
  <c r="J139" i="27"/>
  <c r="R17" i="27"/>
  <c r="K162" i="27"/>
  <c r="K225" i="27"/>
  <c r="L153" i="27"/>
  <c r="N226" i="27"/>
  <c r="O122" i="27"/>
  <c r="O202" i="27"/>
  <c r="N33" i="27"/>
  <c r="O181" i="27"/>
  <c r="S91" i="27"/>
  <c r="R112" i="27"/>
  <c r="P148" i="27"/>
  <c r="J42" i="27"/>
  <c r="O183" i="27"/>
  <c r="M77" i="27"/>
  <c r="L229" i="27"/>
  <c r="S155" i="27"/>
  <c r="N43" i="27"/>
  <c r="J108" i="27"/>
  <c r="P37" i="27"/>
  <c r="Q144" i="27"/>
  <c r="M116" i="27"/>
  <c r="K104" i="27"/>
  <c r="J50" i="27"/>
  <c r="N186" i="27"/>
  <c r="S14" i="27"/>
  <c r="K15" i="27"/>
  <c r="L186" i="27"/>
  <c r="M209" i="27"/>
  <c r="K212" i="27"/>
  <c r="M211" i="27"/>
  <c r="J63" i="27"/>
  <c r="K205" i="27"/>
  <c r="R196" i="27"/>
  <c r="O180" i="27"/>
  <c r="R113" i="27"/>
  <c r="S228" i="27"/>
  <c r="P118" i="27"/>
  <c r="N195" i="27"/>
  <c r="P97" i="27"/>
  <c r="M55" i="27"/>
  <c r="S117" i="27"/>
  <c r="P194" i="27"/>
  <c r="M157" i="27"/>
  <c r="K120" i="27"/>
  <c r="R150" i="27"/>
  <c r="J29" i="27"/>
  <c r="L214" i="27"/>
  <c r="P80" i="27"/>
  <c r="Q77" i="27"/>
  <c r="J56" i="27"/>
  <c r="R84" i="27"/>
  <c r="N51" i="27"/>
  <c r="R45" i="27"/>
  <c r="R192" i="27"/>
  <c r="O207" i="27"/>
  <c r="O205" i="27"/>
  <c r="P205" i="27"/>
  <c r="O63" i="27"/>
  <c r="O124" i="27"/>
  <c r="R213" i="27"/>
  <c r="M195" i="27"/>
  <c r="S181" i="27"/>
  <c r="J82" i="27"/>
  <c r="L224" i="27"/>
  <c r="S92" i="27"/>
  <c r="N74" i="27"/>
  <c r="L141" i="27"/>
  <c r="N79" i="27"/>
  <c r="M88" i="27"/>
  <c r="P153" i="27"/>
  <c r="N62" i="27"/>
  <c r="S139" i="27"/>
  <c r="N55" i="27"/>
  <c r="P191" i="27"/>
  <c r="M201" i="27"/>
  <c r="S126" i="27"/>
  <c r="Q102" i="27"/>
  <c r="N188" i="27"/>
  <c r="J181" i="27"/>
  <c r="Q100" i="27"/>
  <c r="R15" i="27"/>
  <c r="O162" i="27"/>
  <c r="K111" i="27"/>
  <c r="M229" i="27"/>
  <c r="S60" i="27"/>
  <c r="P117" i="27"/>
  <c r="J101" i="27"/>
  <c r="P122" i="27"/>
  <c r="O19" i="27"/>
  <c r="R37" i="27"/>
  <c r="N56" i="27"/>
  <c r="K167" i="27"/>
  <c r="K47" i="27"/>
  <c r="Q99" i="27"/>
  <c r="S106" i="27"/>
  <c r="K134" i="27"/>
  <c r="S205" i="27"/>
  <c r="M113" i="27"/>
  <c r="M142" i="27"/>
  <c r="N110" i="27"/>
  <c r="O219" i="27"/>
  <c r="Q109" i="27"/>
  <c r="J186" i="27"/>
  <c r="O105" i="27"/>
  <c r="J93" i="27"/>
  <c r="M200" i="27"/>
  <c r="L113" i="27"/>
  <c r="N183" i="27"/>
  <c r="S98" i="27"/>
  <c r="Q184" i="27"/>
  <c r="J36" i="27"/>
  <c r="S16" i="27"/>
  <c r="L177" i="27"/>
  <c r="M102" i="27"/>
  <c r="O59" i="27"/>
  <c r="M128" i="27"/>
  <c r="Q68" i="27"/>
  <c r="N48" i="27"/>
  <c r="K125" i="27"/>
  <c r="S146" i="27"/>
  <c r="R158" i="27"/>
  <c r="R53" i="27"/>
  <c r="O138" i="27"/>
  <c r="K95" i="27"/>
  <c r="Q92" i="27"/>
  <c r="S82" i="27"/>
  <c r="M140" i="27"/>
  <c r="Q128" i="27"/>
  <c r="N105" i="27"/>
  <c r="J86" i="27"/>
  <c r="Q59" i="27"/>
  <c r="L54" i="27"/>
  <c r="O112" i="27"/>
  <c r="O118" i="27"/>
  <c r="M126" i="27"/>
  <c r="L197" i="27"/>
  <c r="O193" i="27"/>
  <c r="L24" i="27"/>
  <c r="N210" i="27"/>
  <c r="P45" i="27"/>
  <c r="O27" i="27"/>
  <c r="Q171" i="27"/>
  <c r="S44" i="27"/>
  <c r="N115" i="27"/>
  <c r="O94" i="27"/>
  <c r="N63" i="27"/>
  <c r="S76" i="27"/>
  <c r="P29" i="27"/>
  <c r="S229" i="27"/>
  <c r="O38" i="27"/>
  <c r="R188" i="27"/>
  <c r="K169" i="27"/>
  <c r="M145" i="27"/>
  <c r="O125" i="27"/>
  <c r="L82" i="27"/>
  <c r="M165" i="27"/>
  <c r="K98" i="27"/>
  <c r="Q129" i="27"/>
  <c r="R26" i="27"/>
  <c r="L73" i="27"/>
  <c r="O196" i="27"/>
  <c r="M69" i="27"/>
  <c r="P172" i="27"/>
  <c r="M198" i="27"/>
  <c r="P174" i="27"/>
  <c r="P208" i="27"/>
  <c r="L36" i="27"/>
  <c r="R19" i="27"/>
  <c r="K176" i="27"/>
  <c r="S200" i="27"/>
  <c r="Q143" i="27"/>
  <c r="J19" i="27"/>
  <c r="K97" i="27"/>
  <c r="O212" i="27"/>
  <c r="S191" i="27"/>
  <c r="R218" i="27"/>
  <c r="J194" i="27"/>
  <c r="O175" i="27"/>
  <c r="N90" i="27"/>
  <c r="J184" i="27"/>
  <c r="P171" i="27"/>
  <c r="S135" i="27"/>
  <c r="R58" i="27"/>
  <c r="O69" i="27"/>
  <c r="O51" i="27"/>
  <c r="O171" i="27"/>
  <c r="P110" i="27"/>
  <c r="M173" i="27"/>
  <c r="R120" i="27"/>
  <c r="R147" i="27"/>
  <c r="R177" i="27"/>
  <c r="R77" i="27"/>
  <c r="O119" i="27"/>
  <c r="Q49" i="27"/>
  <c r="M125" i="27"/>
  <c r="M103" i="27"/>
  <c r="K105" i="27"/>
  <c r="S19" i="27"/>
  <c r="O142" i="27"/>
  <c r="S69" i="27"/>
  <c r="M181" i="27"/>
  <c r="M207" i="27"/>
  <c r="Q27" i="27"/>
  <c r="P197" i="27"/>
  <c r="L13" i="27"/>
  <c r="N177" i="27"/>
  <c r="Q53" i="27"/>
  <c r="L116" i="27"/>
  <c r="S29" i="27"/>
  <c r="Q124" i="27"/>
  <c r="Q80" i="27"/>
  <c r="P223" i="27"/>
  <c r="M96" i="27"/>
  <c r="R50" i="27"/>
  <c r="J123" i="27"/>
  <c r="J46" i="27"/>
  <c r="S103" i="27"/>
  <c r="K20" i="27"/>
  <c r="P94" i="27"/>
  <c r="R209" i="27"/>
  <c r="L150" i="27"/>
  <c r="J160" i="27"/>
  <c r="R161" i="27"/>
  <c r="P38" i="27"/>
  <c r="S196" i="27"/>
  <c r="K30" i="27"/>
  <c r="M135" i="27"/>
  <c r="J14" i="27"/>
  <c r="O172" i="27"/>
  <c r="Q135" i="27"/>
  <c r="P89" i="27"/>
  <c r="R85" i="27"/>
  <c r="P70" i="27"/>
  <c r="K155" i="27"/>
  <c r="L154" i="27"/>
  <c r="K196" i="27"/>
  <c r="Q81" i="27"/>
  <c r="K223" i="27"/>
  <c r="M81" i="27"/>
  <c r="O163" i="27"/>
  <c r="P179" i="27"/>
  <c r="R171" i="27"/>
  <c r="N179" i="27"/>
  <c r="R49" i="27"/>
  <c r="J140" i="27"/>
  <c r="Q148" i="27"/>
  <c r="J113" i="27"/>
  <c r="P106" i="27"/>
  <c r="L55" i="27"/>
  <c r="M95" i="27"/>
  <c r="J66" i="27"/>
  <c r="K183" i="27"/>
  <c r="S45" i="27"/>
  <c r="J64" i="27"/>
  <c r="S134" i="27"/>
  <c r="K42" i="27"/>
  <c r="S62" i="27"/>
  <c r="N225" i="27"/>
  <c r="J37" i="27"/>
  <c r="J209" i="27"/>
  <c r="Q39" i="27"/>
  <c r="P142" i="27"/>
  <c r="O46" i="27"/>
  <c r="Q96" i="27"/>
  <c r="Q35" i="27"/>
  <c r="M208" i="27"/>
  <c r="N128" i="27"/>
  <c r="S199" i="27"/>
  <c r="Q82" i="27"/>
  <c r="J130" i="27"/>
  <c r="S34" i="27"/>
  <c r="Q75" i="27"/>
  <c r="M87" i="27"/>
  <c r="R154" i="27"/>
  <c r="P138" i="27"/>
  <c r="M26" i="27"/>
  <c r="L81" i="27"/>
  <c r="Q18" i="27"/>
  <c r="J74" i="27"/>
  <c r="L71" i="27"/>
  <c r="O104" i="27"/>
  <c r="O115" i="27"/>
  <c r="K63" i="27"/>
  <c r="Q181" i="27"/>
  <c r="R88" i="27"/>
  <c r="N184" i="27"/>
  <c r="R149" i="27"/>
  <c r="J17" i="27"/>
  <c r="L165" i="27"/>
  <c r="M51" i="27"/>
  <c r="R210" i="27"/>
  <c r="P146" i="27"/>
  <c r="M61" i="27"/>
  <c r="M153" i="27"/>
  <c r="N134" i="27"/>
  <c r="M11" i="27"/>
  <c r="P66" i="27"/>
  <c r="S227" i="27"/>
  <c r="K64" i="27"/>
  <c r="R99" i="27"/>
  <c r="S30" i="27"/>
  <c r="Q114" i="27"/>
  <c r="N119" i="27"/>
  <c r="N125" i="27"/>
  <c r="J134" i="27"/>
  <c r="R129" i="27"/>
  <c r="L22" i="27"/>
  <c r="L31" i="27"/>
  <c r="N69" i="27"/>
  <c r="Q223" i="27"/>
  <c r="L223" i="27"/>
  <c r="J33" i="27"/>
  <c r="P115" i="27"/>
  <c r="P182" i="27"/>
  <c r="N67" i="27"/>
  <c r="R59" i="27"/>
  <c r="Q13" i="27"/>
  <c r="M203" i="27"/>
  <c r="L33" i="27"/>
  <c r="N64" i="27"/>
  <c r="K190" i="27"/>
  <c r="N68" i="27"/>
  <c r="Q126" i="27"/>
  <c r="Q22" i="27"/>
  <c r="J147" i="27"/>
  <c r="Q217" i="27"/>
  <c r="N135" i="27"/>
  <c r="J60" i="27"/>
  <c r="Q167" i="27"/>
  <c r="M25" i="27"/>
  <c r="L44" i="27"/>
  <c r="P74" i="27"/>
  <c r="R41" i="27"/>
  <c r="P41" i="27"/>
  <c r="M182" i="27"/>
  <c r="L123" i="27"/>
  <c r="S145" i="27"/>
  <c r="S41" i="27"/>
  <c r="Q12" i="27"/>
  <c r="L79" i="27"/>
  <c r="R118" i="27"/>
  <c r="L138" i="27"/>
  <c r="J106" i="27"/>
  <c r="S107" i="27"/>
  <c r="J35" i="27"/>
  <c r="P92" i="27"/>
  <c r="M48" i="27"/>
  <c r="K214" i="27"/>
  <c r="R93" i="27"/>
  <c r="J71" i="27"/>
  <c r="S152" i="27"/>
  <c r="S55" i="27"/>
  <c r="S178" i="27"/>
  <c r="O77" i="27"/>
  <c r="K22" i="27"/>
  <c r="O64" i="27"/>
  <c r="N151" i="27"/>
  <c r="Q173" i="27"/>
  <c r="P124" i="27"/>
  <c r="N77" i="27"/>
  <c r="M73" i="27"/>
  <c r="K161" i="27"/>
  <c r="M21" i="27"/>
  <c r="N174" i="27"/>
  <c r="Q38" i="27"/>
  <c r="L109" i="27"/>
  <c r="S121" i="27"/>
  <c r="K220" i="27"/>
  <c r="R170" i="27"/>
  <c r="S51" i="27"/>
  <c r="L57" i="27"/>
  <c r="J143" i="27"/>
  <c r="R109" i="27"/>
  <c r="P129" i="27"/>
  <c r="L76" i="27"/>
  <c r="Q180" i="27"/>
  <c r="J227" i="27"/>
  <c r="O111" i="27"/>
  <c r="R136" i="27"/>
  <c r="O98" i="27"/>
  <c r="L30" i="27"/>
  <c r="P216" i="27"/>
  <c r="R228" i="27"/>
  <c r="K25" i="27"/>
  <c r="Q166" i="27"/>
  <c r="S50" i="27"/>
  <c r="N221" i="27"/>
  <c r="K215" i="27"/>
  <c r="Q91" i="27"/>
  <c r="P60" i="27"/>
  <c r="R187" i="27"/>
  <c r="N24" i="27"/>
  <c r="M100" i="27"/>
  <c r="J51" i="27"/>
  <c r="M143" i="27"/>
  <c r="K195" i="27"/>
  <c r="K19" i="27"/>
  <c r="L222" i="27"/>
  <c r="K9" i="27"/>
  <c r="J38" i="27"/>
  <c r="R189" i="27"/>
  <c r="N45" i="27"/>
  <c r="K186" i="27"/>
  <c r="S47" i="27"/>
  <c r="R98" i="27"/>
  <c r="O167" i="27"/>
  <c r="J178" i="27"/>
  <c r="K189" i="27"/>
  <c r="N27" i="27"/>
  <c r="N223" i="27"/>
  <c r="P67" i="27"/>
  <c r="M212" i="27"/>
  <c r="O176" i="27"/>
  <c r="S166" i="27"/>
  <c r="N63" i="13" l="1"/>
  <c r="N84" i="13"/>
  <c r="N40" i="13"/>
  <c r="N61" i="13"/>
  <c r="N82" i="13"/>
  <c r="N38" i="13"/>
  <c r="N59" i="13"/>
  <c r="N80" i="13"/>
  <c r="N36" i="13"/>
  <c r="N57" i="13"/>
  <c r="N78" i="13"/>
  <c r="N34" i="13"/>
  <c r="N55" i="13"/>
  <c r="N76" i="13"/>
  <c r="N32" i="13"/>
  <c r="N53" i="13"/>
  <c r="N74" i="13"/>
  <c r="N30" i="13"/>
  <c r="N95" i="13"/>
  <c r="N51" i="13"/>
  <c r="N94" i="13"/>
  <c r="N50" i="13"/>
  <c r="N93" i="13"/>
  <c r="N49" i="13"/>
  <c r="N70" i="13"/>
  <c r="N26" i="13"/>
  <c r="N69" i="13"/>
  <c r="N47" i="13"/>
  <c r="N25" i="13"/>
  <c r="N90" i="13"/>
  <c r="N68" i="13"/>
  <c r="N46" i="13"/>
  <c r="N24" i="13"/>
  <c r="N89" i="13"/>
  <c r="N67" i="13"/>
  <c r="N45" i="13"/>
  <c r="N23" i="13"/>
  <c r="N88" i="13"/>
  <c r="N66" i="13"/>
  <c r="N44" i="13"/>
  <c r="N22" i="13"/>
  <c r="N85" i="13"/>
  <c r="N41" i="13"/>
  <c r="N62" i="13"/>
  <c r="N83" i="13"/>
  <c r="N39" i="13"/>
  <c r="N60" i="13"/>
  <c r="N81" i="13"/>
  <c r="N37" i="13"/>
  <c r="N58" i="13"/>
  <c r="N79" i="13"/>
  <c r="N35" i="13"/>
  <c r="N56" i="13"/>
  <c r="N77" i="13"/>
  <c r="N33" i="13"/>
  <c r="N54" i="13"/>
  <c r="N75" i="13"/>
  <c r="N31" i="13"/>
  <c r="N96" i="13"/>
  <c r="N52" i="13"/>
  <c r="N73" i="13"/>
  <c r="N29" i="13"/>
  <c r="N72" i="13"/>
  <c r="N28" i="13"/>
  <c r="N71" i="13"/>
  <c r="N27" i="13"/>
  <c r="N92" i="13"/>
  <c r="N48" i="13"/>
  <c r="N91" i="13"/>
  <c r="N87" i="13"/>
  <c r="N65" i="13"/>
  <c r="N43" i="13"/>
  <c r="N21" i="13"/>
  <c r="N86" i="13"/>
  <c r="N64" i="13"/>
  <c r="N42" i="13"/>
  <c r="P127" i="34"/>
  <c r="L127" i="34"/>
  <c r="K127" i="34"/>
  <c r="P126" i="34"/>
  <c r="L126" i="34"/>
  <c r="K126" i="34"/>
  <c r="P125" i="34"/>
  <c r="L125" i="34"/>
  <c r="K125" i="34"/>
  <c r="P124" i="34"/>
  <c r="L124" i="34"/>
  <c r="K124" i="34"/>
  <c r="P123" i="34"/>
  <c r="L123" i="34"/>
  <c r="K123" i="34"/>
  <c r="P122" i="34"/>
  <c r="L122" i="34"/>
  <c r="K122" i="34"/>
  <c r="P121" i="34"/>
  <c r="L121" i="34"/>
  <c r="K121" i="34"/>
  <c r="P120" i="34"/>
  <c r="L120" i="34"/>
  <c r="K120" i="34"/>
  <c r="P119" i="34"/>
  <c r="L119" i="34"/>
  <c r="K119" i="34"/>
  <c r="P118" i="34"/>
  <c r="L118" i="34"/>
  <c r="K118" i="34"/>
  <c r="P117" i="34"/>
  <c r="L117" i="34"/>
  <c r="K117" i="34"/>
  <c r="P116" i="34"/>
  <c r="L116" i="34"/>
  <c r="K116" i="34"/>
  <c r="P115" i="34"/>
  <c r="L115" i="34"/>
  <c r="K115" i="34"/>
  <c r="P114" i="34"/>
  <c r="L114" i="34"/>
  <c r="K114" i="34"/>
  <c r="P113" i="34"/>
  <c r="L113" i="34"/>
  <c r="K113" i="34"/>
  <c r="P112" i="34"/>
  <c r="L112" i="34"/>
  <c r="K112" i="34"/>
  <c r="P111" i="34"/>
  <c r="L111" i="34"/>
  <c r="K111" i="34"/>
  <c r="P110" i="34"/>
  <c r="L110" i="34"/>
  <c r="K110" i="34"/>
  <c r="P109" i="34"/>
  <c r="L109" i="34"/>
  <c r="K109" i="34"/>
  <c r="P108" i="34"/>
  <c r="L108" i="34"/>
  <c r="K108" i="34"/>
  <c r="P107" i="34"/>
  <c r="L107" i="34"/>
  <c r="K107" i="34"/>
  <c r="P106" i="34"/>
  <c r="L106" i="34"/>
  <c r="K106" i="34"/>
  <c r="P105" i="34"/>
  <c r="L105" i="34"/>
  <c r="K105" i="34"/>
  <c r="P104" i="34"/>
  <c r="L104" i="34"/>
  <c r="K104" i="34"/>
  <c r="P103" i="34"/>
  <c r="L103" i="34"/>
  <c r="K103" i="34"/>
  <c r="P102" i="34"/>
  <c r="L102" i="34"/>
  <c r="K102" i="34"/>
  <c r="P101" i="34"/>
  <c r="L101" i="34"/>
  <c r="K101" i="34"/>
  <c r="P100" i="34"/>
  <c r="L100" i="34"/>
  <c r="K100" i="34"/>
  <c r="P99" i="34"/>
  <c r="L99" i="34"/>
  <c r="K99" i="34"/>
  <c r="P98" i="34"/>
  <c r="L98" i="34"/>
  <c r="K98" i="34"/>
  <c r="P97" i="34"/>
  <c r="L97" i="34"/>
  <c r="K97" i="34"/>
  <c r="P96" i="34"/>
  <c r="L96" i="34"/>
  <c r="K96" i="34"/>
  <c r="P95" i="34"/>
  <c r="L95" i="34"/>
  <c r="K95" i="34"/>
  <c r="P94" i="34"/>
  <c r="L94" i="34"/>
  <c r="K94" i="34"/>
  <c r="P93" i="34"/>
  <c r="L93" i="34"/>
  <c r="K93" i="34"/>
  <c r="P92" i="34"/>
  <c r="L92" i="34"/>
  <c r="K92" i="34"/>
  <c r="P91" i="34"/>
  <c r="L91" i="34"/>
  <c r="K91" i="34"/>
  <c r="P90" i="34"/>
  <c r="L90" i="34"/>
  <c r="K90" i="34"/>
  <c r="P89" i="34"/>
  <c r="L89" i="34"/>
  <c r="K89" i="34"/>
  <c r="P88" i="34"/>
  <c r="L88" i="34"/>
  <c r="K88" i="34"/>
  <c r="P87" i="34"/>
  <c r="L87" i="34"/>
  <c r="K87" i="34"/>
  <c r="P86" i="34"/>
  <c r="L86" i="34"/>
  <c r="K86" i="34"/>
  <c r="P85" i="34"/>
  <c r="L85" i="34"/>
  <c r="K85" i="34"/>
  <c r="P84" i="34"/>
  <c r="L84" i="34"/>
  <c r="K84" i="34"/>
  <c r="P83" i="34"/>
  <c r="L83" i="34"/>
  <c r="K83" i="34"/>
  <c r="P82" i="34"/>
  <c r="L82" i="34"/>
  <c r="K82" i="34"/>
  <c r="P81" i="34"/>
  <c r="L81" i="34"/>
  <c r="K81" i="34"/>
  <c r="P80" i="34"/>
  <c r="P79" i="34"/>
  <c r="P78" i="34"/>
  <c r="P77" i="34"/>
  <c r="P76" i="34"/>
  <c r="P75" i="34"/>
  <c r="P74" i="34"/>
  <c r="P73" i="34"/>
  <c r="P72" i="34"/>
  <c r="P71" i="34"/>
  <c r="P70" i="34"/>
  <c r="P69" i="34"/>
  <c r="P68" i="34"/>
  <c r="P67" i="34"/>
  <c r="P66" i="34"/>
  <c r="P65" i="34"/>
  <c r="P64" i="34"/>
  <c r="P63" i="34"/>
  <c r="P62" i="34"/>
  <c r="P61" i="34"/>
  <c r="P60" i="34"/>
  <c r="P59" i="34"/>
  <c r="P58" i="34"/>
  <c r="P57" i="34"/>
  <c r="P56" i="34"/>
  <c r="P55" i="34"/>
  <c r="P54" i="34"/>
  <c r="P53" i="34"/>
  <c r="P52" i="34"/>
  <c r="P51" i="34"/>
  <c r="P50" i="34"/>
  <c r="P49" i="34"/>
  <c r="P48" i="34"/>
  <c r="P47" i="34"/>
  <c r="P46" i="34"/>
  <c r="P45" i="34"/>
  <c r="P44" i="34"/>
  <c r="P43" i="34"/>
  <c r="P42" i="34"/>
  <c r="P41" i="34"/>
  <c r="P40" i="34"/>
  <c r="P39" i="34"/>
  <c r="P38" i="34"/>
  <c r="P37" i="34"/>
  <c r="P36" i="34"/>
  <c r="P35" i="34"/>
  <c r="P34" i="34"/>
  <c r="P33" i="34"/>
  <c r="P32" i="34"/>
  <c r="P31" i="34"/>
  <c r="P30" i="34"/>
  <c r="P29" i="34"/>
  <c r="P28" i="34"/>
  <c r="P27" i="34"/>
  <c r="P26" i="34"/>
  <c r="P25" i="34"/>
  <c r="P24" i="34"/>
  <c r="P23" i="34"/>
  <c r="P22" i="34"/>
  <c r="P21" i="34"/>
  <c r="R20" i="34" a="1"/>
  <c r="Q127" i="34" s="1"/>
  <c r="P20" i="34"/>
  <c r="Q40" i="34" l="1"/>
  <c r="Q25" i="34"/>
  <c r="Q66" i="34"/>
  <c r="Q26" i="34"/>
  <c r="Q68" i="34"/>
  <c r="Q83" i="34"/>
  <c r="Q103" i="34"/>
  <c r="Q74" i="34"/>
  <c r="Q98" i="34"/>
  <c r="Q119" i="34"/>
  <c r="Q108" i="34"/>
  <c r="Q122" i="34"/>
  <c r="Q102" i="34"/>
  <c r="Q73" i="34"/>
  <c r="Q33" i="34"/>
  <c r="Q123" i="34"/>
  <c r="Q24" i="34"/>
  <c r="Q117" i="34"/>
  <c r="Q34" i="34"/>
  <c r="Q75" i="34"/>
  <c r="Q92" i="34"/>
  <c r="Q59" i="34"/>
  <c r="Q93" i="34"/>
  <c r="Q49" i="34"/>
  <c r="Q112" i="34"/>
  <c r="Q113" i="34"/>
  <c r="Q41" i="34"/>
  <c r="Q51" i="34"/>
  <c r="Q82" i="34"/>
  <c r="Q88" i="34"/>
  <c r="Q44" i="34"/>
  <c r="Q52" i="34"/>
  <c r="Q60" i="34"/>
  <c r="Q76" i="34"/>
  <c r="Q94" i="34"/>
  <c r="Q109" i="34"/>
  <c r="Q99" i="34"/>
  <c r="Q36" i="34"/>
  <c r="Q69" i="34"/>
  <c r="Q114" i="34"/>
  <c r="Q77" i="34"/>
  <c r="Q37" i="34"/>
  <c r="Q84" i="34"/>
  <c r="Q90" i="34"/>
  <c r="Q110" i="34"/>
  <c r="Q120" i="34"/>
  <c r="Q70" i="34"/>
  <c r="Q100" i="34"/>
  <c r="Q125" i="34"/>
  <c r="Q54" i="34"/>
  <c r="Q23" i="34"/>
  <c r="Q111" i="34"/>
  <c r="Q53" i="34"/>
  <c r="Q61" i="34"/>
  <c r="Q29" i="34"/>
  <c r="Q46" i="34"/>
  <c r="Q95" i="34"/>
  <c r="Q62" i="34"/>
  <c r="Q78" i="34"/>
  <c r="Q22" i="34"/>
  <c r="Q38" i="34"/>
  <c r="Q47" i="34"/>
  <c r="Q71" i="34"/>
  <c r="Q121" i="34"/>
  <c r="Q31" i="34"/>
  <c r="Q55" i="34"/>
  <c r="Q63" i="34"/>
  <c r="Q106" i="34"/>
  <c r="Q39" i="34"/>
  <c r="Q48" i="34"/>
  <c r="Q101" i="34"/>
  <c r="Q32" i="34"/>
  <c r="Q56" i="34"/>
  <c r="Q81" i="34"/>
  <c r="Q86" i="34"/>
  <c r="Q97" i="34"/>
  <c r="Q27" i="34"/>
  <c r="Q64" i="34"/>
  <c r="Q79" i="34"/>
  <c r="R20" i="34"/>
  <c r="Q20" i="34" s="1"/>
  <c r="Q42" i="34"/>
  <c r="Q57" i="34"/>
  <c r="Q85" i="34"/>
  <c r="Q87" i="34"/>
  <c r="Q89" i="34"/>
  <c r="Q91" i="34"/>
  <c r="Q104" i="34"/>
  <c r="Q115" i="34"/>
  <c r="Q126" i="34"/>
  <c r="Q35" i="34"/>
  <c r="Q50" i="34"/>
  <c r="Q72" i="34"/>
  <c r="Q80" i="34"/>
  <c r="Q28" i="34"/>
  <c r="Q65" i="34"/>
  <c r="Q96" i="34"/>
  <c r="Q107" i="34"/>
  <c r="Q118" i="34"/>
  <c r="Q21" i="34"/>
  <c r="Q43" i="34"/>
  <c r="Q58" i="34"/>
  <c r="Q124" i="34"/>
  <c r="Q30" i="34"/>
  <c r="Q45" i="34"/>
  <c r="Q67" i="34"/>
  <c r="Q105" i="34"/>
  <c r="Q116" i="34"/>
  <c r="L86" i="19" l="1"/>
  <c r="L87" i="19"/>
  <c r="L88" i="19"/>
  <c r="L89" i="19"/>
  <c r="L90" i="19"/>
  <c r="L91" i="19"/>
  <c r="L92" i="19"/>
  <c r="L93" i="19"/>
  <c r="L94" i="19"/>
  <c r="L95" i="19"/>
  <c r="L96" i="19"/>
  <c r="L97" i="19"/>
  <c r="L98" i="19"/>
  <c r="L99" i="19"/>
  <c r="L100" i="19"/>
  <c r="L101" i="19"/>
  <c r="L102" i="19"/>
  <c r="L103" i="19"/>
  <c r="L104" i="19"/>
  <c r="L105" i="19"/>
  <c r="L106" i="19"/>
  <c r="L107" i="19"/>
  <c r="L108" i="19"/>
  <c r="L109" i="19"/>
  <c r="L110" i="19"/>
  <c r="L111" i="19"/>
  <c r="L112" i="19"/>
  <c r="L113" i="19"/>
  <c r="L114" i="19"/>
  <c r="L115" i="19"/>
  <c r="L116" i="19"/>
  <c r="L117" i="19"/>
  <c r="L118" i="19"/>
  <c r="L119" i="19"/>
  <c r="L120" i="19"/>
  <c r="L121" i="19"/>
  <c r="L122" i="19"/>
  <c r="L123" i="19"/>
  <c r="L124" i="19"/>
  <c r="L125" i="19"/>
  <c r="L126" i="19"/>
  <c r="L127" i="19"/>
  <c r="L128" i="19"/>
  <c r="L129" i="19"/>
  <c r="L130" i="19"/>
  <c r="L131" i="19"/>
  <c r="L132" i="19"/>
  <c r="L133" i="19"/>
  <c r="L134" i="19"/>
  <c r="L135" i="19"/>
  <c r="L136" i="19"/>
  <c r="L137" i="19"/>
  <c r="L138" i="19"/>
  <c r="L139" i="19"/>
  <c r="L140" i="19"/>
  <c r="L141" i="19"/>
  <c r="L142" i="19"/>
  <c r="L143" i="19"/>
  <c r="L144" i="19"/>
  <c r="L145" i="19"/>
  <c r="L146" i="19"/>
  <c r="L147" i="19"/>
  <c r="L148" i="19"/>
  <c r="L149" i="19"/>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86" i="21"/>
  <c r="L87" i="21"/>
  <c r="L88" i="21"/>
  <c r="L89" i="21"/>
  <c r="L90" i="21"/>
  <c r="L91" i="21"/>
  <c r="L92" i="21"/>
  <c r="L93" i="21"/>
  <c r="L94" i="21"/>
  <c r="L95" i="21"/>
  <c r="L96" i="21"/>
  <c r="L97" i="21"/>
  <c r="L98" i="21"/>
  <c r="L99" i="21"/>
  <c r="L100" i="21"/>
  <c r="L101" i="21"/>
  <c r="L102" i="21"/>
  <c r="L103" i="21"/>
  <c r="L104" i="21"/>
  <c r="L105" i="21"/>
  <c r="L106" i="21"/>
  <c r="L107" i="21"/>
  <c r="L108" i="21"/>
  <c r="L109" i="21"/>
  <c r="L110" i="21"/>
  <c r="L111" i="21"/>
  <c r="L112" i="21"/>
  <c r="L113" i="21"/>
  <c r="L114" i="21"/>
  <c r="L115" i="21"/>
  <c r="L116" i="21"/>
  <c r="L117" i="21"/>
  <c r="L118" i="21"/>
  <c r="L119" i="21"/>
  <c r="L120" i="21"/>
  <c r="L121" i="21"/>
  <c r="L122" i="21"/>
  <c r="L123" i="21"/>
  <c r="L124" i="21"/>
  <c r="L125" i="21"/>
  <c r="L126" i="21"/>
  <c r="L127" i="21"/>
  <c r="L128" i="21"/>
  <c r="L129" i="21"/>
  <c r="L130" i="21"/>
  <c r="L131" i="21"/>
  <c r="L132" i="21"/>
  <c r="L133" i="21"/>
  <c r="L134" i="21"/>
  <c r="L135" i="21"/>
  <c r="L136" i="21"/>
  <c r="L137" i="21"/>
  <c r="L138" i="21"/>
  <c r="L139" i="21"/>
  <c r="L140" i="21"/>
  <c r="L141" i="21"/>
  <c r="L142" i="21"/>
  <c r="L143" i="21"/>
  <c r="L144" i="21"/>
  <c r="L145" i="21"/>
  <c r="L146" i="21"/>
  <c r="L147" i="21"/>
  <c r="L148" i="21"/>
  <c r="L149" i="21"/>
  <c r="K93" i="6" l="1"/>
  <c r="C40" i="6"/>
  <c r="C19" i="6"/>
  <c r="C19" i="13" l="1"/>
  <c r="C19" i="19"/>
  <c r="C19" i="34"/>
  <c r="C5" i="34" s="1"/>
  <c r="C19" i="21"/>
  <c r="C19" i="14"/>
  <c r="C20" i="12"/>
  <c r="C20" i="11"/>
  <c r="C19" i="18"/>
  <c r="C19" i="22"/>
  <c r="C39" i="22"/>
  <c r="C39" i="13"/>
  <c r="C39" i="19"/>
  <c r="I43" i="34"/>
  <c r="C39" i="14"/>
  <c r="C40" i="22"/>
  <c r="C40" i="18"/>
  <c r="C40" i="13"/>
  <c r="C40" i="34"/>
  <c r="C40" i="14"/>
  <c r="C40" i="21"/>
  <c r="C39" i="6"/>
  <c r="C19" i="4"/>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20" i="1"/>
  <c r="L20" i="4"/>
  <c r="N20" i="1" a="1"/>
  <c r="N41" i="1" s="1"/>
  <c r="M41" i="1" s="1"/>
  <c r="C5" i="13" l="1"/>
  <c r="C5" i="14"/>
  <c r="C5" i="19"/>
  <c r="C5" i="6"/>
  <c r="C5" i="22"/>
  <c r="C72" i="21"/>
  <c r="C68" i="13"/>
  <c r="C72" i="19"/>
  <c r="C70" i="34"/>
  <c r="I70" i="34" s="1"/>
  <c r="C69" i="18"/>
  <c r="C61" i="14"/>
  <c r="C66" i="22"/>
  <c r="C59" i="6"/>
  <c r="C70" i="13"/>
  <c r="C72" i="18"/>
  <c r="C63" i="14"/>
  <c r="C73" i="34"/>
  <c r="I73" i="34" s="1"/>
  <c r="C76" i="21"/>
  <c r="C76" i="19"/>
  <c r="C68" i="22"/>
  <c r="C61" i="6"/>
  <c r="C60" i="4"/>
  <c r="C60" i="12"/>
  <c r="C74" i="21"/>
  <c r="C74" i="19"/>
  <c r="C21" i="13"/>
  <c r="C21" i="19"/>
  <c r="C21" i="34"/>
  <c r="C21" i="21"/>
  <c r="C21" i="14"/>
  <c r="C22" i="12"/>
  <c r="C21" i="18"/>
  <c r="C22" i="11"/>
  <c r="C21" i="6"/>
  <c r="C32" i="12"/>
  <c r="C32" i="11"/>
  <c r="C31" i="21"/>
  <c r="C31" i="34"/>
  <c r="C31" i="19"/>
  <c r="C31" i="18"/>
  <c r="C31" i="14"/>
  <c r="C31" i="13"/>
  <c r="C31" i="22"/>
  <c r="C31" i="6"/>
  <c r="C53" i="1"/>
  <c r="C60" i="18"/>
  <c r="C63" i="19"/>
  <c r="C63" i="21"/>
  <c r="C53" i="11"/>
  <c r="C61" i="34"/>
  <c r="I61" i="34" s="1"/>
  <c r="C64" i="1"/>
  <c r="C79" i="19"/>
  <c r="C63" i="12"/>
  <c r="C67" i="14"/>
  <c r="C73" i="13"/>
  <c r="C76" i="34"/>
  <c r="I76" i="34" s="1"/>
  <c r="C79" i="21"/>
  <c r="C64" i="11"/>
  <c r="C75" i="18"/>
  <c r="C65" i="6"/>
  <c r="C71" i="22"/>
  <c r="C59" i="34"/>
  <c r="I59" i="34" s="1"/>
  <c r="C61" i="19"/>
  <c r="C61" i="21"/>
  <c r="C58" i="13"/>
  <c r="C53" i="12"/>
  <c r="C58" i="18"/>
  <c r="C56" i="22"/>
  <c r="C82" i="19"/>
  <c r="C69" i="14"/>
  <c r="I69" i="14" s="1"/>
  <c r="C82" i="21"/>
  <c r="C75" i="13"/>
  <c r="C67" i="6"/>
  <c r="C73" i="22"/>
  <c r="C55" i="4"/>
  <c r="C64" i="19"/>
  <c r="C64" i="21"/>
  <c r="C54" i="11"/>
  <c r="C61" i="18"/>
  <c r="C55" i="12"/>
  <c r="C62" i="34"/>
  <c r="I62" i="34" s="1"/>
  <c r="C63" i="18"/>
  <c r="C66" i="21"/>
  <c r="C66" i="19"/>
  <c r="C64" i="34"/>
  <c r="I64" i="34" s="1"/>
  <c r="C61" i="13"/>
  <c r="C59" i="22"/>
  <c r="C56" i="11"/>
  <c r="C64" i="18"/>
  <c r="C57" i="14"/>
  <c r="C65" i="34"/>
  <c r="I65" i="34" s="1"/>
  <c r="C67" i="19"/>
  <c r="C67" i="21"/>
  <c r="C57" i="12"/>
  <c r="C62" i="13"/>
  <c r="C60" i="22"/>
  <c r="C55" i="6"/>
  <c r="C68" i="21"/>
  <c r="C57" i="11"/>
  <c r="C65" i="18"/>
  <c r="C58" i="14"/>
  <c r="C66" i="34"/>
  <c r="I66" i="34" s="1"/>
  <c r="C68" i="19"/>
  <c r="C58" i="12"/>
  <c r="C63" i="13"/>
  <c r="C61" i="22"/>
  <c r="C56" i="6"/>
  <c r="C73" i="21"/>
  <c r="C73" i="19"/>
  <c r="C69" i="13"/>
  <c r="C70" i="18"/>
  <c r="C62" i="14"/>
  <c r="C61" i="11"/>
  <c r="C71" i="34"/>
  <c r="I71" i="34" s="1"/>
  <c r="C67" i="22"/>
  <c r="C60" i="6"/>
  <c r="C47" i="4"/>
  <c r="C47" i="12"/>
  <c r="C55" i="19"/>
  <c r="C55" i="21"/>
  <c r="C46" i="11"/>
  <c r="C53" i="18"/>
  <c r="C51" i="14"/>
  <c r="C53" i="13"/>
  <c r="C54" i="34"/>
  <c r="I54" i="34" s="1"/>
  <c r="C49" i="6"/>
  <c r="C51" i="22"/>
  <c r="C48" i="4"/>
  <c r="C48" i="12"/>
  <c r="C55" i="34"/>
  <c r="I55" i="34" s="1"/>
  <c r="C54" i="18"/>
  <c r="C47" i="11"/>
  <c r="C56" i="19"/>
  <c r="C56" i="21"/>
  <c r="C54" i="13"/>
  <c r="C52" i="22"/>
  <c r="C48" i="1"/>
  <c r="C57" i="19"/>
  <c r="C49" i="12"/>
  <c r="C56" i="34"/>
  <c r="I56" i="34" s="1"/>
  <c r="C55" i="13"/>
  <c r="C55" i="18"/>
  <c r="C48" i="11"/>
  <c r="C57" i="21"/>
  <c r="C52" i="14"/>
  <c r="C50" i="6"/>
  <c r="C53" i="22"/>
  <c r="C20" i="13"/>
  <c r="C20" i="19"/>
  <c r="C20" i="34"/>
  <c r="I20" i="34" s="1"/>
  <c r="C20" i="21"/>
  <c r="C20" i="14"/>
  <c r="C21" i="12"/>
  <c r="C21" i="11"/>
  <c r="C20" i="18"/>
  <c r="C20" i="22"/>
  <c r="C20" i="6"/>
  <c r="C58" i="34"/>
  <c r="I58" i="34" s="1"/>
  <c r="C59" i="19"/>
  <c r="C51" i="12"/>
  <c r="C59" i="21"/>
  <c r="C57" i="18"/>
  <c r="C50" i="11"/>
  <c r="C61" i="4"/>
  <c r="C61" i="12"/>
  <c r="C72" i="34"/>
  <c r="I72" i="34" s="1"/>
  <c r="C75" i="21"/>
  <c r="C75" i="19"/>
  <c r="C71" i="18"/>
  <c r="C58" i="19"/>
  <c r="C57" i="34"/>
  <c r="I57" i="34" s="1"/>
  <c r="C50" i="12"/>
  <c r="C56" i="13"/>
  <c r="C56" i="18"/>
  <c r="C49" i="11"/>
  <c r="C58" i="21"/>
  <c r="C53" i="14"/>
  <c r="C51" i="6"/>
  <c r="C54" i="22"/>
  <c r="C62" i="4"/>
  <c r="C62" i="12"/>
  <c r="C71" i="13"/>
  <c r="C74" i="34"/>
  <c r="I74" i="34" s="1"/>
  <c r="C64" i="14"/>
  <c r="C62" i="11"/>
  <c r="C77" i="21"/>
  <c r="C77" i="19"/>
  <c r="C73" i="18"/>
  <c r="C69" i="22"/>
  <c r="C62" i="6"/>
  <c r="C25" i="34"/>
  <c r="C25" i="21"/>
  <c r="C25" i="14"/>
  <c r="C26" i="12"/>
  <c r="C26" i="11"/>
  <c r="C25" i="19"/>
  <c r="C25" i="18"/>
  <c r="C25" i="13"/>
  <c r="C25" i="22"/>
  <c r="C25" i="6"/>
  <c r="C60" i="19"/>
  <c r="C60" i="21"/>
  <c r="C57" i="13"/>
  <c r="C51" i="11"/>
  <c r="C52" i="12"/>
  <c r="C54" i="14"/>
  <c r="C52" i="6"/>
  <c r="C55" i="22"/>
  <c r="C63" i="1"/>
  <c r="C75" i="34"/>
  <c r="I75" i="34" s="1"/>
  <c r="C78" i="19"/>
  <c r="C63" i="11"/>
  <c r="C78" i="21"/>
  <c r="C74" i="18"/>
  <c r="C30" i="21"/>
  <c r="C30" i="14"/>
  <c r="C31" i="12"/>
  <c r="C31" i="11"/>
  <c r="C30" i="19"/>
  <c r="C30" i="18"/>
  <c r="C30" i="13"/>
  <c r="C30" i="34"/>
  <c r="C30" i="22"/>
  <c r="C30" i="6"/>
  <c r="C54" i="4"/>
  <c r="C62" i="21"/>
  <c r="C62" i="19"/>
  <c r="C52" i="11"/>
  <c r="C59" i="18"/>
  <c r="C59" i="13"/>
  <c r="C60" i="34"/>
  <c r="I60" i="34" s="1"/>
  <c r="C55" i="14"/>
  <c r="C54" i="12"/>
  <c r="C53" i="6"/>
  <c r="C57" i="22"/>
  <c r="C65" i="14"/>
  <c r="C63" i="6"/>
  <c r="C36" i="18"/>
  <c r="C36" i="13"/>
  <c r="C36" i="19"/>
  <c r="C36" i="14"/>
  <c r="C36" i="34"/>
  <c r="C36" i="21"/>
  <c r="C37" i="12"/>
  <c r="C37" i="11"/>
  <c r="C36" i="22"/>
  <c r="C36" i="6"/>
  <c r="C65" i="4"/>
  <c r="C81" i="19"/>
  <c r="C78" i="34"/>
  <c r="I78" i="34" s="1"/>
  <c r="C81" i="21"/>
  <c r="C77" i="18"/>
  <c r="C68" i="14"/>
  <c r="I68" i="14" s="1"/>
  <c r="C74" i="13"/>
  <c r="C65" i="11"/>
  <c r="C65" i="12"/>
  <c r="C72" i="22"/>
  <c r="C66" i="6"/>
  <c r="C35" i="12"/>
  <c r="C35" i="11"/>
  <c r="C34" i="21"/>
  <c r="C34" i="19"/>
  <c r="C34" i="34"/>
  <c r="C34" i="18"/>
  <c r="C34" i="14"/>
  <c r="C34" i="13"/>
  <c r="C34" i="22"/>
  <c r="C34" i="6"/>
  <c r="C56" i="14"/>
  <c r="C54" i="6"/>
  <c r="C35" i="19"/>
  <c r="C35" i="18"/>
  <c r="C35" i="14"/>
  <c r="C35" i="13"/>
  <c r="C35" i="34"/>
  <c r="I35" i="34" s="1"/>
  <c r="C35" i="21"/>
  <c r="C36" i="11"/>
  <c r="C36" i="12"/>
  <c r="C35" i="22"/>
  <c r="C35" i="6"/>
  <c r="C39" i="18"/>
  <c r="C5" i="18" s="1"/>
  <c r="C39" i="21"/>
  <c r="C47" i="21"/>
  <c r="C47" i="19"/>
  <c r="C47" i="18"/>
  <c r="C42" i="11"/>
  <c r="C42" i="12"/>
  <c r="C47" i="34"/>
  <c r="I47" i="34" s="1"/>
  <c r="C47" i="13"/>
  <c r="C45" i="22"/>
  <c r="C46" i="21"/>
  <c r="C46" i="18"/>
  <c r="C46" i="34"/>
  <c r="I46" i="34" s="1"/>
  <c r="C46" i="14"/>
  <c r="I46" i="14" s="1"/>
  <c r="C41" i="12"/>
  <c r="C41" i="11"/>
  <c r="C46" i="19"/>
  <c r="C46" i="13"/>
  <c r="C44" i="6"/>
  <c r="C44" i="22"/>
  <c r="C65" i="19"/>
  <c r="C65" i="21"/>
  <c r="C55" i="11"/>
  <c r="C63" i="34"/>
  <c r="I63" i="34" s="1"/>
  <c r="C60" i="13"/>
  <c r="C62" i="18"/>
  <c r="C56" i="12"/>
  <c r="C58" i="22"/>
  <c r="I42" i="34"/>
  <c r="I41" i="34"/>
  <c r="I40" i="34"/>
  <c r="I39" i="34"/>
  <c r="C48" i="21"/>
  <c r="C47" i="14"/>
  <c r="I47" i="14" s="1"/>
  <c r="C48" i="18"/>
  <c r="C48" i="13"/>
  <c r="C48" i="34"/>
  <c r="I48" i="34" s="1"/>
  <c r="C48" i="19"/>
  <c r="C46" i="22"/>
  <c r="C45" i="6"/>
  <c r="C43" i="4"/>
  <c r="C49" i="21"/>
  <c r="C49" i="34"/>
  <c r="I49" i="34" s="1"/>
  <c r="C43" i="12"/>
  <c r="C49" i="19"/>
  <c r="C64" i="13"/>
  <c r="C62" i="22"/>
  <c r="C44" i="4"/>
  <c r="C50" i="21"/>
  <c r="C48" i="14"/>
  <c r="I48" i="14" s="1"/>
  <c r="C50" i="34"/>
  <c r="I50" i="34" s="1"/>
  <c r="C49" i="18"/>
  <c r="I50" i="18" s="1"/>
  <c r="C43" i="11"/>
  <c r="C49" i="13"/>
  <c r="C44" i="12"/>
  <c r="C50" i="19"/>
  <c r="C46" i="6"/>
  <c r="C47" i="22"/>
  <c r="C58" i="1"/>
  <c r="C69" i="21"/>
  <c r="C65" i="13"/>
  <c r="C58" i="11"/>
  <c r="C66" i="18"/>
  <c r="C59" i="14"/>
  <c r="C67" i="34"/>
  <c r="I67" i="34" s="1"/>
  <c r="C69" i="19"/>
  <c r="C63" i="22"/>
  <c r="C57" i="6"/>
  <c r="C51" i="21"/>
  <c r="C51" i="19"/>
  <c r="C70" i="21"/>
  <c r="C66" i="13"/>
  <c r="C59" i="11"/>
  <c r="C67" i="18"/>
  <c r="C60" i="14"/>
  <c r="C70" i="19"/>
  <c r="C68" i="34"/>
  <c r="I68" i="34" s="1"/>
  <c r="C64" i="22"/>
  <c r="C58" i="6"/>
  <c r="C45" i="4"/>
  <c r="C52" i="21"/>
  <c r="C51" i="34"/>
  <c r="I51" i="34" s="1"/>
  <c r="C50" i="18"/>
  <c r="I51" i="18" s="1"/>
  <c r="C44" i="11"/>
  <c r="C45" i="12"/>
  <c r="C50" i="13"/>
  <c r="C52" i="19"/>
  <c r="C48" i="22"/>
  <c r="C40" i="4"/>
  <c r="C45" i="18"/>
  <c r="C45" i="13"/>
  <c r="C45" i="19"/>
  <c r="C45" i="34"/>
  <c r="I45" i="34" s="1"/>
  <c r="C45" i="21"/>
  <c r="C45" i="14"/>
  <c r="I45" i="14" s="1"/>
  <c r="C40" i="11"/>
  <c r="C40" i="12"/>
  <c r="C43" i="6"/>
  <c r="C43" i="22"/>
  <c r="C60" i="1"/>
  <c r="C71" i="21"/>
  <c r="C67" i="13"/>
  <c r="C60" i="11"/>
  <c r="C71" i="19"/>
  <c r="C59" i="12"/>
  <c r="C68" i="18"/>
  <c r="C69" i="34"/>
  <c r="I69" i="34" s="1"/>
  <c r="C65" i="22"/>
  <c r="C45" i="1"/>
  <c r="C49" i="14"/>
  <c r="I49" i="14" s="1"/>
  <c r="C53" i="19"/>
  <c r="C53" i="21"/>
  <c r="C52" i="34"/>
  <c r="I52" i="34" s="1"/>
  <c r="C51" i="18"/>
  <c r="C45" i="11"/>
  <c r="C51" i="13"/>
  <c r="C47" i="6"/>
  <c r="C49" i="22"/>
  <c r="C80" i="19"/>
  <c r="C77" i="34"/>
  <c r="I77" i="34" s="1"/>
  <c r="C76" i="18"/>
  <c r="C66" i="14"/>
  <c r="C72" i="13"/>
  <c r="C80" i="21"/>
  <c r="C64" i="6"/>
  <c r="C70" i="22"/>
  <c r="C46" i="4"/>
  <c r="C50" i="14"/>
  <c r="C53" i="34"/>
  <c r="I53" i="34" s="1"/>
  <c r="C54" i="19"/>
  <c r="C54" i="21"/>
  <c r="C52" i="18"/>
  <c r="C46" i="12"/>
  <c r="C52" i="13"/>
  <c r="C48" i="6"/>
  <c r="C50" i="22"/>
  <c r="C64" i="4"/>
  <c r="C64" i="12"/>
  <c r="C19" i="1"/>
  <c r="C42" i="4"/>
  <c r="C42" i="1"/>
  <c r="C41" i="1"/>
  <c r="C41" i="4"/>
  <c r="C55" i="1"/>
  <c r="C56" i="4"/>
  <c r="C59" i="1"/>
  <c r="C51" i="4"/>
  <c r="C50" i="1"/>
  <c r="C49" i="1"/>
  <c r="C34" i="1"/>
  <c r="C34" i="4"/>
  <c r="C35" i="1"/>
  <c r="C35" i="4"/>
  <c r="C31" i="4"/>
  <c r="C31" i="1"/>
  <c r="C37" i="4"/>
  <c r="C37" i="1"/>
  <c r="C30" i="1"/>
  <c r="C30" i="4"/>
  <c r="C25" i="4"/>
  <c r="C25" i="1"/>
  <c r="C21" i="1"/>
  <c r="C21" i="22"/>
  <c r="C21" i="4"/>
  <c r="C20" i="4"/>
  <c r="C20" i="1"/>
  <c r="C51" i="1"/>
  <c r="C52" i="1"/>
  <c r="C49" i="4"/>
  <c r="C62" i="1"/>
  <c r="C50" i="4"/>
  <c r="C52" i="4"/>
  <c r="C53" i="4"/>
  <c r="C54" i="1"/>
  <c r="C56" i="1"/>
  <c r="C57" i="1"/>
  <c r="C57" i="4"/>
  <c r="C58" i="4"/>
  <c r="C59" i="4"/>
  <c r="C61" i="1"/>
  <c r="C40" i="1"/>
  <c r="C63" i="4"/>
  <c r="C43" i="1"/>
  <c r="C65" i="1"/>
  <c r="C44" i="1"/>
  <c r="C46" i="1"/>
  <c r="C47" i="1"/>
  <c r="N84" i="1"/>
  <c r="M84" i="1" s="1"/>
  <c r="N62" i="1"/>
  <c r="M62" i="1" s="1"/>
  <c r="N40" i="1"/>
  <c r="M40" i="1" s="1"/>
  <c r="N83" i="1"/>
  <c r="M83" i="1" s="1"/>
  <c r="N61" i="1"/>
  <c r="M61" i="1" s="1"/>
  <c r="N39" i="1"/>
  <c r="M39" i="1" s="1"/>
  <c r="N82" i="1"/>
  <c r="M82" i="1" s="1"/>
  <c r="N60" i="1"/>
  <c r="M60" i="1" s="1"/>
  <c r="N38" i="1"/>
  <c r="M38" i="1" s="1"/>
  <c r="N81" i="1"/>
  <c r="M81" i="1" s="1"/>
  <c r="N59" i="1"/>
  <c r="M59" i="1" s="1"/>
  <c r="N37" i="1"/>
  <c r="M37" i="1" s="1"/>
  <c r="N80" i="1"/>
  <c r="M80" i="1" s="1"/>
  <c r="N58" i="1"/>
  <c r="M58" i="1" s="1"/>
  <c r="N36" i="1"/>
  <c r="M36" i="1" s="1"/>
  <c r="N79" i="1"/>
  <c r="M79" i="1" s="1"/>
  <c r="N57" i="1"/>
  <c r="M57" i="1" s="1"/>
  <c r="N35" i="1"/>
  <c r="M35" i="1" s="1"/>
  <c r="N78" i="1"/>
  <c r="M78" i="1" s="1"/>
  <c r="N56" i="1"/>
  <c r="M56" i="1" s="1"/>
  <c r="N34" i="1"/>
  <c r="M34" i="1" s="1"/>
  <c r="N77" i="1"/>
  <c r="M77" i="1" s="1"/>
  <c r="N55" i="1"/>
  <c r="M55" i="1" s="1"/>
  <c r="N33" i="1"/>
  <c r="M33" i="1" s="1"/>
  <c r="N76" i="1"/>
  <c r="M76" i="1" s="1"/>
  <c r="N54" i="1"/>
  <c r="M54" i="1" s="1"/>
  <c r="N32" i="1"/>
  <c r="M32" i="1" s="1"/>
  <c r="N75" i="1"/>
  <c r="M75" i="1" s="1"/>
  <c r="N53" i="1"/>
  <c r="M53" i="1" s="1"/>
  <c r="N31" i="1"/>
  <c r="M31" i="1" s="1"/>
  <c r="N74" i="1"/>
  <c r="M74" i="1" s="1"/>
  <c r="N52" i="1"/>
  <c r="M52" i="1" s="1"/>
  <c r="N30" i="1"/>
  <c r="M30" i="1" s="1"/>
  <c r="N73" i="1"/>
  <c r="M73" i="1" s="1"/>
  <c r="N51" i="1"/>
  <c r="M51" i="1" s="1"/>
  <c r="N29" i="1"/>
  <c r="M29" i="1" s="1"/>
  <c r="N72" i="1"/>
  <c r="M72" i="1" s="1"/>
  <c r="N50" i="1"/>
  <c r="M50" i="1" s="1"/>
  <c r="N28" i="1"/>
  <c r="M28" i="1" s="1"/>
  <c r="N93" i="1"/>
  <c r="M93" i="1" s="1"/>
  <c r="N71" i="1"/>
  <c r="M71" i="1" s="1"/>
  <c r="N49" i="1"/>
  <c r="M49" i="1" s="1"/>
  <c r="N27" i="1"/>
  <c r="M27" i="1" s="1"/>
  <c r="N92" i="1"/>
  <c r="M92" i="1" s="1"/>
  <c r="N70" i="1"/>
  <c r="M70" i="1" s="1"/>
  <c r="N48" i="1"/>
  <c r="M48" i="1" s="1"/>
  <c r="N26" i="1"/>
  <c r="M26" i="1" s="1"/>
  <c r="N91" i="1"/>
  <c r="M91" i="1" s="1"/>
  <c r="N69" i="1"/>
  <c r="M69" i="1" s="1"/>
  <c r="N47" i="1"/>
  <c r="M47" i="1" s="1"/>
  <c r="N25" i="1"/>
  <c r="M25" i="1" s="1"/>
  <c r="N90" i="1"/>
  <c r="M90" i="1" s="1"/>
  <c r="N68" i="1"/>
  <c r="M68" i="1" s="1"/>
  <c r="N46" i="1"/>
  <c r="M46" i="1" s="1"/>
  <c r="N24" i="1"/>
  <c r="M24" i="1" s="1"/>
  <c r="N89" i="1"/>
  <c r="M89" i="1" s="1"/>
  <c r="N67" i="1"/>
  <c r="M67" i="1" s="1"/>
  <c r="N45" i="1"/>
  <c r="M45" i="1" s="1"/>
  <c r="N23" i="1"/>
  <c r="M23" i="1" s="1"/>
  <c r="N88" i="1"/>
  <c r="M88" i="1" s="1"/>
  <c r="N66" i="1"/>
  <c r="M66" i="1" s="1"/>
  <c r="N44" i="1"/>
  <c r="M44" i="1" s="1"/>
  <c r="N22" i="1"/>
  <c r="M22" i="1" s="1"/>
  <c r="N87" i="1"/>
  <c r="M87" i="1" s="1"/>
  <c r="N65" i="1"/>
  <c r="M65" i="1" s="1"/>
  <c r="N43" i="1"/>
  <c r="M43" i="1" s="1"/>
  <c r="N21" i="1"/>
  <c r="M21" i="1" s="1"/>
  <c r="N86" i="1"/>
  <c r="M86" i="1" s="1"/>
  <c r="N64" i="1"/>
  <c r="M64" i="1" s="1"/>
  <c r="N42" i="1"/>
  <c r="M42" i="1" s="1"/>
  <c r="N20" i="1"/>
  <c r="M20" i="1" s="1"/>
  <c r="N85" i="1"/>
  <c r="M85" i="1" s="1"/>
  <c r="N63" i="1"/>
  <c r="M63" i="1" s="1"/>
  <c r="O7" i="27"/>
  <c r="P7" i="27"/>
  <c r="Q7" i="27"/>
  <c r="R7" i="27"/>
  <c r="S7" i="27"/>
  <c r="N7" i="27"/>
  <c r="H16" i="24"/>
  <c r="I139" i="27"/>
  <c r="I78" i="27"/>
  <c r="I73" i="27"/>
  <c r="H166" i="27"/>
  <c r="H168" i="27"/>
  <c r="H53" i="27"/>
  <c r="H226" i="27"/>
  <c r="I222" i="27"/>
  <c r="H105" i="27"/>
  <c r="I198" i="27"/>
  <c r="H89" i="27"/>
  <c r="H104" i="27"/>
  <c r="H121" i="27"/>
  <c r="I129" i="27"/>
  <c r="I84" i="27"/>
  <c r="I48" i="27"/>
  <c r="I200" i="27"/>
  <c r="I171" i="27"/>
  <c r="I174" i="27"/>
  <c r="I71" i="27"/>
  <c r="I95" i="34" a="1"/>
  <c r="I66" i="27"/>
  <c r="I126" i="27"/>
  <c r="H96" i="27"/>
  <c r="H68" i="27"/>
  <c r="H220" i="27"/>
  <c r="H66" i="27"/>
  <c r="H208" i="27"/>
  <c r="I99" i="27"/>
  <c r="I53" i="27"/>
  <c r="H198" i="27"/>
  <c r="H65" i="27"/>
  <c r="H214" i="27"/>
  <c r="H225" i="27"/>
  <c r="I15" i="27"/>
  <c r="H151" i="27"/>
  <c r="I159" i="27"/>
  <c r="I130" i="27"/>
  <c r="H196" i="27"/>
  <c r="I23" i="27"/>
  <c r="I103" i="34" a="1"/>
  <c r="I127" i="27"/>
  <c r="I45" i="27"/>
  <c r="I172" i="27"/>
  <c r="I32" i="27"/>
  <c r="I134" i="27"/>
  <c r="I40" i="27"/>
  <c r="H112" i="27"/>
  <c r="I58" i="27"/>
  <c r="H11" i="27"/>
  <c r="I120" i="27"/>
  <c r="I168" i="27"/>
  <c r="H175" i="27"/>
  <c r="I158" i="27"/>
  <c r="I193" i="27"/>
  <c r="H141" i="27"/>
  <c r="H79" i="27"/>
  <c r="H86" i="27"/>
  <c r="H26" i="27"/>
  <c r="I108" i="34" a="1"/>
  <c r="I225" i="27"/>
  <c r="H41" i="27"/>
  <c r="H184" i="27"/>
  <c r="I186" i="27"/>
  <c r="H143" i="27"/>
  <c r="H99" i="27"/>
  <c r="I84" i="34" a="1"/>
  <c r="I69" i="27"/>
  <c r="I189" i="27"/>
  <c r="I101" i="27"/>
  <c r="H162" i="27"/>
  <c r="H229" i="27"/>
  <c r="H159" i="27"/>
  <c r="H82" i="27"/>
  <c r="I87" i="27"/>
  <c r="H163" i="27"/>
  <c r="H9" i="27"/>
  <c r="I199" i="27"/>
  <c r="H34" i="27"/>
  <c r="H178" i="27"/>
  <c r="I143" i="27"/>
  <c r="H32" i="27"/>
  <c r="I56" i="27"/>
  <c r="H150" i="27"/>
  <c r="H56" i="27"/>
  <c r="I118" i="27"/>
  <c r="H59" i="27"/>
  <c r="H149" i="27"/>
  <c r="H186" i="27"/>
  <c r="H133" i="27"/>
  <c r="H158" i="27"/>
  <c r="I26" i="27"/>
  <c r="I210" i="27"/>
  <c r="I30" i="27"/>
  <c r="H179" i="27"/>
  <c r="I192" i="27"/>
  <c r="I105" i="27"/>
  <c r="H193" i="27"/>
  <c r="I229" i="27"/>
  <c r="I178" i="27"/>
  <c r="H137" i="27"/>
  <c r="I88" i="27"/>
  <c r="H103" i="27"/>
  <c r="H55" i="27"/>
  <c r="H17" i="27"/>
  <c r="I89" i="27"/>
  <c r="I68" i="27"/>
  <c r="I14" i="27"/>
  <c r="I85" i="27"/>
  <c r="I161" i="27"/>
  <c r="H221" i="27"/>
  <c r="I119" i="27"/>
  <c r="I100" i="27"/>
  <c r="I64" i="27"/>
  <c r="I80" i="27"/>
  <c r="I153" i="27"/>
  <c r="I54" i="27"/>
  <c r="I86" i="27"/>
  <c r="H213" i="27"/>
  <c r="I21" i="27"/>
  <c r="H78" i="27"/>
  <c r="H33" i="27"/>
  <c r="H173" i="27"/>
  <c r="H101" i="27"/>
  <c r="H195" i="27"/>
  <c r="I211" i="27"/>
  <c r="I165" i="27"/>
  <c r="I28" i="27"/>
  <c r="H12" i="27"/>
  <c r="I169" i="27"/>
  <c r="I38" i="27"/>
  <c r="H216" i="27"/>
  <c r="I82" i="27"/>
  <c r="H43" i="27"/>
  <c r="H192" i="27"/>
  <c r="H92" i="27"/>
  <c r="I79" i="27"/>
  <c r="I47" i="27"/>
  <c r="I9" i="27"/>
  <c r="I213" i="27"/>
  <c r="I13" i="27"/>
  <c r="I219" i="27"/>
  <c r="I135" i="27"/>
  <c r="I37" i="27"/>
  <c r="H126" i="27"/>
  <c r="H227" i="27"/>
  <c r="I76" i="27"/>
  <c r="H48" i="27"/>
  <c r="H110" i="27"/>
  <c r="H16" i="27"/>
  <c r="H209" i="27"/>
  <c r="I25" i="27"/>
  <c r="I177" i="27"/>
  <c r="H35" i="27"/>
  <c r="I97" i="27"/>
  <c r="I85" i="34" a="1"/>
  <c r="H93" i="27"/>
  <c r="I81" i="27"/>
  <c r="H172" i="27"/>
  <c r="I215" i="27"/>
  <c r="I187" i="27"/>
  <c r="H64" i="27"/>
  <c r="I33" i="27"/>
  <c r="I19" i="27"/>
  <c r="H123" i="27"/>
  <c r="H155" i="27"/>
  <c r="I41" i="27"/>
  <c r="H91" i="27"/>
  <c r="H146" i="27"/>
  <c r="I18" i="27"/>
  <c r="I144" i="27"/>
  <c r="I209" i="27"/>
  <c r="H160" i="27"/>
  <c r="I52" i="27"/>
  <c r="I36" i="27"/>
  <c r="H131" i="27"/>
  <c r="H21" i="27"/>
  <c r="H102" i="27"/>
  <c r="I12" i="27"/>
  <c r="H51" i="27"/>
  <c r="H24" i="27"/>
  <c r="I133" i="27"/>
  <c r="H61" i="27"/>
  <c r="I202" i="27"/>
  <c r="H13" i="27"/>
  <c r="I212" i="27"/>
  <c r="H183" i="27"/>
  <c r="I104" i="27"/>
  <c r="I81" i="34" a="1"/>
  <c r="I57" i="27"/>
  <c r="H182" i="27"/>
  <c r="H113" i="27"/>
  <c r="H152" i="27"/>
  <c r="I111" i="27"/>
  <c r="H128" i="27"/>
  <c r="H49" i="27"/>
  <c r="H75" i="27"/>
  <c r="I173" i="27"/>
  <c r="I184" i="27"/>
  <c r="I60" i="27"/>
  <c r="I224" i="27"/>
  <c r="H170" i="27"/>
  <c r="I22" i="27"/>
  <c r="I95" i="27"/>
  <c r="J9" i="27"/>
  <c r="I123" i="27"/>
  <c r="H132" i="27"/>
  <c r="I217" i="27"/>
  <c r="H76" i="27"/>
  <c r="I83" i="34" a="1"/>
  <c r="I121" i="27"/>
  <c r="H31" i="27"/>
  <c r="I148" i="27"/>
  <c r="I17" i="27"/>
  <c r="H125" i="27"/>
  <c r="H42" i="27"/>
  <c r="H108" i="27"/>
  <c r="H204" i="27"/>
  <c r="H111" i="27"/>
  <c r="I182" i="27"/>
  <c r="H44" i="27"/>
  <c r="I113" i="27"/>
  <c r="I10" i="27"/>
  <c r="H188" i="27"/>
  <c r="H69" i="27"/>
  <c r="I118" i="34" a="1"/>
  <c r="H54" i="27"/>
  <c r="H164" i="27"/>
  <c r="I183" i="27"/>
  <c r="H135" i="27"/>
  <c r="H185" i="27"/>
  <c r="I61" i="27"/>
  <c r="H129" i="27"/>
  <c r="I125" i="27"/>
  <c r="I208" i="27"/>
  <c r="I154" i="27"/>
  <c r="I67" i="27"/>
  <c r="H83" i="27"/>
  <c r="I146" i="27"/>
  <c r="H223" i="27"/>
  <c r="I156" i="27"/>
  <c r="H73" i="27"/>
  <c r="I136" i="27"/>
  <c r="I227" i="27"/>
  <c r="H100" i="27"/>
  <c r="I205" i="27"/>
  <c r="I114" i="27"/>
  <c r="H28" i="27"/>
  <c r="H98" i="27"/>
  <c r="H201" i="27"/>
  <c r="H106" i="27"/>
  <c r="H36" i="27"/>
  <c r="H119" i="27"/>
  <c r="H80" i="27"/>
  <c r="I94" i="27"/>
  <c r="I103" i="27"/>
  <c r="I96" i="27"/>
  <c r="H60" i="27"/>
  <c r="H203" i="27"/>
  <c r="H167" i="27"/>
  <c r="H62" i="27"/>
  <c r="I34" i="27"/>
  <c r="I214" i="27"/>
  <c r="H219" i="27"/>
  <c r="I220" i="27"/>
  <c r="I155" i="27"/>
  <c r="I131" i="27"/>
  <c r="H107" i="27"/>
  <c r="I59" i="27"/>
  <c r="H210" i="27"/>
  <c r="H211" i="27"/>
  <c r="I151" i="27"/>
  <c r="I46" i="27"/>
  <c r="I106" i="34" a="1"/>
  <c r="I152" i="27"/>
  <c r="I51" i="27"/>
  <c r="H25" i="27"/>
  <c r="I86" i="34" a="1"/>
  <c r="I223" i="27"/>
  <c r="H139" i="27"/>
  <c r="I149" i="27"/>
  <c r="H187" i="27"/>
  <c r="H14" i="27"/>
  <c r="H122" i="27"/>
  <c r="I196" i="27"/>
  <c r="H217" i="27"/>
  <c r="H10" i="27"/>
  <c r="H161" i="27"/>
  <c r="H153" i="27"/>
  <c r="H77" i="27"/>
  <c r="H228" i="27"/>
  <c r="I162" i="27"/>
  <c r="H215" i="27"/>
  <c r="I132" i="27"/>
  <c r="I116" i="27"/>
  <c r="I195" i="27"/>
  <c r="I104" i="34" a="1"/>
  <c r="H190" i="27"/>
  <c r="H87" i="27"/>
  <c r="I140" i="27"/>
  <c r="H52" i="27"/>
  <c r="H127" i="27"/>
  <c r="I74" i="27"/>
  <c r="I157" i="27"/>
  <c r="I141" i="27"/>
  <c r="H130" i="27"/>
  <c r="H181" i="27"/>
  <c r="I197" i="27"/>
  <c r="I55" i="27"/>
  <c r="I77" i="27"/>
  <c r="H124" i="27"/>
  <c r="H30" i="27"/>
  <c r="I109" i="27"/>
  <c r="I29" i="27"/>
  <c r="I170" i="27"/>
  <c r="H57" i="27"/>
  <c r="I115" i="27"/>
  <c r="I191" i="27"/>
  <c r="H154" i="27"/>
  <c r="H165" i="27"/>
  <c r="H118" i="27"/>
  <c r="I124" i="27"/>
  <c r="H37" i="27"/>
  <c r="H22" i="27"/>
  <c r="I167" i="27"/>
  <c r="I108" i="27"/>
  <c r="H176" i="27"/>
  <c r="H47" i="27"/>
  <c r="I137" i="27"/>
  <c r="H72" i="27"/>
  <c r="I106" i="27"/>
  <c r="H84" i="27"/>
  <c r="I93" i="27"/>
  <c r="I91" i="27"/>
  <c r="H147" i="27"/>
  <c r="H202" i="27"/>
  <c r="H156" i="27"/>
  <c r="I190" i="27"/>
  <c r="I221" i="27"/>
  <c r="I75" i="27"/>
  <c r="H197" i="27"/>
  <c r="I35" i="27"/>
  <c r="H29" i="27"/>
  <c r="H117" i="27"/>
  <c r="I150" i="27"/>
  <c r="I128" i="27"/>
  <c r="H206" i="27"/>
  <c r="H177" i="27"/>
  <c r="H218" i="27"/>
  <c r="H45" i="27"/>
  <c r="I83" i="27"/>
  <c r="H194" i="27"/>
  <c r="H212" i="27"/>
  <c r="I102" i="27"/>
  <c r="I39" i="27"/>
  <c r="I122" i="27"/>
  <c r="H15" i="27"/>
  <c r="I24" i="27"/>
  <c r="I203" i="27"/>
  <c r="H109" i="27"/>
  <c r="H90" i="27"/>
  <c r="I117" i="27"/>
  <c r="H115" i="27"/>
  <c r="H19" i="27"/>
  <c r="I65" i="27"/>
  <c r="I31" i="27"/>
  <c r="H116" i="27"/>
  <c r="H39" i="27"/>
  <c r="I112" i="27"/>
  <c r="H74" i="27"/>
  <c r="H67" i="27"/>
  <c r="I206" i="27"/>
  <c r="H171" i="27"/>
  <c r="I42" i="27"/>
  <c r="H205" i="27"/>
  <c r="H38" i="27"/>
  <c r="I62" i="27"/>
  <c r="H94" i="27"/>
  <c r="I63" i="27"/>
  <c r="H58" i="27"/>
  <c r="I70" i="27"/>
  <c r="H169" i="27"/>
  <c r="H85" i="27"/>
  <c r="I194" i="27"/>
  <c r="H81" i="27"/>
  <c r="I72" i="27"/>
  <c r="I44" i="27"/>
  <c r="I166" i="27"/>
  <c r="I179" i="27"/>
  <c r="H148" i="27"/>
  <c r="H71" i="27"/>
  <c r="H200" i="27"/>
  <c r="I27" i="27"/>
  <c r="I228" i="27"/>
  <c r="H189" i="27"/>
  <c r="I50" i="27"/>
  <c r="H136" i="27"/>
  <c r="H95" i="27"/>
  <c r="I218" i="27"/>
  <c r="H23" i="27"/>
  <c r="H88" i="27"/>
  <c r="H145" i="27"/>
  <c r="I176" i="27"/>
  <c r="H157" i="27"/>
  <c r="H46" i="27"/>
  <c r="I226" i="27"/>
  <c r="H20" i="27"/>
  <c r="I98" i="27"/>
  <c r="H18" i="27"/>
  <c r="I92" i="27"/>
  <c r="I216" i="27"/>
  <c r="I49" i="27"/>
  <c r="H144" i="27"/>
  <c r="I11" i="27"/>
  <c r="I142" i="27"/>
  <c r="H199" i="27"/>
  <c r="H63" i="27"/>
  <c r="I110" i="27"/>
  <c r="H70" i="27"/>
  <c r="I175" i="27"/>
  <c r="I164" i="27"/>
  <c r="I90" i="27"/>
  <c r="I160" i="27"/>
  <c r="H50" i="27"/>
  <c r="H134" i="27"/>
  <c r="H222" i="27"/>
  <c r="I43" i="27"/>
  <c r="H138" i="27"/>
  <c r="H27" i="27"/>
  <c r="H174" i="27"/>
  <c r="I204" i="27"/>
  <c r="H114" i="27"/>
  <c r="H40" i="27"/>
  <c r="I201" i="27"/>
  <c r="I147" i="27"/>
  <c r="I107" i="27"/>
  <c r="H207" i="27"/>
  <c r="I207" i="27"/>
  <c r="I20" i="27"/>
  <c r="H120" i="27"/>
  <c r="H142" i="27"/>
  <c r="H140" i="27"/>
  <c r="I138" i="27"/>
  <c r="H191" i="27"/>
  <c r="H97" i="27"/>
  <c r="I188" i="27"/>
  <c r="I185" i="27"/>
  <c r="I163" i="27"/>
  <c r="H224" i="27"/>
  <c r="I180" i="27"/>
  <c r="I181" i="27"/>
  <c r="I16" i="27"/>
  <c r="I145" i="27"/>
  <c r="H180" i="27"/>
  <c r="I81" i="34" l="1"/>
  <c r="C5" i="21"/>
  <c r="I84" i="34"/>
  <c r="I108" i="34"/>
  <c r="I95" i="34"/>
  <c r="I83" i="34"/>
  <c r="I104" i="34"/>
  <c r="I103" i="34"/>
  <c r="I86" i="34"/>
  <c r="I85" i="34"/>
  <c r="I106" i="34"/>
  <c r="I118" i="34"/>
  <c r="I38" i="34"/>
  <c r="I37" i="34"/>
  <c r="I36" i="34"/>
  <c r="I34" i="34"/>
  <c r="I29" i="34"/>
  <c r="I28" i="34"/>
  <c r="I27" i="34"/>
  <c r="I26" i="34"/>
  <c r="I25" i="34"/>
  <c r="I31" i="34"/>
  <c r="I30" i="34"/>
  <c r="I33" i="34"/>
  <c r="I32" i="34"/>
  <c r="I24" i="34"/>
  <c r="I23" i="34"/>
  <c r="I22" i="34"/>
  <c r="I21" i="34"/>
  <c r="I36" i="1"/>
  <c r="I30" i="1"/>
  <c r="I33" i="1"/>
  <c r="I31" i="4"/>
  <c r="P149" i="21"/>
  <c r="P148" i="21"/>
  <c r="P147" i="21"/>
  <c r="P146" i="21"/>
  <c r="P145" i="21"/>
  <c r="P144" i="21"/>
  <c r="P143" i="21"/>
  <c r="P142" i="21"/>
  <c r="P141" i="21"/>
  <c r="P140" i="21"/>
  <c r="P139" i="21"/>
  <c r="Q138" i="21"/>
  <c r="P138" i="21"/>
  <c r="P137" i="21"/>
  <c r="P136" i="21"/>
  <c r="P135" i="21"/>
  <c r="P134" i="21"/>
  <c r="P133" i="21"/>
  <c r="P132" i="21"/>
  <c r="P131" i="21"/>
  <c r="P130" i="21"/>
  <c r="P129" i="21"/>
  <c r="P128" i="21"/>
  <c r="P127" i="21"/>
  <c r="P126" i="21"/>
  <c r="P125" i="21"/>
  <c r="P124" i="21"/>
  <c r="P123" i="21"/>
  <c r="P122" i="21"/>
  <c r="P121" i="21"/>
  <c r="P120" i="21"/>
  <c r="P119" i="21"/>
  <c r="P118" i="21"/>
  <c r="P117" i="21"/>
  <c r="P116" i="21"/>
  <c r="P115" i="21"/>
  <c r="Q114" i="21"/>
  <c r="P114" i="21"/>
  <c r="P113" i="21"/>
  <c r="P112" i="21"/>
  <c r="P111" i="21"/>
  <c r="P110" i="21"/>
  <c r="P109" i="21"/>
  <c r="P108" i="21"/>
  <c r="P107" i="21"/>
  <c r="P106" i="21"/>
  <c r="P105" i="21"/>
  <c r="P104" i="21"/>
  <c r="P103" i="21"/>
  <c r="P102" i="21"/>
  <c r="P101" i="21"/>
  <c r="P100" i="21"/>
  <c r="P99" i="21"/>
  <c r="P98" i="21"/>
  <c r="P97" i="21"/>
  <c r="P96" i="21"/>
  <c r="P95" i="21"/>
  <c r="P94" i="21"/>
  <c r="P93" i="21"/>
  <c r="P92" i="21"/>
  <c r="P91" i="21"/>
  <c r="P90" i="21"/>
  <c r="P89" i="21"/>
  <c r="P88" i="21"/>
  <c r="P87" i="21"/>
  <c r="P86" i="21"/>
  <c r="P85" i="21"/>
  <c r="P84" i="21"/>
  <c r="P83" i="21"/>
  <c r="P82" i="21"/>
  <c r="P81" i="21"/>
  <c r="P80" i="21"/>
  <c r="P79" i="21"/>
  <c r="Q78" i="21"/>
  <c r="P78" i="21"/>
  <c r="P77" i="21"/>
  <c r="P76" i="21"/>
  <c r="P75" i="21"/>
  <c r="P74" i="21"/>
  <c r="P73" i="21"/>
  <c r="P72" i="21"/>
  <c r="P71" i="21"/>
  <c r="P70" i="21"/>
  <c r="P69" i="21"/>
  <c r="P68" i="21"/>
  <c r="P67" i="21"/>
  <c r="P66" i="21"/>
  <c r="P65" i="21"/>
  <c r="P64" i="21"/>
  <c r="P63" i="21"/>
  <c r="P62" i="21"/>
  <c r="P61" i="21"/>
  <c r="P60" i="21"/>
  <c r="P59" i="21"/>
  <c r="P58" i="21"/>
  <c r="P57" i="21"/>
  <c r="P56" i="21"/>
  <c r="P55" i="21"/>
  <c r="P54" i="21"/>
  <c r="P53" i="21"/>
  <c r="P52" i="21"/>
  <c r="P51" i="21"/>
  <c r="P50" i="21"/>
  <c r="P49" i="21"/>
  <c r="P48" i="21"/>
  <c r="P47" i="21"/>
  <c r="P46" i="21"/>
  <c r="P45" i="21"/>
  <c r="P44" i="21"/>
  <c r="P43" i="21"/>
  <c r="P42" i="21"/>
  <c r="P41" i="21"/>
  <c r="P40" i="21"/>
  <c r="P39" i="21"/>
  <c r="P38" i="21"/>
  <c r="P37" i="21"/>
  <c r="P36" i="21"/>
  <c r="P35" i="21"/>
  <c r="P34" i="21"/>
  <c r="P33" i="21"/>
  <c r="P32" i="21"/>
  <c r="P31" i="21"/>
  <c r="Q30" i="21"/>
  <c r="P30" i="21"/>
  <c r="P29" i="21"/>
  <c r="P28" i="21"/>
  <c r="P27" i="21"/>
  <c r="P26" i="21"/>
  <c r="P25" i="21"/>
  <c r="P24" i="21"/>
  <c r="P23" i="21"/>
  <c r="P22" i="21"/>
  <c r="P21" i="21"/>
  <c r="R20" i="21" a="1"/>
  <c r="Q149" i="21" s="1"/>
  <c r="P20" i="21"/>
  <c r="P95" i="19"/>
  <c r="P96" i="19"/>
  <c r="P97" i="19"/>
  <c r="P98" i="19"/>
  <c r="P99" i="19"/>
  <c r="P100" i="19"/>
  <c r="P101" i="19"/>
  <c r="P102" i="19"/>
  <c r="P103" i="19"/>
  <c r="P104" i="19"/>
  <c r="P105" i="19"/>
  <c r="P106" i="19"/>
  <c r="P107" i="19"/>
  <c r="P108" i="19"/>
  <c r="P109" i="19"/>
  <c r="P110" i="19"/>
  <c r="P111" i="19"/>
  <c r="P112" i="19"/>
  <c r="P113" i="19"/>
  <c r="P114" i="19"/>
  <c r="P115" i="19"/>
  <c r="P116" i="19"/>
  <c r="P117" i="19"/>
  <c r="P118" i="19"/>
  <c r="P119" i="19"/>
  <c r="P120" i="19"/>
  <c r="P121" i="19"/>
  <c r="P122" i="19"/>
  <c r="P123" i="19"/>
  <c r="P124" i="19"/>
  <c r="P125" i="19"/>
  <c r="P126" i="19"/>
  <c r="P127" i="19"/>
  <c r="P128" i="19"/>
  <c r="P129" i="19"/>
  <c r="P130" i="19"/>
  <c r="P131" i="19"/>
  <c r="P132" i="19"/>
  <c r="P133" i="19"/>
  <c r="P134" i="19"/>
  <c r="P135" i="19"/>
  <c r="P136" i="19"/>
  <c r="P137" i="19"/>
  <c r="P138" i="19"/>
  <c r="P139" i="19"/>
  <c r="P140" i="19"/>
  <c r="P141" i="19"/>
  <c r="P142" i="19"/>
  <c r="P143" i="19"/>
  <c r="P144" i="19"/>
  <c r="P145" i="19"/>
  <c r="P146" i="19"/>
  <c r="P147" i="19"/>
  <c r="P148" i="19"/>
  <c r="P149" i="19"/>
  <c r="P83" i="19"/>
  <c r="P84" i="19"/>
  <c r="P85" i="19"/>
  <c r="P86" i="19"/>
  <c r="P87" i="19"/>
  <c r="P88" i="19"/>
  <c r="P89" i="19"/>
  <c r="P90" i="19"/>
  <c r="P91" i="19"/>
  <c r="P92" i="19"/>
  <c r="P93" i="19"/>
  <c r="P94" i="19"/>
  <c r="P78" i="19"/>
  <c r="P79" i="19"/>
  <c r="P80" i="19"/>
  <c r="P81" i="19"/>
  <c r="P82" i="19"/>
  <c r="P66" i="19"/>
  <c r="P67" i="19"/>
  <c r="P68" i="19"/>
  <c r="P69" i="19"/>
  <c r="P70" i="19"/>
  <c r="P71" i="19"/>
  <c r="P72" i="19"/>
  <c r="P73" i="19"/>
  <c r="P74" i="19"/>
  <c r="P75" i="19"/>
  <c r="P76" i="19"/>
  <c r="P77" i="19"/>
  <c r="P65" i="19"/>
  <c r="P56" i="19"/>
  <c r="P57" i="19"/>
  <c r="P58" i="19"/>
  <c r="P59" i="19"/>
  <c r="P60" i="19"/>
  <c r="P61" i="19"/>
  <c r="P62" i="19"/>
  <c r="P63" i="19"/>
  <c r="P64" i="19"/>
  <c r="P51" i="19"/>
  <c r="P52" i="19"/>
  <c r="P53" i="19"/>
  <c r="P54" i="19"/>
  <c r="P55" i="19"/>
  <c r="P47" i="19"/>
  <c r="P48" i="19"/>
  <c r="P49" i="19"/>
  <c r="P50" i="19"/>
  <c r="P40" i="19"/>
  <c r="P41" i="19"/>
  <c r="P42" i="19"/>
  <c r="P43" i="19"/>
  <c r="P44" i="19"/>
  <c r="P45" i="19"/>
  <c r="P46" i="19"/>
  <c r="R20" i="19" a="1"/>
  <c r="R20" i="19" s="1"/>
  <c r="P39" i="19"/>
  <c r="P38" i="19"/>
  <c r="P37" i="19"/>
  <c r="P36" i="19"/>
  <c r="P35" i="19"/>
  <c r="P34" i="19"/>
  <c r="P33" i="19"/>
  <c r="P32" i="19"/>
  <c r="P31" i="19"/>
  <c r="P30" i="19"/>
  <c r="P29" i="19"/>
  <c r="P28" i="19"/>
  <c r="P27" i="19"/>
  <c r="P26" i="19"/>
  <c r="P25" i="19"/>
  <c r="P24" i="19"/>
  <c r="P23" i="19"/>
  <c r="P22" i="19"/>
  <c r="P21" i="19"/>
  <c r="P20" i="19"/>
  <c r="P127" i="18"/>
  <c r="P126" i="18"/>
  <c r="P125" i="18"/>
  <c r="P124" i="18"/>
  <c r="P123" i="18"/>
  <c r="P122" i="18"/>
  <c r="P121" i="18"/>
  <c r="P120" i="18"/>
  <c r="P119" i="18"/>
  <c r="P118" i="18"/>
  <c r="P117" i="18"/>
  <c r="P116" i="18"/>
  <c r="P115" i="18"/>
  <c r="P114" i="18"/>
  <c r="P113" i="18"/>
  <c r="P112" i="18"/>
  <c r="P111" i="18"/>
  <c r="P110" i="18"/>
  <c r="P109" i="18"/>
  <c r="P108" i="18"/>
  <c r="P107" i="18"/>
  <c r="P106" i="18"/>
  <c r="P105" i="18"/>
  <c r="P104" i="18"/>
  <c r="P103" i="18"/>
  <c r="P102" i="18"/>
  <c r="P101" i="18"/>
  <c r="P100" i="18"/>
  <c r="P99" i="18"/>
  <c r="P98" i="18"/>
  <c r="P97" i="18"/>
  <c r="P96" i="18"/>
  <c r="P95" i="18"/>
  <c r="P94" i="18"/>
  <c r="P93" i="18"/>
  <c r="P92" i="18"/>
  <c r="P91" i="18"/>
  <c r="P90" i="18"/>
  <c r="P89" i="18"/>
  <c r="P88" i="18"/>
  <c r="P87" i="18"/>
  <c r="P86" i="18"/>
  <c r="P85" i="18"/>
  <c r="P84" i="18"/>
  <c r="P83" i="18"/>
  <c r="P82" i="18"/>
  <c r="P81" i="18"/>
  <c r="P80" i="18"/>
  <c r="P79" i="18"/>
  <c r="P78" i="18"/>
  <c r="P77" i="18"/>
  <c r="P76" i="18"/>
  <c r="P75" i="18"/>
  <c r="P74" i="18"/>
  <c r="P73" i="18"/>
  <c r="P72" i="18"/>
  <c r="P71" i="18"/>
  <c r="P70" i="18"/>
  <c r="P69" i="18"/>
  <c r="P68" i="18"/>
  <c r="P67" i="18"/>
  <c r="P66" i="18"/>
  <c r="P65" i="18"/>
  <c r="P64" i="18"/>
  <c r="P63" i="18"/>
  <c r="P62" i="18"/>
  <c r="P61" i="18"/>
  <c r="P60" i="18"/>
  <c r="P59" i="18"/>
  <c r="P58" i="18"/>
  <c r="P57" i="18"/>
  <c r="P56" i="18"/>
  <c r="P55" i="18"/>
  <c r="P54" i="18"/>
  <c r="P53" i="18"/>
  <c r="P52" i="18"/>
  <c r="P51" i="18"/>
  <c r="P50" i="18"/>
  <c r="P49" i="18"/>
  <c r="P48" i="18"/>
  <c r="P47" i="18"/>
  <c r="P46" i="18"/>
  <c r="P45" i="18"/>
  <c r="P44" i="18"/>
  <c r="P43" i="18"/>
  <c r="P42" i="18"/>
  <c r="P41" i="18"/>
  <c r="P40" i="18"/>
  <c r="P39" i="18"/>
  <c r="P38" i="18"/>
  <c r="P37" i="18"/>
  <c r="P36" i="18"/>
  <c r="P35" i="18"/>
  <c r="P34" i="18"/>
  <c r="P33" i="18"/>
  <c r="P32" i="18"/>
  <c r="P31" i="18"/>
  <c r="P30" i="18"/>
  <c r="P29" i="18"/>
  <c r="P28" i="18"/>
  <c r="P27" i="18"/>
  <c r="P26" i="18"/>
  <c r="P25" i="18"/>
  <c r="P24" i="18"/>
  <c r="P23" i="18"/>
  <c r="P22" i="18"/>
  <c r="P21" i="18"/>
  <c r="R20" i="18" a="1"/>
  <c r="Q127" i="18" s="1"/>
  <c r="P20" i="18"/>
  <c r="L93" i="14"/>
  <c r="L92" i="14"/>
  <c r="L91" i="14"/>
  <c r="L90" i="14"/>
  <c r="L89" i="14"/>
  <c r="L88" i="14"/>
  <c r="L87" i="14"/>
  <c r="L86" i="14"/>
  <c r="L85" i="14"/>
  <c r="L84" i="14"/>
  <c r="L83" i="14"/>
  <c r="L82" i="14"/>
  <c r="L81" i="14"/>
  <c r="L80" i="14"/>
  <c r="L79" i="14"/>
  <c r="L78" i="14"/>
  <c r="L77" i="14"/>
  <c r="L76" i="14"/>
  <c r="L75" i="14"/>
  <c r="L74" i="14"/>
  <c r="L73" i="14"/>
  <c r="L72" i="14"/>
  <c r="L71" i="14"/>
  <c r="L70" i="14"/>
  <c r="L69" i="14"/>
  <c r="L68" i="14"/>
  <c r="L67" i="14"/>
  <c r="L66" i="14"/>
  <c r="L65" i="14"/>
  <c r="L64" i="14"/>
  <c r="L63" i="14"/>
  <c r="L62" i="14"/>
  <c r="L61" i="14"/>
  <c r="L60" i="14"/>
  <c r="L59" i="14"/>
  <c r="L58" i="14"/>
  <c r="L57" i="14"/>
  <c r="L56" i="14"/>
  <c r="L55" i="14"/>
  <c r="L54" i="14"/>
  <c r="L53" i="14"/>
  <c r="L52" i="14"/>
  <c r="L51" i="14"/>
  <c r="L50" i="14"/>
  <c r="L49" i="14"/>
  <c r="L48" i="14"/>
  <c r="L47" i="14"/>
  <c r="L46" i="14"/>
  <c r="L45" i="14"/>
  <c r="L44" i="14"/>
  <c r="L43" i="14"/>
  <c r="L42" i="14"/>
  <c r="L41" i="14"/>
  <c r="L40" i="14"/>
  <c r="L39" i="14"/>
  <c r="L38" i="14"/>
  <c r="L37" i="14"/>
  <c r="L36" i="14"/>
  <c r="L35" i="14"/>
  <c r="L34" i="14"/>
  <c r="L33" i="14"/>
  <c r="L32" i="14"/>
  <c r="L31" i="14"/>
  <c r="L30" i="14"/>
  <c r="L29" i="14"/>
  <c r="L28" i="14"/>
  <c r="L27" i="14"/>
  <c r="L26" i="14"/>
  <c r="L25" i="14"/>
  <c r="L24" i="14"/>
  <c r="L23" i="14"/>
  <c r="L22" i="14"/>
  <c r="L21" i="14"/>
  <c r="N20" i="14" a="1"/>
  <c r="M93" i="14" s="1"/>
  <c r="L20" i="14"/>
  <c r="M71" i="6"/>
  <c r="M72" i="6"/>
  <c r="M73" i="6"/>
  <c r="M74" i="6"/>
  <c r="M75" i="6"/>
  <c r="M76" i="6"/>
  <c r="M77" i="6"/>
  <c r="M78" i="6"/>
  <c r="M79" i="6"/>
  <c r="M80" i="6"/>
  <c r="M81" i="6"/>
  <c r="M82" i="6"/>
  <c r="M83" i="6"/>
  <c r="M84" i="6"/>
  <c r="M85" i="6"/>
  <c r="M86" i="6"/>
  <c r="M87" i="6"/>
  <c r="M88" i="6"/>
  <c r="M89" i="6"/>
  <c r="M90" i="6"/>
  <c r="M91" i="6"/>
  <c r="M92" i="6"/>
  <c r="M93"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O20" i="6" a="1"/>
  <c r="N92" i="6" s="1"/>
  <c r="M20" i="6"/>
  <c r="L96" i="13"/>
  <c r="L95" i="13"/>
  <c r="L94" i="13"/>
  <c r="L93" i="13"/>
  <c r="L92" i="13"/>
  <c r="L91" i="13"/>
  <c r="L90" i="13"/>
  <c r="L89" i="13"/>
  <c r="L88" i="13"/>
  <c r="L87" i="13"/>
  <c r="L86" i="13"/>
  <c r="L85" i="13"/>
  <c r="L84" i="13"/>
  <c r="L83" i="13"/>
  <c r="L82" i="13"/>
  <c r="L81" i="13"/>
  <c r="L80" i="13"/>
  <c r="L79" i="13"/>
  <c r="L78" i="13"/>
  <c r="L77" i="13"/>
  <c r="L76" i="13"/>
  <c r="L75" i="13"/>
  <c r="L74" i="13"/>
  <c r="L73" i="13"/>
  <c r="L72" i="13"/>
  <c r="L71" i="13"/>
  <c r="L70" i="13"/>
  <c r="L69" i="13"/>
  <c r="L68" i="13"/>
  <c r="L67" i="13"/>
  <c r="L66" i="13"/>
  <c r="L65" i="13"/>
  <c r="L64" i="13"/>
  <c r="L63" i="13"/>
  <c r="L62" i="13"/>
  <c r="L61" i="13"/>
  <c r="L60" i="13"/>
  <c r="L59" i="13"/>
  <c r="L58" i="13"/>
  <c r="L57" i="13"/>
  <c r="L56" i="13"/>
  <c r="L55" i="13"/>
  <c r="L54" i="13"/>
  <c r="L53" i="13"/>
  <c r="L52" i="13"/>
  <c r="L51" i="13"/>
  <c r="L50" i="13"/>
  <c r="L49" i="13"/>
  <c r="L48" i="13"/>
  <c r="L47" i="13"/>
  <c r="L46" i="13"/>
  <c r="L45" i="13"/>
  <c r="L44" i="13"/>
  <c r="L43" i="13"/>
  <c r="L42" i="13"/>
  <c r="L41" i="13"/>
  <c r="L40" i="13"/>
  <c r="L39" i="13"/>
  <c r="L38" i="13"/>
  <c r="L37" i="13"/>
  <c r="L36" i="13"/>
  <c r="L35" i="13"/>
  <c r="L34" i="13"/>
  <c r="L33" i="13"/>
  <c r="L32" i="13"/>
  <c r="L31" i="13"/>
  <c r="L30" i="13"/>
  <c r="L29" i="13"/>
  <c r="L28" i="13"/>
  <c r="L27" i="13"/>
  <c r="L26" i="13"/>
  <c r="L25" i="13"/>
  <c r="L24" i="13"/>
  <c r="L23" i="13"/>
  <c r="L22" i="13"/>
  <c r="L21" i="13"/>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N21" i="12" a="1"/>
  <c r="M94" i="12" s="1"/>
  <c r="L21" i="12"/>
  <c r="L76" i="4"/>
  <c r="L77" i="4"/>
  <c r="L78" i="4"/>
  <c r="L79" i="4"/>
  <c r="L80" i="4"/>
  <c r="L81" i="4"/>
  <c r="L82" i="4"/>
  <c r="L83" i="4"/>
  <c r="L84" i="4"/>
  <c r="L85" i="4"/>
  <c r="L86" i="4"/>
  <c r="L87" i="4"/>
  <c r="L88" i="4"/>
  <c r="L89" i="4"/>
  <c r="L90" i="4"/>
  <c r="L91" i="4"/>
  <c r="L92" i="4"/>
  <c r="L93" i="4"/>
  <c r="L57" i="4"/>
  <c r="L58" i="4"/>
  <c r="L59" i="4"/>
  <c r="L60" i="4"/>
  <c r="L61" i="4"/>
  <c r="L62" i="4"/>
  <c r="L63" i="4"/>
  <c r="L64" i="4"/>
  <c r="L65" i="4"/>
  <c r="L66" i="4"/>
  <c r="L67" i="4"/>
  <c r="L68" i="4"/>
  <c r="L69" i="4"/>
  <c r="L70" i="4"/>
  <c r="L71" i="4"/>
  <c r="L72" i="4"/>
  <c r="L73" i="4"/>
  <c r="L74" i="4"/>
  <c r="L75" i="4"/>
  <c r="L54" i="4"/>
  <c r="L55" i="4"/>
  <c r="L56" i="4"/>
  <c r="L52" i="4"/>
  <c r="L53" i="4"/>
  <c r="L40" i="4"/>
  <c r="L41" i="4"/>
  <c r="L42" i="4"/>
  <c r="L43" i="4"/>
  <c r="L44" i="4"/>
  <c r="L45" i="4"/>
  <c r="L46" i="4"/>
  <c r="L47" i="4"/>
  <c r="L48" i="4"/>
  <c r="L49" i="4"/>
  <c r="L50" i="4"/>
  <c r="L51" i="4"/>
  <c r="N20" i="4" a="1"/>
  <c r="N20" i="4" s="1"/>
  <c r="L39" i="4"/>
  <c r="L38" i="4"/>
  <c r="L37" i="4"/>
  <c r="L36" i="4"/>
  <c r="L35" i="4"/>
  <c r="L34" i="4"/>
  <c r="L33" i="4"/>
  <c r="L32" i="4"/>
  <c r="L31" i="4"/>
  <c r="L30" i="4"/>
  <c r="L29" i="4"/>
  <c r="L28" i="4"/>
  <c r="L27" i="4"/>
  <c r="L26" i="4"/>
  <c r="L25" i="4"/>
  <c r="L24" i="4"/>
  <c r="L23" i="4"/>
  <c r="L22" i="4"/>
  <c r="L21" i="4"/>
  <c r="L94" i="11"/>
  <c r="L93" i="11"/>
  <c r="L92" i="11"/>
  <c r="L91" i="11"/>
  <c r="L90" i="11"/>
  <c r="L89" i="11"/>
  <c r="L88" i="11"/>
  <c r="L87" i="11"/>
  <c r="L86" i="11"/>
  <c r="L85" i="11"/>
  <c r="L84" i="11"/>
  <c r="L83" i="11"/>
  <c r="L82" i="11"/>
  <c r="L81" i="11"/>
  <c r="L80" i="11"/>
  <c r="L79" i="11"/>
  <c r="L78" i="11"/>
  <c r="L77" i="11"/>
  <c r="L76" i="11"/>
  <c r="L75" i="11"/>
  <c r="L74" i="11"/>
  <c r="L73" i="11"/>
  <c r="L72" i="11"/>
  <c r="L71" i="11"/>
  <c r="L70" i="11"/>
  <c r="L69" i="11"/>
  <c r="L68" i="11"/>
  <c r="L67" i="11"/>
  <c r="L66" i="11"/>
  <c r="L65" i="11"/>
  <c r="L64" i="11"/>
  <c r="L63" i="11"/>
  <c r="L62" i="11"/>
  <c r="L61" i="11"/>
  <c r="L60" i="11"/>
  <c r="L59" i="11"/>
  <c r="L58" i="11"/>
  <c r="L57" i="11"/>
  <c r="L56" i="11"/>
  <c r="L55" i="11"/>
  <c r="L54" i="11"/>
  <c r="L53" i="11"/>
  <c r="L52" i="11"/>
  <c r="L51" i="11"/>
  <c r="L50" i="11"/>
  <c r="L49" i="11"/>
  <c r="L48" i="11"/>
  <c r="L47" i="11"/>
  <c r="L46" i="11"/>
  <c r="L45" i="11"/>
  <c r="L44" i="11"/>
  <c r="L43" i="11"/>
  <c r="L42" i="11"/>
  <c r="L41" i="11"/>
  <c r="L40" i="11"/>
  <c r="L39" i="11"/>
  <c r="L38" i="11"/>
  <c r="L37" i="11"/>
  <c r="L36" i="11"/>
  <c r="L35" i="11"/>
  <c r="L34" i="11"/>
  <c r="L33" i="11"/>
  <c r="L32" i="11"/>
  <c r="L31" i="11"/>
  <c r="L30" i="11"/>
  <c r="L29" i="11"/>
  <c r="L28" i="11"/>
  <c r="L27" i="11"/>
  <c r="L26" i="11"/>
  <c r="L25" i="11"/>
  <c r="L24" i="11"/>
  <c r="L23" i="11"/>
  <c r="L22" i="11"/>
  <c r="N21" i="11" a="1"/>
  <c r="M94" i="11" s="1"/>
  <c r="L21" i="11"/>
  <c r="L44" i="22"/>
  <c r="L45" i="22"/>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3" i="22"/>
  <c r="L74" i="22"/>
  <c r="L75" i="22"/>
  <c r="L76" i="22"/>
  <c r="L77" i="22"/>
  <c r="L78" i="22"/>
  <c r="L79" i="22"/>
  <c r="L80" i="22"/>
  <c r="L81" i="22"/>
  <c r="L82" i="22"/>
  <c r="L83" i="22"/>
  <c r="L84" i="22"/>
  <c r="L85" i="22"/>
  <c r="L86" i="22"/>
  <c r="L87" i="22"/>
  <c r="L88" i="22"/>
  <c r="L89" i="22"/>
  <c r="L90" i="22"/>
  <c r="L91" i="22"/>
  <c r="L92" i="22"/>
  <c r="L93" i="22"/>
  <c r="L94" i="22"/>
  <c r="L95" i="22"/>
  <c r="L96" i="22"/>
  <c r="L36" i="22"/>
  <c r="L37" i="22"/>
  <c r="L38" i="22"/>
  <c r="L39" i="22"/>
  <c r="L40" i="22"/>
  <c r="L41" i="22"/>
  <c r="L42" i="22"/>
  <c r="L43" i="22"/>
  <c r="N20" i="22" a="1"/>
  <c r="M37" i="22" s="1"/>
  <c r="L21" i="22"/>
  <c r="L22" i="22"/>
  <c r="L23" i="22"/>
  <c r="L24" i="22"/>
  <c r="L25" i="22"/>
  <c r="L26" i="22"/>
  <c r="L27" i="22"/>
  <c r="L28" i="22"/>
  <c r="L29" i="22"/>
  <c r="L30" i="22"/>
  <c r="L31" i="22"/>
  <c r="L32" i="22"/>
  <c r="L33" i="22"/>
  <c r="L34" i="22"/>
  <c r="L35" i="22"/>
  <c r="L20" i="22"/>
  <c r="I75" i="22"/>
  <c r="I74" i="22"/>
  <c r="I73" i="22"/>
  <c r="I72" i="22"/>
  <c r="I71" i="22"/>
  <c r="I70" i="22"/>
  <c r="I69" i="22"/>
  <c r="I68" i="22"/>
  <c r="I67" i="22"/>
  <c r="I66" i="22"/>
  <c r="I65" i="22"/>
  <c r="I64" i="22"/>
  <c r="I63" i="22"/>
  <c r="I62" i="22"/>
  <c r="I61" i="22"/>
  <c r="I60" i="22"/>
  <c r="I59" i="22"/>
  <c r="I58" i="22"/>
  <c r="I57" i="22"/>
  <c r="I56" i="22"/>
  <c r="I55" i="22"/>
  <c r="I54" i="22"/>
  <c r="I53" i="22"/>
  <c r="I52" i="22"/>
  <c r="I51" i="22"/>
  <c r="I50" i="22"/>
  <c r="I49" i="22"/>
  <c r="I48" i="22"/>
  <c r="I47" i="22"/>
  <c r="I46" i="22"/>
  <c r="I45" i="22"/>
  <c r="I43" i="22"/>
  <c r="I42" i="22"/>
  <c r="I41" i="22"/>
  <c r="I40" i="22"/>
  <c r="I39" i="22"/>
  <c r="I38" i="22"/>
  <c r="I37" i="22"/>
  <c r="I36" i="22"/>
  <c r="I35" i="22"/>
  <c r="I34" i="22"/>
  <c r="I33" i="22"/>
  <c r="I32" i="22"/>
  <c r="I31" i="22"/>
  <c r="I30" i="22"/>
  <c r="I29" i="22"/>
  <c r="I28" i="22"/>
  <c r="I27" i="22"/>
  <c r="I26" i="22"/>
  <c r="I25" i="22"/>
  <c r="I24" i="22"/>
  <c r="I23" i="22"/>
  <c r="I22" i="22"/>
  <c r="I21" i="22"/>
  <c r="I20" i="22"/>
  <c r="I43" i="21"/>
  <c r="I43" i="18"/>
  <c r="I43" i="14"/>
  <c r="I43" i="13"/>
  <c r="I43" i="19"/>
  <c r="I43" i="6"/>
  <c r="K149" i="21"/>
  <c r="K148" i="21"/>
  <c r="K147" i="21"/>
  <c r="K146" i="21"/>
  <c r="K145" i="21"/>
  <c r="K144" i="21"/>
  <c r="K143" i="21"/>
  <c r="K142" i="21"/>
  <c r="K141" i="21"/>
  <c r="K140" i="21"/>
  <c r="K139" i="21"/>
  <c r="K138" i="21"/>
  <c r="K137" i="21"/>
  <c r="K136" i="21"/>
  <c r="K135" i="21"/>
  <c r="K134" i="21"/>
  <c r="K133" i="21"/>
  <c r="K132" i="21"/>
  <c r="K131" i="21"/>
  <c r="K130" i="21"/>
  <c r="K129" i="21"/>
  <c r="K128" i="21"/>
  <c r="K127" i="21"/>
  <c r="K126" i="21"/>
  <c r="K125" i="21"/>
  <c r="K124" i="21"/>
  <c r="K123" i="21"/>
  <c r="K122" i="21"/>
  <c r="K121" i="21"/>
  <c r="K120" i="21"/>
  <c r="K119" i="21"/>
  <c r="K118" i="21"/>
  <c r="K117" i="21"/>
  <c r="K116" i="21"/>
  <c r="K115" i="21"/>
  <c r="K114" i="21"/>
  <c r="K113" i="21"/>
  <c r="K112" i="21"/>
  <c r="K111" i="21"/>
  <c r="K110" i="21"/>
  <c r="K109" i="21"/>
  <c r="K108" i="21"/>
  <c r="K107" i="21"/>
  <c r="K106" i="21"/>
  <c r="K105" i="21"/>
  <c r="K104" i="21"/>
  <c r="K103" i="21"/>
  <c r="K102" i="21"/>
  <c r="K101" i="21"/>
  <c r="K100" i="21"/>
  <c r="K99" i="21"/>
  <c r="K98" i="21"/>
  <c r="K97" i="21"/>
  <c r="K96" i="21"/>
  <c r="K95" i="21"/>
  <c r="K94" i="21"/>
  <c r="K93" i="21"/>
  <c r="K92" i="21"/>
  <c r="K91" i="21"/>
  <c r="K90" i="21"/>
  <c r="K89" i="21"/>
  <c r="K88" i="21"/>
  <c r="K87" i="21"/>
  <c r="K86" i="21"/>
  <c r="I82" i="21"/>
  <c r="I81" i="21"/>
  <c r="I80" i="21"/>
  <c r="I79" i="21"/>
  <c r="I78" i="21"/>
  <c r="I77" i="21"/>
  <c r="I76" i="21"/>
  <c r="I75" i="21"/>
  <c r="I74" i="21"/>
  <c r="I73" i="21"/>
  <c r="I72" i="21"/>
  <c r="I71" i="21"/>
  <c r="I70" i="21"/>
  <c r="I69" i="21"/>
  <c r="I68" i="21"/>
  <c r="I67" i="21"/>
  <c r="I66" i="21"/>
  <c r="I65" i="21"/>
  <c r="I64" i="21"/>
  <c r="I63" i="21"/>
  <c r="I62" i="21"/>
  <c r="I61" i="21"/>
  <c r="I60" i="21"/>
  <c r="I59" i="21"/>
  <c r="I58" i="21"/>
  <c r="I57" i="21"/>
  <c r="I56" i="21"/>
  <c r="I55" i="21"/>
  <c r="I54" i="21"/>
  <c r="I53" i="21"/>
  <c r="I52" i="21"/>
  <c r="I51" i="21"/>
  <c r="I50" i="21"/>
  <c r="I49" i="21"/>
  <c r="I48" i="21"/>
  <c r="I47" i="21"/>
  <c r="I46" i="21"/>
  <c r="I45" i="21"/>
  <c r="I42" i="21"/>
  <c r="I41" i="21"/>
  <c r="I40" i="21"/>
  <c r="I39" i="21"/>
  <c r="I38" i="21"/>
  <c r="I37" i="21"/>
  <c r="I36" i="21"/>
  <c r="I35" i="21"/>
  <c r="I34" i="21"/>
  <c r="I33" i="21"/>
  <c r="I32" i="21"/>
  <c r="I31" i="21"/>
  <c r="I30" i="21"/>
  <c r="I29" i="21"/>
  <c r="I28" i="21"/>
  <c r="I27" i="21"/>
  <c r="I26" i="21"/>
  <c r="I25" i="21"/>
  <c r="I24" i="21"/>
  <c r="I23" i="21"/>
  <c r="I22" i="21"/>
  <c r="I21" i="21"/>
  <c r="I20" i="21"/>
  <c r="I67" i="19"/>
  <c r="I68" i="19"/>
  <c r="I69" i="19"/>
  <c r="I70" i="19"/>
  <c r="I71" i="19"/>
  <c r="I72" i="19"/>
  <c r="I73" i="19"/>
  <c r="I74" i="19"/>
  <c r="I75" i="19"/>
  <c r="I76" i="19"/>
  <c r="I77" i="19"/>
  <c r="I78" i="19"/>
  <c r="I79" i="19"/>
  <c r="I80" i="19"/>
  <c r="I81" i="19"/>
  <c r="I82" i="19"/>
  <c r="I46" i="19"/>
  <c r="I47" i="19"/>
  <c r="I48" i="19"/>
  <c r="I49" i="19"/>
  <c r="I50" i="19"/>
  <c r="I51" i="19"/>
  <c r="I52" i="19"/>
  <c r="I53" i="19"/>
  <c r="I54" i="19"/>
  <c r="I55" i="19"/>
  <c r="I56" i="19"/>
  <c r="I57" i="19"/>
  <c r="I58" i="19"/>
  <c r="I59" i="19"/>
  <c r="I60" i="19"/>
  <c r="I61" i="19"/>
  <c r="I62" i="19"/>
  <c r="I63" i="19"/>
  <c r="I64" i="19"/>
  <c r="I65" i="19"/>
  <c r="I66" i="19"/>
  <c r="K127" i="18"/>
  <c r="K126" i="18"/>
  <c r="K125" i="18"/>
  <c r="K124" i="18"/>
  <c r="K123" i="18"/>
  <c r="K122" i="18"/>
  <c r="K121" i="18"/>
  <c r="K120" i="18"/>
  <c r="K119" i="18"/>
  <c r="K118" i="18"/>
  <c r="K117" i="18"/>
  <c r="K116" i="18"/>
  <c r="K115" i="18"/>
  <c r="K114" i="18"/>
  <c r="K113" i="18"/>
  <c r="K112" i="18"/>
  <c r="K111" i="18"/>
  <c r="K110" i="18"/>
  <c r="K109" i="18"/>
  <c r="K108" i="18"/>
  <c r="K107" i="18"/>
  <c r="K106" i="18"/>
  <c r="K105" i="18"/>
  <c r="K104" i="18"/>
  <c r="K103" i="18"/>
  <c r="K102" i="18"/>
  <c r="K101" i="18"/>
  <c r="K100" i="18"/>
  <c r="K99" i="18"/>
  <c r="K98" i="18"/>
  <c r="K97" i="18"/>
  <c r="K96" i="18"/>
  <c r="K95" i="18"/>
  <c r="K94" i="18"/>
  <c r="K93" i="18"/>
  <c r="K92" i="18"/>
  <c r="K91" i="18"/>
  <c r="K90" i="18"/>
  <c r="K89" i="18"/>
  <c r="K88" i="18"/>
  <c r="K87" i="18"/>
  <c r="K86" i="18"/>
  <c r="K85" i="18"/>
  <c r="K84" i="18"/>
  <c r="K83" i="18"/>
  <c r="K82" i="18"/>
  <c r="K81" i="18"/>
  <c r="I99" i="21" a="1"/>
  <c r="I90" i="21" a="1"/>
  <c r="I120" i="34" a="1"/>
  <c r="I133" i="21" a="1"/>
  <c r="I101" i="34" a="1"/>
  <c r="I93" i="34" a="1"/>
  <c r="I112" i="21" a="1"/>
  <c r="I120" i="21" a="1"/>
  <c r="I123" i="34" a="1"/>
  <c r="I86" i="21" a="1"/>
  <c r="I142" i="21" a="1"/>
  <c r="I138" i="21" a="1"/>
  <c r="I148" i="21" a="1"/>
  <c r="I121" i="34" a="1"/>
  <c r="I123" i="21" a="1"/>
  <c r="I140" i="21" a="1"/>
  <c r="I102" i="34" a="1"/>
  <c r="I106" i="21" a="1"/>
  <c r="I116" i="34" a="1"/>
  <c r="I122" i="34" a="1"/>
  <c r="I109" i="34" a="1"/>
  <c r="I119" i="34" a="1"/>
  <c r="I124" i="34" a="1"/>
  <c r="I115" i="34" a="1"/>
  <c r="I130" i="21" a="1"/>
  <c r="I113" i="21" a="1"/>
  <c r="I139" i="21" a="1"/>
  <c r="I89" i="34" a="1"/>
  <c r="I99" i="34" a="1"/>
  <c r="I143" i="21" a="1"/>
  <c r="I114" i="21" a="1"/>
  <c r="I88" i="21" a="1"/>
  <c r="I134" i="21" a="1"/>
  <c r="I127" i="34" a="1"/>
  <c r="I145" i="21" a="1"/>
  <c r="I107" i="34" a="1"/>
  <c r="I105" i="21" a="1"/>
  <c r="I92" i="34" a="1"/>
  <c r="I103" i="21" a="1"/>
  <c r="I128" i="21" a="1"/>
  <c r="I101" i="21" a="1"/>
  <c r="I92" i="21" a="1"/>
  <c r="I96" i="34" a="1"/>
  <c r="I93" i="21" a="1"/>
  <c r="I87" i="21" a="1"/>
  <c r="I94" i="21" a="1"/>
  <c r="I126" i="34" a="1"/>
  <c r="I119" i="21" a="1"/>
  <c r="I88" i="34" a="1"/>
  <c r="I104" i="21" a="1"/>
  <c r="I114" i="34" a="1"/>
  <c r="I112" i="34" a="1"/>
  <c r="I98" i="21" a="1"/>
  <c r="I129" i="21" a="1"/>
  <c r="I91" i="21" a="1"/>
  <c r="I108" i="21" a="1"/>
  <c r="I113" i="34" a="1"/>
  <c r="I122" i="21" a="1"/>
  <c r="I110" i="34" a="1"/>
  <c r="I125" i="21" a="1"/>
  <c r="I149" i="21" a="1"/>
  <c r="I146" i="21" a="1"/>
  <c r="I82" i="34" a="1"/>
  <c r="I105" i="34" a="1"/>
  <c r="I111" i="34" a="1"/>
  <c r="I136" i="21" a="1"/>
  <c r="I147" i="21" a="1"/>
  <c r="I107" i="21" a="1"/>
  <c r="I137" i="21" a="1"/>
  <c r="I118" i="21" a="1"/>
  <c r="I127" i="21" a="1"/>
  <c r="I100" i="21" a="1"/>
  <c r="I131" i="21" a="1"/>
  <c r="I125" i="34" a="1"/>
  <c r="I117" i="34" a="1"/>
  <c r="I124" i="21" a="1"/>
  <c r="I126" i="21" a="1"/>
  <c r="I141" i="21" a="1"/>
  <c r="I89" i="21" a="1"/>
  <c r="I100" i="34" a="1"/>
  <c r="I110" i="21" a="1"/>
  <c r="I102" i="21" a="1"/>
  <c r="I98" i="34" a="1"/>
  <c r="I95" i="21" a="1"/>
  <c r="I94" i="34" a="1"/>
  <c r="I111" i="21" a="1"/>
  <c r="I121" i="21" a="1"/>
  <c r="I97" i="34" a="1"/>
  <c r="I109" i="21" a="1"/>
  <c r="I97" i="21" a="1"/>
  <c r="I132" i="21" a="1"/>
  <c r="I91" i="34" a="1"/>
  <c r="I96" i="21" a="1"/>
  <c r="I144" i="21" a="1"/>
  <c r="I135" i="21" a="1"/>
  <c r="I116" i="21" a="1"/>
  <c r="I87" i="34" a="1"/>
  <c r="I117" i="21" a="1"/>
  <c r="I115" i="21" a="1"/>
  <c r="I90" i="34" a="1"/>
  <c r="I114" i="34" l="1"/>
  <c r="I110" i="34"/>
  <c r="I92" i="34"/>
  <c r="I125" i="34"/>
  <c r="I122" i="34"/>
  <c r="I87" i="34"/>
  <c r="I112" i="34"/>
  <c r="I91" i="34"/>
  <c r="I111" i="34"/>
  <c r="I113" i="34"/>
  <c r="I93" i="34"/>
  <c r="I124" i="34"/>
  <c r="I115" i="34"/>
  <c r="I89" i="34"/>
  <c r="I105" i="34"/>
  <c r="I119" i="34"/>
  <c r="I126" i="34"/>
  <c r="I117" i="34"/>
  <c r="I123" i="34"/>
  <c r="I96" i="34"/>
  <c r="I116" i="34"/>
  <c r="I90" i="34"/>
  <c r="I120" i="34"/>
  <c r="I94" i="34"/>
  <c r="I102" i="34"/>
  <c r="I97" i="34"/>
  <c r="I101" i="34"/>
  <c r="I98" i="34"/>
  <c r="I100" i="34"/>
  <c r="I127" i="34"/>
  <c r="I107" i="34"/>
  <c r="I109" i="34"/>
  <c r="I99" i="34"/>
  <c r="I82" i="34"/>
  <c r="I88" i="34"/>
  <c r="I121" i="34"/>
  <c r="I111" i="21"/>
  <c r="I110" i="21"/>
  <c r="I89" i="21"/>
  <c r="I134" i="21"/>
  <c r="I95" i="21"/>
  <c r="I119" i="21"/>
  <c r="I98" i="21"/>
  <c r="I120" i="21"/>
  <c r="I142" i="21"/>
  <c r="I99" i="21"/>
  <c r="I121" i="21"/>
  <c r="I143" i="21"/>
  <c r="I100" i="21"/>
  <c r="I122" i="21"/>
  <c r="I144" i="21"/>
  <c r="I101" i="21"/>
  <c r="I123" i="21"/>
  <c r="I145" i="21"/>
  <c r="I109" i="21"/>
  <c r="I115" i="21"/>
  <c r="I102" i="21"/>
  <c r="I112" i="21"/>
  <c r="I114" i="21"/>
  <c r="I116" i="21"/>
  <c r="I96" i="21"/>
  <c r="I124" i="21"/>
  <c r="I147" i="21"/>
  <c r="I87" i="21"/>
  <c r="I91" i="21"/>
  <c r="I125" i="21"/>
  <c r="I117" i="21"/>
  <c r="I103" i="21"/>
  <c r="I131" i="21"/>
  <c r="I88" i="21"/>
  <c r="I132" i="21"/>
  <c r="I133" i="21"/>
  <c r="I90" i="21"/>
  <c r="I113" i="21"/>
  <c r="I135" i="21"/>
  <c r="I92" i="21"/>
  <c r="I136" i="21"/>
  <c r="I93" i="21"/>
  <c r="I137" i="21"/>
  <c r="I94" i="21"/>
  <c r="I138" i="21"/>
  <c r="I139" i="21"/>
  <c r="I118" i="21"/>
  <c r="I140" i="21"/>
  <c r="I97" i="21"/>
  <c r="I141" i="21"/>
  <c r="I146" i="21"/>
  <c r="I104" i="21"/>
  <c r="I126" i="21"/>
  <c r="I148" i="21"/>
  <c r="I105" i="21"/>
  <c r="I127" i="21"/>
  <c r="I149" i="21"/>
  <c r="I106" i="21"/>
  <c r="I128" i="21"/>
  <c r="I107" i="21"/>
  <c r="I129" i="21"/>
  <c r="I86" i="21"/>
  <c r="I108" i="21"/>
  <c r="I130" i="21"/>
  <c r="M51" i="14"/>
  <c r="M71" i="14"/>
  <c r="M52" i="14"/>
  <c r="Q54" i="21"/>
  <c r="Q93" i="19"/>
  <c r="Q68" i="19"/>
  <c r="Q67" i="19"/>
  <c r="Q66" i="19"/>
  <c r="Q65" i="19"/>
  <c r="Q64" i="19"/>
  <c r="Q49" i="19"/>
  <c r="Q109" i="19"/>
  <c r="Q94" i="19"/>
  <c r="Q108" i="19"/>
  <c r="M71" i="12"/>
  <c r="M31" i="12"/>
  <c r="M54" i="12"/>
  <c r="M85" i="12"/>
  <c r="M72" i="12"/>
  <c r="M55" i="12"/>
  <c r="M37" i="14"/>
  <c r="M24" i="14"/>
  <c r="M41" i="14"/>
  <c r="M25" i="14"/>
  <c r="M82" i="14"/>
  <c r="M39" i="14"/>
  <c r="M26" i="14"/>
  <c r="M27" i="14"/>
  <c r="M53" i="14"/>
  <c r="M83" i="14"/>
  <c r="M28" i="14"/>
  <c r="M65" i="14"/>
  <c r="Q43" i="21"/>
  <c r="M38" i="14"/>
  <c r="M40" i="14"/>
  <c r="M70" i="14"/>
  <c r="M84" i="14"/>
  <c r="M29" i="14"/>
  <c r="M88" i="14"/>
  <c r="M61" i="14"/>
  <c r="M75" i="14"/>
  <c r="M89" i="14"/>
  <c r="M87" i="14"/>
  <c r="M48" i="14"/>
  <c r="M35" i="14"/>
  <c r="M49" i="14"/>
  <c r="M63" i="14"/>
  <c r="M77" i="14"/>
  <c r="M74" i="14"/>
  <c r="M22" i="14"/>
  <c r="M76" i="14"/>
  <c r="M36" i="14"/>
  <c r="M50" i="14"/>
  <c r="M64" i="14"/>
  <c r="M58" i="14"/>
  <c r="M62" i="14"/>
  <c r="M23" i="14"/>
  <c r="M59" i="12"/>
  <c r="M42" i="12"/>
  <c r="M43" i="12"/>
  <c r="M28" i="12"/>
  <c r="M83" i="12"/>
  <c r="M84" i="12"/>
  <c r="M30" i="12"/>
  <c r="M67" i="12"/>
  <c r="Q50" i="19"/>
  <c r="Q48" i="19"/>
  <c r="Q47" i="19"/>
  <c r="Q115" i="19"/>
  <c r="Q114" i="19"/>
  <c r="Q113" i="19"/>
  <c r="Q112" i="19"/>
  <c r="Q111" i="19"/>
  <c r="Q110" i="19"/>
  <c r="Q63" i="19"/>
  <c r="Q91" i="19"/>
  <c r="Q137" i="19"/>
  <c r="Q135" i="19"/>
  <c r="Q87" i="19"/>
  <c r="Q134" i="19"/>
  <c r="Q86" i="19"/>
  <c r="Q138" i="19"/>
  <c r="Q136" i="19"/>
  <c r="Q133" i="19"/>
  <c r="Q132" i="19"/>
  <c r="Q72" i="19"/>
  <c r="Q44" i="19"/>
  <c r="Q85" i="19"/>
  <c r="Q131" i="19"/>
  <c r="Q71" i="19"/>
  <c r="Q130" i="19"/>
  <c r="Q70" i="19"/>
  <c r="Q92" i="19"/>
  <c r="Q46" i="19"/>
  <c r="Q45" i="19"/>
  <c r="Q90" i="19"/>
  <c r="Q89" i="19"/>
  <c r="Q88" i="19"/>
  <c r="Q116" i="19"/>
  <c r="Q69" i="19"/>
  <c r="Q42" i="21"/>
  <c r="Q102" i="21"/>
  <c r="Q126" i="21"/>
  <c r="Q66" i="21"/>
  <c r="Q90" i="21"/>
  <c r="Q31" i="21"/>
  <c r="M46" i="14"/>
  <c r="M59" i="14"/>
  <c r="M72" i="14"/>
  <c r="M85" i="14"/>
  <c r="M34" i="14"/>
  <c r="M47" i="14"/>
  <c r="M60" i="14"/>
  <c r="M73" i="14"/>
  <c r="M86" i="14"/>
  <c r="M24" i="12"/>
  <c r="M37" i="12"/>
  <c r="M50" i="12"/>
  <c r="M63" i="12"/>
  <c r="M76" i="12"/>
  <c r="M90" i="12"/>
  <c r="M61" i="12"/>
  <c r="M23" i="12"/>
  <c r="M49" i="12"/>
  <c r="M62" i="12"/>
  <c r="M75" i="12"/>
  <c r="M88" i="12"/>
  <c r="M25" i="12"/>
  <c r="M51" i="12"/>
  <c r="M78" i="12"/>
  <c r="M26" i="12"/>
  <c r="M52" i="12"/>
  <c r="M66" i="12"/>
  <c r="M79" i="12"/>
  <c r="M47" i="12"/>
  <c r="M60" i="12"/>
  <c r="M73" i="12"/>
  <c r="M86" i="12"/>
  <c r="M35" i="12"/>
  <c r="M48" i="12"/>
  <c r="M74" i="12"/>
  <c r="M87" i="12"/>
  <c r="M36" i="12"/>
  <c r="M38" i="12"/>
  <c r="M64" i="12"/>
  <c r="M91" i="12"/>
  <c r="M39" i="12"/>
  <c r="M27" i="12"/>
  <c r="M40" i="12"/>
  <c r="M47" i="11"/>
  <c r="M62" i="11"/>
  <c r="M48" i="11"/>
  <c r="M63" i="11"/>
  <c r="M49" i="11"/>
  <c r="M35" i="11"/>
  <c r="M50" i="11"/>
  <c r="M83" i="11"/>
  <c r="M61" i="11"/>
  <c r="M36" i="11"/>
  <c r="M51" i="11"/>
  <c r="M84" i="11"/>
  <c r="M37" i="11"/>
  <c r="M23" i="11"/>
  <c r="M85" i="11"/>
  <c r="M38" i="11"/>
  <c r="M39" i="11"/>
  <c r="M25" i="11"/>
  <c r="M72" i="11"/>
  <c r="M26" i="11"/>
  <c r="M73" i="11"/>
  <c r="M59" i="11"/>
  <c r="M24" i="11"/>
  <c r="M71" i="11"/>
  <c r="M86" i="11"/>
  <c r="M27" i="11"/>
  <c r="M74" i="11"/>
  <c r="M60" i="11"/>
  <c r="Q84" i="19"/>
  <c r="Q149" i="19"/>
  <c r="Q105" i="19"/>
  <c r="Q61" i="19"/>
  <c r="Q148" i="19"/>
  <c r="Q104" i="19"/>
  <c r="Q60" i="19"/>
  <c r="Q147" i="19"/>
  <c r="Q103" i="19"/>
  <c r="Q81" i="19"/>
  <c r="Q146" i="19"/>
  <c r="Q102" i="19"/>
  <c r="Q80" i="19"/>
  <c r="Q58" i="19"/>
  <c r="Q145" i="19"/>
  <c r="Q123" i="19"/>
  <c r="Q101" i="19"/>
  <c r="Q79" i="19"/>
  <c r="Q57" i="19"/>
  <c r="Q144" i="19"/>
  <c r="Q122" i="19"/>
  <c r="Q78" i="19"/>
  <c r="Q56" i="19"/>
  <c r="Q121" i="19"/>
  <c r="Q99" i="19"/>
  <c r="Q77" i="19"/>
  <c r="Q55" i="19"/>
  <c r="Q142" i="19"/>
  <c r="Q120" i="19"/>
  <c r="Q98" i="19"/>
  <c r="Q76" i="19"/>
  <c r="Q54" i="19"/>
  <c r="Q141" i="19"/>
  <c r="Q119" i="19"/>
  <c r="Q97" i="19"/>
  <c r="Q75" i="19"/>
  <c r="Q53" i="19"/>
  <c r="Q140" i="19"/>
  <c r="Q118" i="19"/>
  <c r="Q96" i="19"/>
  <c r="Q74" i="19"/>
  <c r="Q52" i="19"/>
  <c r="Q129" i="19"/>
  <c r="Q107" i="19"/>
  <c r="Q128" i="19"/>
  <c r="Q106" i="19"/>
  <c r="Q62" i="19"/>
  <c r="Q127" i="19"/>
  <c r="Q83" i="19"/>
  <c r="Q126" i="19"/>
  <c r="Q82" i="19"/>
  <c r="Q125" i="19"/>
  <c r="Q59" i="19"/>
  <c r="Q124" i="19"/>
  <c r="Q100" i="19"/>
  <c r="Q143" i="19"/>
  <c r="Q139" i="19"/>
  <c r="Q117" i="19"/>
  <c r="Q95" i="19"/>
  <c r="Q73" i="19"/>
  <c r="Q51" i="19"/>
  <c r="N93" i="6"/>
  <c r="M35" i="4"/>
  <c r="M33" i="4"/>
  <c r="M72" i="4"/>
  <c r="M71" i="4"/>
  <c r="M32" i="4"/>
  <c r="M64" i="4"/>
  <c r="M26" i="4"/>
  <c r="M63" i="4"/>
  <c r="M25" i="4"/>
  <c r="M57" i="4"/>
  <c r="M23" i="4"/>
  <c r="M73" i="4"/>
  <c r="M31" i="4"/>
  <c r="M69" i="4"/>
  <c r="M30" i="4"/>
  <c r="M29" i="4"/>
  <c r="M28" i="4"/>
  <c r="M65" i="4"/>
  <c r="M27" i="4"/>
  <c r="M55" i="4"/>
  <c r="M22" i="4"/>
  <c r="M54" i="4"/>
  <c r="M21" i="4"/>
  <c r="M92" i="4"/>
  <c r="M53" i="4"/>
  <c r="M91" i="4"/>
  <c r="M52" i="4"/>
  <c r="M51" i="4"/>
  <c r="M88" i="4"/>
  <c r="M87" i="4"/>
  <c r="M48" i="4"/>
  <c r="M86" i="4"/>
  <c r="M44" i="4"/>
  <c r="M85" i="4"/>
  <c r="M43" i="4"/>
  <c r="M77" i="4"/>
  <c r="M42" i="4"/>
  <c r="M70" i="4"/>
  <c r="M67" i="4"/>
  <c r="M66" i="4"/>
  <c r="M93" i="4"/>
  <c r="M89" i="4"/>
  <c r="M50" i="4"/>
  <c r="M74" i="4"/>
  <c r="M41" i="4"/>
  <c r="M79" i="4"/>
  <c r="M49" i="4"/>
  <c r="M76" i="4"/>
  <c r="M47" i="4"/>
  <c r="M75" i="4"/>
  <c r="M45" i="4"/>
  <c r="M78" i="4"/>
  <c r="M56" i="4"/>
  <c r="M34" i="4"/>
  <c r="M90" i="4"/>
  <c r="M68" i="4"/>
  <c r="M46" i="4"/>
  <c r="M24" i="4"/>
  <c r="M84" i="4"/>
  <c r="M62" i="4"/>
  <c r="M40" i="4"/>
  <c r="M83" i="4"/>
  <c r="M61" i="4"/>
  <c r="M39" i="4"/>
  <c r="M82" i="4"/>
  <c r="M60" i="4"/>
  <c r="M38" i="4"/>
  <c r="M81" i="4"/>
  <c r="M59" i="4"/>
  <c r="M37" i="4"/>
  <c r="M80" i="4"/>
  <c r="M58" i="4"/>
  <c r="M36" i="4"/>
  <c r="Q139" i="21"/>
  <c r="R20" i="21"/>
  <c r="Q20" i="21" s="1"/>
  <c r="Q128" i="21"/>
  <c r="Q141" i="21"/>
  <c r="Q142" i="21"/>
  <c r="Q23" i="21"/>
  <c r="Q35" i="21"/>
  <c r="Q47" i="21"/>
  <c r="Q59" i="21"/>
  <c r="Q71" i="21"/>
  <c r="Q83" i="21"/>
  <c r="Q95" i="21"/>
  <c r="Q107" i="21"/>
  <c r="Q119" i="21"/>
  <c r="Q131" i="21"/>
  <c r="Q143" i="21"/>
  <c r="Q24" i="21"/>
  <c r="Q36" i="21"/>
  <c r="Q48" i="21"/>
  <c r="Q60" i="21"/>
  <c r="Q72" i="21"/>
  <c r="Q84" i="21"/>
  <c r="Q96" i="21"/>
  <c r="Q108" i="21"/>
  <c r="Q120" i="21"/>
  <c r="Q132" i="21"/>
  <c r="Q144" i="21"/>
  <c r="Q91" i="21"/>
  <c r="Q56" i="21"/>
  <c r="Q105" i="21"/>
  <c r="Q82" i="21"/>
  <c r="Q49" i="21"/>
  <c r="Q97" i="21"/>
  <c r="Q26" i="21"/>
  <c r="Q38" i="21"/>
  <c r="Q50" i="21"/>
  <c r="Q62" i="21"/>
  <c r="Q74" i="21"/>
  <c r="Q86" i="21"/>
  <c r="Q98" i="21"/>
  <c r="Q110" i="21"/>
  <c r="Q122" i="21"/>
  <c r="Q134" i="21"/>
  <c r="Q146" i="21"/>
  <c r="Q127" i="21"/>
  <c r="Q44" i="21"/>
  <c r="Q140" i="21"/>
  <c r="Q45" i="21"/>
  <c r="Q129" i="21"/>
  <c r="Q46" i="21"/>
  <c r="Q130" i="21"/>
  <c r="Q73" i="21"/>
  <c r="Q55" i="21"/>
  <c r="Q115" i="21"/>
  <c r="Q92" i="21"/>
  <c r="Q57" i="21"/>
  <c r="Q58" i="21"/>
  <c r="Q61" i="21"/>
  <c r="Q85" i="21"/>
  <c r="Q27" i="21"/>
  <c r="Q39" i="21"/>
  <c r="Q51" i="21"/>
  <c r="Q63" i="21"/>
  <c r="Q75" i="21"/>
  <c r="Q87" i="21"/>
  <c r="Q99" i="21"/>
  <c r="Q111" i="21"/>
  <c r="Q123" i="21"/>
  <c r="Q135" i="21"/>
  <c r="Q147" i="21"/>
  <c r="Q67" i="21"/>
  <c r="Q68" i="21"/>
  <c r="Q33" i="21"/>
  <c r="Q81" i="21"/>
  <c r="Q118" i="21"/>
  <c r="Q133" i="21"/>
  <c r="Q79" i="21"/>
  <c r="Q116" i="21"/>
  <c r="Q93" i="21"/>
  <c r="Q34" i="21"/>
  <c r="Q106" i="21"/>
  <c r="Q37" i="21"/>
  <c r="Q145" i="21"/>
  <c r="Q28" i="21"/>
  <c r="Q40" i="21"/>
  <c r="Q52" i="21"/>
  <c r="Q64" i="21"/>
  <c r="Q76" i="21"/>
  <c r="Q88" i="21"/>
  <c r="Q100" i="21"/>
  <c r="Q112" i="21"/>
  <c r="Q124" i="21"/>
  <c r="Q136" i="21"/>
  <c r="Q148" i="21"/>
  <c r="Q80" i="21"/>
  <c r="Q21" i="21"/>
  <c r="Q117" i="21"/>
  <c r="Q22" i="21"/>
  <c r="Q94" i="21"/>
  <c r="Q109" i="21"/>
  <c r="Q103" i="21"/>
  <c r="Q32" i="21"/>
  <c r="Q104" i="21"/>
  <c r="Q69" i="21"/>
  <c r="Q70" i="21"/>
  <c r="Q25" i="21"/>
  <c r="Q121" i="21"/>
  <c r="Q29" i="21"/>
  <c r="Q41" i="21"/>
  <c r="Q53" i="21"/>
  <c r="Q65" i="21"/>
  <c r="Q77" i="21"/>
  <c r="Q89" i="21"/>
  <c r="Q101" i="21"/>
  <c r="Q113" i="21"/>
  <c r="Q125" i="21"/>
  <c r="Q137" i="21"/>
  <c r="Q33" i="19"/>
  <c r="Q34" i="19"/>
  <c r="Q35" i="19"/>
  <c r="Q21" i="19"/>
  <c r="Q22" i="19"/>
  <c r="Q23" i="19"/>
  <c r="Q20" i="19"/>
  <c r="Q32" i="19"/>
  <c r="Q24" i="19"/>
  <c r="Q36" i="19"/>
  <c r="Q26" i="19"/>
  <c r="Q38" i="19"/>
  <c r="Q25" i="19"/>
  <c r="Q37" i="19"/>
  <c r="Q27" i="19"/>
  <c r="Q28" i="19"/>
  <c r="Q40" i="19"/>
  <c r="Q39" i="19"/>
  <c r="Q29" i="19"/>
  <c r="Q41" i="19"/>
  <c r="Q30" i="19"/>
  <c r="Q42" i="19"/>
  <c r="Q31" i="19"/>
  <c r="Q43" i="19"/>
  <c r="Q44" i="18"/>
  <c r="Q92" i="18"/>
  <c r="Q57" i="18"/>
  <c r="Q93" i="18"/>
  <c r="Q22" i="18"/>
  <c r="Q118" i="18"/>
  <c r="Q95" i="18"/>
  <c r="Q24" i="18"/>
  <c r="Q36" i="18"/>
  <c r="Q48" i="18"/>
  <c r="Q60" i="18"/>
  <c r="Q72" i="18"/>
  <c r="Q84" i="18"/>
  <c r="Q96" i="18"/>
  <c r="Q108" i="18"/>
  <c r="Q120" i="18"/>
  <c r="Q80" i="18"/>
  <c r="Q21" i="18"/>
  <c r="Q117" i="18"/>
  <c r="Q46" i="18"/>
  <c r="Q106" i="18"/>
  <c r="Q23" i="18"/>
  <c r="Q35" i="18"/>
  <c r="Q47" i="18"/>
  <c r="Q59" i="18"/>
  <c r="Q119" i="18"/>
  <c r="Q25" i="18"/>
  <c r="Q37" i="18"/>
  <c r="Q49" i="18"/>
  <c r="Q61" i="18"/>
  <c r="Q73" i="18"/>
  <c r="Q85" i="18"/>
  <c r="Q97" i="18"/>
  <c r="Q109" i="18"/>
  <c r="Q121" i="18"/>
  <c r="Q56" i="18"/>
  <c r="Q70" i="18"/>
  <c r="Q83" i="18"/>
  <c r="Q68" i="18"/>
  <c r="Q69" i="18"/>
  <c r="Q58" i="18"/>
  <c r="Q71" i="18"/>
  <c r="Q26" i="18"/>
  <c r="Q38" i="18"/>
  <c r="Q50" i="18"/>
  <c r="Q62" i="18"/>
  <c r="Q74" i="18"/>
  <c r="Q86" i="18"/>
  <c r="Q98" i="18"/>
  <c r="Q110" i="18"/>
  <c r="Q122" i="18"/>
  <c r="Q107" i="18"/>
  <c r="Q27" i="18"/>
  <c r="Q39" i="18"/>
  <c r="Q51" i="18"/>
  <c r="Q63" i="18"/>
  <c r="Q75" i="18"/>
  <c r="Q87" i="18"/>
  <c r="Q99" i="18"/>
  <c r="Q111" i="18"/>
  <c r="Q123" i="18"/>
  <c r="Q28" i="18"/>
  <c r="Q40" i="18"/>
  <c r="Q52" i="18"/>
  <c r="Q64" i="18"/>
  <c r="Q76" i="18"/>
  <c r="Q88" i="18"/>
  <c r="Q100" i="18"/>
  <c r="Q112" i="18"/>
  <c r="Q124" i="18"/>
  <c r="Q29" i="18"/>
  <c r="Q41" i="18"/>
  <c r="Q53" i="18"/>
  <c r="Q65" i="18"/>
  <c r="Q77" i="18"/>
  <c r="Q89" i="18"/>
  <c r="Q101" i="18"/>
  <c r="Q113" i="18"/>
  <c r="Q125" i="18"/>
  <c r="Q30" i="18"/>
  <c r="Q42" i="18"/>
  <c r="Q54" i="18"/>
  <c r="Q66" i="18"/>
  <c r="Q78" i="18"/>
  <c r="Q114" i="18"/>
  <c r="Q126" i="18"/>
  <c r="R20" i="18"/>
  <c r="Q20" i="18" s="1"/>
  <c r="Q116" i="18"/>
  <c r="Q45" i="18"/>
  <c r="Q105" i="18"/>
  <c r="Q82" i="18"/>
  <c r="Q102" i="18"/>
  <c r="Q32" i="18"/>
  <c r="Q104" i="18"/>
  <c r="Q33" i="18"/>
  <c r="Q81" i="18"/>
  <c r="Q34" i="18"/>
  <c r="Q94" i="18"/>
  <c r="Q90" i="18"/>
  <c r="Q31" i="18"/>
  <c r="Q43" i="18"/>
  <c r="Q55" i="18"/>
  <c r="Q67" i="18"/>
  <c r="Q79" i="18"/>
  <c r="Q91" i="18"/>
  <c r="Q103" i="18"/>
  <c r="Q115" i="18"/>
  <c r="M30" i="14"/>
  <c r="M42" i="14"/>
  <c r="M54" i="14"/>
  <c r="M66" i="14"/>
  <c r="M78" i="14"/>
  <c r="M90" i="14"/>
  <c r="M31" i="14"/>
  <c r="M43" i="14"/>
  <c r="M55" i="14"/>
  <c r="M67" i="14"/>
  <c r="M79" i="14"/>
  <c r="M91" i="14"/>
  <c r="N20" i="14"/>
  <c r="M20" i="14" s="1"/>
  <c r="M32" i="14"/>
  <c r="M44" i="14"/>
  <c r="M56" i="14"/>
  <c r="M68" i="14"/>
  <c r="M80" i="14"/>
  <c r="M92" i="14"/>
  <c r="M21" i="14"/>
  <c r="M33" i="14"/>
  <c r="M45" i="14"/>
  <c r="M57" i="14"/>
  <c r="M69" i="14"/>
  <c r="M81" i="14"/>
  <c r="N87" i="6"/>
  <c r="N89" i="6"/>
  <c r="N90" i="6"/>
  <c r="N91" i="6"/>
  <c r="N88" i="6"/>
  <c r="N85" i="6"/>
  <c r="N86" i="6"/>
  <c r="N83" i="6"/>
  <c r="N84" i="6"/>
  <c r="N80" i="6"/>
  <c r="N82" i="6"/>
  <c r="N81" i="6"/>
  <c r="N78" i="6"/>
  <c r="N79" i="6"/>
  <c r="O20" i="6"/>
  <c r="N20" i="6" s="1"/>
  <c r="N23" i="6"/>
  <c r="N47" i="6"/>
  <c r="N71" i="6"/>
  <c r="N24" i="6"/>
  <c r="N48" i="6"/>
  <c r="N72" i="6"/>
  <c r="N61" i="6"/>
  <c r="N69" i="6"/>
  <c r="N25" i="6"/>
  <c r="N49" i="6"/>
  <c r="N73" i="6"/>
  <c r="N76" i="6"/>
  <c r="N39" i="6"/>
  <c r="N26" i="6"/>
  <c r="N50" i="6"/>
  <c r="N74" i="6"/>
  <c r="N52" i="6"/>
  <c r="N53" i="6"/>
  <c r="N77" i="6"/>
  <c r="N54" i="6"/>
  <c r="N59" i="6"/>
  <c r="N36" i="6"/>
  <c r="N38" i="6"/>
  <c r="N64" i="6"/>
  <c r="N65" i="6"/>
  <c r="N66" i="6"/>
  <c r="N44" i="6"/>
  <c r="N22" i="6"/>
  <c r="N70" i="6"/>
  <c r="N27" i="6"/>
  <c r="N51" i="6"/>
  <c r="N75" i="6"/>
  <c r="N28" i="6"/>
  <c r="N29" i="6"/>
  <c r="N30" i="6"/>
  <c r="N35" i="6"/>
  <c r="N60" i="6"/>
  <c r="N62" i="6"/>
  <c r="N40" i="6"/>
  <c r="N41" i="6"/>
  <c r="N42" i="6"/>
  <c r="N68" i="6"/>
  <c r="N46" i="6"/>
  <c r="N21" i="6"/>
  <c r="N67" i="6"/>
  <c r="N58" i="6"/>
  <c r="N33" i="6"/>
  <c r="N56" i="6"/>
  <c r="N32" i="6"/>
  <c r="N45" i="6"/>
  <c r="N43" i="6"/>
  <c r="N63" i="6"/>
  <c r="N37" i="6"/>
  <c r="N34" i="6"/>
  <c r="N57" i="6"/>
  <c r="N55" i="6"/>
  <c r="N31" i="6"/>
  <c r="M29" i="12"/>
  <c r="M41" i="12"/>
  <c r="M53" i="12"/>
  <c r="M65" i="12"/>
  <c r="M77" i="12"/>
  <c r="M89" i="12"/>
  <c r="M32" i="12"/>
  <c r="M44" i="12"/>
  <c r="M56" i="12"/>
  <c r="M68" i="12"/>
  <c r="M80" i="12"/>
  <c r="M92" i="12"/>
  <c r="N21" i="12"/>
  <c r="M21" i="12" s="1"/>
  <c r="M33" i="12"/>
  <c r="M45" i="12"/>
  <c r="M57" i="12"/>
  <c r="M69" i="12"/>
  <c r="M81" i="12"/>
  <c r="M93" i="12"/>
  <c r="M22" i="12"/>
  <c r="M34" i="12"/>
  <c r="M46" i="12"/>
  <c r="M58" i="12"/>
  <c r="M70" i="12"/>
  <c r="M82" i="12"/>
  <c r="M20" i="4"/>
  <c r="M87" i="11"/>
  <c r="M64" i="11"/>
  <c r="M29" i="11"/>
  <c r="M41" i="11"/>
  <c r="M53" i="11"/>
  <c r="M65" i="11"/>
  <c r="M77" i="11"/>
  <c r="M89" i="11"/>
  <c r="M28" i="11"/>
  <c r="M52" i="11"/>
  <c r="M88" i="11"/>
  <c r="M30" i="11"/>
  <c r="M42" i="11"/>
  <c r="M90" i="11"/>
  <c r="M78" i="11"/>
  <c r="M31" i="11"/>
  <c r="M43" i="11"/>
  <c r="M55" i="11"/>
  <c r="M67" i="11"/>
  <c r="M79" i="11"/>
  <c r="M91" i="11"/>
  <c r="M75" i="11"/>
  <c r="M40" i="11"/>
  <c r="M54" i="11"/>
  <c r="M76" i="11"/>
  <c r="M66" i="11"/>
  <c r="M32" i="11"/>
  <c r="M44" i="11"/>
  <c r="M56" i="11"/>
  <c r="M68" i="11"/>
  <c r="M80" i="11"/>
  <c r="M92" i="11"/>
  <c r="N21" i="11"/>
  <c r="M21" i="11" s="1"/>
  <c r="M33" i="11"/>
  <c r="M45" i="11"/>
  <c r="M57" i="11"/>
  <c r="M69" i="11"/>
  <c r="M81" i="11"/>
  <c r="M93" i="11"/>
  <c r="M22" i="11"/>
  <c r="M34" i="11"/>
  <c r="M46" i="11"/>
  <c r="M58" i="11"/>
  <c r="M70" i="11"/>
  <c r="M82" i="11"/>
  <c r="M80" i="22"/>
  <c r="M79" i="22"/>
  <c r="M56" i="22"/>
  <c r="M55" i="22"/>
  <c r="M67" i="22"/>
  <c r="M91" i="22"/>
  <c r="M68" i="22"/>
  <c r="M54" i="22"/>
  <c r="M44" i="22"/>
  <c r="M92" i="22"/>
  <c r="M90" i="22"/>
  <c r="M78" i="22"/>
  <c r="M66" i="22"/>
  <c r="M89" i="22"/>
  <c r="M77" i="22"/>
  <c r="M65" i="22"/>
  <c r="M53" i="22"/>
  <c r="M52" i="22"/>
  <c r="M63" i="22"/>
  <c r="M86" i="22"/>
  <c r="M50" i="22"/>
  <c r="M85" i="22"/>
  <c r="M49" i="22"/>
  <c r="M84" i="22"/>
  <c r="M60" i="22"/>
  <c r="M95" i="22"/>
  <c r="M47" i="22"/>
  <c r="M82" i="22"/>
  <c r="M70" i="22"/>
  <c r="M58" i="22"/>
  <c r="M46" i="22"/>
  <c r="M64" i="22"/>
  <c r="M75" i="22"/>
  <c r="M74" i="22"/>
  <c r="M62" i="22"/>
  <c r="M73" i="22"/>
  <c r="M72" i="22"/>
  <c r="M71" i="22"/>
  <c r="M88" i="22"/>
  <c r="M76" i="22"/>
  <c r="M87" i="22"/>
  <c r="M51" i="22"/>
  <c r="M61" i="22"/>
  <c r="M96" i="22"/>
  <c r="M48" i="22"/>
  <c r="M83" i="22"/>
  <c r="M59" i="22"/>
  <c r="M94" i="22"/>
  <c r="M93" i="22"/>
  <c r="M81" i="22"/>
  <c r="M69" i="22"/>
  <c r="M57" i="22"/>
  <c r="M45" i="22"/>
  <c r="M42" i="22"/>
  <c r="M41" i="22"/>
  <c r="M40" i="22"/>
  <c r="M39" i="22"/>
  <c r="M43" i="22"/>
  <c r="M38" i="22"/>
  <c r="M36" i="22"/>
  <c r="N20" i="22"/>
  <c r="M20" i="22" s="1"/>
  <c r="I96" i="22"/>
  <c r="I94" i="22"/>
  <c r="I84" i="22"/>
  <c r="I89" i="22"/>
  <c r="M32" i="22"/>
  <c r="M31" i="22"/>
  <c r="M28" i="22"/>
  <c r="M26" i="22"/>
  <c r="I81" i="22"/>
  <c r="I93" i="22"/>
  <c r="M35" i="22"/>
  <c r="I90" i="22"/>
  <c r="M34" i="22"/>
  <c r="M33" i="22"/>
  <c r="M30" i="22"/>
  <c r="M29" i="22"/>
  <c r="M27" i="22"/>
  <c r="M25" i="22"/>
  <c r="M24" i="22"/>
  <c r="M23" i="22"/>
  <c r="M22" i="22"/>
  <c r="M21" i="22"/>
  <c r="I82" i="22"/>
  <c r="I86" i="22"/>
  <c r="I87" i="22"/>
  <c r="I88" i="22"/>
  <c r="I92" i="22"/>
  <c r="I83" i="22"/>
  <c r="I91" i="22"/>
  <c r="I76" i="22"/>
  <c r="I79" i="22"/>
  <c r="I80" i="22"/>
  <c r="I77" i="22"/>
  <c r="I78" i="22"/>
  <c r="I85" i="22"/>
  <c r="I95" i="22"/>
  <c r="C4" i="21" l="1"/>
  <c r="C6" i="21" s="1"/>
  <c r="C9" i="21" s="1"/>
  <c r="C16" i="34" a="1"/>
  <c r="C16" i="34" s="1"/>
  <c r="C15" i="34" s="1"/>
  <c r="C4" i="34"/>
  <c r="C16" i="21" a="1"/>
  <c r="C16" i="21" s="1"/>
  <c r="C15" i="21" s="1"/>
  <c r="C16" i="22" a="1"/>
  <c r="C16" i="22" s="1"/>
  <c r="C15" i="22" s="1"/>
  <c r="C4" i="22"/>
  <c r="C6" i="22" s="1"/>
  <c r="K137" i="19"/>
  <c r="K138" i="19"/>
  <c r="K139" i="19"/>
  <c r="K140" i="19"/>
  <c r="K141" i="19"/>
  <c r="K142" i="19"/>
  <c r="K143" i="19"/>
  <c r="K144" i="19"/>
  <c r="K145" i="19"/>
  <c r="K146" i="19"/>
  <c r="K147" i="19"/>
  <c r="K148" i="19"/>
  <c r="K149" i="19"/>
  <c r="I20" i="19"/>
  <c r="K136" i="19"/>
  <c r="K135" i="19"/>
  <c r="K134" i="19"/>
  <c r="K133" i="19"/>
  <c r="K132" i="19"/>
  <c r="K131" i="19"/>
  <c r="K130" i="19"/>
  <c r="K129" i="19"/>
  <c r="K128" i="19"/>
  <c r="K127" i="19"/>
  <c r="K126" i="19"/>
  <c r="K125" i="19"/>
  <c r="K124" i="19"/>
  <c r="K123" i="19"/>
  <c r="K122" i="19"/>
  <c r="K121" i="19"/>
  <c r="K120" i="19"/>
  <c r="K119" i="19"/>
  <c r="K118" i="19"/>
  <c r="K117" i="19"/>
  <c r="K116" i="19"/>
  <c r="K115" i="19"/>
  <c r="K114" i="19"/>
  <c r="K113" i="19"/>
  <c r="K112" i="19"/>
  <c r="K111" i="19"/>
  <c r="K110" i="19"/>
  <c r="K109" i="19"/>
  <c r="K108" i="19"/>
  <c r="K107" i="19"/>
  <c r="K106" i="19"/>
  <c r="K105" i="19"/>
  <c r="K104" i="19"/>
  <c r="K103" i="19"/>
  <c r="K102" i="19"/>
  <c r="K101" i="19"/>
  <c r="K100" i="19"/>
  <c r="K99" i="19"/>
  <c r="K98" i="19"/>
  <c r="K97" i="19"/>
  <c r="K96" i="19"/>
  <c r="K95" i="19"/>
  <c r="K94" i="19"/>
  <c r="K93" i="19"/>
  <c r="K92" i="19"/>
  <c r="K91" i="19"/>
  <c r="K90" i="19"/>
  <c r="K89" i="19"/>
  <c r="K88" i="19"/>
  <c r="K87" i="19"/>
  <c r="K86" i="19"/>
  <c r="I45" i="19"/>
  <c r="I42" i="19"/>
  <c r="I41" i="19"/>
  <c r="I40" i="19"/>
  <c r="I39" i="19"/>
  <c r="I38" i="19"/>
  <c r="I37" i="19"/>
  <c r="I36" i="19"/>
  <c r="I35" i="19"/>
  <c r="I34" i="19"/>
  <c r="I33" i="19"/>
  <c r="I32" i="19"/>
  <c r="I31" i="19"/>
  <c r="I30" i="19"/>
  <c r="I29" i="19"/>
  <c r="I28" i="19"/>
  <c r="I27" i="19"/>
  <c r="I26" i="19"/>
  <c r="I25" i="19"/>
  <c r="I24" i="19"/>
  <c r="I23" i="19"/>
  <c r="I22" i="19"/>
  <c r="I21" i="19"/>
  <c r="I131" i="19" a="1"/>
  <c r="I112" i="19" a="1"/>
  <c r="I105" i="19" a="1"/>
  <c r="I133" i="19" a="1"/>
  <c r="I121" i="19" a="1"/>
  <c r="I137" i="19" a="1"/>
  <c r="I124" i="19" a="1"/>
  <c r="I109" i="19" a="1"/>
  <c r="I148" i="19" a="1"/>
  <c r="I118" i="19" a="1"/>
  <c r="I120" i="19" a="1"/>
  <c r="I89" i="19" a="1"/>
  <c r="I108" i="19" a="1"/>
  <c r="I146" i="19" a="1"/>
  <c r="I144" i="19" a="1"/>
  <c r="I115" i="19" a="1"/>
  <c r="I125" i="19" a="1"/>
  <c r="I98" i="19" a="1"/>
  <c r="I136" i="19" a="1"/>
  <c r="I117" i="19" a="1"/>
  <c r="I114" i="19" a="1"/>
  <c r="I145" i="19" a="1"/>
  <c r="I100" i="19" a="1"/>
  <c r="I101" i="19" a="1"/>
  <c r="I106" i="19" a="1"/>
  <c r="I138" i="19" a="1"/>
  <c r="I130" i="19" a="1"/>
  <c r="I96" i="19" a="1"/>
  <c r="I134" i="19" a="1"/>
  <c r="I88" i="19" a="1"/>
  <c r="I116" i="19" a="1"/>
  <c r="I99" i="19" a="1"/>
  <c r="I122" i="19" a="1"/>
  <c r="I113" i="19" a="1"/>
  <c r="I94" i="19" a="1"/>
  <c r="I103" i="19" a="1"/>
  <c r="I149" i="19" a="1"/>
  <c r="I111" i="19" a="1"/>
  <c r="I104" i="19" a="1"/>
  <c r="I123" i="19" a="1"/>
  <c r="I91" i="19" a="1"/>
  <c r="I110" i="19" a="1"/>
  <c r="I128" i="19" a="1"/>
  <c r="I147" i="19" a="1"/>
  <c r="I135" i="19" a="1"/>
  <c r="I129" i="19" a="1"/>
  <c r="I95" i="19" a="1"/>
  <c r="I143" i="19" a="1"/>
  <c r="I87" i="19" a="1"/>
  <c r="I126" i="19" a="1"/>
  <c r="I132" i="19" a="1"/>
  <c r="I141" i="19" a="1"/>
  <c r="I107" i="19" a="1"/>
  <c r="I93" i="19" a="1"/>
  <c r="I86" i="19" a="1"/>
  <c r="I140" i="19" a="1"/>
  <c r="I127" i="19" a="1"/>
  <c r="I142" i="19" a="1"/>
  <c r="I92" i="19" a="1"/>
  <c r="I119" i="19" a="1"/>
  <c r="I102" i="19" a="1"/>
  <c r="I139" i="19" a="1"/>
  <c r="I97" i="19" a="1"/>
  <c r="I90" i="19" a="1"/>
  <c r="C6" i="34" l="1"/>
  <c r="C8" i="34" s="1"/>
  <c r="E8" i="34" s="1"/>
  <c r="C11" i="21"/>
  <c r="E11" i="21" s="1"/>
  <c r="C8" i="21"/>
  <c r="E8" i="21" s="1"/>
  <c r="C10" i="21"/>
  <c r="E10" i="21" s="1"/>
  <c r="C12" i="21"/>
  <c r="E12" i="21" s="1"/>
  <c r="C13" i="21"/>
  <c r="D13" i="21" s="1"/>
  <c r="C7" i="21"/>
  <c r="E7" i="21" s="1"/>
  <c r="E9" i="21"/>
  <c r="D9" i="21"/>
  <c r="C9" i="22"/>
  <c r="C13" i="22"/>
  <c r="C10" i="22"/>
  <c r="C12" i="22"/>
  <c r="C11" i="22"/>
  <c r="C8" i="22"/>
  <c r="C7" i="22"/>
  <c r="I111" i="19"/>
  <c r="I139" i="19"/>
  <c r="I132" i="19"/>
  <c r="I90" i="19"/>
  <c r="I118" i="19"/>
  <c r="I146" i="19"/>
  <c r="I144" i="19"/>
  <c r="I142" i="19"/>
  <c r="I140" i="19"/>
  <c r="I127" i="19"/>
  <c r="I138" i="19"/>
  <c r="I109" i="19"/>
  <c r="I88" i="19"/>
  <c r="I133" i="19"/>
  <c r="I135" i="19"/>
  <c r="I114" i="19"/>
  <c r="I93" i="19"/>
  <c r="I149" i="19"/>
  <c r="I148" i="19"/>
  <c r="I97" i="19"/>
  <c r="I120" i="19"/>
  <c r="I99" i="19"/>
  <c r="I143" i="19"/>
  <c r="I102" i="19"/>
  <c r="I125" i="19"/>
  <c r="I104" i="19"/>
  <c r="I106" i="19"/>
  <c r="I128" i="19"/>
  <c r="I137" i="19"/>
  <c r="I131" i="19"/>
  <c r="I89" i="19"/>
  <c r="I112" i="19"/>
  <c r="I91" i="19"/>
  <c r="I136" i="19"/>
  <c r="I116" i="19"/>
  <c r="I117" i="19"/>
  <c r="I96" i="19"/>
  <c r="I119" i="19"/>
  <c r="I145" i="19"/>
  <c r="I100" i="19"/>
  <c r="I123" i="19"/>
  <c r="I124" i="19"/>
  <c r="I103" i="19"/>
  <c r="I105" i="19"/>
  <c r="I107" i="19"/>
  <c r="I129" i="19"/>
  <c r="I87" i="19"/>
  <c r="I110" i="19"/>
  <c r="I134" i="19"/>
  <c r="I113" i="19"/>
  <c r="I92" i="19"/>
  <c r="I115" i="19"/>
  <c r="I94" i="19"/>
  <c r="I95" i="19"/>
  <c r="I147" i="19"/>
  <c r="I98" i="19"/>
  <c r="I121" i="19"/>
  <c r="I122" i="19"/>
  <c r="I101" i="19"/>
  <c r="I141" i="19"/>
  <c r="I126" i="19"/>
  <c r="I86" i="19"/>
  <c r="I108" i="19"/>
  <c r="I130" i="19"/>
  <c r="I78" i="18"/>
  <c r="I77" i="18"/>
  <c r="I76" i="18"/>
  <c r="I75" i="18"/>
  <c r="I74" i="18"/>
  <c r="I73" i="18"/>
  <c r="I72" i="18"/>
  <c r="I71" i="18"/>
  <c r="I70" i="18"/>
  <c r="I69" i="18"/>
  <c r="I68" i="18"/>
  <c r="I67" i="18"/>
  <c r="I66" i="18"/>
  <c r="I65" i="18"/>
  <c r="I64" i="18"/>
  <c r="I63" i="18"/>
  <c r="I62" i="18"/>
  <c r="I61" i="18"/>
  <c r="I60" i="18"/>
  <c r="I59" i="18"/>
  <c r="I58" i="18"/>
  <c r="I57" i="18"/>
  <c r="I56" i="18"/>
  <c r="I55" i="18"/>
  <c r="I54" i="18"/>
  <c r="I53" i="18"/>
  <c r="I52" i="18"/>
  <c r="I48" i="18"/>
  <c r="I47" i="18"/>
  <c r="I46" i="18"/>
  <c r="I45" i="18"/>
  <c r="I42" i="18"/>
  <c r="I41" i="18"/>
  <c r="I40" i="18"/>
  <c r="I39" i="18"/>
  <c r="I38" i="18"/>
  <c r="I37" i="18"/>
  <c r="I36" i="18"/>
  <c r="I35" i="18"/>
  <c r="I34" i="18"/>
  <c r="I33" i="18"/>
  <c r="I32" i="18"/>
  <c r="I31" i="18"/>
  <c r="I30" i="18"/>
  <c r="I29" i="18"/>
  <c r="I28" i="18"/>
  <c r="I27" i="18"/>
  <c r="I26" i="18"/>
  <c r="I25" i="18"/>
  <c r="I24" i="18"/>
  <c r="I23" i="18"/>
  <c r="I22" i="18"/>
  <c r="I21" i="18"/>
  <c r="I20" i="18"/>
  <c r="C5" i="1"/>
  <c r="I93" i="18" a="1"/>
  <c r="I126" i="18" a="1"/>
  <c r="I117" i="18" a="1"/>
  <c r="I125" i="18" a="1"/>
  <c r="I88" i="18" a="1"/>
  <c r="I91" i="18" a="1"/>
  <c r="I85" i="18" a="1"/>
  <c r="I90" i="18" a="1"/>
  <c r="I106" i="18" a="1"/>
  <c r="I118" i="18" a="1"/>
  <c r="I124" i="18" a="1"/>
  <c r="I116" i="18" a="1"/>
  <c r="I111" i="18" a="1"/>
  <c r="I82" i="18" a="1"/>
  <c r="I102" i="18" a="1"/>
  <c r="I81" i="18" a="1"/>
  <c r="I83" i="18" a="1"/>
  <c r="I84" i="18" a="1"/>
  <c r="I119" i="18" a="1"/>
  <c r="I122" i="18" a="1"/>
  <c r="I105" i="18" a="1"/>
  <c r="I104" i="18" a="1"/>
  <c r="I107" i="18" a="1"/>
  <c r="I87" i="18" a="1"/>
  <c r="I108" i="18" a="1"/>
  <c r="I113" i="18" a="1"/>
  <c r="I100" i="18" a="1"/>
  <c r="I95" i="18" a="1"/>
  <c r="I97" i="18" a="1"/>
  <c r="I98" i="18" a="1"/>
  <c r="I89" i="18" a="1"/>
  <c r="I120" i="18" a="1"/>
  <c r="I96" i="18" a="1"/>
  <c r="I114" i="18" a="1"/>
  <c r="I123" i="18" a="1"/>
  <c r="I92" i="18" a="1"/>
  <c r="I101" i="18" a="1"/>
  <c r="I109" i="18" a="1"/>
  <c r="I127" i="18" a="1"/>
  <c r="I115" i="18" a="1"/>
  <c r="I121" i="18" a="1"/>
  <c r="I103" i="18" a="1"/>
  <c r="I110" i="18" a="1"/>
  <c r="I86" i="18" a="1"/>
  <c r="I112" i="18" a="1"/>
  <c r="I94" i="18" a="1"/>
  <c r="I99" i="18" a="1"/>
  <c r="C7" i="34" l="1"/>
  <c r="E7" i="34" s="1"/>
  <c r="I87" i="18"/>
  <c r="I91" i="18"/>
  <c r="I92" i="18"/>
  <c r="C9" i="34"/>
  <c r="E9" i="34" s="1"/>
  <c r="C12" i="34"/>
  <c r="E12" i="34" s="1"/>
  <c r="C13" i="34"/>
  <c r="E13" i="34" s="1"/>
  <c r="C10" i="34"/>
  <c r="E10" i="34" s="1"/>
  <c r="C11" i="34"/>
  <c r="E11" i="34" s="1"/>
  <c r="D12" i="21"/>
  <c r="D10" i="21"/>
  <c r="D8" i="21"/>
  <c r="D11" i="21"/>
  <c r="D8" i="34"/>
  <c r="D7" i="21"/>
  <c r="C16" i="19" a="1"/>
  <c r="C16" i="19" s="1"/>
  <c r="C15" i="19" s="1"/>
  <c r="E13" i="21"/>
  <c r="C4" i="19"/>
  <c r="D7" i="34"/>
  <c r="I86" i="18"/>
  <c r="D7" i="22"/>
  <c r="E7" i="22"/>
  <c r="E8" i="22"/>
  <c r="D8" i="22"/>
  <c r="E11" i="22"/>
  <c r="D11" i="22"/>
  <c r="D12" i="22"/>
  <c r="E12" i="22"/>
  <c r="E10" i="22"/>
  <c r="D10" i="22"/>
  <c r="D13" i="22"/>
  <c r="E13" i="22"/>
  <c r="E9" i="22"/>
  <c r="D9" i="22"/>
  <c r="I90" i="18"/>
  <c r="I100" i="18"/>
  <c r="I98" i="18"/>
  <c r="I81" i="18"/>
  <c r="I101" i="18"/>
  <c r="I109" i="18"/>
  <c r="I99" i="18"/>
  <c r="I82" i="18"/>
  <c r="I88" i="18"/>
  <c r="I121" i="18"/>
  <c r="I84" i="18"/>
  <c r="I97" i="18"/>
  <c r="I104" i="18"/>
  <c r="I107" i="18"/>
  <c r="I127" i="18"/>
  <c r="I114" i="18"/>
  <c r="I102" i="18"/>
  <c r="I94" i="18"/>
  <c r="I120" i="18"/>
  <c r="I113" i="18"/>
  <c r="I89" i="18"/>
  <c r="I105" i="18"/>
  <c r="I126" i="18"/>
  <c r="I119" i="18"/>
  <c r="I110" i="18"/>
  <c r="I125" i="18"/>
  <c r="I93" i="18"/>
  <c r="I115" i="18"/>
  <c r="I124" i="18"/>
  <c r="I111" i="18"/>
  <c r="I85" i="18"/>
  <c r="I106" i="18"/>
  <c r="I96" i="18"/>
  <c r="I117" i="18"/>
  <c r="I123" i="18"/>
  <c r="I108" i="18"/>
  <c r="I116" i="18"/>
  <c r="I112" i="18"/>
  <c r="I83" i="18"/>
  <c r="I118" i="18"/>
  <c r="I122" i="18"/>
  <c r="I103" i="18"/>
  <c r="I95" i="18"/>
  <c r="C4" i="18" l="1"/>
  <c r="C6" i="18" s="1"/>
  <c r="D9" i="34"/>
  <c r="D13" i="34"/>
  <c r="D10" i="34"/>
  <c r="D12" i="34"/>
  <c r="D11" i="34"/>
  <c r="C6" i="19"/>
  <c r="C16" i="18" a="1"/>
  <c r="C16" i="18" s="1"/>
  <c r="C15" i="18" s="1"/>
  <c r="C9" i="19"/>
  <c r="D9" i="19" s="1"/>
  <c r="C10" i="19"/>
  <c r="E10" i="19" s="1"/>
  <c r="C13" i="19"/>
  <c r="D13" i="19" s="1"/>
  <c r="C11" i="19"/>
  <c r="D11" i="19" s="1"/>
  <c r="C12" i="19"/>
  <c r="E12" i="19" s="1"/>
  <c r="C8" i="19" l="1"/>
  <c r="C7" i="19"/>
  <c r="E7" i="19" s="1"/>
  <c r="C12" i="18"/>
  <c r="C8" i="18"/>
  <c r="C13" i="18"/>
  <c r="C11" i="18"/>
  <c r="C10" i="18"/>
  <c r="C9" i="18"/>
  <c r="C7" i="18"/>
  <c r="E9" i="19"/>
  <c r="D10" i="19"/>
  <c r="E13" i="19"/>
  <c r="D12" i="19"/>
  <c r="E11" i="19"/>
  <c r="C5" i="12"/>
  <c r="C5" i="11"/>
  <c r="I67" i="14"/>
  <c r="I66" i="14"/>
  <c r="I65" i="14"/>
  <c r="I64" i="14"/>
  <c r="I63" i="14"/>
  <c r="I62" i="14"/>
  <c r="I61" i="14"/>
  <c r="I60" i="14"/>
  <c r="I59" i="14"/>
  <c r="I58" i="14"/>
  <c r="I57" i="14"/>
  <c r="I56" i="14"/>
  <c r="I55" i="14"/>
  <c r="I54" i="14"/>
  <c r="I53" i="14"/>
  <c r="I52" i="14"/>
  <c r="I51" i="14"/>
  <c r="I50" i="14"/>
  <c r="I42" i="14"/>
  <c r="I41" i="14"/>
  <c r="I40" i="14"/>
  <c r="I39" i="14"/>
  <c r="I38" i="14"/>
  <c r="I37" i="14"/>
  <c r="I36" i="14"/>
  <c r="I35" i="14"/>
  <c r="I34" i="14"/>
  <c r="I33" i="14"/>
  <c r="I32" i="14"/>
  <c r="I31" i="14"/>
  <c r="I30" i="14"/>
  <c r="I29" i="14"/>
  <c r="I28" i="14"/>
  <c r="I27" i="14"/>
  <c r="I26" i="14"/>
  <c r="I25" i="14"/>
  <c r="I24" i="14"/>
  <c r="I23" i="14"/>
  <c r="I22" i="14"/>
  <c r="I21" i="14"/>
  <c r="I20" i="14"/>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80" i="13" s="1"/>
  <c r="I50" i="13"/>
  <c r="I49" i="13"/>
  <c r="I48" i="13"/>
  <c r="I47" i="13"/>
  <c r="I46" i="13"/>
  <c r="I45" i="13"/>
  <c r="I42" i="13"/>
  <c r="I41" i="13"/>
  <c r="I40" i="13"/>
  <c r="I39" i="13"/>
  <c r="I38" i="13"/>
  <c r="I37" i="13"/>
  <c r="I36" i="13"/>
  <c r="I35" i="13"/>
  <c r="I34" i="13"/>
  <c r="I33" i="13"/>
  <c r="I81" i="13" s="1"/>
  <c r="I32" i="13"/>
  <c r="I31" i="13"/>
  <c r="I30" i="13"/>
  <c r="I29" i="13"/>
  <c r="I28" i="13"/>
  <c r="I27" i="13"/>
  <c r="I26" i="13"/>
  <c r="I25" i="13"/>
  <c r="I24" i="13"/>
  <c r="I23" i="13"/>
  <c r="I22" i="13"/>
  <c r="I21" i="13"/>
  <c r="I20" i="13"/>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2" i="11"/>
  <c r="I21" i="11"/>
  <c r="D7" i="19" l="1"/>
  <c r="D8" i="19"/>
  <c r="E8" i="19"/>
  <c r="I86" i="13"/>
  <c r="E12" i="18"/>
  <c r="D12" i="18"/>
  <c r="E9" i="18"/>
  <c r="D9" i="18"/>
  <c r="E13" i="18"/>
  <c r="D13" i="18"/>
  <c r="E7" i="18"/>
  <c r="D7" i="18"/>
  <c r="D10" i="18"/>
  <c r="E10" i="18"/>
  <c r="E11" i="18"/>
  <c r="D11" i="18"/>
  <c r="D8" i="18"/>
  <c r="E8" i="18"/>
  <c r="I94" i="13"/>
  <c r="I94" i="11"/>
  <c r="I87" i="14"/>
  <c r="I77" i="11"/>
  <c r="I84" i="14"/>
  <c r="I78" i="14"/>
  <c r="I88" i="14"/>
  <c r="I91" i="14"/>
  <c r="I93" i="13"/>
  <c r="I90" i="13"/>
  <c r="I79" i="14"/>
  <c r="I91" i="13"/>
  <c r="I91" i="12"/>
  <c r="I86" i="12"/>
  <c r="I87" i="12"/>
  <c r="I89" i="12"/>
  <c r="I81" i="12"/>
  <c r="I87" i="11"/>
  <c r="I93" i="11"/>
  <c r="I91" i="11"/>
  <c r="I78" i="11"/>
  <c r="I83" i="11"/>
  <c r="I79" i="11"/>
  <c r="I88" i="11"/>
  <c r="I71" i="11"/>
  <c r="I84" i="11"/>
  <c r="I72" i="12"/>
  <c r="I92" i="12"/>
  <c r="I84" i="12"/>
  <c r="I92" i="11"/>
  <c r="I89" i="11"/>
  <c r="I89" i="14"/>
  <c r="I70" i="14"/>
  <c r="I77" i="14"/>
  <c r="I78" i="12"/>
  <c r="I79" i="12"/>
  <c r="I80" i="14"/>
  <c r="I74" i="14"/>
  <c r="I71" i="14"/>
  <c r="I85" i="14"/>
  <c r="I82" i="14"/>
  <c r="I73" i="14"/>
  <c r="I75" i="14"/>
  <c r="I86" i="14"/>
  <c r="I90" i="14"/>
  <c r="I92" i="14"/>
  <c r="I93" i="14"/>
  <c r="I96" i="13"/>
  <c r="I84" i="13"/>
  <c r="I88" i="13"/>
  <c r="I92" i="13"/>
  <c r="I95" i="13"/>
  <c r="I87" i="13"/>
  <c r="I76" i="12"/>
  <c r="I90" i="12"/>
  <c r="I90" i="11"/>
  <c r="I82" i="11"/>
  <c r="I75" i="11"/>
  <c r="I72" i="11"/>
  <c r="I82" i="13"/>
  <c r="I81" i="14"/>
  <c r="I76" i="14"/>
  <c r="I69" i="11"/>
  <c r="I67" i="11"/>
  <c r="I66" i="11"/>
  <c r="I80" i="11"/>
  <c r="I77" i="12"/>
  <c r="I75" i="12"/>
  <c r="I88" i="12"/>
  <c r="I85" i="12"/>
  <c r="I80" i="12"/>
  <c r="I94" i="12"/>
  <c r="I71" i="12"/>
  <c r="I70" i="12"/>
  <c r="I74" i="12"/>
  <c r="I83" i="12"/>
  <c r="I78" i="13"/>
  <c r="I85" i="13"/>
  <c r="I68" i="11"/>
  <c r="I76" i="11"/>
  <c r="I82" i="12"/>
  <c r="I73" i="12"/>
  <c r="I66" i="12"/>
  <c r="I79" i="13"/>
  <c r="I93" i="12"/>
  <c r="I69" i="12"/>
  <c r="I68" i="12"/>
  <c r="I89" i="13"/>
  <c r="I76" i="13"/>
  <c r="I86" i="11"/>
  <c r="I85" i="11"/>
  <c r="I81" i="11"/>
  <c r="I73" i="11"/>
  <c r="I70" i="11"/>
  <c r="I74" i="11"/>
  <c r="I77" i="13"/>
  <c r="I83" i="13"/>
  <c r="I67" i="12"/>
  <c r="I72" i="14"/>
  <c r="I83" i="14"/>
  <c r="I65" i="6"/>
  <c r="I20" i="6"/>
  <c r="I69" i="6"/>
  <c r="I68" i="6"/>
  <c r="I67" i="6"/>
  <c r="I66" i="6"/>
  <c r="I64" i="6"/>
  <c r="I63" i="6"/>
  <c r="I62" i="6"/>
  <c r="I61" i="6"/>
  <c r="I60" i="6"/>
  <c r="I59" i="6"/>
  <c r="I58" i="6"/>
  <c r="I57" i="6"/>
  <c r="I56" i="6"/>
  <c r="I55" i="6"/>
  <c r="I54" i="6"/>
  <c r="I53" i="6"/>
  <c r="I52" i="6"/>
  <c r="I51" i="6"/>
  <c r="I50" i="6"/>
  <c r="I49" i="6"/>
  <c r="I48" i="6"/>
  <c r="I47" i="6"/>
  <c r="I46" i="6"/>
  <c r="I45" i="6"/>
  <c r="I42" i="6"/>
  <c r="I41" i="6"/>
  <c r="I40" i="6"/>
  <c r="I39" i="6"/>
  <c r="I38" i="6"/>
  <c r="I37" i="6"/>
  <c r="I36" i="6"/>
  <c r="I35" i="6"/>
  <c r="I34" i="6"/>
  <c r="I33" i="6"/>
  <c r="I32" i="6"/>
  <c r="I31" i="6"/>
  <c r="I30" i="6"/>
  <c r="I29" i="6"/>
  <c r="I28" i="6"/>
  <c r="I27" i="6"/>
  <c r="I26" i="6"/>
  <c r="I25" i="6"/>
  <c r="I76" i="6" s="1"/>
  <c r="I24" i="6"/>
  <c r="I23" i="6"/>
  <c r="I22" i="6"/>
  <c r="I21" i="6"/>
  <c r="I20" i="4"/>
  <c r="I20" i="1"/>
  <c r="C4" i="13" l="1"/>
  <c r="C6" i="13" s="1"/>
  <c r="C9" i="13" s="1"/>
  <c r="C16" i="14" a="1"/>
  <c r="C16" i="14" s="1"/>
  <c r="C15" i="14" s="1"/>
  <c r="C4" i="14"/>
  <c r="C6" i="14" s="1"/>
  <c r="C10" i="14" s="1"/>
  <c r="C16" i="13" a="1"/>
  <c r="C16" i="13" s="1"/>
  <c r="C15" i="13" s="1"/>
  <c r="I91" i="6"/>
  <c r="I78" i="6"/>
  <c r="I88" i="6"/>
  <c r="C4" i="12"/>
  <c r="C4" i="11"/>
  <c r="C16" i="11" a="1"/>
  <c r="C16" i="11" s="1"/>
  <c r="C16" i="12" a="1"/>
  <c r="C16" i="12" s="1"/>
  <c r="I89" i="6"/>
  <c r="I72" i="6"/>
  <c r="I86" i="6"/>
  <c r="I92" i="6"/>
  <c r="I77" i="6"/>
  <c r="I93" i="6"/>
  <c r="I87" i="6"/>
  <c r="I70" i="6"/>
  <c r="I71" i="6"/>
  <c r="I73" i="6"/>
  <c r="I74" i="6"/>
  <c r="I75" i="6"/>
  <c r="I79" i="6"/>
  <c r="I84" i="6"/>
  <c r="I80" i="6"/>
  <c r="I82" i="6"/>
  <c r="I81" i="6"/>
  <c r="I90" i="6"/>
  <c r="I83" i="6"/>
  <c r="I85" i="6"/>
  <c r="C7" i="13" l="1"/>
  <c r="E7" i="13" s="1"/>
  <c r="C10" i="13"/>
  <c r="D10" i="13" s="1"/>
  <c r="C11" i="13"/>
  <c r="D11" i="13" s="1"/>
  <c r="C8" i="13"/>
  <c r="E8" i="13" s="1"/>
  <c r="C12" i="13"/>
  <c r="E12" i="13" s="1"/>
  <c r="C13" i="13"/>
  <c r="D13" i="13" s="1"/>
  <c r="C9" i="14"/>
  <c r="E9" i="14" s="1"/>
  <c r="C11" i="14"/>
  <c r="E11" i="14" s="1"/>
  <c r="C7" i="14"/>
  <c r="D7" i="14" s="1"/>
  <c r="C8" i="14"/>
  <c r="E8" i="14" s="1"/>
  <c r="C13" i="14"/>
  <c r="E13" i="14" s="1"/>
  <c r="C12" i="14"/>
  <c r="E12" i="14" s="1"/>
  <c r="E9" i="13"/>
  <c r="D9" i="13"/>
  <c r="E10" i="14"/>
  <c r="D10" i="14"/>
  <c r="C16" i="6" a="1"/>
  <c r="C16" i="6" s="1"/>
  <c r="C15" i="11"/>
  <c r="C6" i="11"/>
  <c r="C12" i="11" s="1"/>
  <c r="C4" i="6"/>
  <c r="C15" i="12"/>
  <c r="C6" i="12"/>
  <c r="C5" i="4"/>
  <c r="I40" i="4"/>
  <c r="I41" i="4"/>
  <c r="I42" i="4"/>
  <c r="I43" i="4"/>
  <c r="I44" i="4"/>
  <c r="I45" i="4"/>
  <c r="I46" i="4"/>
  <c r="I47" i="4"/>
  <c r="I48" i="4"/>
  <c r="I49" i="4"/>
  <c r="I50" i="4"/>
  <c r="I51" i="4"/>
  <c r="I52" i="4"/>
  <c r="I53" i="4"/>
  <c r="I73" i="4" s="1"/>
  <c r="I54" i="4"/>
  <c r="I55" i="4"/>
  <c r="I56" i="4"/>
  <c r="I57" i="4"/>
  <c r="I58" i="4"/>
  <c r="I59" i="4"/>
  <c r="I60" i="4"/>
  <c r="I61" i="4"/>
  <c r="I62" i="4"/>
  <c r="I63" i="4"/>
  <c r="I64" i="4"/>
  <c r="I39" i="4"/>
  <c r="I38" i="4"/>
  <c r="I37" i="4"/>
  <c r="I36" i="4"/>
  <c r="I35" i="4"/>
  <c r="I34" i="4"/>
  <c r="I33" i="4"/>
  <c r="I32" i="4"/>
  <c r="I30" i="4"/>
  <c r="I29" i="4"/>
  <c r="I28" i="4"/>
  <c r="I27" i="4"/>
  <c r="I26" i="4"/>
  <c r="I25" i="4"/>
  <c r="I24" i="4"/>
  <c r="I23" i="4"/>
  <c r="I22" i="4"/>
  <c r="I21" i="4"/>
  <c r="I59" i="1"/>
  <c r="I60" i="1"/>
  <c r="I61" i="1"/>
  <c r="I62" i="1"/>
  <c r="I63" i="1"/>
  <c r="I80" i="1" s="1"/>
  <c r="I64" i="1"/>
  <c r="I58" i="1"/>
  <c r="I57" i="1"/>
  <c r="I56" i="1"/>
  <c r="I53" i="1"/>
  <c r="I54" i="1"/>
  <c r="I55" i="1"/>
  <c r="I52" i="1"/>
  <c r="I50" i="1"/>
  <c r="I51" i="1"/>
  <c r="I48" i="1"/>
  <c r="I49" i="1"/>
  <c r="I47" i="1"/>
  <c r="I46" i="1"/>
  <c r="I82" i="1" s="1"/>
  <c r="I45" i="1"/>
  <c r="I42" i="1"/>
  <c r="I43" i="1"/>
  <c r="I44" i="1"/>
  <c r="I41" i="1"/>
  <c r="I39" i="1"/>
  <c r="I40" i="1"/>
  <c r="I38" i="1"/>
  <c r="I37" i="1"/>
  <c r="I35" i="1"/>
  <c r="I34" i="1"/>
  <c r="I32" i="1"/>
  <c r="I31" i="1"/>
  <c r="I29" i="1"/>
  <c r="I28" i="1"/>
  <c r="I27" i="1"/>
  <c r="I26" i="1"/>
  <c r="I25" i="1"/>
  <c r="I24" i="1"/>
  <c r="I23" i="1"/>
  <c r="I22" i="1"/>
  <c r="I21" i="1"/>
  <c r="G28" i="24" a="1"/>
  <c r="C28" i="24" a="1"/>
  <c r="D8" i="13" l="1"/>
  <c r="E11" i="13"/>
  <c r="D12" i="13"/>
  <c r="E10" i="13"/>
  <c r="D7" i="13"/>
  <c r="C28" i="24"/>
  <c r="G28" i="24"/>
  <c r="E13" i="13"/>
  <c r="D11" i="14"/>
  <c r="D13" i="14"/>
  <c r="E7" i="14"/>
  <c r="D12" i="14"/>
  <c r="D9" i="14"/>
  <c r="D8" i="14"/>
  <c r="C10" i="11"/>
  <c r="C13" i="11"/>
  <c r="C11" i="11"/>
  <c r="C7" i="11"/>
  <c r="C9" i="11"/>
  <c r="C6" i="6"/>
  <c r="C10" i="6" s="1"/>
  <c r="C15" i="6"/>
  <c r="C13" i="12"/>
  <c r="D13" i="12" s="1"/>
  <c r="D12" i="11"/>
  <c r="C8" i="11"/>
  <c r="C12" i="12"/>
  <c r="C11" i="12"/>
  <c r="C7" i="12"/>
  <c r="C9" i="12"/>
  <c r="C10" i="12"/>
  <c r="C8" i="12"/>
  <c r="I80" i="4"/>
  <c r="I83" i="1"/>
  <c r="I78" i="1"/>
  <c r="I84" i="4"/>
  <c r="I88" i="4"/>
  <c r="I87" i="1"/>
  <c r="I93" i="1"/>
  <c r="I90" i="1"/>
  <c r="I79" i="1"/>
  <c r="E12" i="11"/>
  <c r="I91" i="1"/>
  <c r="I90" i="4"/>
  <c r="I70" i="4"/>
  <c r="I68" i="4"/>
  <c r="I81" i="4"/>
  <c r="I85" i="4"/>
  <c r="I82" i="4"/>
  <c r="I72" i="4"/>
  <c r="I85" i="1"/>
  <c r="I92" i="1"/>
  <c r="I89" i="1"/>
  <c r="I88" i="1"/>
  <c r="I86" i="1"/>
  <c r="I81" i="1"/>
  <c r="I84" i="1"/>
  <c r="I74" i="1"/>
  <c r="I76" i="1"/>
  <c r="I89" i="4"/>
  <c r="I75" i="1"/>
  <c r="I92" i="4"/>
  <c r="I77" i="4"/>
  <c r="I93" i="4"/>
  <c r="I74" i="4"/>
  <c r="I86" i="4"/>
  <c r="I83" i="4"/>
  <c r="I91" i="4"/>
  <c r="I65" i="4"/>
  <c r="I78" i="4"/>
  <c r="I66" i="4"/>
  <c r="I71" i="4"/>
  <c r="I75" i="4"/>
  <c r="I79" i="4"/>
  <c r="I87" i="4"/>
  <c r="I67" i="4"/>
  <c r="I76" i="4"/>
  <c r="I69" i="4"/>
  <c r="I77" i="1"/>
  <c r="I66" i="1"/>
  <c r="I70" i="1"/>
  <c r="I67" i="1"/>
  <c r="I71" i="1"/>
  <c r="I68" i="1"/>
  <c r="I72" i="1"/>
  <c r="I65" i="1"/>
  <c r="I69" i="1"/>
  <c r="I73" i="1"/>
  <c r="C7" i="6" l="1"/>
  <c r="D7" i="6" s="1"/>
  <c r="C8" i="6"/>
  <c r="D8" i="6" s="1"/>
  <c r="E9" i="11"/>
  <c r="E7" i="11"/>
  <c r="D11" i="11"/>
  <c r="E13" i="11"/>
  <c r="D10" i="11"/>
  <c r="D13" i="11"/>
  <c r="E10" i="11"/>
  <c r="D7" i="11"/>
  <c r="E11" i="11"/>
  <c r="D9" i="11"/>
  <c r="E13" i="12"/>
  <c r="C12" i="6"/>
  <c r="E12" i="6" s="1"/>
  <c r="C9" i="6"/>
  <c r="D9" i="6" s="1"/>
  <c r="C13" i="6"/>
  <c r="E13" i="6" s="1"/>
  <c r="C11" i="6"/>
  <c r="E11" i="6" s="1"/>
  <c r="D12" i="12"/>
  <c r="E12" i="12"/>
  <c r="E8" i="12"/>
  <c r="E10" i="12"/>
  <c r="E9" i="12"/>
  <c r="D7" i="12"/>
  <c r="E11" i="12"/>
  <c r="E8" i="11"/>
  <c r="D8" i="11"/>
  <c r="D10" i="6"/>
  <c r="E10" i="6"/>
  <c r="E7" i="12"/>
  <c r="D11" i="12"/>
  <c r="D8" i="12"/>
  <c r="D9" i="12"/>
  <c r="D10" i="12"/>
  <c r="C4" i="4"/>
  <c r="C16" i="1" a="1"/>
  <c r="C16" i="1" s="1"/>
  <c r="C16" i="4" a="1"/>
  <c r="C16" i="4" s="1"/>
  <c r="C4" i="1"/>
  <c r="C39" i="24" a="1"/>
  <c r="G27" i="24" a="1"/>
  <c r="C27" i="24" a="1"/>
  <c r="G39" i="24" a="1"/>
  <c r="E8" i="6" l="1"/>
  <c r="E7" i="6"/>
  <c r="C27" i="24"/>
  <c r="G27" i="24"/>
  <c r="G39" i="24"/>
  <c r="C6" i="4"/>
  <c r="C7" i="4" s="1"/>
  <c r="C15" i="4"/>
  <c r="C39" i="24"/>
  <c r="D11" i="6"/>
  <c r="C6" i="1"/>
  <c r="C11" i="1" s="1"/>
  <c r="C15" i="1"/>
  <c r="D13" i="6"/>
  <c r="E9" i="6"/>
  <c r="D12" i="6"/>
  <c r="C38" i="24" a="1"/>
  <c r="G34" i="24" a="1"/>
  <c r="C29" i="24" a="1"/>
  <c r="G29" i="24" a="1"/>
  <c r="G38" i="24" a="1"/>
  <c r="C11" i="4" l="1"/>
  <c r="E11" i="4" s="1"/>
  <c r="C12" i="4"/>
  <c r="E12" i="4" s="1"/>
  <c r="C13" i="4"/>
  <c r="E13" i="4" s="1"/>
  <c r="C9" i="4"/>
  <c r="E9" i="4" s="1"/>
  <c r="C10" i="4"/>
  <c r="D10" i="4" s="1"/>
  <c r="G34" i="24"/>
  <c r="G38" i="24"/>
  <c r="G29" i="24"/>
  <c r="C8" i="4"/>
  <c r="E8" i="4" s="1"/>
  <c r="C38" i="24"/>
  <c r="C13" i="1"/>
  <c r="C29" i="24"/>
  <c r="C7" i="1"/>
  <c r="C10" i="1"/>
  <c r="C9" i="1"/>
  <c r="C8" i="1"/>
  <c r="E8" i="1" s="1"/>
  <c r="C12" i="1"/>
  <c r="D7" i="4"/>
  <c r="E7" i="4"/>
  <c r="D13" i="4"/>
  <c r="D11" i="1"/>
  <c r="E11" i="1"/>
  <c r="C34" i="24" a="1"/>
  <c r="G30" i="24" a="1"/>
  <c r="G35" i="24" a="1"/>
  <c r="I31" i="24" a="1"/>
  <c r="C30" i="24" a="1"/>
  <c r="E30" i="24" a="1"/>
  <c r="C31" i="24" a="1"/>
  <c r="E31" i="24" a="1"/>
  <c r="I34" i="24" a="1"/>
  <c r="H34" i="24" a="1"/>
  <c r="C35" i="24" a="1"/>
  <c r="E34" i="24" a="1"/>
  <c r="G36" i="24" a="1"/>
  <c r="G33" i="24" a="1"/>
  <c r="G32" i="24" a="1"/>
  <c r="C36" i="24" a="1"/>
  <c r="C32" i="24" a="1"/>
  <c r="E36" i="24" a="1"/>
  <c r="C33" i="24" a="1"/>
  <c r="G31" i="24" a="1"/>
  <c r="D9" i="4" l="1"/>
  <c r="D11" i="4"/>
  <c r="C34" i="24"/>
  <c r="E10" i="4"/>
  <c r="D12" i="4"/>
  <c r="G35" i="24"/>
  <c r="G32" i="24"/>
  <c r="G33" i="24"/>
  <c r="G30" i="24"/>
  <c r="G36" i="24"/>
  <c r="D9" i="1"/>
  <c r="E10" i="1"/>
  <c r="E7" i="1"/>
  <c r="E13" i="1"/>
  <c r="I31" i="24"/>
  <c r="G31" i="24"/>
  <c r="H34" i="24"/>
  <c r="I34" i="24"/>
  <c r="D8" i="4"/>
  <c r="D13" i="1"/>
  <c r="D8" i="1"/>
  <c r="D7" i="1"/>
  <c r="C36" i="24"/>
  <c r="E9" i="1"/>
  <c r="E34" i="24"/>
  <c r="C35" i="24"/>
  <c r="C33" i="24"/>
  <c r="E36" i="24"/>
  <c r="E31" i="24"/>
  <c r="C31" i="24"/>
  <c r="E30" i="24"/>
  <c r="C32" i="24"/>
  <c r="C30" i="24"/>
  <c r="E12" i="1"/>
  <c r="D12" i="1"/>
  <c r="D10" i="1"/>
  <c r="I32" i="24" a="1"/>
  <c r="H36" i="24" a="1"/>
  <c r="H30" i="24" a="1"/>
  <c r="H35" i="24" a="1"/>
  <c r="D36" i="24" a="1"/>
  <c r="E33" i="24" a="1"/>
  <c r="D35" i="24" a="1"/>
  <c r="D31" i="24" a="1"/>
  <c r="I30" i="24" a="1"/>
  <c r="E32" i="24" a="1"/>
  <c r="D32" i="24" a="1"/>
  <c r="H33" i="24" a="1"/>
  <c r="D34" i="24" a="1"/>
  <c r="I36" i="24" a="1"/>
  <c r="E35" i="24" a="1"/>
  <c r="I33" i="24" a="1"/>
  <c r="H31" i="24" a="1"/>
  <c r="D30" i="24" a="1"/>
  <c r="D33" i="24" a="1"/>
  <c r="I35" i="24" a="1"/>
  <c r="H32" i="24" a="1"/>
  <c r="D32" i="24" l="1"/>
  <c r="D34" i="24"/>
  <c r="E33" i="24"/>
  <c r="H33" i="24"/>
  <c r="H35" i="24"/>
  <c r="H30" i="24"/>
  <c r="H36" i="24"/>
  <c r="I35" i="24"/>
  <c r="I36" i="24"/>
  <c r="I30" i="24"/>
  <c r="I32" i="24"/>
  <c r="I33" i="24"/>
  <c r="H32" i="24"/>
  <c r="H31" i="24"/>
  <c r="D30" i="24"/>
  <c r="D36" i="24"/>
  <c r="D31" i="24"/>
  <c r="E32" i="24"/>
  <c r="D35" i="24"/>
  <c r="D33" i="24"/>
  <c r="E35" i="2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<sst xmlns="http://schemas.openxmlformats.org/spreadsheetml/2006/main" count="4537" uniqueCount="432">
  <si>
    <t>age</t>
  </si>
  <si>
    <t>age_Can</t>
  </si>
  <si>
    <t>Can_Hyp</t>
  </si>
  <si>
    <t>age_HF</t>
  </si>
  <si>
    <t>Can_HF</t>
  </si>
  <si>
    <t>age_Alc</t>
  </si>
  <si>
    <t>BMI1</t>
  </si>
  <si>
    <t>HF_Str</t>
  </si>
  <si>
    <t>BMI2</t>
  </si>
  <si>
    <t>age_Hyp</t>
  </si>
  <si>
    <t>BMI3</t>
  </si>
  <si>
    <t>age_COP</t>
  </si>
  <si>
    <t>BMI4</t>
  </si>
  <si>
    <t>age_AF</t>
  </si>
  <si>
    <t>BMI5</t>
  </si>
  <si>
    <t>CLD_Hyp</t>
  </si>
  <si>
    <t>BP1</t>
  </si>
  <si>
    <t>Cl1_LD</t>
  </si>
  <si>
    <t>BP2</t>
  </si>
  <si>
    <t>Alc_Hyp</t>
  </si>
  <si>
    <t>BP3</t>
  </si>
  <si>
    <t>Ano_Dem</t>
  </si>
  <si>
    <t>BP4</t>
  </si>
  <si>
    <t>Epi_Hyp</t>
  </si>
  <si>
    <t>SmokerEver</t>
  </si>
  <si>
    <t>Can_COP</t>
  </si>
  <si>
    <t>SmokerCurrent</t>
  </si>
  <si>
    <t>age_Sch</t>
  </si>
  <si>
    <t>Cl1</t>
  </si>
  <si>
    <t>Dem_HF</t>
  </si>
  <si>
    <t>Cl2</t>
  </si>
  <si>
    <t>Cl1_CHD</t>
  </si>
  <si>
    <t>Cl3</t>
  </si>
  <si>
    <t>Dep_Hyp</t>
  </si>
  <si>
    <t>AF</t>
  </si>
  <si>
    <t>age_Dem</t>
  </si>
  <si>
    <t>Alc</t>
  </si>
  <si>
    <t>BP2_Hem</t>
  </si>
  <si>
    <t>Ano</t>
  </si>
  <si>
    <t>Hem_PuF</t>
  </si>
  <si>
    <t>Ast</t>
  </si>
  <si>
    <t>BP2_AF</t>
  </si>
  <si>
    <t>Bli</t>
  </si>
  <si>
    <t>COP_MVD</t>
  </si>
  <si>
    <t>AID_MLD</t>
  </si>
  <si>
    <t>Can</t>
  </si>
  <si>
    <t>BMI4_BP1</t>
  </si>
  <si>
    <t>CHD</t>
  </si>
  <si>
    <t>BMI1_MLD</t>
  </si>
  <si>
    <t>CLD</t>
  </si>
  <si>
    <t>BMI3_CyF</t>
  </si>
  <si>
    <t>COP</t>
  </si>
  <si>
    <t>CS</t>
  </si>
  <si>
    <t>Dem</t>
  </si>
  <si>
    <t>Dep</t>
  </si>
  <si>
    <t>Epi</t>
  </si>
  <si>
    <t>Hem</t>
  </si>
  <si>
    <t>HF</t>
  </si>
  <si>
    <t>Hyp</t>
  </si>
  <si>
    <t>IBS</t>
  </si>
  <si>
    <t>MVD</t>
  </si>
  <si>
    <t>PuF</t>
  </si>
  <si>
    <t>RhA</t>
  </si>
  <si>
    <t>Sch</t>
  </si>
  <si>
    <t>Str</t>
  </si>
  <si>
    <t>Date of birth</t>
  </si>
  <si>
    <t>BMI</t>
  </si>
  <si>
    <t>Systolic BP</t>
  </si>
  <si>
    <t>Diastolic BP</t>
  </si>
  <si>
    <t>Have you ever smoked? (1=yes/0=no)</t>
  </si>
  <si>
    <t>Do you currently smoke? (1=yes/0=no)</t>
  </si>
  <si>
    <t>Total Cholesterol level</t>
  </si>
  <si>
    <t>Alcohol (Alc) (1=yes/0=no)</t>
  </si>
  <si>
    <t>LD</t>
  </si>
  <si>
    <t>AID</t>
  </si>
  <si>
    <t>MLD</t>
  </si>
  <si>
    <t>CyF</t>
  </si>
  <si>
    <t>Atrial Fibrilation (AF) (1=yes/0=no)</t>
  </si>
  <si>
    <t>AIDS (AID) (1=yes/0=no)</t>
  </si>
  <si>
    <t>Anorexia (Ano) (1=yes/0=no)</t>
  </si>
  <si>
    <t>Asthma (Ast) (1=yes/0=no)</t>
  </si>
  <si>
    <t>Blindness (Bli) (1=yes/0=no)</t>
  </si>
  <si>
    <t>Cancer (Can) (1=yes/0=no)</t>
  </si>
  <si>
    <t>CHD (CHD) (1=yes/0=no)</t>
  </si>
  <si>
    <t>Chronic Liver Disease and Viral Hepatitis (CLD) (1=yes/0=no)</t>
  </si>
  <si>
    <t>COPD (COP) (1=yes/0=no)</t>
  </si>
  <si>
    <t>Chronic sinusitis (CS) (1=yes/0=no)</t>
  </si>
  <si>
    <t>Cystic Fibrosis (CyF) (1=yes/0=no)</t>
  </si>
  <si>
    <t>Dementia (Dem) (1=yes/0=no)</t>
  </si>
  <si>
    <t>Depression (Dep) (1=yes/0=no)</t>
  </si>
  <si>
    <t>Epilepsy (Epi) (1=yes/0=no)</t>
  </si>
  <si>
    <t>Hemiplegia (Hem) (1=yes/0=no)</t>
  </si>
  <si>
    <t>Heart failure (HF) (1=yes/0=no)</t>
  </si>
  <si>
    <t>Hypertension (Hyp) (1=yes/0=no)</t>
  </si>
  <si>
    <t>Irritable bowel syndrome (IBS) (1=yes/0=no)</t>
  </si>
  <si>
    <t>Learning disability (LD) (1=yes/0=no)</t>
  </si>
  <si>
    <t>Macrovascular (MVD) (1=yes/0=no)</t>
  </si>
  <si>
    <t>Pulmonary Fibrosis (PuF) (1=yes/0=no)</t>
  </si>
  <si>
    <t>Rheumatoid arthritis &amp; ... (RhA) (1=yes/0=no)</t>
  </si>
  <si>
    <t>Schizophrenia  (Sch) (1=yes/0=no)</t>
  </si>
  <si>
    <t>Stroke (Str) (1=yes/0=no)</t>
  </si>
  <si>
    <t>Mild Liver Disease (MLD) (1=yes/0=no)</t>
  </si>
  <si>
    <t>Date of application</t>
  </si>
  <si>
    <t>Covariate influence</t>
  </si>
  <si>
    <t>Initial Hazzard influence</t>
  </si>
  <si>
    <t>Time Independant part of risk</t>
  </si>
  <si>
    <t>Ang</t>
  </si>
  <si>
    <t>PrD</t>
  </si>
  <si>
    <t>PsE</t>
  </si>
  <si>
    <t>SLD</t>
  </si>
  <si>
    <t>Can_Str</t>
  </si>
  <si>
    <t>Can_PrD</t>
  </si>
  <si>
    <t>Hyp_Str</t>
  </si>
  <si>
    <t>Ang_CLD</t>
  </si>
  <si>
    <t>age_Ang</t>
  </si>
  <si>
    <t>HF_Hyp</t>
  </si>
  <si>
    <t>Ano_Can</t>
  </si>
  <si>
    <t>Cl1_Bro</t>
  </si>
  <si>
    <t>Cl3_SLD</t>
  </si>
  <si>
    <t>DDI_Dem</t>
  </si>
  <si>
    <t>Hem_Str</t>
  </si>
  <si>
    <t>Cl1_Epi</t>
  </si>
  <si>
    <t>Ang_CHD</t>
  </si>
  <si>
    <t>PuF_SLD</t>
  </si>
  <si>
    <t>age_BP4</t>
  </si>
  <si>
    <t>Cl2_PuF</t>
  </si>
  <si>
    <t>SmokerEver_COP</t>
  </si>
  <si>
    <t>AID_PsE</t>
  </si>
  <si>
    <t>Ano_MLD</t>
  </si>
  <si>
    <t>BP1_PuF</t>
  </si>
  <si>
    <t>Alc_Can</t>
  </si>
  <si>
    <t>DDI</t>
  </si>
  <si>
    <t>Bro</t>
  </si>
  <si>
    <t>Angina (Ang) (1=yes/0=no)</t>
  </si>
  <si>
    <t>Moderate or Severe Liver Disease (SLD) (1=yes/0=no)</t>
  </si>
  <si>
    <t>Prostate disorders (PrD) (1=yes/0=no)</t>
  </si>
  <si>
    <t>Psoriasis or eczema (PsE) (PrD) (1=yes/0=no)</t>
  </si>
  <si>
    <t>HbA1C1</t>
  </si>
  <si>
    <t>HbA1C2</t>
  </si>
  <si>
    <t>HbA1C3</t>
  </si>
  <si>
    <t>HbA1C4</t>
  </si>
  <si>
    <t>DIBAge</t>
  </si>
  <si>
    <t>Amp</t>
  </si>
  <si>
    <t>MSc</t>
  </si>
  <si>
    <t>PUD</t>
  </si>
  <si>
    <t>Bronchiectasis (Bro) (1=yes/0=no)</t>
  </si>
  <si>
    <t>Diverticular disease of intestine (DDI) (1=yes/0=no)</t>
  </si>
  <si>
    <t>age_HbA1C4</t>
  </si>
  <si>
    <t>age_BMI1</t>
  </si>
  <si>
    <t>DIBAge_Bli</t>
  </si>
  <si>
    <t>BP4_DIBAge</t>
  </si>
  <si>
    <t>HbA1C1_MVD</t>
  </si>
  <si>
    <t>BMI2_AF</t>
  </si>
  <si>
    <t>DIBAge_Ano</t>
  </si>
  <si>
    <t>HbA1C3_Amp</t>
  </si>
  <si>
    <t>HeL_Sch</t>
  </si>
  <si>
    <t>Ano_ThD</t>
  </si>
  <si>
    <t>BMI2_IBS</t>
  </si>
  <si>
    <t>BMI5_Amp</t>
  </si>
  <si>
    <t>BMI5_PuF</t>
  </si>
  <si>
    <t>Bli_Bro</t>
  </si>
  <si>
    <t>AID_DDI</t>
  </si>
  <si>
    <t>IBD_SLD</t>
  </si>
  <si>
    <t>BMI1_MSc</t>
  </si>
  <si>
    <t>AF_MSc</t>
  </si>
  <si>
    <t>Year of type 1 diabetes diagnosis</t>
  </si>
  <si>
    <t>HeL</t>
  </si>
  <si>
    <t>IBD</t>
  </si>
  <si>
    <t>ThD</t>
  </si>
  <si>
    <t>Thyroid disorders (ThD) (1=yes/0=no)</t>
  </si>
  <si>
    <t>Amputation (Amp) (1=yes/0=no)</t>
  </si>
  <si>
    <t>Hearing loss (HeL) (1=yes/0=no)</t>
  </si>
  <si>
    <t>Inflammatory bowel disease (IBD) (1=yes/0=no)</t>
  </si>
  <si>
    <t>Multiple sclerosis (MSc) (1=yes/0=no)</t>
  </si>
  <si>
    <t>Peptic Ulcer Disease (PUD) (1=yes/0=no)</t>
  </si>
  <si>
    <t>age_Ano</t>
  </si>
  <si>
    <t>BMI1_DIBAge</t>
  </si>
  <si>
    <t>BP2_Str</t>
  </si>
  <si>
    <t>HbA1C2_IBS</t>
  </si>
  <si>
    <t>HbA1C1_Epi</t>
  </si>
  <si>
    <t>HbA1C1_Bli</t>
  </si>
  <si>
    <t>Bro_ThD</t>
  </si>
  <si>
    <t>Dem_LD</t>
  </si>
  <si>
    <t>BP4_Str</t>
  </si>
  <si>
    <t>Bro_CLD</t>
  </si>
  <si>
    <t>BMI1_PuF</t>
  </si>
  <si>
    <t>MSc_PUD</t>
  </si>
  <si>
    <t>CLD_SLD</t>
  </si>
  <si>
    <t>COP_MSc</t>
  </si>
  <si>
    <t>Rha</t>
  </si>
  <si>
    <t>age_DIBAge</t>
  </si>
  <si>
    <t>age_MVD</t>
  </si>
  <si>
    <t>age_BMI2</t>
  </si>
  <si>
    <t>age_CLD</t>
  </si>
  <si>
    <t>age_Bli</t>
  </si>
  <si>
    <t>age_MSc</t>
  </si>
  <si>
    <t>HbA1C1_DIBAge</t>
  </si>
  <si>
    <t>age_Amp</t>
  </si>
  <si>
    <t>DIBAge_Can</t>
  </si>
  <si>
    <t>AF_HF</t>
  </si>
  <si>
    <t>DIBAge_MLD</t>
  </si>
  <si>
    <t>Ast_HF</t>
  </si>
  <si>
    <t>Dem_Hyp</t>
  </si>
  <si>
    <t>Dem_PsE</t>
  </si>
  <si>
    <t>Ang_HF</t>
  </si>
  <si>
    <t>Hem_MVD</t>
  </si>
  <si>
    <t>AF_Can</t>
  </si>
  <si>
    <t>BMI2_HF</t>
  </si>
  <si>
    <t>Cl1_Sch</t>
  </si>
  <si>
    <t>BP2_PUD</t>
  </si>
  <si>
    <t>BMI2_CLD</t>
  </si>
  <si>
    <t>HbA1C1_HF</t>
  </si>
  <si>
    <t>Can_RhA</t>
  </si>
  <si>
    <t>Bli_Can</t>
  </si>
  <si>
    <t>BMI1_Hyp</t>
  </si>
  <si>
    <t>BMI1_HbA1C1</t>
  </si>
  <si>
    <t>CLD_HF</t>
  </si>
  <si>
    <t>BMI1_Str</t>
  </si>
  <si>
    <t>Can_Hem</t>
  </si>
  <si>
    <t>Ang_Ano</t>
  </si>
  <si>
    <t>attr1</t>
  </si>
  <si>
    <t>attr2</t>
  </si>
  <si>
    <t>nAttr1</t>
  </si>
  <si>
    <t>nAttr2</t>
  </si>
  <si>
    <t>age_HbA1C2</t>
  </si>
  <si>
    <t>age_PrD</t>
  </si>
  <si>
    <t>age_SLD</t>
  </si>
  <si>
    <t>age_SmokerCurrent</t>
  </si>
  <si>
    <t>age_PuF</t>
  </si>
  <si>
    <t>DIBAge_Hyp</t>
  </si>
  <si>
    <t>HbA1C3_DIBAge</t>
  </si>
  <si>
    <t>Ast_COP</t>
  </si>
  <si>
    <t>DIBAge_LD</t>
  </si>
  <si>
    <t>MVD_Str</t>
  </si>
  <si>
    <t>HF_MVD</t>
  </si>
  <si>
    <t>Dem_Str</t>
  </si>
  <si>
    <t>BP2_HF</t>
  </si>
  <si>
    <t>BMI2_Str</t>
  </si>
  <si>
    <t>SmokerEver_ThD</t>
  </si>
  <si>
    <t>BMI3_Dem</t>
  </si>
  <si>
    <t>Ang_PUD</t>
  </si>
  <si>
    <t>BMI2_Anx</t>
  </si>
  <si>
    <t>BMI3_Can</t>
  </si>
  <si>
    <t>BMI3_HbA1C1</t>
  </si>
  <si>
    <t>CLD_Str</t>
  </si>
  <si>
    <t>BMI2_Ast</t>
  </si>
  <si>
    <t>Dem_PUD</t>
  </si>
  <si>
    <t>Epi_Str</t>
  </si>
  <si>
    <t>MVD_Sch</t>
  </si>
  <si>
    <t>SmokerCurrent_Str</t>
  </si>
  <si>
    <t>Alc_Hem</t>
  </si>
  <si>
    <t>SmokerCurrent_RhA</t>
  </si>
  <si>
    <t>HbA1C1_COP</t>
  </si>
  <si>
    <t>PuF_Str</t>
  </si>
  <si>
    <t>Can_Epi</t>
  </si>
  <si>
    <t>Hem_HF</t>
  </si>
  <si>
    <t>BMI1_Can</t>
  </si>
  <si>
    <t>Hem_Hyp</t>
  </si>
  <si>
    <t>CHD_CLD</t>
  </si>
  <si>
    <t>Epi_HF</t>
  </si>
  <si>
    <t>HF_PuF</t>
  </si>
  <si>
    <t>CLD_Sch</t>
  </si>
  <si>
    <t>Ano_HF</t>
  </si>
  <si>
    <t>BMI1_AF</t>
  </si>
  <si>
    <t>HbA1C1_PuF</t>
  </si>
  <si>
    <t>Ano_CLD</t>
  </si>
  <si>
    <t>Anx</t>
  </si>
  <si>
    <t>Anxiety (Anx)</t>
  </si>
  <si>
    <t>Year of type 2 diabetes diagnosis</t>
  </si>
  <si>
    <t>Attribute</t>
  </si>
  <si>
    <t>multiplier for CI</t>
  </si>
  <si>
    <t>CI lower</t>
  </si>
  <si>
    <t>CI upper</t>
  </si>
  <si>
    <t>HbA1C</t>
  </si>
  <si>
    <t>Squared standard error calculated through covariance matrix</t>
  </si>
  <si>
    <t>D1T Male</t>
  </si>
  <si>
    <t>D2T</t>
  </si>
  <si>
    <t>GS Female</t>
  </si>
  <si>
    <t>GS</t>
  </si>
  <si>
    <t>Male</t>
  </si>
  <si>
    <t>Female</t>
  </si>
  <si>
    <t>Sample</t>
  </si>
  <si>
    <t>D1T</t>
  </si>
  <si>
    <t>Mortality Model</t>
  </si>
  <si>
    <t>Input Information (zi)</t>
  </si>
  <si>
    <t>Exponential</t>
  </si>
  <si>
    <t>Time Homogeneous</t>
  </si>
  <si>
    <t>Risk Factors for model</t>
  </si>
  <si>
    <t>Model for Comparison</t>
  </si>
  <si>
    <t>GS Male Homo</t>
  </si>
  <si>
    <t>Risk Factor Transformation</t>
  </si>
  <si>
    <t>Coefficient Value</t>
  </si>
  <si>
    <t>Age</t>
  </si>
  <si>
    <t>BP</t>
  </si>
  <si>
    <t>Smoker</t>
  </si>
  <si>
    <t>Model output</t>
  </si>
  <si>
    <t>Disease Status</t>
  </si>
  <si>
    <t>Cholesterol</t>
  </si>
  <si>
    <t>Pairwise interactions</t>
  </si>
  <si>
    <t>Risk Factor Input</t>
  </si>
  <si>
    <t>Risk Factor Included</t>
  </si>
  <si>
    <t>GS Male</t>
  </si>
  <si>
    <t>D1T Female</t>
  </si>
  <si>
    <t>D2T Female</t>
  </si>
  <si>
    <t>D2T Male</t>
  </si>
  <si>
    <t>Industry Standard</t>
  </si>
  <si>
    <t>Yes</t>
  </si>
  <si>
    <t>D2T Male Homo</t>
  </si>
  <si>
    <t>Model A output</t>
  </si>
  <si>
    <t>Model B output</t>
  </si>
  <si>
    <t>IMD</t>
  </si>
  <si>
    <t>IMD2</t>
  </si>
  <si>
    <t>IMD3</t>
  </si>
  <si>
    <t>IMD5</t>
  </si>
  <si>
    <t>IMD4</t>
  </si>
  <si>
    <t xml:space="preserve">Input Information (zi) </t>
  </si>
  <si>
    <t>Index of multiple deprivation (IMD) flags.  The base IMD1 and these are flag to identify the IMD category.</t>
  </si>
  <si>
    <t xml:space="preserve">Body mass index flags.  BMI base is normal weight category, 18.5=&lt; and &lt;25 amd the BMI1, .. BMI5 flag are to identify the BMI category. </t>
  </si>
  <si>
    <t>Blood pressure/hypertension.  This depends on the Systolic and Diastolic blood pressure category.</t>
  </si>
  <si>
    <t>Never smoked is the base category.</t>
  </si>
  <si>
    <t>The base cholestrol measure is 5 or less mmol/l.</t>
  </si>
  <si>
    <t>Diabetes</t>
  </si>
  <si>
    <t>The base measure is HbA1c &lt; 6.0% (Blood glucose level).  This is relevent for the diabetes models.</t>
  </si>
  <si>
    <t>Initial Hazard influence</t>
  </si>
  <si>
    <t>Input information guidance</t>
  </si>
  <si>
    <t>Table of contents</t>
  </si>
  <si>
    <t>Diabetes Type 1 female exponential model</t>
  </si>
  <si>
    <t>Diabetes Type 1 male exponential model</t>
  </si>
  <si>
    <t>Diabetes Type 2 female exponential model</t>
  </si>
  <si>
    <t>Diabetes Type 2 male exponential model</t>
  </si>
  <si>
    <t>Diabetes Type 1 female time homogeneous model</t>
  </si>
  <si>
    <t>Diabetes Type 1 male time homogeneous model</t>
  </si>
  <si>
    <t>Diabetes Type 2 female time homogeneous model</t>
  </si>
  <si>
    <t>Diabetes Type 2 male time homogeneous model</t>
  </si>
  <si>
    <t>GS Female Homo</t>
  </si>
  <si>
    <t>D1T Female Homo</t>
  </si>
  <si>
    <t>D1T Male Homo</t>
  </si>
  <si>
    <t>D2T Female Homo</t>
  </si>
  <si>
    <t>TableOfContents</t>
  </si>
  <si>
    <t>INPUT&gt;&gt;</t>
  </si>
  <si>
    <t>OUTPUT&gt;&gt;</t>
  </si>
  <si>
    <t>MODELS&gt;&gt;</t>
  </si>
  <si>
    <t>Tab Link</t>
  </si>
  <si>
    <t>Description</t>
  </si>
  <si>
    <t>Each model permutation, with output for a given set of inputs, and all coefficients</t>
  </si>
  <si>
    <t>Additional information provided on the risk factors in section 6.2.2 if the report.</t>
  </si>
  <si>
    <t>Model_Compare</t>
  </si>
  <si>
    <t>RiskFactor_Compare</t>
  </si>
  <si>
    <t>Case 1</t>
  </si>
  <si>
    <t>Case 2</t>
  </si>
  <si>
    <t>Case 3</t>
  </si>
  <si>
    <t>Case 4</t>
  </si>
  <si>
    <t>Choose an example case here</t>
  </si>
  <si>
    <t>Define example cases here</t>
  </si>
  <si>
    <t>Model Name Generator</t>
  </si>
  <si>
    <t>Comparison of model output for selected input example case</t>
  </si>
  <si>
    <t>Select a permutation for the model output required here…</t>
  </si>
  <si>
    <t>A model name will be generated for use below…</t>
  </si>
  <si>
    <t>Input_Guidance</t>
  </si>
  <si>
    <t>Input_Cases</t>
  </si>
  <si>
    <t>Example cases can be input by the user</t>
  </si>
  <si>
    <t>Required user inputs shown in Orange</t>
  </si>
  <si>
    <t>Gender</t>
  </si>
  <si>
    <t>Models</t>
  </si>
  <si>
    <t>Potential factors included in each model</t>
  </si>
  <si>
    <t>Risk Factors</t>
  </si>
  <si>
    <t>Transformation</t>
  </si>
  <si>
    <t>List of pairwise interactions for potential model inclusion</t>
  </si>
  <si>
    <t>List of diseases for potential inclusion in model.</t>
  </si>
  <si>
    <t xml:space="preserve">Disease Status </t>
  </si>
  <si>
    <t xml:space="preserve">Pairwise interactions </t>
  </si>
  <si>
    <t>Probability of death during year 1 after application</t>
  </si>
  <si>
    <t>IMD (1-5)</t>
  </si>
  <si>
    <t>Probability of death during year 2 after application</t>
  </si>
  <si>
    <t>Probability of death during year 3 after application</t>
  </si>
  <si>
    <t>Probability of death during year 4 after application</t>
  </si>
  <si>
    <t>Probability of death during 2 years after application</t>
  </si>
  <si>
    <t>Probability of death during 3 years after application</t>
  </si>
  <si>
    <t>Probability of death during 4 years after application</t>
  </si>
  <si>
    <t>Enter values, if case example has had a diabetes diagnosis</t>
  </si>
  <si>
    <t>Enter values, if case example has ever had one of the following disease diagnosis:</t>
  </si>
  <si>
    <t>age_IMD2</t>
  </si>
  <si>
    <t>IMD2_Hyp</t>
  </si>
  <si>
    <t>IMD2_RhA</t>
  </si>
  <si>
    <t>IMD3_LD</t>
  </si>
  <si>
    <t>IMD4_HbA1C2</t>
  </si>
  <si>
    <t>Overview of which risk factors are included in each model</t>
  </si>
  <si>
    <t>Comparison of model output for two chosen models, for a given input case</t>
  </si>
  <si>
    <t>Drop down lists</t>
  </si>
  <si>
    <t>Binary</t>
  </si>
  <si>
    <t>Industry standard variables are allways selected. Disease status and pairwise interactions depend on the significance for a given model.</t>
  </si>
  <si>
    <t>Case 5</t>
  </si>
  <si>
    <t>Probability to dead during year 1 after application</t>
  </si>
  <si>
    <t>Probability to dead during year 2 after application</t>
  </si>
  <si>
    <t>Probability to dead during year 3 after application</t>
  </si>
  <si>
    <t>Probability to dead during year 4 after application</t>
  </si>
  <si>
    <t>Probability to dead during 2 years after application</t>
  </si>
  <si>
    <t>Probability to dead during 3 years after application</t>
  </si>
  <si>
    <t>Probability to dead during 4 years after application</t>
  </si>
  <si>
    <t>Look up</t>
  </si>
  <si>
    <t>General sample male time homogeneous model</t>
  </si>
  <si>
    <t>General sample female time homogeneous model</t>
  </si>
  <si>
    <t>General sample male exponential model</t>
  </si>
  <si>
    <t>General sample female exponential model</t>
  </si>
  <si>
    <t>Model</t>
  </si>
  <si>
    <t>Case 6</t>
  </si>
  <si>
    <t>Case 7</t>
  </si>
  <si>
    <t>Case 8</t>
  </si>
  <si>
    <t>Case 9</t>
  </si>
  <si>
    <t>Case 10</t>
  </si>
  <si>
    <t>Case 11</t>
  </si>
  <si>
    <t>Case 12</t>
  </si>
  <si>
    <t>Case 13</t>
  </si>
  <si>
    <t>Case 14</t>
  </si>
  <si>
    <t>Case 15</t>
  </si>
  <si>
    <t>Case 16</t>
  </si>
  <si>
    <t>Case 17</t>
  </si>
  <si>
    <t>01/01/1997</t>
  </si>
  <si>
    <t>01/01/1994</t>
  </si>
  <si>
    <t>01/01/1991</t>
  </si>
  <si>
    <t>01/01/1988</t>
  </si>
  <si>
    <t>01/01/1980</t>
  </si>
  <si>
    <t>01/01/1972</t>
  </si>
  <si>
    <t>01/01/1970</t>
  </si>
  <si>
    <t>01/01/1969</t>
  </si>
  <si>
    <t>01/01/1967</t>
  </si>
  <si>
    <t>01/01/1965</t>
  </si>
  <si>
    <t>01/01/1963</t>
  </si>
  <si>
    <t>01/01/1961</t>
  </si>
  <si>
    <t>01/01/1959</t>
  </si>
  <si>
    <t>01/01/1956</t>
  </si>
  <si>
    <t>01/01/1953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</si>
</sst>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00"/>
    <numFmt numFmtId="165" formatCode="0.0000000"/>
  </numFmts>
  <fonts count="18" x14ac:knownFonts="1">
    <font>
      <sz val="11"/>
      <color theme="1"/>
      <name val="Calibri"/>
      <family val="2"/>
      <scheme val="minor"/>
    </font>
    <font>
      <sz val="12"/>
      <color rgb="FF000000"/>
      <name val="Times New Roman"/>
      <family val="1"/>
    </font>
    <font>
      <b/>
      <sz val="11"/>
      <color rgb="FFFF0000"/>
      <name val="Calibri"/>
      <family val="2"/>
      <scheme val="minor"/>
    </font>
    <font>
      <sz val="8"/>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i/>
      <sz val="12"/>
      <color rgb="FF000000"/>
      <name val="Times New Roman"/>
      <family val="1"/>
    </font>
    <font>
      <b/>
      <i/>
      <sz val="11"/>
      <color theme="1"/>
      <name val="Calibri"/>
      <family val="2"/>
      <scheme val="minor"/>
    </font>
    <font>
      <u/>
      <sz val="11"/>
      <color theme="10"/>
      <name val="Calibri"/>
      <family val="2"/>
      <scheme val="minor"/>
    </font>
    <font>
      <i/>
      <sz val="11"/>
      <name val="Calibri"/>
      <family val="2"/>
      <scheme val="minor"/>
    </font>
    <font>
      <i/>
      <sz val="12"/>
      <name val="Times New Roman"/>
      <family val="1"/>
    </font>
    <font>
      <sz val="11"/>
      <color rgb="FFFF0000"/>
      <name val="Calibri"/>
      <family val="2"/>
      <scheme val="minor"/>
    </font>
    <font>
      <sz val="11"/>
      <color theme="1"/>
      <name val="Calibri"/>
      <family val="2"/>
      <scheme val="minor"/>
    </font>
    <font>
      <u/>
      <sz val="11"/>
      <color theme="1"/>
      <name val="Calibri"/>
      <family val="2"/>
      <scheme val="minor"/>
    </font>
    <font>
      <sz val="11"/>
      <name val="Calibri"/>
      <family val="2"/>
      <scheme val="minor"/>
    </font>
    <font>
      <b/>
      <sz val="11"/>
      <name val="Calibri"/>
      <family val="2"/>
      <scheme val="minor"/>
    </font>
    <font>
      <i/>
      <sz val="11"/>
      <color rgb="FF000000"/>
      <name val="Calibri"/>
      <family val="2"/>
      <scheme val="minor"/>
    </font>
  </fonts>
  <fills count="16">
    <fill>
      <patternFill patternType="none"/>
    </fill>
    <fill>
      <patternFill patternType="gray125"/>
    </fill>
    <fill>
      <patternFill patternType="solid">
        <fgColor theme="9" tint="0.79998168889431442"/>
        <bgColor indexed="64"/>
      </patternFill>
    </fill>
    <fill>
      <patternFill patternType="solid">
        <fgColor rgb="FF00B0F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rgb="FF00B050"/>
        <bgColor indexed="64"/>
      </patternFill>
    </fill>
    <fill>
      <patternFill patternType="solid">
        <fgColor theme="6" tint="0.79998168889431442"/>
        <bgColor indexed="64"/>
      </patternFill>
    </fill>
    <fill>
      <patternFill patternType="solid">
        <fgColor theme="5"/>
        <bgColor indexed="64"/>
      </patternFill>
    </fill>
    <fill>
      <patternFill patternType="solid">
        <fgColor rgb="FFFF00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s>
  <cellStyleXfs count="4">
    <xf numFmtId="0" fontId="0" fillId="0" borderId="0"/>
    <xf numFmtId="0" fontId="9" fillId="0" borderId="0" applyNumberFormat="0" applyFill="0" applyBorder="0" applyAlignment="0" applyProtection="0"/>
    <xf numFmtId="43" fontId="13" fillId="0" borderId="0" applyFont="0" applyFill="0" applyBorder="0" applyAlignment="0" applyProtection="0"/>
    <xf numFmtId="9" fontId="13" fillId="0" borderId="0" applyFont="0" applyFill="0" applyBorder="0" applyAlignment="0" applyProtection="0"/>
  </cellStyleXfs>
  <cellXfs count="235">
    <xf numFmtId="0" fontId="0" fillId="0" borderId="0" xfId="0"/>
    <xf numFmtId="0" fontId="0" fillId="2" borderId="0" xfId="0" applyFill="1"/>
    <xf numFmtId="0" fontId="0" fillId="9" borderId="0" xfId="0" applyFill="1"/>
    <xf numFmtId="165" fontId="0" fillId="9" borderId="0" xfId="0" applyNumberFormat="1" applyFill="1"/>
    <xf numFmtId="0" fontId="0" fillId="9" borderId="11" xfId="0" applyFill="1" applyBorder="1"/>
    <xf numFmtId="0" fontId="0" fillId="0" borderId="1" xfId="0" applyBorder="1" applyAlignment="1" applyProtection="1">
      <alignment horizontal="center"/>
      <protection locked="0"/>
    </xf>
    <xf numFmtId="14" fontId="0" fillId="2" borderId="0" xfId="0" applyNumberFormat="1" applyFill="1"/>
    <xf numFmtId="0" fontId="0" fillId="7" borderId="0" xfId="0" applyFill="1"/>
    <xf numFmtId="0" fontId="12" fillId="6" borderId="0" xfId="0" applyFont="1" applyFill="1"/>
    <xf numFmtId="0" fontId="0" fillId="6" borderId="0" xfId="0" applyFill="1"/>
    <xf numFmtId="0" fontId="4" fillId="7" borderId="0" xfId="0" applyFont="1" applyFill="1"/>
    <xf numFmtId="0" fontId="9" fillId="7" borderId="0" xfId="1" applyFill="1"/>
    <xf numFmtId="0" fontId="0" fillId="7" borderId="0" xfId="0" applyFill="1" applyProtection="1">
      <protection locked="0"/>
    </xf>
    <xf numFmtId="0" fontId="6" fillId="7" borderId="9" xfId="0" applyFont="1" applyFill="1" applyBorder="1"/>
    <xf numFmtId="0" fontId="0" fillId="7" borderId="7" xfId="0" applyFill="1" applyBorder="1" applyProtection="1">
      <protection locked="0"/>
    </xf>
    <xf numFmtId="0" fontId="8" fillId="7" borderId="0" xfId="0" applyFont="1" applyFill="1"/>
    <xf numFmtId="0" fontId="7" fillId="7" borderId="9" xfId="0" applyFont="1" applyFill="1" applyBorder="1" applyAlignment="1">
      <alignment vertical="center"/>
    </xf>
    <xf numFmtId="0" fontId="1" fillId="7" borderId="9" xfId="0" applyFont="1" applyFill="1" applyBorder="1" applyAlignment="1">
      <alignment vertical="center"/>
    </xf>
    <xf numFmtId="0" fontId="1" fillId="7" borderId="10" xfId="0" applyFont="1" applyFill="1" applyBorder="1" applyAlignment="1">
      <alignment vertical="center"/>
    </xf>
    <xf numFmtId="0" fontId="0" fillId="7" borderId="11" xfId="0" applyFill="1" applyBorder="1"/>
    <xf numFmtId="0" fontId="0" fillId="7" borderId="11" xfId="0" applyFill="1" applyBorder="1" applyProtection="1">
      <protection locked="0"/>
    </xf>
    <xf numFmtId="0" fontId="0" fillId="7" borderId="18" xfId="0" applyFill="1" applyBorder="1"/>
    <xf numFmtId="0" fontId="0" fillId="11" borderId="0" xfId="0" applyFill="1"/>
    <xf numFmtId="164" fontId="0" fillId="13" borderId="0" xfId="0" applyNumberFormat="1" applyFill="1"/>
    <xf numFmtId="0" fontId="0" fillId="8" borderId="0" xfId="0" applyFill="1"/>
    <xf numFmtId="11" fontId="0" fillId="8" borderId="0" xfId="0" applyNumberFormat="1" applyFill="1"/>
    <xf numFmtId="0" fontId="0" fillId="8" borderId="7" xfId="0" applyFill="1" applyBorder="1"/>
    <xf numFmtId="11" fontId="0" fillId="8" borderId="7" xfId="0" applyNumberFormat="1" applyFill="1" applyBorder="1"/>
    <xf numFmtId="0" fontId="0" fillId="11" borderId="11" xfId="0" applyFill="1" applyBorder="1"/>
    <xf numFmtId="164" fontId="0" fillId="13" borderId="11" xfId="0" applyNumberFormat="1" applyFill="1" applyBorder="1"/>
    <xf numFmtId="0" fontId="0" fillId="8" borderId="11" xfId="0" applyFill="1" applyBorder="1"/>
    <xf numFmtId="11" fontId="0" fillId="8" borderId="11" xfId="0" applyNumberFormat="1" applyFill="1" applyBorder="1"/>
    <xf numFmtId="0" fontId="0" fillId="8" borderId="8" xfId="0" applyFill="1" applyBorder="1"/>
    <xf numFmtId="0" fontId="4" fillId="7" borderId="19" xfId="0" applyFont="1" applyFill="1" applyBorder="1"/>
    <xf numFmtId="0" fontId="4" fillId="7" borderId="18" xfId="0" applyFont="1" applyFill="1" applyBorder="1"/>
    <xf numFmtId="2" fontId="0" fillId="11" borderId="0" xfId="0" applyNumberFormat="1" applyFill="1"/>
    <xf numFmtId="0" fontId="0" fillId="7" borderId="4" xfId="0" applyFill="1" applyBorder="1" applyAlignment="1" applyProtection="1">
      <alignment horizontal="center"/>
      <protection locked="0"/>
    </xf>
    <xf numFmtId="0" fontId="4" fillId="7" borderId="20" xfId="0" applyFont="1" applyFill="1" applyBorder="1"/>
    <xf numFmtId="0" fontId="4" fillId="8" borderId="20" xfId="0" applyFont="1" applyFill="1" applyBorder="1"/>
    <xf numFmtId="0" fontId="4" fillId="8" borderId="5" xfId="0" applyFont="1" applyFill="1" applyBorder="1"/>
    <xf numFmtId="165" fontId="0" fillId="7" borderId="0" xfId="0" applyNumberFormat="1" applyFill="1"/>
    <xf numFmtId="165" fontId="14" fillId="7" borderId="0" xfId="0" applyNumberFormat="1" applyFont="1" applyFill="1" applyAlignment="1">
      <alignment horizontal="center"/>
    </xf>
    <xf numFmtId="165" fontId="14" fillId="7" borderId="7" xfId="0" applyNumberFormat="1" applyFont="1" applyFill="1" applyBorder="1" applyAlignment="1">
      <alignment horizontal="center"/>
    </xf>
    <xf numFmtId="165" fontId="0" fillId="3" borderId="0" xfId="0" applyNumberFormat="1" applyFill="1"/>
    <xf numFmtId="0" fontId="0" fillId="7" borderId="8" xfId="0" applyFill="1" applyBorder="1" applyProtection="1">
      <protection locked="0"/>
    </xf>
    <xf numFmtId="0" fontId="6" fillId="7" borderId="0" xfId="0" applyFont="1" applyFill="1"/>
    <xf numFmtId="0" fontId="8" fillId="7" borderId="9" xfId="0" applyFont="1" applyFill="1" applyBorder="1"/>
    <xf numFmtId="0" fontId="7" fillId="7" borderId="10" xfId="0" applyFont="1" applyFill="1" applyBorder="1" applyAlignment="1">
      <alignment vertical="center"/>
    </xf>
    <xf numFmtId="0" fontId="4" fillId="7" borderId="6" xfId="0" applyFont="1" applyFill="1" applyBorder="1"/>
    <xf numFmtId="0" fontId="0" fillId="7" borderId="9" xfId="0" applyFill="1" applyBorder="1"/>
    <xf numFmtId="0" fontId="0" fillId="7" borderId="7" xfId="0" applyFill="1" applyBorder="1"/>
    <xf numFmtId="0" fontId="4" fillId="7" borderId="1" xfId="0" applyFont="1" applyFill="1" applyBorder="1"/>
    <xf numFmtId="0" fontId="6" fillId="7" borderId="0" xfId="0" applyFont="1" applyFill="1" applyAlignment="1">
      <alignment horizontal="right"/>
    </xf>
    <xf numFmtId="0" fontId="0" fillId="11" borderId="0" xfId="2" applyNumberFormat="1" applyFont="1" applyFill="1" applyBorder="1" applyProtection="1"/>
    <xf numFmtId="0" fontId="0" fillId="7" borderId="0" xfId="0" quotePrefix="1" applyFill="1"/>
    <xf numFmtId="0" fontId="0" fillId="7" borderId="10" xfId="0" applyFill="1" applyBorder="1"/>
    <xf numFmtId="0" fontId="0" fillId="6" borderId="11" xfId="0" applyFill="1" applyBorder="1"/>
    <xf numFmtId="0" fontId="0" fillId="7" borderId="8" xfId="0" applyFill="1" applyBorder="1"/>
    <xf numFmtId="0" fontId="0" fillId="7" borderId="19" xfId="0" applyFill="1" applyBorder="1"/>
    <xf numFmtId="0" fontId="4" fillId="7" borderId="9" xfId="0" applyFont="1" applyFill="1" applyBorder="1"/>
    <xf numFmtId="165" fontId="0" fillId="9" borderId="7" xfId="0" applyNumberFormat="1" applyFill="1" applyBorder="1"/>
    <xf numFmtId="0" fontId="0" fillId="14" borderId="12" xfId="0" applyFill="1" applyBorder="1"/>
    <xf numFmtId="0" fontId="0" fillId="7" borderId="6" xfId="0" applyFill="1" applyBorder="1"/>
    <xf numFmtId="0" fontId="0" fillId="12" borderId="7" xfId="0" applyFill="1" applyBorder="1" applyAlignment="1">
      <alignment horizontal="center"/>
    </xf>
    <xf numFmtId="0" fontId="9" fillId="6" borderId="0" xfId="1" applyFill="1"/>
    <xf numFmtId="0" fontId="6" fillId="7" borderId="10" xfId="0" applyFont="1" applyFill="1" applyBorder="1"/>
    <xf numFmtId="0" fontId="6" fillId="7" borderId="8" xfId="0" applyFont="1" applyFill="1" applyBorder="1"/>
    <xf numFmtId="0" fontId="9" fillId="7" borderId="9" xfId="1" applyFill="1" applyBorder="1"/>
    <xf numFmtId="0" fontId="9" fillId="7" borderId="9" xfId="1" quotePrefix="1" applyFill="1" applyBorder="1"/>
    <xf numFmtId="0" fontId="9" fillId="7" borderId="10" xfId="1" quotePrefix="1" applyFill="1" applyBorder="1"/>
    <xf numFmtId="0" fontId="15" fillId="7" borderId="0" xfId="0" applyFont="1" applyFill="1"/>
    <xf numFmtId="0" fontId="16" fillId="7" borderId="19" xfId="0" applyFont="1" applyFill="1" applyBorder="1"/>
    <xf numFmtId="0" fontId="15" fillId="7" borderId="9" xfId="0" applyFont="1" applyFill="1" applyBorder="1"/>
    <xf numFmtId="0" fontId="15" fillId="7" borderId="19" xfId="0" applyFont="1" applyFill="1" applyBorder="1"/>
    <xf numFmtId="0" fontId="15" fillId="7" borderId="10" xfId="0" applyFont="1" applyFill="1" applyBorder="1"/>
    <xf numFmtId="0" fontId="6" fillId="7" borderId="0" xfId="0" applyFont="1" applyFill="1" applyAlignment="1">
      <alignment vertical="center"/>
    </xf>
    <xf numFmtId="164" fontId="4" fillId="7" borderId="0" xfId="0" applyNumberFormat="1" applyFont="1" applyFill="1"/>
    <xf numFmtId="0" fontId="4" fillId="7" borderId="22" xfId="0" applyFont="1" applyFill="1" applyBorder="1"/>
    <xf numFmtId="0" fontId="0" fillId="7" borderId="20" xfId="0" applyFill="1" applyBorder="1"/>
    <xf numFmtId="164" fontId="0" fillId="7" borderId="20" xfId="0" applyNumberFormat="1" applyFill="1" applyBorder="1"/>
    <xf numFmtId="0" fontId="15" fillId="7" borderId="1" xfId="0" applyFont="1" applyFill="1" applyBorder="1" applyAlignment="1">
      <alignment horizontal="center" vertical="center"/>
    </xf>
    <xf numFmtId="0" fontId="0" fillId="7" borderId="5" xfId="0" applyFill="1" applyBorder="1" applyAlignment="1" applyProtection="1">
      <alignment horizontal="center"/>
      <protection locked="0"/>
    </xf>
    <xf numFmtId="0" fontId="0" fillId="6" borderId="22" xfId="0" applyFill="1" applyBorder="1"/>
    <xf numFmtId="0" fontId="0" fillId="6" borderId="20" xfId="0" applyFill="1" applyBorder="1"/>
    <xf numFmtId="0" fontId="0" fillId="6" borderId="5" xfId="0" applyFill="1" applyBorder="1"/>
    <xf numFmtId="0" fontId="0" fillId="6" borderId="19" xfId="0" applyFill="1" applyBorder="1"/>
    <xf numFmtId="0" fontId="0" fillId="6" borderId="18" xfId="0" applyFill="1" applyBorder="1"/>
    <xf numFmtId="0" fontId="0" fillId="6" borderId="6" xfId="0" applyFill="1" applyBorder="1"/>
    <xf numFmtId="0" fontId="0" fillId="6" borderId="9" xfId="0" applyFill="1" applyBorder="1"/>
    <xf numFmtId="0" fontId="0" fillId="6" borderId="7" xfId="0" applyFill="1" applyBorder="1"/>
    <xf numFmtId="0" fontId="0" fillId="6" borderId="10" xfId="0" applyFill="1" applyBorder="1"/>
    <xf numFmtId="0" fontId="0" fillId="6" borderId="8" xfId="0" applyFill="1" applyBorder="1"/>
    <xf numFmtId="14" fontId="0" fillId="7" borderId="0" xfId="0" applyNumberFormat="1" applyFill="1" applyProtection="1">
      <protection locked="0"/>
    </xf>
    <xf numFmtId="11" fontId="0" fillId="7" borderId="0" xfId="0" applyNumberFormat="1" applyFill="1"/>
    <xf numFmtId="0" fontId="8" fillId="7" borderId="0" xfId="0" applyFont="1" applyFill="1" applyAlignment="1">
      <alignment horizontal="center"/>
    </xf>
    <xf numFmtId="11" fontId="0" fillId="7" borderId="11" xfId="0" applyNumberFormat="1" applyFill="1" applyBorder="1"/>
    <xf numFmtId="0" fontId="0" fillId="7" borderId="10" xfId="0" applyFill="1" applyBorder="1" applyProtection="1">
      <protection locked="0"/>
    </xf>
    <xf numFmtId="0" fontId="0" fillId="7" borderId="10" xfId="0" applyFill="1" applyBorder="1" applyAlignment="1" applyProtection="1">
      <alignment horizontal="center"/>
      <protection locked="0"/>
    </xf>
    <xf numFmtId="0" fontId="6" fillId="7" borderId="7" xfId="0" applyFont="1" applyFill="1" applyBorder="1"/>
    <xf numFmtId="0" fontId="0" fillId="14" borderId="12" xfId="0" applyFill="1" applyBorder="1" applyProtection="1">
      <protection locked="0"/>
    </xf>
    <xf numFmtId="0" fontId="9" fillId="7" borderId="0" xfId="1" applyFill="1" applyProtection="1"/>
    <xf numFmtId="0" fontId="6" fillId="7" borderId="19" xfId="0" applyFont="1" applyFill="1" applyBorder="1"/>
    <xf numFmtId="14" fontId="0" fillId="11" borderId="18" xfId="0" applyNumberFormat="1" applyFill="1" applyBorder="1"/>
    <xf numFmtId="0" fontId="6" fillId="0" borderId="9" xfId="0" applyFont="1" applyBorder="1"/>
    <xf numFmtId="0" fontId="17" fillId="7" borderId="9" xfId="0" applyFont="1" applyFill="1" applyBorder="1" applyAlignment="1">
      <alignment vertical="center"/>
    </xf>
    <xf numFmtId="0" fontId="17" fillId="0" borderId="9" xfId="0" applyFont="1" applyBorder="1" applyAlignment="1">
      <alignment vertical="center"/>
    </xf>
    <xf numFmtId="0" fontId="11" fillId="0" borderId="9" xfId="0" applyFont="1" applyBorder="1" applyAlignment="1">
      <alignment vertical="center"/>
    </xf>
    <xf numFmtId="0" fontId="0" fillId="14" borderId="13" xfId="0" applyFill="1" applyBorder="1" applyProtection="1">
      <protection locked="0"/>
    </xf>
    <xf numFmtId="0" fontId="0" fillId="14" borderId="14" xfId="0" applyFill="1" applyBorder="1" applyProtection="1">
      <protection locked="0"/>
    </xf>
    <xf numFmtId="0" fontId="0" fillId="14" borderId="15" xfId="0" applyFill="1" applyBorder="1" applyProtection="1">
      <protection locked="0"/>
    </xf>
    <xf numFmtId="0" fontId="0" fillId="3" borderId="0" xfId="0" applyFill="1"/>
    <xf numFmtId="0" fontId="0" fillId="10" borderId="0" xfId="0" applyFill="1"/>
    <xf numFmtId="43" fontId="0" fillId="11" borderId="0" xfId="2" applyFont="1" applyFill="1" applyBorder="1" applyProtection="1"/>
    <xf numFmtId="43" fontId="0" fillId="2" borderId="0" xfId="2" applyFont="1" applyFill="1" applyBorder="1"/>
    <xf numFmtId="0" fontId="0" fillId="2" borderId="0" xfId="2" applyNumberFormat="1" applyFont="1" applyFill="1" applyBorder="1"/>
    <xf numFmtId="0" fontId="1" fillId="7" borderId="0" xfId="0" applyFont="1" applyFill="1" applyAlignment="1">
      <alignment vertical="center"/>
    </xf>
    <xf numFmtId="0" fontId="0" fillId="2" borderId="11" xfId="0" applyFill="1" applyBorder="1"/>
    <xf numFmtId="11" fontId="0" fillId="8" borderId="0" xfId="0" applyNumberFormat="1" applyFill="1" applyProtection="1">
      <protection locked="0"/>
    </xf>
    <xf numFmtId="0" fontId="0" fillId="8" borderId="0" xfId="0" applyFill="1" applyProtection="1">
      <protection locked="0"/>
    </xf>
    <xf numFmtId="0" fontId="0" fillId="8" borderId="7" xfId="0" applyFill="1" applyBorder="1" applyProtection="1">
      <protection locked="0"/>
    </xf>
    <xf numFmtId="11" fontId="0" fillId="8" borderId="7" xfId="0" applyNumberFormat="1" applyFill="1" applyBorder="1" applyProtection="1">
      <protection locked="0"/>
    </xf>
    <xf numFmtId="0" fontId="0" fillId="8" borderId="11" xfId="0" applyFill="1" applyBorder="1" applyProtection="1">
      <protection locked="0"/>
    </xf>
    <xf numFmtId="11" fontId="0" fillId="8" borderId="11" xfId="0" applyNumberFormat="1" applyFill="1" applyBorder="1" applyProtection="1">
      <protection locked="0"/>
    </xf>
    <xf numFmtId="0" fontId="0" fillId="8" borderId="8" xfId="0" applyFill="1" applyBorder="1" applyProtection="1">
      <protection locked="0"/>
    </xf>
    <xf numFmtId="0" fontId="2" fillId="7" borderId="0" xfId="0" applyFont="1" applyFill="1"/>
    <xf numFmtId="0" fontId="6" fillId="7" borderId="0" xfId="0" applyFont="1" applyFill="1" applyProtection="1">
      <protection locked="0"/>
    </xf>
    <xf numFmtId="164" fontId="0" fillId="7" borderId="11" xfId="0" applyNumberFormat="1" applyFill="1" applyBorder="1"/>
    <xf numFmtId="0" fontId="4" fillId="8" borderId="22" xfId="0" applyFont="1" applyFill="1" applyBorder="1"/>
    <xf numFmtId="0" fontId="0" fillId="8" borderId="9" xfId="0" applyFill="1" applyBorder="1"/>
    <xf numFmtId="0" fontId="0" fillId="8" borderId="10" xfId="0" applyFill="1" applyBorder="1"/>
    <xf numFmtId="0" fontId="0" fillId="7" borderId="9" xfId="0" applyFill="1" applyBorder="1" applyProtection="1">
      <protection locked="0"/>
    </xf>
    <xf numFmtId="0" fontId="6" fillId="7" borderId="10" xfId="0" applyFont="1" applyFill="1" applyBorder="1" applyProtection="1">
      <protection locked="0"/>
    </xf>
    <xf numFmtId="0" fontId="4" fillId="8" borderId="1" xfId="0" applyFont="1" applyFill="1" applyBorder="1"/>
    <xf numFmtId="0" fontId="11" fillId="7" borderId="9" xfId="0" applyFont="1" applyFill="1" applyBorder="1" applyAlignment="1">
      <alignment vertical="center"/>
    </xf>
    <xf numFmtId="0" fontId="0" fillId="7" borderId="5" xfId="0" applyFill="1" applyBorder="1"/>
    <xf numFmtId="0" fontId="7" fillId="15" borderId="9" xfId="0" applyFont="1" applyFill="1" applyBorder="1" applyAlignment="1">
      <alignment vertical="center"/>
    </xf>
    <xf numFmtId="0" fontId="17" fillId="15" borderId="9" xfId="0" applyFont="1" applyFill="1" applyBorder="1" applyAlignment="1">
      <alignment vertical="center"/>
    </xf>
    <xf numFmtId="0" fontId="4" fillId="7" borderId="0" xfId="0" applyFont="1" applyFill="1" applyProtection="1">
      <protection locked="0"/>
    </xf>
    <xf numFmtId="0" fontId="0" fillId="10" borderId="0" xfId="0" applyFill="1" applyAlignment="1">
      <alignment horizontal="right"/>
    </xf>
    <xf numFmtId="0" fontId="4" fillId="7" borderId="20" xfId="0" applyFont="1" applyFill="1" applyBorder="1" applyProtection="1">
      <protection locked="0"/>
    </xf>
    <xf numFmtId="0" fontId="4" fillId="7" borderId="5" xfId="0" applyFont="1" applyFill="1" applyBorder="1" applyProtection="1">
      <protection locked="0"/>
    </xf>
    <xf numFmtId="0" fontId="0" fillId="0" borderId="7" xfId="0" applyBorder="1"/>
    <xf numFmtId="9" fontId="0" fillId="7" borderId="0" xfId="3" applyFont="1" applyFill="1"/>
    <xf numFmtId="9" fontId="0" fillId="10" borderId="0" xfId="3" applyFont="1" applyFill="1"/>
    <xf numFmtId="14" fontId="0" fillId="11" borderId="0" xfId="0" applyNumberFormat="1" applyFill="1"/>
    <xf numFmtId="14" fontId="0" fillId="14" borderId="18" xfId="0" applyNumberFormat="1" applyFill="1" applyBorder="1" applyProtection="1">
      <protection locked="0"/>
    </xf>
    <xf numFmtId="14" fontId="0" fillId="14" borderId="6" xfId="0" applyNumberFormat="1" applyFill="1" applyBorder="1" applyProtection="1">
      <protection locked="0"/>
    </xf>
    <xf numFmtId="14" fontId="0" fillId="14" borderId="0" xfId="0" applyNumberFormat="1" applyFill="1" applyProtection="1">
      <protection locked="0"/>
    </xf>
    <xf numFmtId="14" fontId="0" fillId="14" borderId="7" xfId="0" applyNumberFormat="1" applyFill="1" applyBorder="1" applyProtection="1">
      <protection locked="0"/>
    </xf>
    <xf numFmtId="0" fontId="0" fillId="14" borderId="0" xfId="0" applyFill="1" applyProtection="1">
      <protection locked="0"/>
    </xf>
    <xf numFmtId="0" fontId="0" fillId="14" borderId="7" xfId="0" applyFill="1" applyBorder="1" applyProtection="1">
      <protection locked="0"/>
    </xf>
    <xf numFmtId="0" fontId="7" fillId="7" borderId="0" xfId="0" applyFont="1" applyFill="1" applyAlignment="1">
      <alignment vertical="center"/>
    </xf>
    <xf numFmtId="14" fontId="0" fillId="2" borderId="19" xfId="0" applyNumberFormat="1" applyFill="1" applyBorder="1"/>
    <xf numFmtId="14" fontId="0" fillId="2" borderId="18" xfId="0" applyNumberFormat="1" applyFill="1" applyBorder="1"/>
    <xf numFmtId="14" fontId="0" fillId="7" borderId="9" xfId="0" applyNumberFormat="1" applyFill="1" applyBorder="1"/>
    <xf numFmtId="14" fontId="0" fillId="7" borderId="0" xfId="0" applyNumberFormat="1" applyFill="1"/>
    <xf numFmtId="14" fontId="0" fillId="2" borderId="9" xfId="0" applyNumberFormat="1" applyFill="1" applyBorder="1" applyAlignment="1">
      <alignment horizontal="center"/>
    </xf>
    <xf numFmtId="14" fontId="0" fillId="2" borderId="0" xfId="0" applyNumberFormat="1" applyFill="1" applyAlignment="1">
      <alignment horizontal="center"/>
    </xf>
    <xf numFmtId="0" fontId="0" fillId="2" borderId="9" xfId="0" applyFill="1" applyBorder="1"/>
    <xf numFmtId="0" fontId="7" fillId="0" borderId="0" xfId="0" applyFont="1" applyAlignment="1">
      <alignment vertical="center"/>
    </xf>
    <xf numFmtId="14" fontId="0" fillId="2" borderId="9" xfId="0" applyNumberFormat="1" applyFill="1" applyBorder="1"/>
    <xf numFmtId="9" fontId="0" fillId="2" borderId="9" xfId="3" applyFont="1" applyFill="1" applyBorder="1" applyProtection="1"/>
    <xf numFmtId="9" fontId="0" fillId="2" borderId="0" xfId="3" applyFont="1" applyFill="1" applyBorder="1" applyProtection="1"/>
    <xf numFmtId="0" fontId="8" fillId="12" borderId="19" xfId="0" applyFont="1" applyFill="1" applyBorder="1" applyAlignment="1">
      <alignment horizontal="center"/>
    </xf>
    <xf numFmtId="0" fontId="8" fillId="12" borderId="18" xfId="0" applyFont="1" applyFill="1" applyBorder="1" applyAlignment="1">
      <alignment horizontal="center"/>
    </xf>
    <xf numFmtId="0" fontId="8" fillId="12" borderId="6" xfId="0" applyFont="1" applyFill="1" applyBorder="1" applyAlignment="1">
      <alignment horizontal="center"/>
    </xf>
    <xf numFmtId="0" fontId="8" fillId="3" borderId="0" xfId="0" applyFont="1" applyFill="1" applyAlignment="1">
      <alignment horizontal="center"/>
    </xf>
    <xf numFmtId="0" fontId="8" fillId="3" borderId="7" xfId="0" applyFont="1" applyFill="1" applyBorder="1" applyAlignment="1">
      <alignment horizontal="center"/>
    </xf>
    <xf numFmtId="0" fontId="5" fillId="10" borderId="3" xfId="0" applyFont="1" applyFill="1" applyBorder="1" applyAlignment="1" applyProtection="1">
      <alignment horizontal="center" vertical="center" textRotation="45" wrapText="1"/>
      <protection locked="0"/>
    </xf>
    <xf numFmtId="0" fontId="5" fillId="10" borderId="4" xfId="0" applyFont="1" applyFill="1" applyBorder="1" applyAlignment="1" applyProtection="1">
      <alignment horizontal="center" vertical="center" textRotation="45" wrapText="1"/>
      <protection locked="0"/>
    </xf>
    <xf numFmtId="0" fontId="8" fillId="2" borderId="13" xfId="0" applyFont="1" applyFill="1" applyBorder="1" applyAlignment="1">
      <alignment horizontal="center"/>
    </xf>
    <xf numFmtId="0" fontId="8" fillId="2" borderId="14" xfId="0" applyFont="1" applyFill="1" applyBorder="1" applyAlignment="1">
      <alignment horizontal="center"/>
    </xf>
    <xf numFmtId="164" fontId="0" fillId="7" borderId="18" xfId="0" applyNumberFormat="1" applyFill="1" applyBorder="1" applyAlignment="1">
      <alignment horizontal="center" vertical="center" wrapText="1"/>
    </xf>
    <xf numFmtId="164" fontId="0" fillId="7" borderId="11" xfId="0" applyNumberFormat="1" applyFill="1" applyBorder="1" applyAlignment="1">
      <alignment horizontal="center" vertical="center" wrapText="1"/>
    </xf>
    <xf numFmtId="0" fontId="0" fillId="5" borderId="2" xfId="0" applyFill="1" applyBorder="1" applyAlignment="1" applyProtection="1">
      <alignment horizontal="center" vertical="center" textRotation="45"/>
      <protection locked="0"/>
    </xf>
    <xf numFmtId="0" fontId="0" fillId="5" borderId="3" xfId="0" applyFill="1" applyBorder="1" applyAlignment="1" applyProtection="1">
      <alignment horizontal="center" vertical="center" textRotation="45"/>
      <protection locked="0"/>
    </xf>
    <xf numFmtId="0" fontId="0" fillId="5" borderId="4" xfId="0" applyFill="1" applyBorder="1" applyAlignment="1" applyProtection="1">
      <alignment horizontal="center" vertical="center" textRotation="45"/>
      <protection locked="0"/>
    </xf>
    <xf numFmtId="0" fontId="0" fillId="6" borderId="2" xfId="0" applyFill="1" applyBorder="1" applyAlignment="1" applyProtection="1">
      <alignment horizontal="center" vertical="center" textRotation="45"/>
      <protection locked="0"/>
    </xf>
    <xf numFmtId="0" fontId="0" fillId="6" borderId="3" xfId="0" applyFill="1" applyBorder="1" applyAlignment="1" applyProtection="1">
      <alignment horizontal="center" vertical="center" textRotation="45"/>
      <protection locked="0"/>
    </xf>
    <xf numFmtId="0" fontId="0" fillId="6" borderId="4" xfId="0" applyFill="1" applyBorder="1" applyAlignment="1" applyProtection="1">
      <alignment horizontal="center" vertical="center" textRotation="45"/>
      <protection locked="0"/>
    </xf>
    <xf numFmtId="164" fontId="0" fillId="7" borderId="6" xfId="0" applyNumberFormat="1" applyFill="1" applyBorder="1" applyAlignment="1">
      <alignment horizontal="center" vertical="center" wrapText="1"/>
    </xf>
    <xf numFmtId="164" fontId="0" fillId="7" borderId="0" xfId="0" applyNumberFormat="1" applyFill="1" applyAlignment="1">
      <alignment horizontal="center" vertical="center" wrapText="1"/>
    </xf>
    <xf numFmtId="164" fontId="0" fillId="7" borderId="7" xfId="0" applyNumberFormat="1" applyFill="1" applyBorder="1" applyAlignment="1">
      <alignment horizontal="center" vertical="center" wrapText="1"/>
    </xf>
    <xf numFmtId="164" fontId="0" fillId="7" borderId="8" xfId="0" applyNumberFormat="1" applyFill="1" applyBorder="1" applyAlignment="1">
      <alignment horizontal="center" vertical="center" wrapText="1"/>
    </xf>
    <xf numFmtId="0" fontId="0" fillId="8" borderId="2" xfId="0" applyFill="1" applyBorder="1" applyAlignment="1" applyProtection="1">
      <alignment horizontal="center" vertical="center" textRotation="45"/>
      <protection locked="0"/>
    </xf>
    <xf numFmtId="0" fontId="0" fillId="8" borderId="3" xfId="0" applyFill="1" applyBorder="1" applyAlignment="1" applyProtection="1">
      <alignment horizontal="center" vertical="center" textRotation="45"/>
      <protection locked="0"/>
    </xf>
    <xf numFmtId="0" fontId="0" fillId="8" borderId="4" xfId="0" applyFill="1" applyBorder="1" applyAlignment="1" applyProtection="1">
      <alignment horizontal="center" vertical="center" textRotation="45"/>
      <protection locked="0"/>
    </xf>
    <xf numFmtId="0" fontId="0" fillId="4" borderId="6" xfId="0" applyFill="1" applyBorder="1" applyAlignment="1" applyProtection="1">
      <alignment horizontal="center" textRotation="45"/>
      <protection locked="0"/>
    </xf>
    <xf numFmtId="0" fontId="0" fillId="4" borderId="8" xfId="0" applyFill="1" applyBorder="1" applyAlignment="1" applyProtection="1">
      <alignment horizontal="center" textRotation="45"/>
      <protection locked="0"/>
    </xf>
    <xf numFmtId="0" fontId="5" fillId="10" borderId="2" xfId="0" applyFont="1" applyFill="1" applyBorder="1" applyAlignment="1" applyProtection="1">
      <alignment horizontal="center" textRotation="45"/>
      <protection locked="0"/>
    </xf>
    <xf numFmtId="0" fontId="5" fillId="10" borderId="3" xfId="0" applyFont="1" applyFill="1" applyBorder="1" applyAlignment="1" applyProtection="1">
      <alignment horizontal="center" textRotation="45"/>
      <protection locked="0"/>
    </xf>
    <xf numFmtId="0" fontId="5" fillId="10" borderId="4" xfId="0" applyFont="1" applyFill="1" applyBorder="1" applyAlignment="1" applyProtection="1">
      <alignment horizontal="center" textRotation="45"/>
      <protection locked="0"/>
    </xf>
    <xf numFmtId="0" fontId="0" fillId="0" borderId="19" xfId="0" applyBorder="1" applyAlignment="1">
      <alignment horizontal="center" vertical="center" textRotation="45"/>
    </xf>
    <xf numFmtId="0" fontId="0" fillId="0" borderId="9" xfId="0" applyBorder="1" applyAlignment="1">
      <alignment horizontal="center" vertical="center" textRotation="45"/>
    </xf>
    <xf numFmtId="0" fontId="0" fillId="0" borderId="10" xfId="0" applyBorder="1" applyAlignment="1">
      <alignment horizontal="center" vertical="center" textRotation="45"/>
    </xf>
    <xf numFmtId="0" fontId="0" fillId="6" borderId="2" xfId="0" applyFill="1" applyBorder="1" applyAlignment="1" applyProtection="1">
      <alignment horizontal="center" vertical="center" textRotation="45" wrapText="1"/>
      <protection locked="0"/>
    </xf>
    <xf numFmtId="0" fontId="0" fillId="6" borderId="3" xfId="0" applyFill="1" applyBorder="1" applyAlignment="1" applyProtection="1">
      <alignment horizontal="center" vertical="center" textRotation="45" wrapText="1"/>
      <protection locked="0"/>
    </xf>
    <xf numFmtId="0" fontId="0" fillId="6" borderId="4" xfId="0" applyFill="1" applyBorder="1" applyAlignment="1" applyProtection="1">
      <alignment horizontal="center" vertical="center" textRotation="45" wrapText="1"/>
      <protection locked="0"/>
    </xf>
    <xf numFmtId="0" fontId="10" fillId="7" borderId="10" xfId="0" applyFont="1" applyFill="1" applyBorder="1" applyAlignment="1">
      <alignment horizontal="left" vertical="center" wrapText="1"/>
    </xf>
    <xf numFmtId="0" fontId="10" fillId="7" borderId="11" xfId="0" applyFont="1" applyFill="1" applyBorder="1" applyAlignment="1">
      <alignment horizontal="left" vertical="center" wrapText="1"/>
    </xf>
    <xf numFmtId="0" fontId="10" fillId="7" borderId="8" xfId="0" applyFont="1" applyFill="1" applyBorder="1" applyAlignment="1">
      <alignment horizontal="left" vertical="center" wrapText="1"/>
    </xf>
    <xf numFmtId="0" fontId="0" fillId="7" borderId="2" xfId="0" applyFill="1" applyBorder="1" applyAlignment="1">
      <alignment horizontal="center" vertical="center" textRotation="45"/>
    </xf>
    <xf numFmtId="0" fontId="0" fillId="7" borderId="3" xfId="0" applyFill="1" applyBorder="1" applyAlignment="1">
      <alignment horizontal="center" vertical="center" textRotation="45"/>
    </xf>
    <xf numFmtId="0" fontId="0" fillId="7" borderId="4" xfId="0" applyFill="1" applyBorder="1" applyAlignment="1">
      <alignment horizontal="center" vertical="center" textRotation="45"/>
    </xf>
    <xf numFmtId="0" fontId="0" fillId="7" borderId="2" xfId="0" applyFill="1" applyBorder="1" applyAlignment="1" applyProtection="1">
      <alignment horizontal="center" vertical="center" textRotation="45"/>
      <protection locked="0"/>
    </xf>
    <xf numFmtId="0" fontId="0" fillId="7" borderId="3" xfId="0" applyFill="1" applyBorder="1" applyAlignment="1" applyProtection="1">
      <alignment horizontal="center" vertical="center" textRotation="45"/>
      <protection locked="0"/>
    </xf>
    <xf numFmtId="0" fontId="0" fillId="7" borderId="4" xfId="0" applyFill="1" applyBorder="1" applyAlignment="1" applyProtection="1">
      <alignment horizontal="center" vertical="center" textRotation="45"/>
      <protection locked="0"/>
    </xf>
    <xf numFmtId="0" fontId="5" fillId="7" borderId="3" xfId="0" applyFont="1" applyFill="1" applyBorder="1" applyAlignment="1" applyProtection="1">
      <alignment horizontal="center" vertical="center" textRotation="45"/>
      <protection locked="0"/>
    </xf>
    <xf numFmtId="0" fontId="5" fillId="7" borderId="4" xfId="0" applyFont="1" applyFill="1" applyBorder="1" applyAlignment="1" applyProtection="1">
      <alignment horizontal="center" vertical="center" textRotation="45"/>
      <protection locked="0"/>
    </xf>
    <xf numFmtId="0" fontId="15" fillId="7" borderId="2" xfId="0" applyFont="1" applyFill="1" applyBorder="1" applyAlignment="1">
      <alignment horizontal="center" vertical="center"/>
    </xf>
    <xf numFmtId="0" fontId="15" fillId="7" borderId="3" xfId="0" applyFont="1" applyFill="1" applyBorder="1" applyAlignment="1">
      <alignment horizontal="center" vertical="center"/>
    </xf>
    <xf numFmtId="0" fontId="15" fillId="7" borderId="4" xfId="0" applyFont="1" applyFill="1" applyBorder="1" applyAlignment="1">
      <alignment horizontal="center" vertical="center"/>
    </xf>
    <xf numFmtId="0" fontId="0" fillId="7" borderId="6" xfId="0" applyFill="1" applyBorder="1" applyAlignment="1" applyProtection="1">
      <alignment horizontal="center" vertical="center" textRotation="45"/>
      <protection locked="0"/>
    </xf>
    <xf numFmtId="0" fontId="0" fillId="7" borderId="7" xfId="0" applyFill="1" applyBorder="1" applyAlignment="1" applyProtection="1">
      <alignment horizontal="center" vertical="center" textRotation="45"/>
      <protection locked="0"/>
    </xf>
    <xf numFmtId="0" fontId="0" fillId="7" borderId="8" xfId="0" applyFill="1" applyBorder="1" applyAlignment="1" applyProtection="1">
      <alignment horizontal="center" vertical="center" textRotation="45"/>
      <protection locked="0"/>
    </xf>
    <xf numFmtId="0" fontId="0" fillId="7" borderId="6" xfId="0" applyFill="1" applyBorder="1" applyAlignment="1" applyProtection="1">
      <alignment horizontal="center" textRotation="45"/>
      <protection locked="0"/>
    </xf>
    <xf numFmtId="0" fontId="0" fillId="7" borderId="8" xfId="0" applyFill="1" applyBorder="1" applyAlignment="1" applyProtection="1">
      <alignment horizontal="center" textRotation="45"/>
      <protection locked="0"/>
    </xf>
    <xf numFmtId="0" fontId="5" fillId="7" borderId="2" xfId="0" applyFont="1" applyFill="1" applyBorder="1" applyAlignment="1" applyProtection="1">
      <alignment horizontal="center" textRotation="45"/>
      <protection locked="0"/>
    </xf>
    <xf numFmtId="0" fontId="5" fillId="7" borderId="3" xfId="0" applyFont="1" applyFill="1" applyBorder="1" applyAlignment="1" applyProtection="1">
      <alignment horizontal="center" textRotation="45"/>
      <protection locked="0"/>
    </xf>
    <xf numFmtId="0" fontId="5" fillId="7" borderId="4" xfId="0" applyFont="1" applyFill="1" applyBorder="1" applyAlignment="1" applyProtection="1">
      <alignment horizontal="center" textRotation="45"/>
      <protection locked="0"/>
    </xf>
    <xf numFmtId="0" fontId="0" fillId="7" borderId="2" xfId="0" applyFill="1" applyBorder="1" applyAlignment="1" applyProtection="1">
      <alignment horizontal="center" textRotation="45"/>
      <protection locked="0"/>
    </xf>
    <xf numFmtId="0" fontId="0" fillId="7" borderId="3" xfId="0" applyFill="1" applyBorder="1" applyAlignment="1" applyProtection="1">
      <alignment horizontal="center" textRotation="45"/>
      <protection locked="0"/>
    </xf>
    <xf numFmtId="0" fontId="0" fillId="7" borderId="4" xfId="0" applyFill="1" applyBorder="1" applyAlignment="1" applyProtection="1">
      <alignment horizontal="center" textRotation="45"/>
      <protection locked="0"/>
    </xf>
    <xf numFmtId="0" fontId="8" fillId="12" borderId="22" xfId="0" applyFont="1" applyFill="1" applyBorder="1" applyAlignment="1">
      <alignment horizontal="center"/>
    </xf>
    <xf numFmtId="0" fontId="8" fillId="12" borderId="20" xfId="0" applyFont="1" applyFill="1" applyBorder="1" applyAlignment="1">
      <alignment horizontal="center"/>
    </xf>
    <xf numFmtId="0" fontId="8" fillId="12" borderId="5" xfId="0" applyFont="1" applyFill="1" applyBorder="1" applyAlignment="1">
      <alignment horizontal="center"/>
    </xf>
    <xf numFmtId="0" fontId="8" fillId="3" borderId="16" xfId="0" applyFont="1" applyFill="1" applyBorder="1" applyAlignment="1">
      <alignment horizontal="center"/>
    </xf>
    <xf numFmtId="0" fontId="8" fillId="3" borderId="17" xfId="0" applyFont="1" applyFill="1" applyBorder="1" applyAlignment="1">
      <alignment horizontal="center"/>
    </xf>
    <xf numFmtId="0" fontId="8" fillId="3" borderId="21" xfId="0" applyFont="1" applyFill="1" applyBorder="1" applyAlignment="1">
      <alignment horizontal="center"/>
    </xf>
    <xf numFmtId="0" fontId="0" fillId="7" borderId="19" xfId="0" applyFill="1" applyBorder="1" applyAlignment="1" applyProtection="1">
      <alignment horizontal="center" textRotation="45"/>
      <protection locked="0"/>
    </xf>
    <xf numFmtId="0" fontId="0" fillId="7" borderId="9" xfId="0" applyFill="1" applyBorder="1" applyAlignment="1" applyProtection="1">
      <alignment horizontal="center" textRotation="45"/>
      <protection locked="0"/>
    </xf>
    <xf numFmtId="0" fontId="0" fillId="7" borderId="10" xfId="0" applyFill="1" applyBorder="1" applyAlignment="1" applyProtection="1">
      <alignment horizontal="center" textRotation="45"/>
      <protection locked="0"/>
    </xf>
    <xf numFmtId="0" fontId="0" fillId="7" borderId="19" xfId="0" applyFill="1" applyBorder="1" applyAlignment="1" applyProtection="1">
      <alignment horizontal="center" vertical="center" textRotation="45"/>
      <protection locked="0"/>
    </xf>
    <xf numFmtId="0" fontId="0" fillId="7" borderId="9" xfId="0" applyFill="1" applyBorder="1" applyAlignment="1" applyProtection="1">
      <alignment horizontal="center" vertical="center" textRotation="45"/>
      <protection locked="0"/>
    </xf>
    <xf numFmtId="0" fontId="0" fillId="7" borderId="10" xfId="0" applyFill="1" applyBorder="1" applyAlignment="1" applyProtection="1">
      <alignment horizontal="center" vertical="center" textRotation="45"/>
      <protection locked="0"/>
    </xf>
  </cellXfs>
  <cellStyles count="4">
    <cellStyle name="Comma" xfId="2" builtinId="3"/>
    <cellStyle name="Hyperlink" xfId="1" builtinId="8"/>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76199</xdr:rowOff>
    </xdr:from>
    <xdr:to>
      <xdr:col>19</xdr:col>
      <xdr:colOff>223838</xdr:colOff>
      <xdr:row>31</xdr:row>
      <xdr:rowOff>116416</xdr:rowOff>
    </xdr:to>
    <xdr:sp macro="" textlink="">
      <xdr:nvSpPr>
        <xdr:cNvPr id="2" name="TextBox 1">
          <a:extLst>
            <a:ext uri="{FF2B5EF4-FFF2-40B4-BE49-F238E27FC236}">
              <a16:creationId xmlns:a16="http://schemas.microsoft.com/office/drawing/2014/main" id="{64F6F5EC-95FB-5668-D2F7-74E0262B009C}"/>
            </a:ext>
          </a:extLst>
        </xdr:cNvPr>
        <xdr:cNvSpPr txBox="1"/>
      </xdr:nvSpPr>
      <xdr:spPr>
        <a:xfrm>
          <a:off x="679450" y="266699"/>
          <a:ext cx="11006138" cy="575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1">
              <a:solidFill>
                <a:schemeClr val="dk1"/>
              </a:solidFill>
              <a:effectLst/>
              <a:latin typeface="+mn-lt"/>
              <a:ea typeface="+mn-ea"/>
              <a:cs typeface="+mn-cs"/>
            </a:rPr>
            <a:t>Introduction</a:t>
          </a:r>
          <a:endParaRPr lang="en-GB">
            <a:effectLst/>
          </a:endParaRPr>
        </a:p>
        <a:p>
          <a:r>
            <a:rPr lang="en-GB" sz="1100" b="0" i="1">
              <a:solidFill>
                <a:schemeClr val="dk1"/>
              </a:solidFill>
              <a:effectLst/>
              <a:latin typeface="+mn-lt"/>
              <a:ea typeface="+mn-ea"/>
              <a:cs typeface="+mn-cs"/>
            </a:rPr>
            <a:t>The Excel spreadsheet ("Excel") has been developed to make available the results of a research project known as "An Analysis of Diabetes Mortality and Morbidity Risk" (the "Project").</a:t>
          </a:r>
          <a:endParaRPr lang="en-GB">
            <a:effectLst/>
          </a:endParaRPr>
        </a:p>
        <a:p>
          <a:r>
            <a:rPr lang="en-GB" sz="1100" b="0" i="1">
              <a:solidFill>
                <a:schemeClr val="dk1"/>
              </a:solidFill>
              <a:effectLst/>
              <a:latin typeface="+mn-lt"/>
              <a:ea typeface="+mn-ea"/>
              <a:cs typeface="+mn-cs"/>
            </a:rPr>
            <a:t>The Project was undertaken by the following organisations, each a "Contributor" and together the "Contributors": </a:t>
          </a:r>
          <a:endParaRPr lang="en-GB">
            <a:effectLst/>
          </a:endParaRPr>
        </a:p>
        <a:p>
          <a:r>
            <a:rPr lang="en-GB" sz="1100" b="0" i="1">
              <a:solidFill>
                <a:schemeClr val="dk1"/>
              </a:solidFill>
              <a:effectLst/>
              <a:latin typeface="+mn-lt"/>
              <a:ea typeface="+mn-ea"/>
              <a:cs typeface="+mn-cs"/>
            </a:rPr>
            <a:t>(i) the Actuarial Research Centre of the INSTITUTE AND FACULTY OF ACTUARIES ("IFoA") as the funder of the Project, </a:t>
          </a:r>
          <a:endParaRPr lang="en-GB">
            <a:effectLst/>
          </a:endParaRPr>
        </a:p>
        <a:p>
          <a:r>
            <a:rPr lang="en-GB" sz="1100" b="0" i="1">
              <a:solidFill>
                <a:schemeClr val="dk1"/>
              </a:solidFill>
              <a:effectLst/>
              <a:latin typeface="+mn-lt"/>
              <a:ea typeface="+mn-ea"/>
              <a:cs typeface="+mn-cs"/>
            </a:rPr>
            <a:t>(ii) the UNIVERSITY OF LEICESTER as the researcher, and </a:t>
          </a:r>
          <a:endParaRPr lang="en-GB">
            <a:effectLst/>
          </a:endParaRPr>
        </a:p>
        <a:p>
          <a:r>
            <a:rPr lang="en-GB" sz="1100" b="0" i="1">
              <a:solidFill>
                <a:schemeClr val="dk1"/>
              </a:solidFill>
              <a:effectLst/>
              <a:latin typeface="+mn-lt"/>
              <a:ea typeface="+mn-ea"/>
              <a:cs typeface="+mn-cs"/>
            </a:rPr>
            <a:t>(iii) LEGAL &amp; GENERAL RESOURCES LIMITED, PACIFIC LIFE RE SERVICES LIMITED, PARTNER REINSURANCE EUROPE SE, SWISS RE EUROPE S.A. and ZURICH INSURANCE COMPANY LTD each as research sponsors.</a:t>
          </a:r>
          <a:endParaRPr lang="en-GB">
            <a:effectLst/>
          </a:endParaRPr>
        </a:p>
        <a:p>
          <a:r>
            <a:rPr lang="en-GB" sz="1100" b="0" i="1">
              <a:solidFill>
                <a:schemeClr val="dk1"/>
              </a:solidFill>
              <a:effectLst/>
              <a:latin typeface="+mn-lt"/>
              <a:ea typeface="+mn-ea"/>
              <a:cs typeface="+mn-cs"/>
            </a:rPr>
            <a:t>Each Contributor has provided financial and/or intellectual contribution to the Project the results of which are</a:t>
          </a:r>
          <a:r>
            <a:rPr lang="en-GB" sz="1100" b="0" i="1" baseline="0">
              <a:solidFill>
                <a:schemeClr val="dk1"/>
              </a:solidFill>
              <a:effectLst/>
              <a:latin typeface="+mn-lt"/>
              <a:ea typeface="+mn-ea"/>
              <a:cs typeface="+mn-cs"/>
            </a:rPr>
            <a:t> </a:t>
          </a:r>
          <a:r>
            <a:rPr lang="en-GB" sz="1100" b="0" i="1">
              <a:solidFill>
                <a:schemeClr val="dk1"/>
              </a:solidFill>
              <a:effectLst/>
              <a:latin typeface="+mn-lt"/>
              <a:ea typeface="+mn-ea"/>
              <a:cs typeface="+mn-cs"/>
            </a:rPr>
            <a:t>published on an 'open access' basis.</a:t>
          </a:r>
        </a:p>
        <a:p>
          <a:endParaRPr lang="en-GB">
            <a:effectLst/>
          </a:endParaRPr>
        </a:p>
        <a:p>
          <a:r>
            <a:rPr lang="en-GB" sz="1100" b="1" i="1">
              <a:solidFill>
                <a:schemeClr val="dk1"/>
              </a:solidFill>
              <a:effectLst/>
              <a:latin typeface="+mn-lt"/>
              <a:ea typeface="+mn-ea"/>
              <a:cs typeface="+mn-cs"/>
            </a:rPr>
            <a:t>Use of the Excel</a:t>
          </a:r>
          <a:r>
            <a:rPr lang="en-GB" sz="1100" b="1" i="1" baseline="0">
              <a:solidFill>
                <a:schemeClr val="dk1"/>
              </a:solidFill>
              <a:effectLst/>
              <a:latin typeface="+mn-lt"/>
              <a:ea typeface="+mn-ea"/>
              <a:cs typeface="+mn-cs"/>
            </a:rPr>
            <a:t> </a:t>
          </a:r>
          <a:r>
            <a:rPr lang="en-GB" sz="1100" b="1" i="1">
              <a:solidFill>
                <a:schemeClr val="dk1"/>
              </a:solidFill>
              <a:effectLst/>
              <a:latin typeface="+mn-lt"/>
              <a:ea typeface="+mn-ea"/>
              <a:cs typeface="+mn-cs"/>
            </a:rPr>
            <a:t>and restrictions</a:t>
          </a:r>
          <a:endParaRPr lang="en-GB">
            <a:effectLst/>
          </a:endParaRPr>
        </a:p>
        <a:p>
          <a:r>
            <a:rPr lang="en-GB" sz="1100" b="0" i="1">
              <a:solidFill>
                <a:schemeClr val="dk1"/>
              </a:solidFill>
              <a:effectLst/>
              <a:latin typeface="+mn-lt"/>
              <a:ea typeface="+mn-ea"/>
              <a:cs typeface="+mn-cs"/>
            </a:rPr>
            <a:t>The Excel has been developed to assist users by providing a calculated assessment of diabetes related outcomes based upon information submitted by a user into the Excel. </a:t>
          </a:r>
          <a:endParaRPr lang="en-GB">
            <a:effectLst/>
          </a:endParaRPr>
        </a:p>
        <a:p>
          <a:r>
            <a:rPr lang="en-GB" sz="1100" b="0" i="1">
              <a:solidFill>
                <a:schemeClr val="dk1"/>
              </a:solidFill>
              <a:effectLst/>
              <a:latin typeface="+mn-lt"/>
              <a:ea typeface="+mn-ea"/>
              <a:cs typeface="+mn-cs"/>
            </a:rPr>
            <a:t>The information provided by the Excel to users is for general information only and it is not intended to be a definitive determination of a user's health, condition or wellbeing.</a:t>
          </a:r>
          <a:endParaRPr lang="en-GB">
            <a:effectLst/>
          </a:endParaRPr>
        </a:p>
        <a:p>
          <a:r>
            <a:rPr lang="en-GB" sz="1100" b="0" i="1">
              <a:solidFill>
                <a:schemeClr val="dk1"/>
              </a:solidFill>
              <a:effectLst/>
              <a:latin typeface="+mn-lt"/>
              <a:ea typeface="+mn-ea"/>
              <a:cs typeface="+mn-cs"/>
            </a:rPr>
            <a:t>Users are not permitted to copy, reproduce, reverse engineer, disseminate or distribute any materials available on the Excel.</a:t>
          </a:r>
          <a:endParaRPr lang="en-GB">
            <a:effectLst/>
          </a:endParaRPr>
        </a:p>
        <a:p>
          <a:endParaRPr lang="en-GB" sz="1100" b="1" i="1">
            <a:solidFill>
              <a:schemeClr val="dk1"/>
            </a:solidFill>
            <a:effectLst/>
            <a:latin typeface="+mn-lt"/>
            <a:ea typeface="+mn-ea"/>
            <a:cs typeface="+mn-cs"/>
          </a:endParaRPr>
        </a:p>
        <a:p>
          <a:r>
            <a:rPr lang="en-GB" sz="1100" b="1" i="1">
              <a:solidFill>
                <a:schemeClr val="dk1"/>
              </a:solidFill>
              <a:effectLst/>
              <a:latin typeface="+mn-lt"/>
              <a:ea typeface="+mn-ea"/>
              <a:cs typeface="+mn-cs"/>
            </a:rPr>
            <a:t>Disclaimer</a:t>
          </a:r>
          <a:endParaRPr lang="en-GB">
            <a:effectLst/>
          </a:endParaRPr>
        </a:p>
        <a:p>
          <a:r>
            <a:rPr lang="en-GB" sz="1100" b="0" i="1">
              <a:solidFill>
                <a:schemeClr val="dk1"/>
              </a:solidFill>
              <a:effectLst/>
              <a:latin typeface="+mn-lt"/>
              <a:ea typeface="+mn-ea"/>
              <a:cs typeface="+mn-cs"/>
            </a:rPr>
            <a:t>THE INFORMATION CONTAINED IN THIS EXCEL SHOULD NOT BE USED AS A SUBSTITUTE FOR SPECIFIC ADVICE CONCERNING INDIVIDUAL SITUATIONS. THIS EXCEL IS NOT A SUBSTITUTE FOR AND DOES NOT PROVIDE ANY FORM OF MEDICAL ADVICE OR GUIDANCE. IT SHALL NOT BE USED AS AN ALTERNATIVE TO OBTAINING MEDICAL ADVICE FROM A USER'S GENERAL PRACTIONNER OR OTHER REGULATED HEALTH/MEDICAL PROFESSIONAL. IF A USER IS FEELING UNWELL, THEY SHOULD CONSULT THEIR GENERAL PRACTITIONER TO SEEK APPROPRIATE AND TIMELY MEDICAL ADVICE.</a:t>
          </a:r>
          <a:endParaRPr lang="en-GB">
            <a:effectLst/>
          </a:endParaRPr>
        </a:p>
        <a:p>
          <a:r>
            <a:rPr lang="en-GB" sz="1100" b="0" i="1">
              <a:solidFill>
                <a:schemeClr val="dk1"/>
              </a:solidFill>
              <a:effectLst/>
              <a:latin typeface="+mn-lt"/>
              <a:ea typeface="+mn-ea"/>
              <a:cs typeface="+mn-cs"/>
            </a:rPr>
            <a:t>The contents of this Excel have been prepared and provided by the Contributors. No Contributor accepts any responsibility and/or liability whatsoever for the content or use of the contents of the Excel by any user. The contents of the Excel are indicative only and should not be considered to be a comprehensive study of any topic, nor does it not constitute medical advice of any nature and should not be relied upon or treated as such. No Contributor guarantees any outcome or result from the application of the information contained in the Excel and no warranty as to the accuracy or correctness of this information is provided.</a:t>
          </a:r>
          <a:r>
            <a:rPr lang="en-GB" sz="1100" b="0" i="1" baseline="0">
              <a:solidFill>
                <a:schemeClr val="dk1"/>
              </a:solidFill>
              <a:effectLst/>
              <a:latin typeface="+mn-lt"/>
              <a:ea typeface="+mn-ea"/>
              <a:cs typeface="+mn-cs"/>
            </a:rPr>
            <a:t> </a:t>
          </a:r>
          <a:r>
            <a:rPr lang="en-GB" sz="1100" b="0" i="1">
              <a:solidFill>
                <a:schemeClr val="dk1"/>
              </a:solidFill>
              <a:effectLst/>
              <a:latin typeface="+mn-lt"/>
              <a:ea typeface="+mn-ea"/>
              <a:cs typeface="+mn-cs"/>
            </a:rPr>
            <a:t>Users assume sole responsibility for their use of this Excel, and for any and all conclusions drawn from its use.  Each Contributor hereby excludes all warranties, representations, conditions and all other terms of any kind whatsoever implied by statute or common law in relation to this Excel, to the fullest extent permitted by applicable law.  If a user is in any doubt as to using anything produced by the Contributors, please seek independent advice. </a:t>
          </a:r>
          <a:endParaRPr lang="en-GB">
            <a:effectLst/>
          </a:endParaRPr>
        </a:p>
        <a:p>
          <a:endParaRPr lang="en-GB" sz="1100" b="1" i="1">
            <a:solidFill>
              <a:schemeClr val="dk1"/>
            </a:solidFill>
            <a:effectLst/>
            <a:latin typeface="+mn-lt"/>
            <a:ea typeface="+mn-ea"/>
            <a:cs typeface="+mn-cs"/>
          </a:endParaRPr>
        </a:p>
        <a:p>
          <a:r>
            <a:rPr lang="en-GB" sz="1100" b="1" i="1">
              <a:solidFill>
                <a:schemeClr val="dk1"/>
              </a:solidFill>
              <a:effectLst/>
              <a:latin typeface="+mn-lt"/>
              <a:ea typeface="+mn-ea"/>
              <a:cs typeface="+mn-cs"/>
            </a:rPr>
            <a:t>Intellectual property and use</a:t>
          </a:r>
          <a:endParaRPr lang="en-GB">
            <a:effectLst/>
          </a:endParaRPr>
        </a:p>
        <a:p>
          <a:r>
            <a:rPr lang="en-GB" sz="1100" b="0" i="1">
              <a:solidFill>
                <a:schemeClr val="dk1"/>
              </a:solidFill>
              <a:effectLst/>
              <a:latin typeface="+mn-lt"/>
              <a:ea typeface="+mn-ea"/>
              <a:cs typeface="+mn-cs"/>
            </a:rPr>
            <a:t>All material in the Excel is the intellectual property or copyright material of the IFoA, unless otherwise stated.</a:t>
          </a:r>
          <a:endParaRPr lang="en-GB">
            <a:effectLst/>
          </a:endParaRPr>
        </a:p>
        <a:p>
          <a:r>
            <a:rPr lang="en-GB" sz="1100" b="0" i="1">
              <a:solidFill>
                <a:schemeClr val="dk1"/>
              </a:solidFill>
              <a:effectLst/>
              <a:latin typeface="+mn-lt"/>
              <a:ea typeface="+mn-ea"/>
              <a:cs typeface="+mn-cs"/>
            </a:rPr>
            <a:t>Any logos/brands/trademarks of the Contributors contained within the Excel is the intellectual property of the respective Contributor.</a:t>
          </a:r>
          <a:endParaRPr lang="en-GB">
            <a:effectLst/>
          </a:endParaRPr>
        </a:p>
        <a:p>
          <a:r>
            <a:rPr lang="en-GB" sz="1100" b="0" i="1">
              <a:solidFill>
                <a:schemeClr val="dk1"/>
              </a:solidFill>
              <a:effectLst/>
              <a:latin typeface="+mn-lt"/>
              <a:ea typeface="+mn-ea"/>
              <a:cs typeface="+mn-cs"/>
            </a:rPr>
            <a:t>Users of the Excel should note that the Excel has been produced for personal use only and the information and materials available on the Excel shall not be used for any other purpose whatsoever.</a:t>
          </a:r>
        </a:p>
        <a:p>
          <a:endParaRPr lang="en-GB">
            <a:effectLst/>
          </a:endParaRPr>
        </a:p>
        <a:p>
          <a:r>
            <a:rPr lang="en-GB" sz="1100" b="0" i="1">
              <a:solidFill>
                <a:schemeClr val="dk1"/>
              </a:solidFill>
              <a:effectLst/>
              <a:latin typeface="+mn-lt"/>
              <a:ea typeface="+mn-ea"/>
              <a:cs typeface="+mn-cs"/>
            </a:rPr>
            <a:t>© Institute and Faculty of Actuaries (RC 000243)</a:t>
          </a:r>
          <a:endParaRPr lang="en-GB">
            <a:effectLst/>
          </a:endParaRPr>
        </a:p>
        <a:p>
          <a:endParaRPr lang="en-GB" sz="1100" i="1"/>
        </a:p>
      </xdr:txBody>
    </xdr:sp>
    <xdr:clientData/>
  </xdr:twoCellAnchor>
  <xdr:twoCellAnchor>
    <xdr:from>
      <xdr:col>1</xdr:col>
      <xdr:colOff>74083</xdr:colOff>
      <xdr:row>32</xdr:row>
      <xdr:rowOff>31751</xdr:rowOff>
    </xdr:from>
    <xdr:to>
      <xdr:col>19</xdr:col>
      <xdr:colOff>221721</xdr:colOff>
      <xdr:row>40</xdr:row>
      <xdr:rowOff>95250</xdr:rowOff>
    </xdr:to>
    <xdr:sp macro="" textlink="">
      <xdr:nvSpPr>
        <xdr:cNvPr id="3" name="TextBox 2">
          <a:extLst>
            <a:ext uri="{FF2B5EF4-FFF2-40B4-BE49-F238E27FC236}">
              <a16:creationId xmlns:a16="http://schemas.microsoft.com/office/drawing/2014/main" id="{B16FBB3E-0518-4B0B-B464-12726AD256FC}"/>
            </a:ext>
          </a:extLst>
        </xdr:cNvPr>
        <xdr:cNvSpPr txBox="1"/>
      </xdr:nvSpPr>
      <xdr:spPr>
        <a:xfrm>
          <a:off x="677333" y="6127751"/>
          <a:ext cx="11006138" cy="1587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1">
              <a:solidFill>
                <a:schemeClr val="dk1"/>
              </a:solidFill>
              <a:effectLst/>
              <a:latin typeface="+mn-lt"/>
              <a:ea typeface="+mn-ea"/>
              <a:cs typeface="+mn-cs"/>
            </a:rPr>
            <a:t>Compliance</a:t>
          </a:r>
          <a:r>
            <a:rPr lang="en-GB" sz="1100" b="1" i="1" baseline="0">
              <a:solidFill>
                <a:schemeClr val="dk1"/>
              </a:solidFill>
              <a:effectLst/>
              <a:latin typeface="+mn-lt"/>
              <a:ea typeface="+mn-ea"/>
              <a:cs typeface="+mn-cs"/>
            </a:rPr>
            <a:t> with Actuarial Standards</a:t>
          </a:r>
          <a:endParaRPr lang="en-GB" sz="1100" b="1" i="1">
            <a:solidFill>
              <a:schemeClr val="dk1"/>
            </a:solidFill>
            <a:effectLst/>
            <a:latin typeface="+mn-lt"/>
            <a:ea typeface="+mn-ea"/>
            <a:cs typeface="+mn-cs"/>
          </a:endParaRPr>
        </a:p>
        <a:p>
          <a:r>
            <a:rPr lang="en-GB" sz="1100" b="0" i="1">
              <a:solidFill>
                <a:schemeClr val="dk1"/>
              </a:solidFill>
              <a:effectLst/>
              <a:latin typeface="+mn-lt"/>
              <a:ea typeface="+mn-ea"/>
              <a:cs typeface="+mn-cs"/>
            </a:rPr>
            <a:t>This work falls within the scope of TAS 100: General Actuarial Standands and</a:t>
          </a:r>
          <a:r>
            <a:rPr lang="en-GB" sz="1100" b="0" i="1" baseline="0">
              <a:solidFill>
                <a:schemeClr val="dk1"/>
              </a:solidFill>
              <a:effectLst/>
              <a:latin typeface="+mn-lt"/>
              <a:ea typeface="+mn-ea"/>
              <a:cs typeface="+mn-cs"/>
            </a:rPr>
            <a:t> TAS: Techincal Actuarial Standards, Models</a:t>
          </a:r>
          <a:r>
            <a:rPr lang="en-GB" sz="1100" b="0" i="1">
              <a:solidFill>
                <a:schemeClr val="dk1"/>
              </a:solidFill>
              <a:effectLst/>
              <a:latin typeface="+mn-lt"/>
              <a:ea typeface="+mn-ea"/>
              <a:cs typeface="+mn-cs"/>
            </a:rPr>
            <a:t>. </a:t>
          </a:r>
        </a:p>
        <a:p>
          <a:endParaRPr lang="en-GB" sz="1100" b="0" i="1">
            <a:solidFill>
              <a:schemeClr val="dk1"/>
            </a:solidFill>
            <a:effectLst/>
            <a:latin typeface="+mn-lt"/>
            <a:ea typeface="+mn-ea"/>
            <a:cs typeface="+mn-cs"/>
          </a:endParaRPr>
        </a:p>
        <a:p>
          <a:r>
            <a:rPr lang="en-GB" sz="1100" b="0" i="1">
              <a:solidFill>
                <a:schemeClr val="dk1"/>
              </a:solidFill>
              <a:effectLst/>
              <a:latin typeface="+mn-lt"/>
              <a:ea typeface="+mn-ea"/>
              <a:cs typeface="+mn-cs"/>
            </a:rPr>
            <a:t>The information in this</a:t>
          </a:r>
          <a:r>
            <a:rPr lang="en-GB" sz="1100" b="0" i="1" baseline="0">
              <a:solidFill>
                <a:schemeClr val="dk1"/>
              </a:solidFill>
              <a:effectLst/>
              <a:latin typeface="+mn-lt"/>
              <a:ea typeface="+mn-ea"/>
              <a:cs typeface="+mn-cs"/>
            </a:rPr>
            <a:t> Excel is intended to supplement the published report that should be read to understand the reliance and limitions of the model:</a:t>
          </a:r>
        </a:p>
        <a:p>
          <a:r>
            <a:rPr lang="en-GB">
              <a:hlinkClick xmlns:r="http://schemas.openxmlformats.org/officeDocument/2006/relationships" r:id=""/>
            </a:rPr>
            <a:t>arc-diabetes-sessional-paper.pdf</a:t>
          </a:r>
          <a:r>
            <a:rPr lang="en-GB" sz="1100" b="0" i="1" baseline="0">
              <a:solidFill>
                <a:schemeClr val="dk1"/>
              </a:solidFill>
              <a:effectLst/>
              <a:latin typeface="+mn-lt"/>
              <a:ea typeface="+mn-ea"/>
              <a:cs typeface="+mn-cs"/>
            </a:rPr>
            <a:t>  </a:t>
          </a:r>
          <a:endParaRPr lang="en-GB" sz="1100" b="0" i="1">
            <a:solidFill>
              <a:schemeClr val="dk1"/>
            </a:solidFill>
            <a:effectLst/>
            <a:latin typeface="+mn-lt"/>
            <a:ea typeface="+mn-ea"/>
            <a:cs typeface="+mn-cs"/>
          </a:endParaRPr>
        </a:p>
        <a:p>
          <a:endParaRPr lang="en-GB" sz="1100" b="0" i="1">
            <a:solidFill>
              <a:schemeClr val="dk1"/>
            </a:solidFill>
            <a:effectLst/>
            <a:latin typeface="+mn-lt"/>
            <a:ea typeface="+mn-ea"/>
            <a:cs typeface="+mn-cs"/>
          </a:endParaRPr>
        </a:p>
        <a:p>
          <a:r>
            <a:rPr lang="en-GB" sz="1100" b="0" i="1">
              <a:solidFill>
                <a:schemeClr val="dk1"/>
              </a:solidFill>
              <a:effectLst/>
              <a:latin typeface="+mn-lt"/>
              <a:ea typeface="+mn-ea"/>
              <a:cs typeface="+mn-cs"/>
            </a:rPr>
            <a:t>In addition, the requirements of APS X2 (Review of Actuarial Work) apply to this work. </a:t>
          </a:r>
          <a:endParaRPr lang="en-GB" sz="1100" i="1"/>
        </a:p>
      </xdr:txBody>
    </xdr:sp>
    <xdr:clientData/>
  </xdr:twoCellAnchor>
  <xdr:twoCellAnchor>
    <xdr:from>
      <xdr:col>1</xdr:col>
      <xdr:colOff>84666</xdr:colOff>
      <xdr:row>42</xdr:row>
      <xdr:rowOff>10585</xdr:rowOff>
    </xdr:from>
    <xdr:to>
      <xdr:col>19</xdr:col>
      <xdr:colOff>232304</xdr:colOff>
      <xdr:row>47</xdr:row>
      <xdr:rowOff>158751</xdr:rowOff>
    </xdr:to>
    <xdr:sp macro="" textlink="">
      <xdr:nvSpPr>
        <xdr:cNvPr id="4" name="TextBox 3">
          <a:extLst>
            <a:ext uri="{FF2B5EF4-FFF2-40B4-BE49-F238E27FC236}">
              <a16:creationId xmlns:a16="http://schemas.microsoft.com/office/drawing/2014/main" id="{93D6379F-E877-44D0-9315-17A4E1C95CA6}"/>
            </a:ext>
          </a:extLst>
        </xdr:cNvPr>
        <xdr:cNvSpPr txBox="1"/>
      </xdr:nvSpPr>
      <xdr:spPr>
        <a:xfrm>
          <a:off x="687916" y="8011585"/>
          <a:ext cx="11006138" cy="11006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1">
              <a:solidFill>
                <a:schemeClr val="dk1"/>
              </a:solidFill>
              <a:effectLst/>
              <a:latin typeface="+mn-lt"/>
              <a:ea typeface="+mn-ea"/>
              <a:cs typeface="+mn-cs"/>
            </a:rPr>
            <a:t>Contact</a:t>
          </a:r>
          <a:r>
            <a:rPr lang="en-GB" sz="1100" b="1" i="1" baseline="0">
              <a:solidFill>
                <a:schemeClr val="dk1"/>
              </a:solidFill>
              <a:effectLst/>
              <a:latin typeface="+mn-lt"/>
              <a:ea typeface="+mn-ea"/>
              <a:cs typeface="+mn-cs"/>
            </a:rPr>
            <a:t> and feedback:</a:t>
          </a:r>
        </a:p>
        <a:p>
          <a:r>
            <a:rPr lang="en-GB" sz="1100" b="0" i="1">
              <a:solidFill>
                <a:schemeClr val="dk1"/>
              </a:solidFill>
              <a:effectLst/>
              <a:latin typeface="+mn-lt"/>
              <a:ea typeface="+mn-ea"/>
              <a:cs typeface="+mn-cs"/>
            </a:rPr>
            <a:t>We welcome feedback from users or if you have any questions,</a:t>
          </a:r>
          <a:r>
            <a:rPr lang="en-GB" sz="1100" b="0" i="1" baseline="0">
              <a:solidFill>
                <a:schemeClr val="dk1"/>
              </a:solidFill>
              <a:effectLst/>
              <a:latin typeface="+mn-lt"/>
              <a:ea typeface="+mn-ea"/>
              <a:cs typeface="+mn-cs"/>
            </a:rPr>
            <a:t> please contact</a:t>
          </a:r>
          <a:r>
            <a:rPr lang="en-GB" sz="1100" b="0" i="1">
              <a:solidFill>
                <a:schemeClr val="dk1"/>
              </a:solidFill>
              <a:effectLst/>
              <a:latin typeface="+mn-lt"/>
              <a:ea typeface="+mn-ea"/>
              <a:cs typeface="+mn-cs"/>
            </a:rPr>
            <a:t>:</a:t>
          </a:r>
        </a:p>
        <a:p>
          <a:endParaRPr lang="en-GB" sz="1100" b="0" i="1">
            <a:solidFill>
              <a:schemeClr val="dk1"/>
            </a:solidFill>
            <a:effectLst/>
            <a:latin typeface="+mn-lt"/>
            <a:ea typeface="+mn-ea"/>
            <a:cs typeface="+mn-cs"/>
          </a:endParaRPr>
        </a:p>
        <a:p>
          <a:r>
            <a:rPr lang="en-GB" sz="1100" b="0" i="1">
              <a:solidFill>
                <a:schemeClr val="dk1"/>
              </a:solidFill>
              <a:effectLst/>
              <a:latin typeface="+mn-lt"/>
              <a:ea typeface="+mn-ea"/>
              <a:cs typeface="+mn-cs"/>
            </a:rPr>
            <a:t>Caroline Winchester: </a:t>
          </a:r>
          <a:r>
            <a:rPr lang="en-GB" sz="1100">
              <a:solidFill>
                <a:schemeClr val="dk1"/>
              </a:solidFill>
              <a:effectLst/>
              <a:latin typeface="+mn-lt"/>
              <a:ea typeface="+mn-ea"/>
              <a:cs typeface="+mn-cs"/>
            </a:rPr>
            <a:t>Caroline.Winchester@actuaries.org.uk</a:t>
          </a:r>
        </a:p>
        <a:p>
          <a:endParaRPr lang="en-GB" sz="1100" i="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623888</xdr:colOff>
      <xdr:row>4</xdr:row>
      <xdr:rowOff>62969</xdr:rowOff>
    </xdr:from>
    <xdr:to>
      <xdr:col>15</xdr:col>
      <xdr:colOff>4762</xdr:colOff>
      <xdr:row>41</xdr:row>
      <xdr:rowOff>158750</xdr:rowOff>
    </xdr:to>
    <xdr:sp macro="" textlink="">
      <xdr:nvSpPr>
        <xdr:cNvPr id="2" name="TextBox 1">
          <a:extLst>
            <a:ext uri="{FF2B5EF4-FFF2-40B4-BE49-F238E27FC236}">
              <a16:creationId xmlns:a16="http://schemas.microsoft.com/office/drawing/2014/main" id="{76CD749A-BAC8-91AA-DA98-204A05515079}"/>
            </a:ext>
          </a:extLst>
        </xdr:cNvPr>
        <xdr:cNvSpPr txBox="1"/>
      </xdr:nvSpPr>
      <xdr:spPr>
        <a:xfrm>
          <a:off x="623888" y="793219"/>
          <a:ext cx="11731624" cy="67526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dk1"/>
              </a:solidFill>
              <a:effectLst/>
              <a:latin typeface="+mn-lt"/>
              <a:ea typeface="+mn-ea"/>
              <a:cs typeface="+mn-cs"/>
            </a:rPr>
            <a:t>Input information guidance</a:t>
          </a:r>
        </a:p>
        <a:p>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“Date of application”</a:t>
          </a:r>
          <a:r>
            <a:rPr lang="en-US" sz="1100" i="1">
              <a:solidFill>
                <a:schemeClr val="dk1"/>
              </a:solidFill>
              <a:effectLst/>
              <a:latin typeface="+mn-lt"/>
              <a:ea typeface="+mn-ea"/>
              <a:cs typeface="+mn-cs"/>
            </a:rPr>
            <a:t>  this</a:t>
          </a:r>
          <a:r>
            <a:rPr lang="en-US" sz="1100" i="1" baseline="0">
              <a:solidFill>
                <a:schemeClr val="dk1"/>
              </a:solidFill>
              <a:effectLst/>
              <a:latin typeface="+mn-lt"/>
              <a:ea typeface="+mn-ea"/>
              <a:cs typeface="+mn-cs"/>
            </a:rPr>
            <a:t> is the date when the applicant applies for insurance coverage to start.  This feeds into the hazard rate as described in Section </a:t>
          </a:r>
          <a:r>
            <a:rPr lang="en-US" sz="1100" i="1" u="sng" baseline="0">
              <a:solidFill>
                <a:schemeClr val="dk1"/>
              </a:solidFill>
              <a:effectLst/>
              <a:latin typeface="+mn-lt"/>
              <a:ea typeface="+mn-ea"/>
              <a:cs typeface="+mn-cs"/>
            </a:rPr>
            <a:t>6.3.2</a:t>
          </a:r>
          <a:r>
            <a:rPr lang="en-US" sz="1100" i="1" baseline="0">
              <a:solidFill>
                <a:schemeClr val="dk1"/>
              </a:solidFill>
              <a:effectLst/>
              <a:latin typeface="+mn-lt"/>
              <a:ea typeface="+mn-ea"/>
              <a:cs typeface="+mn-cs"/>
            </a:rPr>
            <a:t>.  </a:t>
          </a:r>
          <a:endParaRPr lang="en-GB">
            <a:effectLst/>
          </a:endParaRPr>
        </a:p>
        <a:p>
          <a:endParaRPr lang="en-US" sz="1100" i="1">
            <a:solidFill>
              <a:schemeClr val="dk1"/>
            </a:solidFill>
            <a:effectLst/>
            <a:latin typeface="+mn-lt"/>
            <a:ea typeface="+mn-ea"/>
            <a:cs typeface="+mn-cs"/>
          </a:endParaRPr>
        </a:p>
        <a:p>
          <a:r>
            <a:rPr lang="en-US" sz="1100" i="1">
              <a:solidFill>
                <a:schemeClr val="dk1"/>
              </a:solidFill>
              <a:effectLst/>
              <a:latin typeface="+mn-lt"/>
              <a:ea typeface="+mn-ea"/>
              <a:cs typeface="+mn-cs"/>
            </a:rPr>
            <a:t>For</a:t>
          </a:r>
          <a:r>
            <a:rPr lang="en-US" sz="1100" i="1" baseline="0">
              <a:solidFill>
                <a:schemeClr val="dk1"/>
              </a:solidFill>
              <a:effectLst/>
              <a:latin typeface="+mn-lt"/>
              <a:ea typeface="+mn-ea"/>
              <a:cs typeface="+mn-cs"/>
            </a:rPr>
            <a:t> the</a:t>
          </a:r>
          <a:r>
            <a:rPr lang="en-US" sz="1100" i="1">
              <a:solidFill>
                <a:schemeClr val="dk1"/>
              </a:solidFill>
              <a:effectLst/>
              <a:latin typeface="+mn-lt"/>
              <a:ea typeface="+mn-ea"/>
              <a:cs typeface="+mn-cs"/>
            </a:rPr>
            <a:t> parameter </a:t>
          </a:r>
          <a:r>
            <a:rPr lang="en-US" sz="1100" b="1" i="1">
              <a:solidFill>
                <a:schemeClr val="dk1"/>
              </a:solidFill>
              <a:effectLst/>
              <a:latin typeface="+mn-lt"/>
              <a:ea typeface="+mn-ea"/>
              <a:cs typeface="+mn-cs"/>
            </a:rPr>
            <a:t>“Date of birth”</a:t>
          </a:r>
          <a:r>
            <a:rPr lang="en-US" sz="1100" b="0" i="1">
              <a:solidFill>
                <a:schemeClr val="dk1"/>
              </a:solidFill>
              <a:effectLst/>
              <a:latin typeface="+mn-lt"/>
              <a:ea typeface="+mn-ea"/>
              <a:cs typeface="+mn-cs"/>
            </a:rPr>
            <a:t>,</a:t>
          </a:r>
          <a:r>
            <a:rPr lang="en-US" sz="1100" b="0" i="1" baseline="0">
              <a:solidFill>
                <a:schemeClr val="dk1"/>
              </a:solidFill>
              <a:effectLst/>
              <a:latin typeface="+mn-lt"/>
              <a:ea typeface="+mn-ea"/>
              <a:cs typeface="+mn-cs"/>
            </a:rPr>
            <a:t> the </a:t>
          </a:r>
          <a:r>
            <a:rPr lang="en-US" sz="1100" i="1">
              <a:solidFill>
                <a:schemeClr val="dk1"/>
              </a:solidFill>
              <a:effectLst/>
              <a:latin typeface="+mn-lt"/>
              <a:ea typeface="+mn-ea"/>
              <a:cs typeface="+mn-cs"/>
            </a:rPr>
            <a:t>user should enter the date in a DD/MM/YYYY</a:t>
          </a:r>
          <a:r>
            <a:rPr lang="en-US" sz="1100" i="1" baseline="0">
              <a:solidFill>
                <a:schemeClr val="dk1"/>
              </a:solidFill>
              <a:effectLst/>
              <a:latin typeface="+mn-lt"/>
              <a:ea typeface="+mn-ea"/>
              <a:cs typeface="+mn-cs"/>
            </a:rPr>
            <a:t> format</a:t>
          </a:r>
          <a:r>
            <a:rPr lang="en-US" sz="1100" i="1">
              <a:solidFill>
                <a:schemeClr val="dk1"/>
              </a:solidFill>
              <a:effectLst/>
              <a:latin typeface="+mn-lt"/>
              <a:ea typeface="+mn-ea"/>
              <a:cs typeface="+mn-cs"/>
            </a:rPr>
            <a:t>. This information is used to compute age at</a:t>
          </a:r>
          <a:r>
            <a:rPr lang="en-US" sz="1100" i="1" baseline="0">
              <a:solidFill>
                <a:schemeClr val="dk1"/>
              </a:solidFill>
              <a:effectLst/>
              <a:latin typeface="+mn-lt"/>
              <a:ea typeface="+mn-ea"/>
              <a:cs typeface="+mn-cs"/>
            </a:rPr>
            <a:t> the study start date (i.e. </a:t>
          </a:r>
          <a:r>
            <a:rPr lang="en-US" sz="1100" i="1">
              <a:solidFill>
                <a:schemeClr val="dk1"/>
              </a:solidFill>
              <a:effectLst/>
              <a:latin typeface="+mn-lt"/>
              <a:ea typeface="+mn-ea"/>
              <a:cs typeface="+mn-cs"/>
            </a:rPr>
            <a:t>01.01.2010)</a:t>
          </a:r>
          <a:r>
            <a:rPr lang="en-US" sz="1100" i="1" baseline="0">
              <a:solidFill>
                <a:schemeClr val="dk1"/>
              </a:solidFill>
              <a:effectLst/>
              <a:latin typeface="+mn-lt"/>
              <a:ea typeface="+mn-ea"/>
              <a:cs typeface="+mn-cs"/>
            </a:rPr>
            <a:t> as described in </a:t>
          </a:r>
          <a:r>
            <a:rPr lang="en-US" sz="1100" i="1">
              <a:solidFill>
                <a:schemeClr val="dk1"/>
              </a:solidFill>
              <a:effectLst/>
              <a:latin typeface="+mn-lt"/>
              <a:ea typeface="+mn-ea"/>
              <a:cs typeface="+mn-cs"/>
            </a:rPr>
            <a:t>Section </a:t>
          </a:r>
          <a:r>
            <a:rPr lang="en-US" sz="1100" i="1" u="sng">
              <a:solidFill>
                <a:srgbClr val="0070C0"/>
              </a:solidFill>
              <a:effectLst/>
              <a:latin typeface="+mn-lt"/>
              <a:ea typeface="+mn-ea"/>
              <a:cs typeface="+mn-cs"/>
            </a:rPr>
            <a:t>6.2</a:t>
          </a:r>
          <a:r>
            <a:rPr lang="en-US" sz="1100" i="1">
              <a:solidFill>
                <a:schemeClr val="dk1"/>
              </a:solidFill>
              <a:effectLst/>
              <a:latin typeface="+mn-lt"/>
              <a:ea typeface="+mn-ea"/>
              <a:cs typeface="+mn-cs"/>
            </a:rPr>
            <a:t>.</a:t>
          </a:r>
        </a:p>
        <a:p>
          <a:endParaRPr lang="en-GB" sz="1100" i="1">
            <a:solidFill>
              <a:schemeClr val="dk1"/>
            </a:solidFill>
            <a:effectLst/>
            <a:latin typeface="+mn-lt"/>
            <a:ea typeface="+mn-ea"/>
            <a:cs typeface="+mn-cs"/>
          </a:endParaRPr>
        </a:p>
        <a:p>
          <a:r>
            <a:rPr lang="en-GB" sz="1100" i="1">
              <a:solidFill>
                <a:schemeClr val="dk1"/>
              </a:solidFill>
              <a:effectLst/>
              <a:latin typeface="+mn-lt"/>
              <a:ea typeface="+mn-ea"/>
              <a:cs typeface="+mn-cs"/>
            </a:rPr>
            <a:t>For</a:t>
          </a:r>
          <a:r>
            <a:rPr lang="en-GB" sz="1100" i="1" baseline="0">
              <a:solidFill>
                <a:schemeClr val="dk1"/>
              </a:solidFill>
              <a:effectLst/>
              <a:latin typeface="+mn-lt"/>
              <a:ea typeface="+mn-ea"/>
              <a:cs typeface="+mn-cs"/>
            </a:rPr>
            <a:t> the parameter </a:t>
          </a:r>
          <a:r>
            <a:rPr lang="en-US" sz="1100" i="1">
              <a:solidFill>
                <a:schemeClr val="dk1"/>
              </a:solidFill>
              <a:effectLst/>
              <a:latin typeface="+mn-lt"/>
              <a:ea typeface="+mn-ea"/>
              <a:cs typeface="+mn-cs"/>
            </a:rPr>
            <a:t>called </a:t>
          </a:r>
          <a:r>
            <a:rPr lang="en-US" sz="1100" b="1" i="1">
              <a:solidFill>
                <a:schemeClr val="dk1"/>
              </a:solidFill>
              <a:effectLst/>
              <a:latin typeface="+mn-lt"/>
              <a:ea typeface="+mn-ea"/>
              <a:cs typeface="+mn-cs"/>
            </a:rPr>
            <a:t>“IMD (1-5)”</a:t>
          </a:r>
          <a:r>
            <a:rPr lang="en-US" sz="1100" b="0" i="1">
              <a:solidFill>
                <a:schemeClr val="dk1"/>
              </a:solidFill>
              <a:effectLst/>
              <a:latin typeface="+mn-lt"/>
              <a:ea typeface="+mn-ea"/>
              <a:cs typeface="+mn-cs"/>
            </a:rPr>
            <a:t>,</a:t>
          </a:r>
          <a:r>
            <a:rPr lang="en-US" sz="1100" b="0" i="1" baseline="0">
              <a:solidFill>
                <a:schemeClr val="dk1"/>
              </a:solidFill>
              <a:effectLst/>
              <a:latin typeface="+mn-lt"/>
              <a:ea typeface="+mn-ea"/>
              <a:cs typeface="+mn-cs"/>
            </a:rPr>
            <a:t> </a:t>
          </a:r>
          <a:r>
            <a:rPr lang="en-US" sz="1100" i="1">
              <a:solidFill>
                <a:schemeClr val="dk1"/>
              </a:solidFill>
              <a:effectLst/>
              <a:latin typeface="+mn-lt"/>
              <a:ea typeface="+mn-ea"/>
              <a:cs typeface="+mn-cs"/>
            </a:rPr>
            <a:t>the user should enter the index of multiple deprivation (IMD) on the scale from 1 to 5 as explained in Section </a:t>
          </a:r>
          <a:r>
            <a:rPr lang="en-US" sz="1100" i="1" u="none" strike="noStrike">
              <a:solidFill>
                <a:schemeClr val="dk1"/>
              </a:solidFill>
              <a:effectLst/>
              <a:latin typeface="+mn-lt"/>
              <a:ea typeface="+mn-ea"/>
              <a:cs typeface="+mn-cs"/>
              <a:hlinkClick xmlns:r="http://schemas.openxmlformats.org/officeDocument/2006/relationships" r:id=""/>
            </a:rPr>
            <a:t>6.2</a:t>
          </a:r>
          <a:r>
            <a:rPr lang="en-US" sz="1100" i="1">
              <a:solidFill>
                <a:schemeClr val="dk1"/>
              </a:solidFill>
              <a:effectLst/>
              <a:latin typeface="+mn-lt"/>
              <a:ea typeface="+mn-ea"/>
              <a:cs typeface="+mn-cs"/>
            </a:rPr>
            <a:t>. That is, if the actual index (from 1 to 10) is equal to 1 or 2 - enter 1, for 3-4 enter 2, for 5-6 enter 3, for 7-8 enter 4, and for 9-10 enter 5. This information is then used to automatically compute attributes MD12, MDI3, MDI4 and MDI5 using the formulas for z</a:t>
          </a:r>
          <a:r>
            <a:rPr lang="en-US" sz="1100" i="1" baseline="-25000">
              <a:solidFill>
                <a:schemeClr val="dk1"/>
              </a:solidFill>
              <a:effectLst/>
              <a:latin typeface="+mn-lt"/>
              <a:ea typeface="+mn-ea"/>
              <a:cs typeface="+mn-cs"/>
            </a:rPr>
            <a:t>md1</a:t>
          </a:r>
          <a:r>
            <a:rPr lang="en-US" sz="1100" i="1">
              <a:solidFill>
                <a:schemeClr val="dk1"/>
              </a:solidFill>
              <a:effectLst/>
              <a:latin typeface="+mn-lt"/>
              <a:ea typeface="+mn-ea"/>
              <a:cs typeface="+mn-cs"/>
            </a:rPr>
            <a:t>, z</a:t>
          </a:r>
          <a:r>
            <a:rPr lang="en-US" sz="1100" i="1" baseline="-25000">
              <a:solidFill>
                <a:schemeClr val="dk1"/>
              </a:solidFill>
              <a:effectLst/>
              <a:latin typeface="+mn-lt"/>
              <a:ea typeface="+mn-ea"/>
              <a:cs typeface="+mn-cs"/>
            </a:rPr>
            <a:t>md2</a:t>
          </a:r>
          <a:r>
            <a:rPr lang="en-US" sz="1100" i="1">
              <a:solidFill>
                <a:schemeClr val="dk1"/>
              </a:solidFill>
              <a:effectLst/>
              <a:latin typeface="+mn-lt"/>
              <a:ea typeface="+mn-ea"/>
              <a:cs typeface="+mn-cs"/>
            </a:rPr>
            <a:t>, z</a:t>
          </a:r>
          <a:r>
            <a:rPr lang="en-US" sz="1100" i="1" baseline="-25000">
              <a:solidFill>
                <a:schemeClr val="dk1"/>
              </a:solidFill>
              <a:effectLst/>
              <a:latin typeface="+mn-lt"/>
              <a:ea typeface="+mn-ea"/>
              <a:cs typeface="+mn-cs"/>
            </a:rPr>
            <a:t>md3</a:t>
          </a:r>
          <a:r>
            <a:rPr lang="en-US" sz="1100" i="1">
              <a:solidFill>
                <a:schemeClr val="dk1"/>
              </a:solidFill>
              <a:effectLst/>
              <a:latin typeface="+mn-lt"/>
              <a:ea typeface="+mn-ea"/>
              <a:cs typeface="+mn-cs"/>
            </a:rPr>
            <a:t> and z</a:t>
          </a:r>
          <a:r>
            <a:rPr lang="en-US" sz="1100" i="1" baseline="-25000">
              <a:solidFill>
                <a:schemeClr val="dk1"/>
              </a:solidFill>
              <a:effectLst/>
              <a:latin typeface="+mn-lt"/>
              <a:ea typeface="+mn-ea"/>
              <a:cs typeface="+mn-cs"/>
            </a:rPr>
            <a:t>md4</a:t>
          </a:r>
          <a:r>
            <a:rPr lang="en-US" sz="1100" i="1">
              <a:solidFill>
                <a:schemeClr val="dk1"/>
              </a:solidFill>
              <a:effectLst/>
              <a:latin typeface="+mn-lt"/>
              <a:ea typeface="+mn-ea"/>
              <a:cs typeface="+mn-cs"/>
            </a:rPr>
            <a:t> in Section </a:t>
          </a:r>
          <a:r>
            <a:rPr lang="en-US" sz="1100" i="1" u="none" strike="noStrike">
              <a:solidFill>
                <a:schemeClr val="dk1"/>
              </a:solidFill>
              <a:effectLst/>
              <a:latin typeface="+mn-lt"/>
              <a:ea typeface="+mn-ea"/>
              <a:cs typeface="+mn-cs"/>
              <a:hlinkClick xmlns:r="http://schemas.openxmlformats.org/officeDocument/2006/relationships" r:id=""/>
            </a:rPr>
            <a:t>6.2</a:t>
          </a:r>
          <a:r>
            <a:rPr lang="en-US" sz="1100" i="1">
              <a:solidFill>
                <a:schemeClr val="dk1"/>
              </a:solidFill>
              <a:effectLst/>
              <a:latin typeface="+mn-lt"/>
              <a:ea typeface="+mn-ea"/>
              <a:cs typeface="+mn-cs"/>
            </a:rPr>
            <a:t>.</a:t>
          </a:r>
        </a:p>
        <a:p>
          <a:endParaRPr lang="en-GB" sz="1100" i="1">
            <a:solidFill>
              <a:schemeClr val="dk1"/>
            </a:solidFill>
            <a:effectLst/>
            <a:latin typeface="+mn-lt"/>
            <a:ea typeface="+mn-ea"/>
            <a:cs typeface="+mn-cs"/>
          </a:endParaRPr>
        </a:p>
        <a:p>
          <a:r>
            <a:rPr lang="en-US" sz="1100" i="1">
              <a:solidFill>
                <a:schemeClr val="dk1"/>
              </a:solidFill>
              <a:effectLst/>
              <a:latin typeface="+mn-lt"/>
              <a:ea typeface="+mn-ea"/>
              <a:cs typeface="+mn-cs"/>
            </a:rPr>
            <a:t>For the parameter </a:t>
          </a:r>
          <a:r>
            <a:rPr lang="en-US" sz="1100" b="1" i="1">
              <a:solidFill>
                <a:schemeClr val="dk1"/>
              </a:solidFill>
              <a:effectLst/>
              <a:latin typeface="+mn-lt"/>
              <a:ea typeface="+mn-ea"/>
              <a:cs typeface="+mn-cs"/>
            </a:rPr>
            <a:t>"BMI",</a:t>
          </a:r>
          <a:r>
            <a:rPr lang="en-US" sz="1100" i="1">
              <a:solidFill>
                <a:schemeClr val="dk1"/>
              </a:solidFill>
              <a:effectLst/>
              <a:latin typeface="+mn-lt"/>
              <a:ea typeface="+mn-ea"/>
              <a:cs typeface="+mn-cs"/>
            </a:rPr>
            <a:t> the user should enter the result of the last known measurement of the body mass index. This information is used to automatically compute attributes BMI1, BMI2, BMI3, BMI4 and BMI5 using the formula for z</a:t>
          </a:r>
          <a:r>
            <a:rPr lang="en-US" sz="1100" i="1" baseline="-25000">
              <a:solidFill>
                <a:schemeClr val="dk1"/>
              </a:solidFill>
              <a:effectLst/>
              <a:latin typeface="+mn-lt"/>
              <a:ea typeface="+mn-ea"/>
              <a:cs typeface="+mn-cs"/>
            </a:rPr>
            <a:t>b1</a:t>
          </a:r>
          <a:r>
            <a:rPr lang="en-US" sz="1100" i="1">
              <a:solidFill>
                <a:schemeClr val="dk1"/>
              </a:solidFill>
              <a:effectLst/>
              <a:latin typeface="+mn-lt"/>
              <a:ea typeface="+mn-ea"/>
              <a:cs typeface="+mn-cs"/>
            </a:rPr>
            <a:t>, z</a:t>
          </a:r>
          <a:r>
            <a:rPr lang="en-US" sz="1100" i="1" baseline="-25000">
              <a:solidFill>
                <a:schemeClr val="dk1"/>
              </a:solidFill>
              <a:effectLst/>
              <a:latin typeface="+mn-lt"/>
              <a:ea typeface="+mn-ea"/>
              <a:cs typeface="+mn-cs"/>
            </a:rPr>
            <a:t>b2</a:t>
          </a:r>
          <a:r>
            <a:rPr lang="en-US" sz="1100" i="1">
              <a:solidFill>
                <a:schemeClr val="dk1"/>
              </a:solidFill>
              <a:effectLst/>
              <a:latin typeface="+mn-lt"/>
              <a:ea typeface="+mn-ea"/>
              <a:cs typeface="+mn-cs"/>
            </a:rPr>
            <a:t>, z</a:t>
          </a:r>
          <a:r>
            <a:rPr lang="en-US" sz="1100" i="1" baseline="-25000">
              <a:solidFill>
                <a:schemeClr val="dk1"/>
              </a:solidFill>
              <a:effectLst/>
              <a:latin typeface="+mn-lt"/>
              <a:ea typeface="+mn-ea"/>
              <a:cs typeface="+mn-cs"/>
            </a:rPr>
            <a:t>b3</a:t>
          </a:r>
          <a:r>
            <a:rPr lang="en-US" sz="1100" i="1">
              <a:solidFill>
                <a:schemeClr val="dk1"/>
              </a:solidFill>
              <a:effectLst/>
              <a:latin typeface="+mn-lt"/>
              <a:ea typeface="+mn-ea"/>
              <a:cs typeface="+mn-cs"/>
            </a:rPr>
            <a:t>, z</a:t>
          </a:r>
          <a:r>
            <a:rPr lang="en-US" sz="1100" i="1" baseline="-25000">
              <a:solidFill>
                <a:schemeClr val="dk1"/>
              </a:solidFill>
              <a:effectLst/>
              <a:latin typeface="+mn-lt"/>
              <a:ea typeface="+mn-ea"/>
              <a:cs typeface="+mn-cs"/>
            </a:rPr>
            <a:t>b4</a:t>
          </a:r>
          <a:r>
            <a:rPr lang="en-US" sz="1100" i="1">
              <a:solidFill>
                <a:schemeClr val="dk1"/>
              </a:solidFill>
              <a:effectLst/>
              <a:latin typeface="+mn-lt"/>
              <a:ea typeface="+mn-ea"/>
              <a:cs typeface="+mn-cs"/>
            </a:rPr>
            <a:t> and z</a:t>
          </a:r>
          <a:r>
            <a:rPr lang="en-US" sz="1100" i="1" baseline="-25000">
              <a:solidFill>
                <a:schemeClr val="dk1"/>
              </a:solidFill>
              <a:effectLst/>
              <a:latin typeface="+mn-lt"/>
              <a:ea typeface="+mn-ea"/>
              <a:cs typeface="+mn-cs"/>
            </a:rPr>
            <a:t>b5</a:t>
          </a:r>
          <a:r>
            <a:rPr lang="en-US" sz="1100" i="1">
              <a:solidFill>
                <a:schemeClr val="dk1"/>
              </a:solidFill>
              <a:effectLst/>
              <a:latin typeface="+mn-lt"/>
              <a:ea typeface="+mn-ea"/>
              <a:cs typeface="+mn-cs"/>
            </a:rPr>
            <a:t> in Section </a:t>
          </a:r>
          <a:r>
            <a:rPr lang="en-US" sz="1100" i="1" u="none" strike="noStrike">
              <a:solidFill>
                <a:schemeClr val="dk1"/>
              </a:solidFill>
              <a:effectLst/>
              <a:latin typeface="+mn-lt"/>
              <a:ea typeface="+mn-ea"/>
              <a:cs typeface="+mn-cs"/>
              <a:hlinkClick xmlns:r="http://schemas.openxmlformats.org/officeDocument/2006/relationships" r:id=""/>
            </a:rPr>
            <a:t>6.2</a:t>
          </a:r>
          <a:r>
            <a:rPr lang="en-US" sz="1100" i="1">
              <a:solidFill>
                <a:schemeClr val="dk1"/>
              </a:solidFill>
              <a:effectLst/>
              <a:latin typeface="+mn-lt"/>
              <a:ea typeface="+mn-ea"/>
              <a:cs typeface="+mn-cs"/>
            </a:rPr>
            <a:t>.</a:t>
          </a:r>
        </a:p>
        <a:p>
          <a:endParaRPr lang="en-GB" sz="1100" i="1">
            <a:solidFill>
              <a:schemeClr val="dk1"/>
            </a:solidFill>
            <a:effectLst/>
            <a:latin typeface="+mn-lt"/>
            <a:ea typeface="+mn-ea"/>
            <a:cs typeface="+mn-cs"/>
          </a:endParaRPr>
        </a:p>
        <a:p>
          <a:r>
            <a:rPr lang="en-US" sz="1100" i="1">
              <a:solidFill>
                <a:schemeClr val="dk1"/>
              </a:solidFill>
              <a:effectLst/>
              <a:latin typeface="+mn-lt"/>
              <a:ea typeface="+mn-ea"/>
              <a:cs typeface="+mn-cs"/>
            </a:rPr>
            <a:t>For</a:t>
          </a:r>
          <a:r>
            <a:rPr lang="en-US" sz="1100" i="1" baseline="0">
              <a:solidFill>
                <a:schemeClr val="dk1"/>
              </a:solidFill>
              <a:effectLst/>
              <a:latin typeface="+mn-lt"/>
              <a:ea typeface="+mn-ea"/>
              <a:cs typeface="+mn-cs"/>
            </a:rPr>
            <a:t> the parameters </a:t>
          </a:r>
          <a:r>
            <a:rPr lang="en-US" sz="1100" b="1" i="1">
              <a:solidFill>
                <a:schemeClr val="dk1"/>
              </a:solidFill>
              <a:effectLst/>
              <a:latin typeface="+mn-lt"/>
              <a:ea typeface="+mn-ea"/>
              <a:cs typeface="+mn-cs"/>
            </a:rPr>
            <a:t>“Systolic BP” </a:t>
          </a:r>
          <a:r>
            <a:rPr lang="en-US" sz="1100" i="1">
              <a:solidFill>
                <a:schemeClr val="dk1"/>
              </a:solidFill>
              <a:effectLst/>
              <a:latin typeface="+mn-lt"/>
              <a:ea typeface="+mn-ea"/>
              <a:cs typeface="+mn-cs"/>
            </a:rPr>
            <a:t>and </a:t>
          </a:r>
          <a:r>
            <a:rPr lang="en-US" sz="1100" b="1" i="1">
              <a:solidFill>
                <a:schemeClr val="dk1"/>
              </a:solidFill>
              <a:effectLst/>
              <a:latin typeface="+mn-lt"/>
              <a:ea typeface="+mn-ea"/>
              <a:cs typeface="+mn-cs"/>
            </a:rPr>
            <a:t>“Diastolic BP”</a:t>
          </a:r>
          <a:r>
            <a:rPr lang="en-US" sz="1100" b="0" i="1">
              <a:solidFill>
                <a:schemeClr val="dk1"/>
              </a:solidFill>
              <a:effectLst/>
              <a:latin typeface="+mn-lt"/>
              <a:ea typeface="+mn-ea"/>
              <a:cs typeface="+mn-cs"/>
            </a:rPr>
            <a:t>, </a:t>
          </a:r>
          <a:r>
            <a:rPr lang="en-US" sz="1100" i="1">
              <a:solidFill>
                <a:schemeClr val="dk1"/>
              </a:solidFill>
              <a:effectLst/>
              <a:latin typeface="+mn-lt"/>
              <a:ea typeface="+mn-ea"/>
              <a:cs typeface="+mn-cs"/>
            </a:rPr>
            <a:t>the user should enter the result of the last known measurement of the blood pressure. For example, a blood</a:t>
          </a:r>
          <a:r>
            <a:rPr lang="en-US" sz="1100" i="1" baseline="0">
              <a:solidFill>
                <a:schemeClr val="dk1"/>
              </a:solidFill>
              <a:effectLst/>
              <a:latin typeface="+mn-lt"/>
              <a:ea typeface="+mn-ea"/>
              <a:cs typeface="+mn-cs"/>
            </a:rPr>
            <a:t> pressure reading where t</a:t>
          </a:r>
          <a:r>
            <a:rPr lang="en-US" sz="1100" i="1">
              <a:solidFill>
                <a:schemeClr val="dk1"/>
              </a:solidFill>
              <a:effectLst/>
              <a:latin typeface="+mn-lt"/>
              <a:ea typeface="+mn-ea"/>
              <a:cs typeface="+mn-cs"/>
            </a:rPr>
            <a:t>he lower number (with normal value about 80) is diastolic blood pressure, while the upper</a:t>
          </a:r>
          <a:r>
            <a:rPr lang="en-US" sz="1100" i="1" baseline="0">
              <a:solidFill>
                <a:schemeClr val="dk1"/>
              </a:solidFill>
              <a:effectLst/>
              <a:latin typeface="+mn-lt"/>
              <a:ea typeface="+mn-ea"/>
              <a:cs typeface="+mn-cs"/>
            </a:rPr>
            <a:t> </a:t>
          </a:r>
          <a:r>
            <a:rPr lang="en-US" sz="1100" i="1">
              <a:solidFill>
                <a:schemeClr val="dk1"/>
              </a:solidFill>
              <a:effectLst/>
              <a:latin typeface="+mn-lt"/>
              <a:ea typeface="+mn-ea"/>
              <a:cs typeface="+mn-cs"/>
            </a:rPr>
            <a:t>number (with normal value about 120) is the systolic one. This information is then used to automatically compute parameters BP1, BP2, BP3 and BP4 using the formulas for z</a:t>
          </a:r>
          <a:r>
            <a:rPr lang="en-US" sz="1100" i="1" baseline="-25000">
              <a:solidFill>
                <a:schemeClr val="dk1"/>
              </a:solidFill>
              <a:effectLst/>
              <a:latin typeface="+mn-lt"/>
              <a:ea typeface="+mn-ea"/>
              <a:cs typeface="+mn-cs"/>
            </a:rPr>
            <a:t>p1</a:t>
          </a:r>
          <a:r>
            <a:rPr lang="en-US" sz="1100" i="1">
              <a:solidFill>
                <a:schemeClr val="dk1"/>
              </a:solidFill>
              <a:effectLst/>
              <a:latin typeface="+mn-lt"/>
              <a:ea typeface="+mn-ea"/>
              <a:cs typeface="+mn-cs"/>
            </a:rPr>
            <a:t>, z</a:t>
          </a:r>
          <a:r>
            <a:rPr lang="en-US" sz="1100" i="1" baseline="-25000">
              <a:solidFill>
                <a:schemeClr val="dk1"/>
              </a:solidFill>
              <a:effectLst/>
              <a:latin typeface="+mn-lt"/>
              <a:ea typeface="+mn-ea"/>
              <a:cs typeface="+mn-cs"/>
            </a:rPr>
            <a:t>p2</a:t>
          </a:r>
          <a:r>
            <a:rPr lang="en-US" sz="1100" i="1">
              <a:solidFill>
                <a:schemeClr val="dk1"/>
              </a:solidFill>
              <a:effectLst/>
              <a:latin typeface="+mn-lt"/>
              <a:ea typeface="+mn-ea"/>
              <a:cs typeface="+mn-cs"/>
            </a:rPr>
            <a:t>, z</a:t>
          </a:r>
          <a:r>
            <a:rPr lang="en-US" sz="1100" i="1" baseline="-25000">
              <a:solidFill>
                <a:schemeClr val="dk1"/>
              </a:solidFill>
              <a:effectLst/>
              <a:latin typeface="+mn-lt"/>
              <a:ea typeface="+mn-ea"/>
              <a:cs typeface="+mn-cs"/>
            </a:rPr>
            <a:t>p3</a:t>
          </a:r>
          <a:r>
            <a:rPr lang="en-US" sz="1100" i="1">
              <a:solidFill>
                <a:schemeClr val="dk1"/>
              </a:solidFill>
              <a:effectLst/>
              <a:latin typeface="+mn-lt"/>
              <a:ea typeface="+mn-ea"/>
              <a:cs typeface="+mn-cs"/>
            </a:rPr>
            <a:t> and z</a:t>
          </a:r>
          <a:r>
            <a:rPr lang="en-US" sz="1100" i="1" baseline="-25000">
              <a:solidFill>
                <a:schemeClr val="dk1"/>
              </a:solidFill>
              <a:effectLst/>
              <a:latin typeface="+mn-lt"/>
              <a:ea typeface="+mn-ea"/>
              <a:cs typeface="+mn-cs"/>
            </a:rPr>
            <a:t>p4</a:t>
          </a:r>
          <a:r>
            <a:rPr lang="en-US" sz="1100" i="1">
              <a:solidFill>
                <a:schemeClr val="dk1"/>
              </a:solidFill>
              <a:effectLst/>
              <a:latin typeface="+mn-lt"/>
              <a:ea typeface="+mn-ea"/>
              <a:cs typeface="+mn-cs"/>
            </a:rPr>
            <a:t> in Section </a:t>
          </a:r>
          <a:r>
            <a:rPr lang="en-US" sz="1100" i="1" u="none" strike="noStrike">
              <a:solidFill>
                <a:schemeClr val="dk1"/>
              </a:solidFill>
              <a:effectLst/>
              <a:latin typeface="+mn-lt"/>
              <a:ea typeface="+mn-ea"/>
              <a:cs typeface="+mn-cs"/>
              <a:hlinkClick xmlns:r="http://schemas.openxmlformats.org/officeDocument/2006/relationships" r:id=""/>
            </a:rPr>
            <a:t>6.2</a:t>
          </a:r>
          <a:r>
            <a:rPr lang="en-US" sz="1100" i="1">
              <a:solidFill>
                <a:schemeClr val="dk1"/>
              </a:solidFill>
              <a:effectLst/>
              <a:latin typeface="+mn-lt"/>
              <a:ea typeface="+mn-ea"/>
              <a:cs typeface="+mn-cs"/>
            </a:rPr>
            <a:t>.</a:t>
          </a:r>
        </a:p>
        <a:p>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For</a:t>
          </a:r>
          <a:r>
            <a:rPr lang="en-US" sz="1100" i="1" baseline="0">
              <a:solidFill>
                <a:schemeClr val="dk1"/>
              </a:solidFill>
              <a:effectLst/>
              <a:latin typeface="+mn-lt"/>
              <a:ea typeface="+mn-ea"/>
              <a:cs typeface="+mn-cs"/>
            </a:rPr>
            <a:t> the parameter </a:t>
          </a:r>
          <a:r>
            <a:rPr lang="en-US" sz="1100" b="1" i="1">
              <a:solidFill>
                <a:schemeClr val="dk1"/>
              </a:solidFill>
              <a:effectLst/>
              <a:latin typeface="+mn-lt"/>
              <a:ea typeface="+mn-ea"/>
              <a:cs typeface="+mn-cs"/>
            </a:rPr>
            <a:t>“Total Cholesterol level”</a:t>
          </a:r>
          <a:r>
            <a:rPr lang="en-US" sz="1100" b="0" i="1">
              <a:solidFill>
                <a:schemeClr val="dk1"/>
              </a:solidFill>
              <a:effectLst/>
              <a:latin typeface="+mn-lt"/>
              <a:ea typeface="+mn-ea"/>
              <a:cs typeface="+mn-cs"/>
            </a:rPr>
            <a:t>, </a:t>
          </a:r>
          <a:r>
            <a:rPr lang="en-US" sz="1100" i="1">
              <a:solidFill>
                <a:schemeClr val="dk1"/>
              </a:solidFill>
              <a:effectLst/>
              <a:latin typeface="+mn-lt"/>
              <a:ea typeface="+mn-ea"/>
              <a:cs typeface="+mn-cs"/>
            </a:rPr>
            <a:t>the user should enter the result of the last known</a:t>
          </a:r>
          <a:r>
            <a:rPr lang="en-US" sz="1100" i="1" baseline="0">
              <a:solidFill>
                <a:schemeClr val="dk1"/>
              </a:solidFill>
              <a:effectLst/>
              <a:latin typeface="+mn-lt"/>
              <a:ea typeface="+mn-ea"/>
              <a:cs typeface="+mn-cs"/>
            </a:rPr>
            <a:t> </a:t>
          </a:r>
          <a:r>
            <a:rPr lang="en-US" sz="1100" i="1">
              <a:solidFill>
                <a:schemeClr val="dk1"/>
              </a:solidFill>
              <a:effectLst/>
              <a:latin typeface="+mn-lt"/>
              <a:ea typeface="+mn-ea"/>
              <a:cs typeface="+mn-cs"/>
            </a:rPr>
            <a:t>measurement. Specifically, one should input “Total cholesterol to HDL ratio” in units mmol/L, see Section 4.5. This information is used to automatically compute the values of the attributes Cl1, Cl2 and Cl3 using the formulas for z</a:t>
          </a:r>
          <a:r>
            <a:rPr lang="en-US" sz="1100" i="1" baseline="-25000">
              <a:solidFill>
                <a:schemeClr val="dk1"/>
              </a:solidFill>
              <a:effectLst/>
              <a:latin typeface="+mn-lt"/>
              <a:ea typeface="+mn-ea"/>
              <a:cs typeface="+mn-cs"/>
            </a:rPr>
            <a:t>c1</a:t>
          </a:r>
          <a:r>
            <a:rPr lang="en-US" sz="1100" i="1">
              <a:solidFill>
                <a:schemeClr val="dk1"/>
              </a:solidFill>
              <a:effectLst/>
              <a:latin typeface="+mn-lt"/>
              <a:ea typeface="+mn-ea"/>
              <a:cs typeface="+mn-cs"/>
            </a:rPr>
            <a:t>, z</a:t>
          </a:r>
          <a:r>
            <a:rPr lang="en-US" sz="1100" i="1" baseline="-25000">
              <a:solidFill>
                <a:schemeClr val="dk1"/>
              </a:solidFill>
              <a:effectLst/>
              <a:latin typeface="+mn-lt"/>
              <a:ea typeface="+mn-ea"/>
              <a:cs typeface="+mn-cs"/>
            </a:rPr>
            <a:t>c2</a:t>
          </a:r>
          <a:r>
            <a:rPr lang="en-US" sz="1100" i="1">
              <a:solidFill>
                <a:schemeClr val="dk1"/>
              </a:solidFill>
              <a:effectLst/>
              <a:latin typeface="+mn-lt"/>
              <a:ea typeface="+mn-ea"/>
              <a:cs typeface="+mn-cs"/>
            </a:rPr>
            <a:t> and z</a:t>
          </a:r>
          <a:r>
            <a:rPr lang="en-US" sz="1100" i="1" baseline="-25000">
              <a:solidFill>
                <a:schemeClr val="dk1"/>
              </a:solidFill>
              <a:effectLst/>
              <a:latin typeface="+mn-lt"/>
              <a:ea typeface="+mn-ea"/>
              <a:cs typeface="+mn-cs"/>
            </a:rPr>
            <a:t>c3</a:t>
          </a:r>
          <a:r>
            <a:rPr lang="en-US" sz="1100" i="1">
              <a:solidFill>
                <a:schemeClr val="dk1"/>
              </a:solidFill>
              <a:effectLst/>
              <a:latin typeface="+mn-lt"/>
              <a:ea typeface="+mn-ea"/>
              <a:cs typeface="+mn-cs"/>
            </a:rPr>
            <a:t> in Section 6.2.</a:t>
          </a:r>
          <a:endParaRPr lang="en-GB">
            <a:effectLst/>
          </a:endParaRPr>
        </a:p>
        <a:p>
          <a:endParaRPr lang="en-GB" sz="1100" i="1">
            <a:solidFill>
              <a:schemeClr val="dk1"/>
            </a:solidFill>
            <a:effectLst/>
            <a:latin typeface="+mn-lt"/>
            <a:ea typeface="+mn-ea"/>
            <a:cs typeface="+mn-cs"/>
          </a:endParaRPr>
        </a:p>
        <a:p>
          <a:r>
            <a:rPr lang="en-US" sz="1100" i="1">
              <a:solidFill>
                <a:schemeClr val="dk1"/>
              </a:solidFill>
              <a:effectLst/>
              <a:latin typeface="+mn-lt"/>
              <a:ea typeface="+mn-ea"/>
              <a:cs typeface="+mn-cs"/>
            </a:rPr>
            <a:t>For</a:t>
          </a:r>
          <a:r>
            <a:rPr lang="en-US" sz="1100" i="1" baseline="0">
              <a:solidFill>
                <a:schemeClr val="dk1"/>
              </a:solidFill>
              <a:effectLst/>
              <a:latin typeface="+mn-lt"/>
              <a:ea typeface="+mn-ea"/>
              <a:cs typeface="+mn-cs"/>
            </a:rPr>
            <a:t> the parameters </a:t>
          </a:r>
          <a:r>
            <a:rPr lang="en-US" sz="1100" i="1">
              <a:solidFill>
                <a:schemeClr val="dk1"/>
              </a:solidFill>
              <a:effectLst/>
              <a:latin typeface="+mn-lt"/>
              <a:ea typeface="+mn-ea"/>
              <a:cs typeface="+mn-cs"/>
            </a:rPr>
            <a:t>“</a:t>
          </a:r>
          <a:r>
            <a:rPr lang="en-US" sz="1100" b="1" i="1">
              <a:solidFill>
                <a:schemeClr val="dk1"/>
              </a:solidFill>
              <a:effectLst/>
              <a:latin typeface="+mn-lt"/>
              <a:ea typeface="+mn-ea"/>
              <a:cs typeface="+mn-cs"/>
            </a:rPr>
            <a:t>Have you ever smoked</a:t>
          </a:r>
          <a:r>
            <a:rPr lang="en-US" sz="1100" i="1">
              <a:solidFill>
                <a:schemeClr val="dk1"/>
              </a:solidFill>
              <a:effectLst/>
              <a:latin typeface="+mn-lt"/>
              <a:ea typeface="+mn-ea"/>
              <a:cs typeface="+mn-cs"/>
            </a:rPr>
            <a:t>? (1=yes/0=no)” and “</a:t>
          </a:r>
          <a:r>
            <a:rPr lang="en-US" sz="1100" b="1" i="1">
              <a:solidFill>
                <a:schemeClr val="dk1"/>
              </a:solidFill>
              <a:effectLst/>
              <a:latin typeface="+mn-lt"/>
              <a:ea typeface="+mn-ea"/>
              <a:cs typeface="+mn-cs"/>
            </a:rPr>
            <a:t>Do you currently smoke</a:t>
          </a:r>
          <a:r>
            <a:rPr lang="en-US" sz="1100" i="1">
              <a:solidFill>
                <a:schemeClr val="dk1"/>
              </a:solidFill>
              <a:effectLst/>
              <a:latin typeface="+mn-lt"/>
              <a:ea typeface="+mn-ea"/>
              <a:cs typeface="+mn-cs"/>
            </a:rPr>
            <a:t>? (1=yes/0=no)”,</a:t>
          </a:r>
          <a:r>
            <a:rPr lang="en-US" sz="1100" i="1" baseline="0">
              <a:solidFill>
                <a:schemeClr val="dk1"/>
              </a:solidFill>
              <a:effectLst/>
              <a:latin typeface="+mn-lt"/>
              <a:ea typeface="+mn-ea"/>
              <a:cs typeface="+mn-cs"/>
            </a:rPr>
            <a:t> th</a:t>
          </a:r>
          <a:r>
            <a:rPr lang="en-US" sz="1100" i="1">
              <a:solidFill>
                <a:schemeClr val="dk1"/>
              </a:solidFill>
              <a:effectLst/>
              <a:latin typeface="+mn-lt"/>
              <a:ea typeface="+mn-ea"/>
              <a:cs typeface="+mn-cs"/>
            </a:rPr>
            <a:t>e user should enter</a:t>
          </a:r>
          <a:r>
            <a:rPr lang="en-US" sz="1100" i="1" baseline="0">
              <a:solidFill>
                <a:schemeClr val="dk1"/>
              </a:solidFill>
              <a:effectLst/>
              <a:latin typeface="+mn-lt"/>
              <a:ea typeface="+mn-ea"/>
              <a:cs typeface="+mn-cs"/>
            </a:rPr>
            <a:t> the answer from the applicant. These fields </a:t>
          </a:r>
          <a:r>
            <a:rPr lang="en-US" sz="1100" i="1">
              <a:solidFill>
                <a:schemeClr val="dk1"/>
              </a:solidFill>
              <a:effectLst/>
              <a:latin typeface="+mn-lt"/>
              <a:ea typeface="+mn-ea"/>
              <a:cs typeface="+mn-cs"/>
            </a:rPr>
            <a:t>are used to compute attributes SmokerEver and SmokerCurrent.</a:t>
          </a:r>
        </a:p>
        <a:p>
          <a:endParaRPr lang="en-GB" sz="1100" i="1">
            <a:solidFill>
              <a:schemeClr val="dk1"/>
            </a:solidFill>
            <a:effectLst/>
            <a:latin typeface="+mn-lt"/>
            <a:ea typeface="+mn-ea"/>
            <a:cs typeface="+mn-cs"/>
          </a:endParaRPr>
        </a:p>
        <a:p>
          <a:r>
            <a:rPr lang="en-US" sz="1100" i="1">
              <a:solidFill>
                <a:schemeClr val="dk1"/>
              </a:solidFill>
              <a:effectLst/>
              <a:latin typeface="+mn-lt"/>
              <a:ea typeface="+mn-ea"/>
              <a:cs typeface="+mn-cs"/>
            </a:rPr>
            <a:t>If the applicant has had a</a:t>
          </a:r>
          <a:r>
            <a:rPr lang="en-US" sz="1100" i="1" baseline="0">
              <a:solidFill>
                <a:schemeClr val="dk1"/>
              </a:solidFill>
              <a:effectLst/>
              <a:latin typeface="+mn-lt"/>
              <a:ea typeface="+mn-ea"/>
              <a:cs typeface="+mn-cs"/>
            </a:rPr>
            <a:t> diabetes diagnosis, then enter values below otherwise leave blank. These fields are only utilised in the diabetes specific models.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i="1">
              <a:solidFill>
                <a:schemeClr val="dk1"/>
              </a:solidFill>
              <a:effectLst/>
              <a:latin typeface="+mn-lt"/>
              <a:ea typeface="+mn-ea"/>
              <a:cs typeface="+mn-cs"/>
            </a:rPr>
            <a:t>For the parameter</a:t>
          </a:r>
          <a:r>
            <a:rPr lang="en-US" sz="1100" i="1" baseline="0">
              <a:solidFill>
                <a:schemeClr val="dk1"/>
              </a:solidFill>
              <a:effectLst/>
              <a:latin typeface="+mn-lt"/>
              <a:ea typeface="+mn-ea"/>
              <a:cs typeface="+mn-cs"/>
            </a:rPr>
            <a:t> </a:t>
          </a:r>
          <a:r>
            <a:rPr lang="en-US" sz="1100" i="1">
              <a:solidFill>
                <a:schemeClr val="dk1"/>
              </a:solidFill>
              <a:effectLst/>
              <a:latin typeface="+mn-lt"/>
              <a:ea typeface="+mn-ea"/>
              <a:cs typeface="+mn-cs"/>
            </a:rPr>
            <a:t>“Year of Type 1 diabetes diagnosis”,  the user should input the date when Type 1 diabetes</a:t>
          </a:r>
          <a:r>
            <a:rPr lang="en-US" sz="1100" i="1" baseline="0">
              <a:solidFill>
                <a:schemeClr val="dk1"/>
              </a:solidFill>
              <a:effectLst/>
              <a:latin typeface="+mn-lt"/>
              <a:ea typeface="+mn-ea"/>
              <a:cs typeface="+mn-cs"/>
            </a:rPr>
            <a:t> was first diagnosed. Only the year is used to calculate the attribute DIBAGE by the formula </a:t>
          </a:r>
          <a:r>
            <a:rPr lang="en-US" sz="1100" i="1">
              <a:solidFill>
                <a:schemeClr val="dk1"/>
              </a:solidFill>
              <a:effectLst/>
              <a:latin typeface="+mn-lt"/>
              <a:ea typeface="+mn-ea"/>
              <a:cs typeface="+mn-cs"/>
            </a:rPr>
            <a:t>“2009 - year of diagnose”</a:t>
          </a:r>
          <a:r>
            <a:rPr lang="en-US" sz="1100" i="1" baseline="0">
              <a:solidFill>
                <a:schemeClr val="dk1"/>
              </a:solidFill>
              <a:effectLst/>
              <a:latin typeface="+mn-lt"/>
              <a:ea typeface="+mn-ea"/>
              <a:cs typeface="+mn-cs"/>
            </a:rPr>
            <a:t> e.g. age of diabetes diagnosis as at the start of the study. </a:t>
          </a:r>
          <a:endParaRPr lang="en-GB" sz="1100">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i="1">
              <a:solidFill>
                <a:schemeClr val="dk1"/>
              </a:solidFill>
              <a:effectLst/>
              <a:latin typeface="+mn-lt"/>
              <a:ea typeface="+mn-ea"/>
              <a:cs typeface="+mn-cs"/>
            </a:rPr>
            <a:t>For the parameter</a:t>
          </a:r>
          <a:r>
            <a:rPr lang="en-US" sz="1100" i="1" baseline="0">
              <a:solidFill>
                <a:schemeClr val="dk1"/>
              </a:solidFill>
              <a:effectLst/>
              <a:latin typeface="+mn-lt"/>
              <a:ea typeface="+mn-ea"/>
              <a:cs typeface="+mn-cs"/>
            </a:rPr>
            <a:t> </a:t>
          </a:r>
          <a:r>
            <a:rPr lang="en-US" sz="1100" i="1">
              <a:solidFill>
                <a:schemeClr val="dk1"/>
              </a:solidFill>
              <a:effectLst/>
              <a:latin typeface="+mn-lt"/>
              <a:ea typeface="+mn-ea"/>
              <a:cs typeface="+mn-cs"/>
            </a:rPr>
            <a:t>“Year of Type 2 diabetes diagnosis”,  the user should input the date when Type 2 diabetes</a:t>
          </a:r>
          <a:r>
            <a:rPr lang="en-US" sz="1100" i="1" baseline="0">
              <a:solidFill>
                <a:schemeClr val="dk1"/>
              </a:solidFill>
              <a:effectLst/>
              <a:latin typeface="+mn-lt"/>
              <a:ea typeface="+mn-ea"/>
              <a:cs typeface="+mn-cs"/>
            </a:rPr>
            <a:t> was first diagnosed. Only the year is used to calculate the attribute DIBAGE by the formula </a:t>
          </a:r>
          <a:r>
            <a:rPr lang="en-US" sz="1100" i="1">
              <a:solidFill>
                <a:schemeClr val="dk1"/>
              </a:solidFill>
              <a:effectLst/>
              <a:latin typeface="+mn-lt"/>
              <a:ea typeface="+mn-ea"/>
              <a:cs typeface="+mn-cs"/>
            </a:rPr>
            <a:t>“2009 - year of diagnose”</a:t>
          </a:r>
          <a:r>
            <a:rPr lang="en-US" sz="1100" i="1" baseline="0">
              <a:solidFill>
                <a:schemeClr val="dk1"/>
              </a:solidFill>
              <a:effectLst/>
              <a:latin typeface="+mn-lt"/>
              <a:ea typeface="+mn-ea"/>
              <a:cs typeface="+mn-cs"/>
            </a:rPr>
            <a:t> e.g. age of diabetes diagnosis as at the start of the study.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i="1" baseline="0">
              <a:solidFill>
                <a:schemeClr val="dk1"/>
              </a:solidFill>
              <a:effectLst/>
              <a:latin typeface="+mn-lt"/>
              <a:ea typeface="+mn-ea"/>
              <a:cs typeface="+mn-cs"/>
            </a:rPr>
            <a:t>For the parameter </a:t>
          </a:r>
          <a:r>
            <a:rPr lang="en-US" sz="1100" b="1" i="1">
              <a:solidFill>
                <a:schemeClr val="dk1"/>
              </a:solidFill>
              <a:effectLst/>
              <a:latin typeface="+mn-lt"/>
              <a:ea typeface="+mn-ea"/>
              <a:cs typeface="+mn-cs"/>
            </a:rPr>
            <a:t>“HbA1c”</a:t>
          </a:r>
          <a:r>
            <a:rPr lang="en-US" sz="1100" i="1">
              <a:solidFill>
                <a:schemeClr val="dk1"/>
              </a:solidFill>
              <a:effectLst/>
              <a:latin typeface="+mn-lt"/>
              <a:ea typeface="+mn-ea"/>
              <a:cs typeface="+mn-cs"/>
            </a:rPr>
            <a:t>, the user should enter the last known glucose (sugar) level (HbA1c) measurement, in units % (also known as A1c, see Section </a:t>
          </a:r>
          <a:r>
            <a:rPr lang="en-US" sz="1100" i="1" u="none" strike="noStrike">
              <a:solidFill>
                <a:schemeClr val="dk1"/>
              </a:solidFill>
              <a:effectLst/>
              <a:latin typeface="+mn-lt"/>
              <a:ea typeface="+mn-ea"/>
              <a:cs typeface="+mn-cs"/>
              <a:hlinkClick xmlns:r="http://schemas.openxmlformats.org/officeDocument/2006/relationships" r:id=""/>
            </a:rPr>
            <a:t>4.8</a:t>
          </a:r>
          <a:r>
            <a:rPr lang="en-US" sz="1100" i="1">
              <a:solidFill>
                <a:schemeClr val="dk1"/>
              </a:solidFill>
              <a:effectLst/>
              <a:latin typeface="+mn-lt"/>
              <a:ea typeface="+mn-ea"/>
              <a:cs typeface="+mn-cs"/>
            </a:rPr>
            <a:t>). This information is then used to automatically compute the values of the attributes HbA1C1, HbA1C2, HbA1C3 and HbA1C4 using the formulas for z</a:t>
          </a:r>
          <a:r>
            <a:rPr lang="en-US" sz="1100" i="1" baseline="-25000">
              <a:solidFill>
                <a:schemeClr val="dk1"/>
              </a:solidFill>
              <a:effectLst/>
              <a:latin typeface="+mn-lt"/>
              <a:ea typeface="+mn-ea"/>
              <a:cs typeface="+mn-cs"/>
            </a:rPr>
            <a:t>h1</a:t>
          </a:r>
          <a:r>
            <a:rPr lang="en-US" sz="1100" i="1">
              <a:solidFill>
                <a:schemeClr val="dk1"/>
              </a:solidFill>
              <a:effectLst/>
              <a:latin typeface="+mn-lt"/>
              <a:ea typeface="+mn-ea"/>
              <a:cs typeface="+mn-cs"/>
            </a:rPr>
            <a:t>, z</a:t>
          </a:r>
          <a:r>
            <a:rPr lang="en-US" sz="1100" i="1" baseline="-25000">
              <a:solidFill>
                <a:schemeClr val="dk1"/>
              </a:solidFill>
              <a:effectLst/>
              <a:latin typeface="+mn-lt"/>
              <a:ea typeface="+mn-ea"/>
              <a:cs typeface="+mn-cs"/>
            </a:rPr>
            <a:t>h2</a:t>
          </a:r>
          <a:r>
            <a:rPr lang="en-US" sz="1100" i="1">
              <a:solidFill>
                <a:schemeClr val="dk1"/>
              </a:solidFill>
              <a:effectLst/>
              <a:latin typeface="+mn-lt"/>
              <a:ea typeface="+mn-ea"/>
              <a:cs typeface="+mn-cs"/>
            </a:rPr>
            <a:t>, z</a:t>
          </a:r>
          <a:r>
            <a:rPr lang="en-US" sz="1100" i="1" baseline="-25000">
              <a:solidFill>
                <a:schemeClr val="dk1"/>
              </a:solidFill>
              <a:effectLst/>
              <a:latin typeface="+mn-lt"/>
              <a:ea typeface="+mn-ea"/>
              <a:cs typeface="+mn-cs"/>
            </a:rPr>
            <a:t>h3</a:t>
          </a:r>
          <a:r>
            <a:rPr lang="en-US" sz="1100" i="1">
              <a:solidFill>
                <a:schemeClr val="dk1"/>
              </a:solidFill>
              <a:effectLst/>
              <a:latin typeface="+mn-lt"/>
              <a:ea typeface="+mn-ea"/>
              <a:cs typeface="+mn-cs"/>
            </a:rPr>
            <a:t> and z</a:t>
          </a:r>
          <a:r>
            <a:rPr lang="en-US" sz="1100" i="1" baseline="-25000">
              <a:solidFill>
                <a:schemeClr val="dk1"/>
              </a:solidFill>
              <a:effectLst/>
              <a:latin typeface="+mn-lt"/>
              <a:ea typeface="+mn-ea"/>
              <a:cs typeface="+mn-cs"/>
            </a:rPr>
            <a:t>h4</a:t>
          </a:r>
          <a:r>
            <a:rPr lang="en-US" sz="1100" i="1">
              <a:solidFill>
                <a:schemeClr val="dk1"/>
              </a:solidFill>
              <a:effectLst/>
              <a:latin typeface="+mn-lt"/>
              <a:ea typeface="+mn-ea"/>
              <a:cs typeface="+mn-cs"/>
            </a:rPr>
            <a:t> from Section </a:t>
          </a:r>
          <a:r>
            <a:rPr lang="en-US" sz="1100" i="1" u="none" strike="noStrike">
              <a:solidFill>
                <a:schemeClr val="dk1"/>
              </a:solidFill>
              <a:effectLst/>
              <a:latin typeface="+mn-lt"/>
              <a:ea typeface="+mn-ea"/>
              <a:cs typeface="+mn-cs"/>
              <a:hlinkClick xmlns:r="http://schemas.openxmlformats.org/officeDocument/2006/relationships" r:id=""/>
            </a:rPr>
            <a:t>6.2</a:t>
          </a:r>
          <a:r>
            <a:rPr lang="en-US" sz="1100" i="1">
              <a:solidFill>
                <a:schemeClr val="dk1"/>
              </a:solidFill>
              <a:effectLst/>
              <a:latin typeface="+mn-lt"/>
              <a:ea typeface="+mn-ea"/>
              <a:cs typeface="+mn-cs"/>
            </a:rPr>
            <a: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US" sz="1100" i="1">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i="1" u="none" strike="noStrike">
              <a:solidFill>
                <a:schemeClr val="dk1"/>
              </a:solidFill>
              <a:effectLst/>
              <a:latin typeface="+mn-lt"/>
              <a:ea typeface="+mn-ea"/>
              <a:cs typeface="+mn-cs"/>
            </a:rPr>
            <a:t>Enter values, if case example has ever had one of the following disease diagnosis:</a:t>
          </a:r>
          <a:r>
            <a:rPr lang="en-GB">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If the applicant has had a</a:t>
          </a:r>
          <a:r>
            <a:rPr lang="en-US" sz="1100" i="1" baseline="0">
              <a:solidFill>
                <a:schemeClr val="dk1"/>
              </a:solidFill>
              <a:effectLst/>
              <a:latin typeface="+mn-lt"/>
              <a:ea typeface="+mn-ea"/>
              <a:cs typeface="+mn-cs"/>
            </a:rPr>
            <a:t> disease diagnosis,</a:t>
          </a:r>
          <a:r>
            <a:rPr lang="en-US" sz="1100" i="1">
              <a:solidFill>
                <a:schemeClr val="dk1"/>
              </a:solidFill>
              <a:effectLst/>
              <a:latin typeface="+mn-lt"/>
              <a:ea typeface="+mn-ea"/>
              <a:cs typeface="+mn-cs"/>
            </a:rPr>
            <a:t> the user should enter 1 in the corresponding field if this disease has ever been diagnosed, even if the user is now fully recovered. If the applicant has never had a diagnosis, the user may either enter 0 or leave the corresponding field blank. The entered information is then used to automatically compute the corresponding attributes on the right, abbreviated from AF to ThD, each abbreviation denotes the corresponding disease.  </a:t>
          </a:r>
          <a:r>
            <a:rPr lang="en-US" sz="1100" i="1" baseline="0">
              <a:solidFill>
                <a:schemeClr val="dk1"/>
              </a:solidFill>
              <a:effectLst/>
              <a:latin typeface="+mn-lt"/>
              <a:ea typeface="+mn-ea"/>
              <a:cs typeface="+mn-cs"/>
            </a:rPr>
            <a:t>These fields may be utilised in some but not all models; this is dependent on if the disease was a significant risk factor - see RiskFactor_Compare for an overview.</a:t>
          </a:r>
          <a:endParaRPr lang="en-GB">
            <a:effectLst/>
          </a:endParaRPr>
        </a:p>
        <a:p>
          <a:endParaRPr lang="en-US" sz="1100" i="1">
            <a:solidFill>
              <a:schemeClr val="dk1"/>
            </a:solidFill>
            <a:effectLst/>
            <a:latin typeface="+mn-lt"/>
            <a:ea typeface="+mn-ea"/>
            <a:cs typeface="+mn-cs"/>
          </a:endParaRPr>
        </a:p>
        <a:p>
          <a:endParaRPr lang="en-GB" sz="1100" i="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38101</xdr:colOff>
      <xdr:row>1</xdr:row>
      <xdr:rowOff>23813</xdr:rowOff>
    </xdr:from>
    <xdr:to>
      <xdr:col>9</xdr:col>
      <xdr:colOff>497416</xdr:colOff>
      <xdr:row>13</xdr:row>
      <xdr:rowOff>15874</xdr:rowOff>
    </xdr:to>
    <xdr:sp macro="" textlink="">
      <xdr:nvSpPr>
        <xdr:cNvPr id="2" name="TextBox 1">
          <a:extLst>
            <a:ext uri="{FF2B5EF4-FFF2-40B4-BE49-F238E27FC236}">
              <a16:creationId xmlns:a16="http://schemas.microsoft.com/office/drawing/2014/main" id="{E1AA1DC9-AEBD-4550-AFBB-C73A772FD604}"/>
            </a:ext>
          </a:extLst>
        </xdr:cNvPr>
        <xdr:cNvSpPr txBox="1"/>
      </xdr:nvSpPr>
      <xdr:spPr>
        <a:xfrm>
          <a:off x="863601" y="203730"/>
          <a:ext cx="13037607" cy="21510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i="1">
              <a:solidFill>
                <a:schemeClr val="dk1"/>
              </a:solidFill>
              <a:effectLst/>
              <a:latin typeface="+mn-lt"/>
              <a:ea typeface="+mn-ea"/>
              <a:cs typeface="+mn-cs"/>
            </a:rPr>
            <a:t>The model output produced are permutations of the following: gender; population split by general sample, Type 1 and Type 2 diabetes; and a time dependent exponential model and a time invariant homogeneous model. A Shiny model application has been created</a:t>
          </a:r>
          <a:r>
            <a:rPr lang="en-GB" sz="1100" i="1" baseline="0">
              <a:solidFill>
                <a:schemeClr val="dk1"/>
              </a:solidFill>
              <a:effectLst/>
              <a:latin typeface="+mn-lt"/>
              <a:ea typeface="+mn-ea"/>
              <a:cs typeface="+mn-cs"/>
            </a:rPr>
            <a:t> to </a:t>
          </a:r>
          <a:r>
            <a:rPr lang="en-GB" sz="1100" i="1">
              <a:solidFill>
                <a:schemeClr val="dk1"/>
              </a:solidFill>
              <a:effectLst/>
              <a:latin typeface="+mn-lt"/>
              <a:ea typeface="+mn-ea"/>
              <a:cs typeface="+mn-cs"/>
            </a:rPr>
            <a:t>allow for easier comparison and visualisation</a:t>
          </a:r>
          <a:r>
            <a:rPr lang="en-GB" sz="1100" i="1" baseline="0">
              <a:solidFill>
                <a:schemeClr val="dk1"/>
              </a:solidFill>
              <a:effectLst/>
              <a:latin typeface="+mn-lt"/>
              <a:ea typeface="+mn-ea"/>
              <a:cs typeface="+mn-cs"/>
            </a:rPr>
            <a:t> of the results, please refer to the link. </a:t>
          </a:r>
          <a:r>
            <a:rPr lang="en-GB" sz="1100" i="1" u="sng">
              <a:solidFill>
                <a:schemeClr val="dk1"/>
              </a:solidFill>
              <a:effectLst/>
              <a:latin typeface="+mn-lt"/>
              <a:ea typeface="+mn-ea"/>
              <a:cs typeface="+mn-cs"/>
              <a:hlinkClick xmlns:r="http://schemas.openxmlformats.org/officeDocument/2006/relationships" r:id=""/>
            </a:rPr>
            <a:t>0jv7e6-scott-reid.shinyapps.io/diabmdl/</a:t>
          </a:r>
          <a:r>
            <a:rPr lang="en-GB" sz="1100" i="1">
              <a:solidFill>
                <a:schemeClr val="dk1"/>
              </a:solidFill>
              <a:effectLst/>
              <a:latin typeface="+mn-lt"/>
              <a:ea typeface="+mn-ea"/>
              <a:cs typeface="+mn-cs"/>
            </a:rPr>
            <a:t>  </a:t>
          </a:r>
          <a:r>
            <a:rPr lang="en-GB" sz="1100" i="1" baseline="0">
              <a:solidFill>
                <a:schemeClr val="dk1"/>
              </a:solidFill>
              <a:effectLst/>
              <a:latin typeface="+mn-lt"/>
              <a:ea typeface="+mn-ea"/>
              <a:cs typeface="+mn-cs"/>
            </a:rPr>
            <a:t>This s</a:t>
          </a:r>
          <a:r>
            <a:rPr lang="en-GB" sz="1100" i="1">
              <a:solidFill>
                <a:schemeClr val="dk1"/>
              </a:solidFill>
              <a:effectLst/>
              <a:latin typeface="+mn-lt"/>
              <a:ea typeface="+mn-ea"/>
              <a:cs typeface="+mn-cs"/>
            </a:rPr>
            <a:t>preadsheet is supplementary to provide an</a:t>
          </a:r>
          <a:r>
            <a:rPr lang="en-GB" sz="1100" i="1" baseline="0">
              <a:solidFill>
                <a:schemeClr val="dk1"/>
              </a:solidFill>
              <a:effectLst/>
              <a:latin typeface="+mn-lt"/>
              <a:ea typeface="+mn-ea"/>
              <a:cs typeface="+mn-cs"/>
            </a:rPr>
            <a:t> initial familiarity with and overview of the models</a:t>
          </a:r>
          <a:r>
            <a:rPr lang="en-GB" sz="1100" i="1">
              <a:solidFill>
                <a:schemeClr val="dk1"/>
              </a:solidFill>
              <a:effectLst/>
              <a:latin typeface="+mn-lt"/>
              <a:ea typeface="+mn-ea"/>
              <a:cs typeface="+mn-cs"/>
            </a:rPr>
            <a:t>. </a:t>
          </a:r>
          <a:endParaRPr lang="en-GB" sz="1100" i="1" u="none">
            <a:solidFill>
              <a:sysClr val="windowText" lastClr="000000"/>
            </a:solidFill>
          </a:endParaRPr>
        </a:p>
        <a:p>
          <a:endParaRPr lang="en-GB" sz="1100" i="1" u="none">
            <a:solidFill>
              <a:sysClr val="windowText" lastClr="000000"/>
            </a:solidFill>
          </a:endParaRPr>
        </a:p>
        <a:p>
          <a:r>
            <a:rPr lang="en-GB" sz="1100" i="1" u="none">
              <a:solidFill>
                <a:sysClr val="windowText" lastClr="000000"/>
              </a:solidFill>
            </a:rPr>
            <a:t>For each model permutation,</a:t>
          </a:r>
          <a:r>
            <a:rPr lang="en-GB" sz="1100" i="1" u="none" baseline="0">
              <a:solidFill>
                <a:sysClr val="windowText" lastClr="000000"/>
              </a:solidFill>
            </a:rPr>
            <a:t> a model name can be generated below. The model name is selected from a drop down list into Model A or B to compare the key model outputs regarding </a:t>
          </a:r>
          <a:r>
            <a:rPr lang="en-GB" sz="1100" i="1">
              <a:solidFill>
                <a:schemeClr val="dk1"/>
              </a:solidFill>
              <a:effectLst/>
              <a:latin typeface="+mn-lt"/>
              <a:ea typeface="+mn-ea"/>
              <a:cs typeface="+mn-cs"/>
            </a:rPr>
            <a:t>probability of death</a:t>
          </a:r>
          <a:r>
            <a:rPr lang="en-GB" sz="1100" i="1" baseline="0">
              <a:solidFill>
                <a:schemeClr val="dk1"/>
              </a:solidFill>
              <a:effectLst/>
              <a:latin typeface="+mn-lt"/>
              <a:ea typeface="+mn-ea"/>
              <a:cs typeface="+mn-cs"/>
            </a:rPr>
            <a:t>.</a:t>
          </a:r>
        </a:p>
        <a:p>
          <a:endParaRPr lang="en-GB" sz="1100" i="1" u="none" baseline="0">
            <a:solidFill>
              <a:schemeClr val="dk1"/>
            </a:solidFill>
            <a:effectLst/>
            <a:latin typeface="+mn-lt"/>
            <a:ea typeface="+mn-ea"/>
            <a:cs typeface="+mn-cs"/>
          </a:endParaRPr>
        </a:p>
        <a:p>
          <a:r>
            <a:rPr lang="en-GB" sz="1100" i="1" u="none" baseline="0">
              <a:solidFill>
                <a:sysClr val="windowText" lastClr="000000"/>
              </a:solidFill>
            </a:rPr>
            <a:t>For a given case study, it may be of interest to compare mortality projections between the </a:t>
          </a:r>
          <a:r>
            <a:rPr lang="en-GB" sz="1100" i="1" u="none">
              <a:solidFill>
                <a:sysClr val="windowText" lastClr="000000"/>
              </a:solidFill>
            </a:rPr>
            <a:t>following models:</a:t>
          </a:r>
        </a:p>
        <a:p>
          <a:r>
            <a:rPr lang="en-GB" sz="1100" i="1" u="none">
              <a:solidFill>
                <a:sysClr val="windowText" lastClr="000000"/>
              </a:solidFill>
            </a:rPr>
            <a:t>- Exponential vs Time homogeneous</a:t>
          </a:r>
        </a:p>
        <a:p>
          <a:r>
            <a:rPr lang="en-GB" sz="1100" i="1" u="none">
              <a:solidFill>
                <a:sysClr val="windowText" lastClr="000000"/>
              </a:solidFill>
            </a:rPr>
            <a:t>- General sample (GS) against Diabetes Type 1 (DT1)</a:t>
          </a:r>
        </a:p>
        <a:p>
          <a:r>
            <a:rPr lang="en-GB" sz="1100" i="1" u="none">
              <a:solidFill>
                <a:sysClr val="windowText" lastClr="000000"/>
              </a:solidFill>
            </a:rPr>
            <a:t>- Diabetes Type 2 (DT2) vs Diabetes Type 1 (DT1)</a:t>
          </a:r>
        </a:p>
        <a:p>
          <a:endParaRPr lang="en-GB" sz="1100" i="1" u="none">
            <a:solidFill>
              <a:sysClr val="windowText" lastClr="000000"/>
            </a:solidFill>
          </a:endParaRPr>
        </a:p>
        <a:p>
          <a:r>
            <a:rPr lang="en-GB" sz="1100" i="1" u="none">
              <a:solidFill>
                <a:sysClr val="windowText" lastClr="000000"/>
              </a:solidFill>
            </a:rPr>
            <a:t>Not</a:t>
          </a:r>
          <a:r>
            <a:rPr lang="en-GB" sz="1100" i="1" u="none" baseline="0">
              <a:solidFill>
                <a:sysClr val="windowText" lastClr="000000"/>
              </a:solidFill>
            </a:rPr>
            <a:t> all models use the same risk factors, so interpretation and comparison between models should be considered carefully.</a:t>
          </a:r>
          <a:endParaRPr lang="en-GB" sz="1100" i="1" u="none">
            <a:solidFill>
              <a:sysClr val="windowText" lastClr="000000"/>
            </a:solidFill>
          </a:endParaRP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A13EF-6243-4C8D-8229-6E7A2A694C73}">
  <sheetPr>
    <tabColor theme="1"/>
  </sheetPr>
  <dimension ref="B2"/>
  <sheetViews>
    <sheetView tabSelected="1" zoomScale="90" zoomScaleNormal="90" workbookViewId="0">
      <selection activeCell="Y16" sqref="Y16"/>
    </sheetView>
  </sheetViews>
  <sheetFormatPr defaultColWidth="9" defaultRowHeight="15" x14ac:dyDescent="0.25"/>
  <cols>
    <col min="1" max="16384" width="9" style="9"/>
  </cols>
  <sheetData>
    <row r="2" spans="2:2" x14ac:dyDescent="0.25">
      <c r="B2" s="8"/>
    </row>
  </sheetData>
  <sheetProtection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AC1E9-FF58-4480-90DF-5AB5C02779D1}">
  <sheetPr codeName="Sheet2">
    <tabColor theme="0" tint="-0.14999847407452621"/>
  </sheetPr>
  <dimension ref="A1:CK93"/>
  <sheetViews>
    <sheetView zoomScale="45" zoomScaleNormal="45" workbookViewId="0">
      <selection activeCell="B64" sqref="B1:B1048576"/>
    </sheetView>
  </sheetViews>
  <sheetFormatPr defaultColWidth="9" defaultRowHeight="15" x14ac:dyDescent="0.25"/>
  <cols>
    <col min="1" max="1" width="16.7109375" style="7" customWidth="1"/>
    <col min="2" max="2" width="57.140625" style="7" bestFit="1" customWidth="1"/>
    <col min="3" max="3" width="11.5703125" style="7" customWidth="1"/>
    <col min="4" max="4" width="12" style="7" bestFit="1" customWidth="1"/>
    <col min="5" max="5" width="9.7109375" style="12" bestFit="1" customWidth="1"/>
    <col min="6" max="6" width="9.5703125" style="12" customWidth="1"/>
    <col min="7" max="7" width="20.7109375" style="12" bestFit="1" customWidth="1"/>
    <col min="8" max="8" width="24.85546875" style="7" bestFit="1" customWidth="1"/>
    <col min="9" max="9" width="15.85546875" style="7" bestFit="1" customWidth="1"/>
    <col min="10" max="10" width="15.42578125" style="7" bestFit="1" customWidth="1"/>
    <col min="11" max="11" width="5.7109375" style="7" customWidth="1"/>
    <col min="12" max="14" width="6.5703125" style="7" customWidth="1"/>
    <col min="15" max="15" width="9" style="7"/>
    <col min="16" max="16" width="12.7109375" style="7" bestFit="1" customWidth="1"/>
    <col min="17" max="26" width="9.140625" style="7" bestFit="1" customWidth="1"/>
    <col min="27" max="27" width="12" style="7" bestFit="1" customWidth="1"/>
    <col min="28" max="32" width="9.140625" style="7" bestFit="1" customWidth="1"/>
    <col min="33" max="33" width="12.7109375" style="7" bestFit="1" customWidth="1"/>
    <col min="34" max="41" width="9.140625" style="7" bestFit="1" customWidth="1"/>
    <col min="42" max="85" width="9" style="7"/>
    <col min="86" max="87" width="11.5703125" style="7" customWidth="1"/>
    <col min="88" max="88" width="12" style="7" bestFit="1" customWidth="1"/>
    <col min="89" max="89" width="9.5703125" style="12" bestFit="1" customWidth="1"/>
    <col min="90" max="16384" width="9" style="7"/>
  </cols>
  <sheetData>
    <row r="1" spans="1:89" x14ac:dyDescent="0.25">
      <c r="A1" s="11" t="s">
        <v>338</v>
      </c>
    </row>
    <row r="2" spans="1:89" x14ac:dyDescent="0.25">
      <c r="A2" s="11"/>
    </row>
    <row r="3" spans="1:89" ht="15.75" thickBot="1" x14ac:dyDescent="0.3">
      <c r="A3" s="11"/>
      <c r="B3" s="226" t="s">
        <v>295</v>
      </c>
      <c r="C3" s="227"/>
      <c r="D3" s="227"/>
      <c r="E3" s="228"/>
      <c r="CK3" s="7"/>
    </row>
    <row r="4" spans="1:89" ht="20.65" customHeight="1" x14ac:dyDescent="0.25">
      <c r="B4" s="17" t="s">
        <v>103</v>
      </c>
      <c r="C4" s="2">
        <f>EXP(SUMPRODUCT(I20:I93,J20:J93))</f>
        <v>11.371218421203071</v>
      </c>
      <c r="E4" s="14"/>
      <c r="CK4" s="7"/>
    </row>
    <row r="5" spans="1:89" ht="15.75" x14ac:dyDescent="0.25">
      <c r="A5" s="11"/>
      <c r="B5" s="17" t="s">
        <v>104</v>
      </c>
      <c r="C5" s="2">
        <f>EXP(YEARFRAC(DATE(2010,1,1),C19)*0.0442-12.1609)</f>
        <v>9.7124693306007379E-6</v>
      </c>
      <c r="E5" s="14"/>
      <c r="CK5" s="7"/>
    </row>
    <row r="6" spans="1:89" ht="15.75" x14ac:dyDescent="0.25">
      <c r="A6" s="11"/>
      <c r="B6" s="17" t="s">
        <v>105</v>
      </c>
      <c r="C6" s="3">
        <f>C5*C4</f>
        <v>1.1044261016749697E-4</v>
      </c>
      <c r="D6" s="41" t="s">
        <v>271</v>
      </c>
      <c r="E6" s="42" t="s">
        <v>272</v>
      </c>
      <c r="CK6" s="7"/>
    </row>
    <row r="7" spans="1:89" ht="15.75" x14ac:dyDescent="0.25">
      <c r="B7" s="17" t="s">
        <v>371</v>
      </c>
      <c r="C7" s="43">
        <f>1-EXP(-$C$6/0.0442*(EXP(0.0442)-1))</f>
        <v>1.1291337841312643E-4</v>
      </c>
      <c r="D7" s="3">
        <f t="shared" ref="D7:D13" si="0">C7/$C$15</f>
        <v>9.3069387742122765E-5</v>
      </c>
      <c r="E7" s="60">
        <f t="shared" ref="E7:E13" si="1">C7*$C$15</f>
        <v>1.3698844844657287E-4</v>
      </c>
      <c r="CK7" s="7"/>
    </row>
    <row r="8" spans="1:89" ht="15.75" x14ac:dyDescent="0.25">
      <c r="A8" s="11"/>
      <c r="B8" s="17" t="s">
        <v>373</v>
      </c>
      <c r="C8" s="43">
        <f>1-EXP(-$C$6/0.0442*(EXP(0.0442*2)-EXP(0.0442*1)))</f>
        <v>1.1801578781833744E-4</v>
      </c>
      <c r="D8" s="3">
        <f t="shared" si="0"/>
        <v>9.727507289676544E-5</v>
      </c>
      <c r="E8" s="60">
        <f t="shared" si="1"/>
        <v>1.4317877910164961E-4</v>
      </c>
      <c r="CK8" s="7"/>
    </row>
    <row r="9" spans="1:89" ht="20.65" customHeight="1" x14ac:dyDescent="0.25">
      <c r="B9" s="17" t="s">
        <v>374</v>
      </c>
      <c r="C9" s="43">
        <f>1-EXP(-$C$6/0.0442*(EXP(0.0442*3)-EXP(0.0442*2)))</f>
        <v>1.2334875427733039E-4</v>
      </c>
      <c r="D9" s="3">
        <f t="shared" si="0"/>
        <v>1.0167079579659544E-4</v>
      </c>
      <c r="E9" s="60">
        <f t="shared" si="1"/>
        <v>1.4964882553106484E-4</v>
      </c>
      <c r="CK9" s="7"/>
    </row>
    <row r="10" spans="1:89" ht="15.75" x14ac:dyDescent="0.25">
      <c r="A10" s="11"/>
      <c r="B10" s="17" t="s">
        <v>375</v>
      </c>
      <c r="C10" s="43">
        <f>1-EXP(-$C$6/0.0442*(EXP(0.0442*4)-EXP(0.0442*3)))</f>
        <v>1.2892269440778481E-4</v>
      </c>
      <c r="D10" s="3">
        <f t="shared" si="0"/>
        <v>1.0626514238814454E-4</v>
      </c>
      <c r="E10" s="60">
        <f t="shared" si="1"/>
        <v>1.5641122535415145E-4</v>
      </c>
      <c r="CK10" s="7"/>
    </row>
    <row r="11" spans="1:89" ht="15.75" x14ac:dyDescent="0.25">
      <c r="A11" s="11"/>
      <c r="B11" s="17" t="s">
        <v>376</v>
      </c>
      <c r="C11" s="43">
        <f>1-EXP(-$C$6/0.0442*(EXP(0.0442*2)-EXP(0.0442*0)))</f>
        <v>2.3091584067014281E-4</v>
      </c>
      <c r="D11" s="3">
        <f t="shared" si="0"/>
        <v>1.9033347698176184E-4</v>
      </c>
      <c r="E11" s="60">
        <f t="shared" si="1"/>
        <v>2.8015106074854202E-4</v>
      </c>
      <c r="CK11" s="7"/>
    </row>
    <row r="12" spans="1:89" ht="15.75" x14ac:dyDescent="0.25">
      <c r="A12" s="11"/>
      <c r="B12" s="17" t="s">
        <v>377</v>
      </c>
      <c r="C12" s="43">
        <f>1-EXP(-$C$6/0.0442*(EXP(0.0442*3)-EXP(0.0442*0)))</f>
        <v>3.5423611176621517E-4</v>
      </c>
      <c r="D12" s="3">
        <f t="shared" si="0"/>
        <v>2.9198079538110029E-4</v>
      </c>
      <c r="E12" s="60">
        <f t="shared" si="1"/>
        <v>4.297653299952923E-4</v>
      </c>
      <c r="CK12" s="7"/>
    </row>
    <row r="13" spans="1:89" ht="15.75" x14ac:dyDescent="0.25">
      <c r="B13" s="17" t="s">
        <v>378</v>
      </c>
      <c r="C13" s="43">
        <f>1-EXP(-$C$6/0.0442*(EXP(0.0442*4)-EXP(0.0442*0)))</f>
        <v>4.8311313710003301E-4</v>
      </c>
      <c r="D13" s="3">
        <f t="shared" si="0"/>
        <v>3.9820829481840422E-4</v>
      </c>
      <c r="E13" s="60">
        <f t="shared" si="1"/>
        <v>5.8612114884516015E-4</v>
      </c>
      <c r="CK13" s="7"/>
    </row>
    <row r="14" spans="1:89" ht="20.65" customHeight="1" x14ac:dyDescent="0.25">
      <c r="A14" s="11"/>
      <c r="B14" s="17"/>
      <c r="C14" s="40"/>
      <c r="E14" s="14"/>
      <c r="CK14" s="7"/>
    </row>
    <row r="15" spans="1:89" ht="15.75" x14ac:dyDescent="0.25">
      <c r="A15" s="11"/>
      <c r="B15" s="17" t="s">
        <v>270</v>
      </c>
      <c r="C15" s="2">
        <f>EXP(1.96*SQRT(C16))</f>
        <v>1.2132171614364491</v>
      </c>
      <c r="E15" s="14"/>
      <c r="CK15" s="7"/>
    </row>
    <row r="16" spans="1:89" ht="15.75" x14ac:dyDescent="0.25">
      <c r="B16" s="18" t="s">
        <v>274</v>
      </c>
      <c r="C16" s="4" cm="1">
        <f t="array" ref="C16">MMULT(MMULT(TRANSPOSE(I20:I93),P20:CK93),I20:I93)</f>
        <v>9.7239363591204806E-3</v>
      </c>
      <c r="D16" s="19"/>
      <c r="E16" s="44"/>
      <c r="CK16" s="7"/>
    </row>
    <row r="17" spans="1:89" ht="20.65" customHeight="1" x14ac:dyDescent="0.25">
      <c r="A17" s="11"/>
    </row>
    <row r="18" spans="1:89" x14ac:dyDescent="0.25">
      <c r="B18" s="223" t="s">
        <v>284</v>
      </c>
      <c r="C18" s="224"/>
      <c r="D18" s="224"/>
      <c r="E18" s="225"/>
    </row>
    <row r="19" spans="1:89" ht="15.75" x14ac:dyDescent="0.25">
      <c r="B19" s="16" t="s">
        <v>102</v>
      </c>
      <c r="C19" s="6">
        <f>INDEX(Input_Cases!$B:$C,MATCH('GS Male'!$B19,Input_Cases!$B:$B,0),2)</f>
        <v>45292</v>
      </c>
      <c r="E19" s="14"/>
      <c r="G19" s="51" t="s">
        <v>287</v>
      </c>
      <c r="H19" s="37" t="s">
        <v>290</v>
      </c>
      <c r="I19" s="37" t="s">
        <v>299</v>
      </c>
      <c r="J19" s="37" t="s">
        <v>291</v>
      </c>
      <c r="K19" s="37"/>
      <c r="L19" s="78" t="s">
        <v>399</v>
      </c>
      <c r="M19" s="78" t="s">
        <v>399</v>
      </c>
      <c r="N19" s="78" t="s">
        <v>399</v>
      </c>
      <c r="O19" s="38"/>
      <c r="P19" s="38" t="s">
        <v>0</v>
      </c>
      <c r="Q19" s="38" t="s">
        <v>311</v>
      </c>
      <c r="R19" s="38" t="s">
        <v>312</v>
      </c>
      <c r="S19" s="38" t="s">
        <v>314</v>
      </c>
      <c r="T19" s="38" t="s">
        <v>313</v>
      </c>
      <c r="U19" s="38" t="s">
        <v>6</v>
      </c>
      <c r="V19" s="38" t="s">
        <v>8</v>
      </c>
      <c r="W19" s="38" t="s">
        <v>10</v>
      </c>
      <c r="X19" s="38" t="s">
        <v>12</v>
      </c>
      <c r="Y19" s="38" t="s">
        <v>14</v>
      </c>
      <c r="Z19" s="38" t="s">
        <v>16</v>
      </c>
      <c r="AA19" s="38" t="s">
        <v>18</v>
      </c>
      <c r="AB19" s="38" t="s">
        <v>20</v>
      </c>
      <c r="AC19" s="38" t="s">
        <v>22</v>
      </c>
      <c r="AD19" s="38" t="s">
        <v>24</v>
      </c>
      <c r="AE19" s="38" t="s">
        <v>26</v>
      </c>
      <c r="AF19" s="38" t="s">
        <v>28</v>
      </c>
      <c r="AG19" s="38" t="s">
        <v>30</v>
      </c>
      <c r="AH19" s="38" t="s">
        <v>32</v>
      </c>
      <c r="AI19" s="38" t="s">
        <v>34</v>
      </c>
      <c r="AJ19" s="38" t="s">
        <v>36</v>
      </c>
      <c r="AK19" s="38"/>
      <c r="AL19" s="38" t="s">
        <v>106</v>
      </c>
      <c r="AM19" s="38"/>
      <c r="AN19" s="38" t="s">
        <v>40</v>
      </c>
      <c r="AO19" s="38"/>
      <c r="AP19" s="38" t="s">
        <v>45</v>
      </c>
      <c r="AQ19" s="38"/>
      <c r="AR19" s="38" t="s">
        <v>49</v>
      </c>
      <c r="AS19" s="38" t="s">
        <v>51</v>
      </c>
      <c r="AT19" s="38" t="s">
        <v>52</v>
      </c>
      <c r="AU19" s="38" t="s">
        <v>76</v>
      </c>
      <c r="AV19" s="38"/>
      <c r="AW19" s="38" t="s">
        <v>53</v>
      </c>
      <c r="AX19" s="38"/>
      <c r="AY19" s="38" t="s">
        <v>56</v>
      </c>
      <c r="AZ19" s="38" t="s">
        <v>57</v>
      </c>
      <c r="BA19" s="38" t="s">
        <v>58</v>
      </c>
      <c r="BB19" s="38"/>
      <c r="BC19" s="38"/>
      <c r="BD19" s="38"/>
      <c r="BE19" s="38"/>
      <c r="BF19" s="38" t="s">
        <v>63</v>
      </c>
      <c r="BG19" s="38" t="s">
        <v>109</v>
      </c>
      <c r="BH19" s="38" t="s">
        <v>64</v>
      </c>
      <c r="BI19" s="38" t="s">
        <v>1</v>
      </c>
      <c r="BJ19" s="38" t="s">
        <v>110</v>
      </c>
      <c r="BK19" s="38" t="s">
        <v>2</v>
      </c>
      <c r="BL19" s="38" t="s">
        <v>4</v>
      </c>
      <c r="BM19" s="38" t="s">
        <v>5</v>
      </c>
      <c r="BN19" s="38" t="s">
        <v>19</v>
      </c>
      <c r="BO19" s="38" t="s">
        <v>111</v>
      </c>
      <c r="BP19" s="38" t="s">
        <v>112</v>
      </c>
      <c r="BQ19" s="38" t="s">
        <v>35</v>
      </c>
      <c r="BR19" s="38" t="s">
        <v>13</v>
      </c>
      <c r="BS19" s="38" t="s">
        <v>113</v>
      </c>
      <c r="BT19" s="38" t="s">
        <v>114</v>
      </c>
      <c r="BU19" s="38" t="s">
        <v>115</v>
      </c>
      <c r="BV19" s="38" t="s">
        <v>116</v>
      </c>
      <c r="BW19" s="38" t="s">
        <v>117</v>
      </c>
      <c r="BX19" s="38" t="s">
        <v>118</v>
      </c>
      <c r="BY19" s="38" t="s">
        <v>119</v>
      </c>
      <c r="BZ19" s="38" t="s">
        <v>381</v>
      </c>
      <c r="CA19" s="38" t="s">
        <v>120</v>
      </c>
      <c r="CB19" s="38" t="s">
        <v>121</v>
      </c>
      <c r="CC19" s="38" t="s">
        <v>122</v>
      </c>
      <c r="CD19" s="38" t="s">
        <v>123</v>
      </c>
      <c r="CE19" s="38" t="s">
        <v>124</v>
      </c>
      <c r="CF19" s="38" t="s">
        <v>125</v>
      </c>
      <c r="CG19" s="38" t="s">
        <v>126</v>
      </c>
      <c r="CH19" s="38" t="s">
        <v>127</v>
      </c>
      <c r="CI19" s="38" t="s">
        <v>128</v>
      </c>
      <c r="CJ19" s="38" t="s">
        <v>129</v>
      </c>
      <c r="CK19" s="39" t="s">
        <v>130</v>
      </c>
    </row>
    <row r="20" spans="1:89" x14ac:dyDescent="0.25">
      <c r="B20" s="13" t="s">
        <v>65</v>
      </c>
      <c r="C20" s="6" t="str">
        <f>INDEX(Input_Cases!$B:$C,MATCH('GS Male'!$B20,Input_Cases!$B:$B,0),2)</f>
        <v>01/01/1997</v>
      </c>
      <c r="E20" s="14"/>
      <c r="G20" s="36" t="s">
        <v>292</v>
      </c>
      <c r="H20" s="7" t="s">
        <v>0</v>
      </c>
      <c r="I20" s="35">
        <f>IF(2009 -YEAR(C20)&gt;50,2009 -YEAR(C20),ROUND((2009 -YEAR(C20))*0.65105+17.4522,3))</f>
        <v>25.265000000000001</v>
      </c>
      <c r="J20" s="23">
        <v>0.10268644193163499</v>
      </c>
      <c r="L20" s="93" t="str">
        <f t="shared" ref="L20:L51" si="2">IF(H20=O20,"X","")</f>
        <v>X</v>
      </c>
      <c r="M20" s="7" t="str">
        <f>IF(N20=O20,"X","")</f>
        <v>X</v>
      </c>
      <c r="N20" s="93" t="str" cm="1">
        <f t="array" ref="N20:N93">TRANSPOSE(P19:CK19)</f>
        <v>age</v>
      </c>
      <c r="O20" s="25" t="s">
        <v>0</v>
      </c>
      <c r="P20" s="25">
        <v>1.2929004378688101E-5</v>
      </c>
      <c r="Q20" s="25">
        <v>6.4474376217686701E-4</v>
      </c>
      <c r="R20" s="25">
        <v>-3.0849231135052701E-7</v>
      </c>
      <c r="S20" s="25">
        <v>9.6039094996551405E-7</v>
      </c>
      <c r="T20" s="25">
        <v>-1.9983052731650998E-6</v>
      </c>
      <c r="U20" s="25">
        <v>-1.1462682279471399E-5</v>
      </c>
      <c r="V20" s="25">
        <v>-1.5979361246695201E-7</v>
      </c>
      <c r="W20" s="25">
        <v>3.1478602903410402E-6</v>
      </c>
      <c r="X20" s="25">
        <v>6.54279277343078E-6</v>
      </c>
      <c r="Y20" s="25">
        <v>6.1260789794123896E-6</v>
      </c>
      <c r="Z20" s="25">
        <v>-8.4898645917612893E-6</v>
      </c>
      <c r="AA20" s="25">
        <v>-3.4325427491456E-6</v>
      </c>
      <c r="AB20" s="25">
        <v>-3.4015872181537401E-6</v>
      </c>
      <c r="AC20" s="25">
        <v>1.36946088080014E-4</v>
      </c>
      <c r="AD20" s="25">
        <v>-2.5878135787702701E-6</v>
      </c>
      <c r="AE20" s="25">
        <v>9.9950581661722097E-6</v>
      </c>
      <c r="AF20" s="25">
        <v>1.2493093438033201E-6</v>
      </c>
      <c r="AG20" s="25">
        <v>5.0977761834938298E-6</v>
      </c>
      <c r="AH20" s="25">
        <v>6.3472908657341298E-6</v>
      </c>
      <c r="AI20" s="25">
        <v>6.5132034723464798E-5</v>
      </c>
      <c r="AJ20" s="25">
        <v>1.2398990560530201E-4</v>
      </c>
      <c r="AK20" s="24">
        <v>0</v>
      </c>
      <c r="AL20" s="25">
        <v>-1.4256930272408201E-5</v>
      </c>
      <c r="AM20" s="25">
        <v>0</v>
      </c>
      <c r="AN20" s="25">
        <v>2.8337371915199499E-6</v>
      </c>
      <c r="AO20" s="25">
        <v>0</v>
      </c>
      <c r="AP20" s="25">
        <v>2.2073006228049899E-4</v>
      </c>
      <c r="AQ20" s="24">
        <v>0</v>
      </c>
      <c r="AR20" s="25">
        <v>1.10845654304883E-6</v>
      </c>
      <c r="AS20" s="25">
        <v>-5.9292692588756603E-7</v>
      </c>
      <c r="AT20" s="25">
        <v>-1.42636270966078E-5</v>
      </c>
      <c r="AU20" s="25">
        <v>4.4269507754140802E-5</v>
      </c>
      <c r="AV20" s="24">
        <v>0</v>
      </c>
      <c r="AW20" s="25">
        <v>1.7141704169689701E-4</v>
      </c>
      <c r="AX20" s="25">
        <v>0</v>
      </c>
      <c r="AY20" s="25">
        <v>-9.8518464304888307E-6</v>
      </c>
      <c r="AZ20" s="25">
        <v>-2.5991354083234601E-5</v>
      </c>
      <c r="BA20" s="25">
        <v>-5.20406227944104E-5</v>
      </c>
      <c r="BB20" s="25">
        <v>0</v>
      </c>
      <c r="BC20" s="25">
        <v>0</v>
      </c>
      <c r="BD20" s="25">
        <v>0</v>
      </c>
      <c r="BE20" s="25">
        <v>0</v>
      </c>
      <c r="BF20" s="25">
        <v>-7.0728785596327102E-6</v>
      </c>
      <c r="BG20" s="25">
        <v>-7.5912975120232196E-6</v>
      </c>
      <c r="BH20" s="25">
        <v>-3.5957031836073099E-5</v>
      </c>
      <c r="BI20" s="25">
        <v>-3.6556308814148199E-6</v>
      </c>
      <c r="BJ20" s="25">
        <v>1.88723077218294E-5</v>
      </c>
      <c r="BK20" s="25">
        <v>3.8908649232359802E-5</v>
      </c>
      <c r="BL20" s="25">
        <v>1.9521834304463201E-5</v>
      </c>
      <c r="BM20" s="25">
        <v>-1.8404113014596399E-6</v>
      </c>
      <c r="BN20" s="25">
        <v>2.2001182151117999E-5</v>
      </c>
      <c r="BO20" s="25">
        <v>-3.1289860949081199E-6</v>
      </c>
      <c r="BP20" s="25">
        <v>2.41206704504346E-5</v>
      </c>
      <c r="BQ20" s="25">
        <v>-2.5462161279428002E-6</v>
      </c>
      <c r="BR20" s="25">
        <v>-9.6152143152076406E-7</v>
      </c>
      <c r="BS20" s="25">
        <v>-7.9288062048917803E-6</v>
      </c>
      <c r="BT20" s="25">
        <v>-6.8627108702435605E-7</v>
      </c>
      <c r="BU20" s="25">
        <v>1.02752509821019E-5</v>
      </c>
      <c r="BV20" s="25">
        <v>5.0043473289092401E-6</v>
      </c>
      <c r="BW20" s="25">
        <v>-5.1363752178223799E-6</v>
      </c>
      <c r="BX20" s="25">
        <v>-9.0194575096770596E-7</v>
      </c>
      <c r="BY20" s="25">
        <v>1.4901129692023501E-6</v>
      </c>
      <c r="BZ20" s="25">
        <v>-8.9023921357683203E-6</v>
      </c>
      <c r="CA20" s="25">
        <v>1.08419308153306E-5</v>
      </c>
      <c r="CB20" s="25">
        <v>1.08995513637143E-5</v>
      </c>
      <c r="CC20" s="25">
        <v>6.3720806326645894E-5</v>
      </c>
      <c r="CD20" s="25">
        <v>1.9012478622280599E-5</v>
      </c>
      <c r="CE20" s="25">
        <v>-2.00426446127737E-6</v>
      </c>
      <c r="CF20" s="25">
        <v>-1.2398266020650899E-6</v>
      </c>
      <c r="CG20" s="25">
        <v>-1.9845912434726699E-6</v>
      </c>
      <c r="CH20" s="25">
        <v>-1.7279644948884698E-5</v>
      </c>
      <c r="CI20" s="25">
        <v>7.0767250477466807E-5</v>
      </c>
      <c r="CJ20" s="25">
        <v>4.4277636438817301E-7</v>
      </c>
      <c r="CK20" s="27">
        <v>-3.8263742439771198E-5</v>
      </c>
    </row>
    <row r="21" spans="1:89" x14ac:dyDescent="0.25">
      <c r="B21" s="13" t="s">
        <v>372</v>
      </c>
      <c r="C21" s="1">
        <f>INDEX(Input_Cases!$B:$C,MATCH('GS Male'!$B21,Input_Cases!$B:$B,0),2)</f>
        <v>1</v>
      </c>
      <c r="E21" s="14"/>
      <c r="G21" s="204" t="s">
        <v>310</v>
      </c>
      <c r="H21" s="7" t="s">
        <v>311</v>
      </c>
      <c r="I21" s="22">
        <f>IF($C$21&gt;1,1,0)</f>
        <v>0</v>
      </c>
      <c r="J21" s="23">
        <v>0.67891648585340603</v>
      </c>
      <c r="L21" s="7" t="str">
        <f t="shared" si="2"/>
        <v>X</v>
      </c>
      <c r="M21" s="7" t="str">
        <f t="shared" ref="M21:M84" si="3">IF(N21=O21,"X","")</f>
        <v>X</v>
      </c>
      <c r="N21" s="7" t="str">
        <v>IMD2</v>
      </c>
      <c r="O21" s="24" t="s">
        <v>311</v>
      </c>
      <c r="P21" s="24">
        <v>6.4474376217686495E-4</v>
      </c>
      <c r="Q21" s="24">
        <v>5.8421026567645001E-2</v>
      </c>
      <c r="R21" s="25">
        <v>-1.4014314418114701E-3</v>
      </c>
      <c r="S21" s="24">
        <v>-1.8777569195175099E-4</v>
      </c>
      <c r="T21" s="25">
        <v>-1.9363903492730799E-4</v>
      </c>
      <c r="U21" s="24">
        <v>-6.7367545976252904E-4</v>
      </c>
      <c r="V21" s="25">
        <v>-2.4424994545938698E-4</v>
      </c>
      <c r="W21" s="24">
        <v>3.9561578716589898E-5</v>
      </c>
      <c r="X21" s="25">
        <v>1.15988113845583E-4</v>
      </c>
      <c r="Y21" s="24">
        <v>-1.9252432714244401E-4</v>
      </c>
      <c r="Z21" s="25">
        <v>-2.6817331522766198E-4</v>
      </c>
      <c r="AA21" s="24">
        <v>-2.4845060573732201E-5</v>
      </c>
      <c r="AB21" s="24">
        <v>1.7931087042545501E-4</v>
      </c>
      <c r="AC21" s="24">
        <v>2.4863014926108699E-3</v>
      </c>
      <c r="AD21" s="24">
        <v>-1.13032387829632E-4</v>
      </c>
      <c r="AE21" s="24">
        <v>-3.8031194645892001E-4</v>
      </c>
      <c r="AF21" s="24">
        <v>-1.2531214874628E-4</v>
      </c>
      <c r="AG21" s="24">
        <v>1.91365528670062E-4</v>
      </c>
      <c r="AH21" s="24">
        <v>-2.0050350486221601E-4</v>
      </c>
      <c r="AI21" s="24">
        <v>8.8348232846194102E-4</v>
      </c>
      <c r="AJ21" s="24">
        <v>-5.3755443842622803E-3</v>
      </c>
      <c r="AK21" s="24">
        <v>0</v>
      </c>
      <c r="AL21" s="24">
        <v>-5.0249470342738304E-3</v>
      </c>
      <c r="AM21" s="24">
        <v>0</v>
      </c>
      <c r="AN21" s="24">
        <v>-2.9992313348966601E-6</v>
      </c>
      <c r="AO21" s="24">
        <v>0</v>
      </c>
      <c r="AP21" s="24">
        <v>2.5487212304901698E-3</v>
      </c>
      <c r="AQ21" s="24">
        <v>0</v>
      </c>
      <c r="AR21" s="25">
        <v>2.44130935437638E-4</v>
      </c>
      <c r="AS21" s="25">
        <v>3.5763791065668098E-4</v>
      </c>
      <c r="AT21" s="25">
        <v>-4.8382443520794098E-5</v>
      </c>
      <c r="AU21" s="24">
        <v>-1.70637276081167E-3</v>
      </c>
      <c r="AV21" s="24">
        <v>0</v>
      </c>
      <c r="AW21" s="24">
        <v>2.3085186355712001E-3</v>
      </c>
      <c r="AX21" s="24">
        <v>0</v>
      </c>
      <c r="AY21" s="24">
        <v>-7.2036395148461095E-4</v>
      </c>
      <c r="AZ21" s="24">
        <v>6.1508507382101104E-5</v>
      </c>
      <c r="BA21" s="24">
        <v>-1.08226928677686E-4</v>
      </c>
      <c r="BB21" s="24">
        <v>0</v>
      </c>
      <c r="BC21" s="24">
        <v>0</v>
      </c>
      <c r="BD21" s="24">
        <v>0</v>
      </c>
      <c r="BE21" s="25">
        <v>0</v>
      </c>
      <c r="BF21" s="25">
        <v>-1.8067467363125399E-4</v>
      </c>
      <c r="BG21" s="25">
        <v>-9.4661431293544896E-4</v>
      </c>
      <c r="BH21" s="24">
        <v>2.26061373501688E-4</v>
      </c>
      <c r="BI21" s="25">
        <v>-3.5179807592814301E-5</v>
      </c>
      <c r="BJ21" s="24">
        <v>-1.8835614506409301E-5</v>
      </c>
      <c r="BK21" s="25">
        <v>-3.4871525392338399E-5</v>
      </c>
      <c r="BL21" s="25">
        <v>2.8234205600224103E-4</v>
      </c>
      <c r="BM21" s="25">
        <v>8.1871486909886599E-5</v>
      </c>
      <c r="BN21" s="25">
        <v>-1.02344155184275E-4</v>
      </c>
      <c r="BO21" s="24">
        <v>-1.7809386737716401E-4</v>
      </c>
      <c r="BP21" s="24">
        <v>-2.2917409514371001E-4</v>
      </c>
      <c r="BQ21" s="24">
        <v>-3.2297776563994999E-5</v>
      </c>
      <c r="BR21" s="24">
        <v>-1.41592865828709E-5</v>
      </c>
      <c r="BS21" s="24">
        <v>-6.8707773096044503E-5</v>
      </c>
      <c r="BT21" s="25">
        <v>3.6478241984687102E-5</v>
      </c>
      <c r="BU21" s="24">
        <v>-2.6653288145019402E-4</v>
      </c>
      <c r="BV21" s="24">
        <v>2.8807208739516202E-4</v>
      </c>
      <c r="BW21" s="25">
        <v>1.3210317645143301E-4</v>
      </c>
      <c r="BX21" s="25">
        <v>-4.3374644390026999E-4</v>
      </c>
      <c r="BY21" s="24">
        <v>2.0326366542562299E-4</v>
      </c>
      <c r="BZ21" s="24">
        <v>-7.7278093254642304E-4</v>
      </c>
      <c r="CA21" s="24">
        <v>1.0653058150527799E-3</v>
      </c>
      <c r="CB21" s="25">
        <v>6.1653704593045801E-5</v>
      </c>
      <c r="CC21" s="24">
        <v>2.44329705948395E-3</v>
      </c>
      <c r="CD21" s="24">
        <v>1.9398101601958799E-3</v>
      </c>
      <c r="CE21" s="25">
        <v>-3.9697679111331599E-5</v>
      </c>
      <c r="CF21" s="25">
        <v>1.0288860283927E-3</v>
      </c>
      <c r="CG21" s="25">
        <v>1.21307940111904E-4</v>
      </c>
      <c r="CH21" s="25">
        <v>-2.1608709728240701E-3</v>
      </c>
      <c r="CI21" s="25">
        <v>2.6777906680648601E-3</v>
      </c>
      <c r="CJ21" s="25">
        <v>1.3348545444948801E-3</v>
      </c>
      <c r="CK21" s="27">
        <v>-5.2707004881951303E-4</v>
      </c>
    </row>
    <row r="22" spans="1:89" x14ac:dyDescent="0.25">
      <c r="B22" s="13"/>
      <c r="E22" s="14"/>
      <c r="G22" s="205"/>
      <c r="H22" s="7" t="s">
        <v>312</v>
      </c>
      <c r="I22" s="22">
        <f>IF($C$21&gt;2,1,0)</f>
        <v>0</v>
      </c>
      <c r="J22" s="23">
        <v>3.8487147371126802E-2</v>
      </c>
      <c r="L22" s="93" t="str">
        <f t="shared" si="2"/>
        <v>X</v>
      </c>
      <c r="M22" s="7" t="str">
        <f t="shared" si="3"/>
        <v>X</v>
      </c>
      <c r="N22" s="7" t="str">
        <v>IMD3</v>
      </c>
      <c r="O22" s="24" t="s">
        <v>312</v>
      </c>
      <c r="P22" s="25">
        <v>-3.0849231134826601E-7</v>
      </c>
      <c r="Q22" s="25">
        <v>-1.4014314418114601E-3</v>
      </c>
      <c r="R22" s="25">
        <v>2.6175878643070198E-3</v>
      </c>
      <c r="S22" s="25">
        <v>-1.26930903942761E-3</v>
      </c>
      <c r="T22" s="25">
        <v>1.32919428968154E-5</v>
      </c>
      <c r="U22" s="25">
        <v>-1.12103492767979E-4</v>
      </c>
      <c r="V22" s="25">
        <v>3.8000670497424199E-5</v>
      </c>
      <c r="W22" s="25">
        <v>-8.7601988511568394E-5</v>
      </c>
      <c r="X22" s="25">
        <v>-2.9309751070390201E-5</v>
      </c>
      <c r="Y22" s="25">
        <v>4.4143994453988301E-5</v>
      </c>
      <c r="Z22" s="25">
        <v>-2.5728621639256999E-5</v>
      </c>
      <c r="AA22" s="25">
        <v>1.04750456361011E-5</v>
      </c>
      <c r="AB22" s="25">
        <v>4.9670984881533797E-6</v>
      </c>
      <c r="AC22" s="25">
        <v>-1.0416464196372599E-4</v>
      </c>
      <c r="AD22" s="24">
        <v>4.4504355258989296E-6</v>
      </c>
      <c r="AE22" s="24">
        <v>3.6450244425322998E-6</v>
      </c>
      <c r="AF22" s="24">
        <v>-2.5321163570728501E-6</v>
      </c>
      <c r="AG22" s="24">
        <v>-6.1861834418402303E-5</v>
      </c>
      <c r="AH22" s="24">
        <v>1.3665814378020799E-4</v>
      </c>
      <c r="AI22" s="25">
        <v>-2.5195595007153798E-4</v>
      </c>
      <c r="AJ22" s="25">
        <v>3.13667404909528E-4</v>
      </c>
      <c r="AK22" s="24">
        <v>0</v>
      </c>
      <c r="AL22" s="24">
        <v>5.3382251071782804E-4</v>
      </c>
      <c r="AM22" s="24">
        <v>0</v>
      </c>
      <c r="AN22" s="24">
        <v>2.2455275835241801E-5</v>
      </c>
      <c r="AO22" s="25">
        <v>0</v>
      </c>
      <c r="AP22" s="25">
        <v>-5.9781055334699302E-5</v>
      </c>
      <c r="AQ22" s="25">
        <v>0</v>
      </c>
      <c r="AR22" s="25">
        <v>-6.49422036891611E-6</v>
      </c>
      <c r="AS22" s="25">
        <v>-8.1415453727139999E-5</v>
      </c>
      <c r="AT22" s="25">
        <v>3.7426506715820803E-5</v>
      </c>
      <c r="AU22" s="24">
        <v>2.5631689931560802E-4</v>
      </c>
      <c r="AV22" s="25">
        <v>0</v>
      </c>
      <c r="AW22" s="25">
        <v>7.36064949126958E-5</v>
      </c>
      <c r="AX22" s="25">
        <v>0</v>
      </c>
      <c r="AY22" s="25">
        <v>-1.18184883684482E-4</v>
      </c>
      <c r="AZ22" s="25">
        <v>5.3012579415685897E-6</v>
      </c>
      <c r="BA22" s="24">
        <v>5.4426517689986797E-6</v>
      </c>
      <c r="BB22" s="25">
        <v>0</v>
      </c>
      <c r="BC22" s="25">
        <v>0</v>
      </c>
      <c r="BD22" s="25">
        <v>0</v>
      </c>
      <c r="BE22" s="25">
        <v>0</v>
      </c>
      <c r="BF22" s="24">
        <v>1.36047314388684E-5</v>
      </c>
      <c r="BG22" s="25">
        <v>4.4988748537324603E-5</v>
      </c>
      <c r="BH22" s="25">
        <v>4.3178576871125303E-5</v>
      </c>
      <c r="BI22" s="25">
        <v>2.1913986403637799E-6</v>
      </c>
      <c r="BJ22" s="25">
        <v>-7.8933929741890896E-5</v>
      </c>
      <c r="BK22" s="25">
        <v>-6.1089314974756804E-5</v>
      </c>
      <c r="BL22" s="25">
        <v>8.9833384640102204E-5</v>
      </c>
      <c r="BM22" s="25">
        <v>-6.8353139717739098E-6</v>
      </c>
      <c r="BN22" s="25">
        <v>7.1894063703830202E-5</v>
      </c>
      <c r="BO22" s="24">
        <v>3.3027580871175501E-5</v>
      </c>
      <c r="BP22" s="24">
        <v>1.01461856902568E-5</v>
      </c>
      <c r="BQ22" s="25">
        <v>-8.7977216112352001E-7</v>
      </c>
      <c r="BR22" s="25">
        <v>2.6060269451435E-6</v>
      </c>
      <c r="BS22" s="25">
        <v>-2.417429635098E-5</v>
      </c>
      <c r="BT22" s="25">
        <v>-1.9659919309341001E-7</v>
      </c>
      <c r="BU22" s="24">
        <v>-3.9361364416151597E-5</v>
      </c>
      <c r="BV22" s="25">
        <v>-7.4136332081691203E-5</v>
      </c>
      <c r="BW22" s="25">
        <v>-9.1570234354920106E-5</v>
      </c>
      <c r="BX22" s="25">
        <v>-8.5822227342314197E-5</v>
      </c>
      <c r="BY22" s="25">
        <v>-3.3656200753399999E-5</v>
      </c>
      <c r="BZ22" s="25">
        <v>1.1277832016672E-6</v>
      </c>
      <c r="CA22" s="24">
        <v>1.5253979037323999E-5</v>
      </c>
      <c r="CB22" s="25">
        <v>-7.8152361865266694E-5</v>
      </c>
      <c r="CC22" s="25">
        <v>-5.4390340059991304E-4</v>
      </c>
      <c r="CD22" s="25">
        <v>7.8774505120438195E-5</v>
      </c>
      <c r="CE22" s="24">
        <v>6.7616392806498701E-7</v>
      </c>
      <c r="CF22" s="24">
        <v>-1.1991472635109099E-3</v>
      </c>
      <c r="CG22" s="24">
        <v>1.1213697075047699E-5</v>
      </c>
      <c r="CH22" s="24">
        <v>4.5238843389744702E-4</v>
      </c>
      <c r="CI22" s="24">
        <v>-3.48595869730767E-4</v>
      </c>
      <c r="CJ22" s="24">
        <v>-2.8215614991155597E-4</v>
      </c>
      <c r="CK22" s="26">
        <v>-1.44453670800143E-5</v>
      </c>
    </row>
    <row r="23" spans="1:89" x14ac:dyDescent="0.25">
      <c r="B23" s="13"/>
      <c r="E23" s="14"/>
      <c r="G23" s="205"/>
      <c r="H23" s="7" t="s">
        <v>314</v>
      </c>
      <c r="I23" s="22">
        <f>IF($C$21&gt;3,1,0)</f>
        <v>0</v>
      </c>
      <c r="J23" s="23">
        <v>0.14801765554839</v>
      </c>
      <c r="L23" s="93" t="str">
        <f t="shared" si="2"/>
        <v>X</v>
      </c>
      <c r="M23" s="7" t="str">
        <f t="shared" si="3"/>
        <v>X</v>
      </c>
      <c r="N23" s="7" t="str">
        <v>IMD4</v>
      </c>
      <c r="O23" s="24" t="s">
        <v>314</v>
      </c>
      <c r="P23" s="24">
        <v>9.60390949963154E-7</v>
      </c>
      <c r="Q23" s="25">
        <v>-1.8777569195177699E-4</v>
      </c>
      <c r="R23" s="25">
        <v>-1.2693090394276E-3</v>
      </c>
      <c r="S23" s="25">
        <v>2.6797170930071999E-3</v>
      </c>
      <c r="T23" s="25">
        <v>-1.36464325021038E-3</v>
      </c>
      <c r="U23" s="25">
        <v>8.4410106271201799E-5</v>
      </c>
      <c r="V23" s="25">
        <v>5.75762924635319E-6</v>
      </c>
      <c r="W23" s="25">
        <v>2.56879177718564E-5</v>
      </c>
      <c r="X23" s="25">
        <v>1.1414894468552101E-5</v>
      </c>
      <c r="Y23" s="25">
        <v>-1.10022335905933E-4</v>
      </c>
      <c r="Z23" s="25">
        <v>-7.4418958604902601E-5</v>
      </c>
      <c r="AA23" s="24">
        <v>-2.38051429059041E-5</v>
      </c>
      <c r="AB23" s="25">
        <v>3.8267411899989897E-5</v>
      </c>
      <c r="AC23" s="25">
        <v>-2.0526210045804499E-4</v>
      </c>
      <c r="AD23" s="25">
        <v>-2.4978303313399801E-5</v>
      </c>
      <c r="AE23" s="24">
        <v>-2.4271007433811201E-5</v>
      </c>
      <c r="AF23" s="24">
        <v>5.4343029387416902E-5</v>
      </c>
      <c r="AG23" s="25">
        <v>4.6863089235632902E-5</v>
      </c>
      <c r="AH23" s="24">
        <v>-2.3486427219590299E-4</v>
      </c>
      <c r="AI23" s="25">
        <v>-2.4471107749279001E-4</v>
      </c>
      <c r="AJ23" s="25">
        <v>-4.3874307266046002E-4</v>
      </c>
      <c r="AK23" s="25">
        <v>0</v>
      </c>
      <c r="AL23" s="25">
        <v>5.5313332795742796E-4</v>
      </c>
      <c r="AM23" s="25">
        <v>0</v>
      </c>
      <c r="AN23" s="25">
        <v>1.01789525358606E-5</v>
      </c>
      <c r="AO23" s="24">
        <v>0</v>
      </c>
      <c r="AP23" s="25">
        <v>1.9429729096821899E-4</v>
      </c>
      <c r="AQ23" s="24">
        <v>0</v>
      </c>
      <c r="AR23" s="25">
        <v>-5.9787225672365901E-5</v>
      </c>
      <c r="AS23" s="24">
        <v>4.8991088219298598E-5</v>
      </c>
      <c r="AT23" s="25">
        <v>3.1759338719530497E-5</v>
      </c>
      <c r="AU23" s="24">
        <v>8.9120962843665299E-5</v>
      </c>
      <c r="AV23" s="25">
        <v>0</v>
      </c>
      <c r="AW23" s="25">
        <v>7.5237309786627203E-5</v>
      </c>
      <c r="AX23" s="25">
        <v>0</v>
      </c>
      <c r="AY23" s="25">
        <v>9.1983107630862905E-6</v>
      </c>
      <c r="AZ23" s="25">
        <v>-2.0261321145246999E-4</v>
      </c>
      <c r="BA23" s="24">
        <v>1.1350588806171E-5</v>
      </c>
      <c r="BB23" s="25">
        <v>0</v>
      </c>
      <c r="BC23" s="25">
        <v>0</v>
      </c>
      <c r="BD23" s="25">
        <v>0</v>
      </c>
      <c r="BE23" s="25">
        <v>0</v>
      </c>
      <c r="BF23" s="25">
        <v>8.2458372243653195E-5</v>
      </c>
      <c r="BG23" s="25">
        <v>1.04084757721492E-4</v>
      </c>
      <c r="BH23" s="25">
        <v>-1.2503080845482201E-4</v>
      </c>
      <c r="BI23" s="25">
        <v>-2.3062136354406901E-6</v>
      </c>
      <c r="BJ23" s="25">
        <v>-6.4453134072265701E-5</v>
      </c>
      <c r="BK23" s="25">
        <v>-4.5570716617827596E-6</v>
      </c>
      <c r="BL23" s="25">
        <v>-1.6988593176600099E-4</v>
      </c>
      <c r="BM23" s="25">
        <v>7.0410497742467504E-6</v>
      </c>
      <c r="BN23" s="25">
        <v>-6.9645696801320299E-5</v>
      </c>
      <c r="BO23" s="24">
        <v>-3.2613694071593598E-6</v>
      </c>
      <c r="BP23" s="24">
        <v>1.09185098142771E-4</v>
      </c>
      <c r="BQ23" s="24">
        <v>-4.0748828096907601E-7</v>
      </c>
      <c r="BR23" s="24">
        <v>4.11470076161925E-6</v>
      </c>
      <c r="BS23" s="25">
        <v>1.4298989090545601E-4</v>
      </c>
      <c r="BT23" s="25">
        <v>-2.4238695967652498E-6</v>
      </c>
      <c r="BU23" s="24">
        <v>2.9719570563280999E-4</v>
      </c>
      <c r="BV23" s="25">
        <v>1.8079873960268801E-4</v>
      </c>
      <c r="BW23" s="25">
        <v>-1.29476432424285E-4</v>
      </c>
      <c r="BX23" s="25">
        <v>-6.2790037008622699E-4</v>
      </c>
      <c r="BY23" s="25">
        <v>-2.8890440024275301E-6</v>
      </c>
      <c r="BZ23" s="25">
        <v>2.67632872497944E-6</v>
      </c>
      <c r="CA23" s="24">
        <v>-2.0053899471621899E-5</v>
      </c>
      <c r="CB23" s="25">
        <v>1.0014689333807899E-4</v>
      </c>
      <c r="CC23" s="25">
        <v>-4.6738706295375803E-4</v>
      </c>
      <c r="CD23" s="24">
        <v>8.6710239483738695E-5</v>
      </c>
      <c r="CE23" s="25">
        <v>3.2334776259050802E-6</v>
      </c>
      <c r="CF23" s="25">
        <v>1.27522039719792E-3</v>
      </c>
      <c r="CG23" s="25">
        <v>-9.1648704892586101E-5</v>
      </c>
      <c r="CH23" s="25">
        <v>-6.5743881372521404E-4</v>
      </c>
      <c r="CI23" s="25">
        <v>2.6105047603503998E-4</v>
      </c>
      <c r="CJ23" s="25">
        <v>7.7957848920673801E-4</v>
      </c>
      <c r="CK23" s="27">
        <v>7.7688290146898402E-5</v>
      </c>
    </row>
    <row r="24" spans="1:89" x14ac:dyDescent="0.25">
      <c r="B24" s="13"/>
      <c r="E24" s="14"/>
      <c r="G24" s="206"/>
      <c r="H24" s="7" t="s">
        <v>313</v>
      </c>
      <c r="I24" s="22">
        <f>IF($C$21&gt;4,1,0)</f>
        <v>0</v>
      </c>
      <c r="J24" s="23">
        <v>7.8936162499917306E-2</v>
      </c>
      <c r="L24" s="93" t="str">
        <f t="shared" si="2"/>
        <v>X</v>
      </c>
      <c r="M24" s="7" t="str">
        <f t="shared" si="3"/>
        <v>X</v>
      </c>
      <c r="N24" s="93" t="str">
        <v>IMD5</v>
      </c>
      <c r="O24" s="24" t="s">
        <v>313</v>
      </c>
      <c r="P24" s="24">
        <v>-1.99830527316841E-6</v>
      </c>
      <c r="Q24" s="25">
        <v>-1.9363903492735599E-4</v>
      </c>
      <c r="R24" s="25">
        <v>1.32919428968213E-5</v>
      </c>
      <c r="S24" s="25">
        <v>-1.36464325021038E-3</v>
      </c>
      <c r="T24" s="25">
        <v>2.8663993673267401E-3</v>
      </c>
      <c r="U24" s="24">
        <v>-8.3177702354939799E-5</v>
      </c>
      <c r="V24" s="25">
        <v>1.20843472494591E-5</v>
      </c>
      <c r="W24" s="25">
        <v>2.5947863094092799E-5</v>
      </c>
      <c r="X24" s="25">
        <v>-9.4658066238498506E-5</v>
      </c>
      <c r="Y24" s="25">
        <v>3.3994162660809301E-5</v>
      </c>
      <c r="Z24" s="25">
        <v>-6.0220948902036803E-6</v>
      </c>
      <c r="AA24" s="25">
        <v>7.1177005717791095E-5</v>
      </c>
      <c r="AB24" s="25">
        <v>-6.1277020174756097E-6</v>
      </c>
      <c r="AC24" s="25">
        <v>6.8188067125825398E-5</v>
      </c>
      <c r="AD24" s="25">
        <v>1.56418722168286E-5</v>
      </c>
      <c r="AE24" s="25">
        <v>-1.14667861666059E-4</v>
      </c>
      <c r="AF24" s="24">
        <v>-8.1764737027398004E-6</v>
      </c>
      <c r="AG24" s="25">
        <v>-5.1870772983982699E-5</v>
      </c>
      <c r="AH24" s="25">
        <v>2.17342965716398E-4</v>
      </c>
      <c r="AI24" s="25">
        <v>1.4352463188305401E-4</v>
      </c>
      <c r="AJ24" s="24">
        <v>-2.2436596289313201E-4</v>
      </c>
      <c r="AK24" s="24">
        <v>0</v>
      </c>
      <c r="AL24" s="25">
        <v>4.1100218849730001E-4</v>
      </c>
      <c r="AM24" s="25">
        <v>0</v>
      </c>
      <c r="AN24" s="24">
        <v>-2.43419239545425E-5</v>
      </c>
      <c r="AO24" s="25">
        <v>0</v>
      </c>
      <c r="AP24" s="25">
        <v>-1.03980792455196E-4</v>
      </c>
      <c r="AQ24" s="25">
        <v>0</v>
      </c>
      <c r="AR24" s="25">
        <v>-1.71192815664341E-4</v>
      </c>
      <c r="AS24" s="24">
        <v>-8.5332206160000504E-5</v>
      </c>
      <c r="AT24" s="25">
        <v>-2.43212662711896E-4</v>
      </c>
      <c r="AU24" s="24">
        <v>4.3552925227451701E-4</v>
      </c>
      <c r="AV24" s="25">
        <v>0</v>
      </c>
      <c r="AW24" s="25">
        <v>-7.1288925810725296E-5</v>
      </c>
      <c r="AX24" s="25">
        <v>0</v>
      </c>
      <c r="AY24" s="25">
        <v>2.8937589252272801E-4</v>
      </c>
      <c r="AZ24" s="25">
        <v>2.5273633580922498E-4</v>
      </c>
      <c r="BA24" s="24">
        <v>-3.3636063546029002E-5</v>
      </c>
      <c r="BB24" s="25">
        <v>0</v>
      </c>
      <c r="BC24" s="25">
        <v>0</v>
      </c>
      <c r="BD24" s="25">
        <v>0</v>
      </c>
      <c r="BE24" s="25">
        <v>0</v>
      </c>
      <c r="BF24" s="25">
        <v>-1.72060203469656E-4</v>
      </c>
      <c r="BG24" s="25">
        <v>8.7771289163984204E-5</v>
      </c>
      <c r="BH24" s="25">
        <v>2.1072783683641399E-6</v>
      </c>
      <c r="BI24" s="25">
        <v>1.2292923517409801E-6</v>
      </c>
      <c r="BJ24" s="25">
        <v>1.5609355619018801E-4</v>
      </c>
      <c r="BK24" s="25">
        <v>3.64026459753425E-5</v>
      </c>
      <c r="BL24" s="25">
        <v>3.2012224655097902E-6</v>
      </c>
      <c r="BM24" s="25">
        <v>2.2183741927133502E-6</v>
      </c>
      <c r="BN24" s="25">
        <v>4.3237524274085902E-5</v>
      </c>
      <c r="BO24" s="24">
        <v>2.26707577149822E-5</v>
      </c>
      <c r="BP24" s="24">
        <v>-8.9767946336865299E-5</v>
      </c>
      <c r="BQ24" s="25">
        <v>6.9166195554789102E-7</v>
      </c>
      <c r="BR24" s="24">
        <v>-1.7809476126498101E-6</v>
      </c>
      <c r="BS24" s="25">
        <v>-2.6873960434274999E-5</v>
      </c>
      <c r="BT24" s="25">
        <v>-2.6562959627302799E-7</v>
      </c>
      <c r="BU24" s="25">
        <v>-2.3917030873973999E-4</v>
      </c>
      <c r="BV24" s="25">
        <v>-5.6427341833756898E-5</v>
      </c>
      <c r="BW24" s="25">
        <v>-1.8975064083689398E-5</v>
      </c>
      <c r="BX24" s="25">
        <v>7.12263894572569E-4</v>
      </c>
      <c r="BY24" s="25">
        <v>-1.92958076567888E-5</v>
      </c>
      <c r="BZ24" s="25">
        <v>2.9324244600039102E-6</v>
      </c>
      <c r="CA24" s="24">
        <v>-1.6547131434516501E-4</v>
      </c>
      <c r="CB24" s="24">
        <v>-3.3313415819819303E-5</v>
      </c>
      <c r="CC24" s="24">
        <v>-3.7629694369516702E-4</v>
      </c>
      <c r="CD24" s="24">
        <v>-7.9771920504458402E-5</v>
      </c>
      <c r="CE24" s="24">
        <v>-4.98856530681606E-7</v>
      </c>
      <c r="CF24" s="24">
        <v>-1.2815485394721999E-4</v>
      </c>
      <c r="CG24" s="24">
        <v>3.0888844193535999E-5</v>
      </c>
      <c r="CH24" s="24">
        <v>7.8371077839325097E-4</v>
      </c>
      <c r="CI24" s="24">
        <v>3.4238911617082E-4</v>
      </c>
      <c r="CJ24" s="24">
        <v>4.5880050036247797E-5</v>
      </c>
      <c r="CK24" s="26">
        <v>-1.42774689695553E-4</v>
      </c>
    </row>
    <row r="25" spans="1:89" x14ac:dyDescent="0.25">
      <c r="B25" s="13" t="s">
        <v>66</v>
      </c>
      <c r="C25" s="1">
        <f>INDEX(Input_Cases!$B:$C,MATCH('GS Male'!$B25,Input_Cases!$B:$B,0),2)</f>
        <v>28</v>
      </c>
      <c r="E25" s="14"/>
      <c r="G25" s="204" t="s">
        <v>66</v>
      </c>
      <c r="H25" s="7" t="s">
        <v>6</v>
      </c>
      <c r="I25" s="22">
        <f>IF($C$25&lt;18.5,1,0)</f>
        <v>0</v>
      </c>
      <c r="J25" s="23">
        <v>0.43106746221810499</v>
      </c>
      <c r="L25" s="93" t="str">
        <f t="shared" si="2"/>
        <v>X</v>
      </c>
      <c r="M25" s="7" t="str">
        <f t="shared" si="3"/>
        <v>X</v>
      </c>
      <c r="N25" s="93" t="str">
        <v>BMI1</v>
      </c>
      <c r="O25" s="25" t="s">
        <v>6</v>
      </c>
      <c r="P25" s="25">
        <v>-1.14626822794709E-5</v>
      </c>
      <c r="Q25" s="24">
        <v>-6.7367545976252004E-4</v>
      </c>
      <c r="R25" s="24">
        <v>-1.12103492767973E-4</v>
      </c>
      <c r="S25" s="25">
        <v>8.4410106271207302E-5</v>
      </c>
      <c r="T25" s="25">
        <v>-8.3177702354942902E-5</v>
      </c>
      <c r="U25" s="25">
        <v>8.1569566886907606E-3</v>
      </c>
      <c r="V25" s="25">
        <v>5.9732840852421505E-4</v>
      </c>
      <c r="W25" s="25">
        <v>1.8451041111188401E-5</v>
      </c>
      <c r="X25" s="25">
        <v>2.3562480338579302E-5</v>
      </c>
      <c r="Y25" s="24">
        <v>1.82022379673794E-5</v>
      </c>
      <c r="Z25" s="25">
        <v>1.1986727368190199E-4</v>
      </c>
      <c r="AA25" s="25">
        <v>1.3757558040366501E-4</v>
      </c>
      <c r="AB25" s="25">
        <v>8.1331514175023804E-5</v>
      </c>
      <c r="AC25" s="25">
        <v>2.5822525431505399E-4</v>
      </c>
      <c r="AD25" s="24">
        <v>2.8157693507944199E-5</v>
      </c>
      <c r="AE25" s="24">
        <v>-2.60770479512134E-4</v>
      </c>
      <c r="AF25" s="25">
        <v>2.3183295008241E-4</v>
      </c>
      <c r="AG25" s="25">
        <v>8.5787028696947905E-5</v>
      </c>
      <c r="AH25" s="25">
        <v>-5.0786279347396599E-5</v>
      </c>
      <c r="AI25" s="25">
        <v>-3.3267759746666102E-4</v>
      </c>
      <c r="AJ25" s="24">
        <v>2.9827135099313198E-4</v>
      </c>
      <c r="AK25" s="24">
        <v>0</v>
      </c>
      <c r="AL25" s="25">
        <v>1.1733906391025201E-3</v>
      </c>
      <c r="AM25" s="25">
        <v>0</v>
      </c>
      <c r="AN25" s="24">
        <v>1.3396252531605601E-4</v>
      </c>
      <c r="AO25" s="25">
        <v>0</v>
      </c>
      <c r="AP25" s="25">
        <v>-1.6528528151768E-4</v>
      </c>
      <c r="AQ25" s="24">
        <v>0</v>
      </c>
      <c r="AR25" s="25">
        <v>-3.69625372396116E-4</v>
      </c>
      <c r="AS25" s="25">
        <v>-1.69723215466251E-4</v>
      </c>
      <c r="AT25" s="25">
        <v>1.68160114921946E-4</v>
      </c>
      <c r="AU25" s="25">
        <v>6.0939423443457698E-4</v>
      </c>
      <c r="AV25" s="24">
        <v>0</v>
      </c>
      <c r="AW25" s="25">
        <v>-1.6567389962923501E-4</v>
      </c>
      <c r="AX25" s="25">
        <v>0</v>
      </c>
      <c r="AY25" s="25">
        <v>-6.3978197503942395E-4</v>
      </c>
      <c r="AZ25" s="25">
        <v>2.9420405278098201E-4</v>
      </c>
      <c r="BA25" s="24">
        <v>9.1470247502521899E-5</v>
      </c>
      <c r="BB25" s="25">
        <v>0</v>
      </c>
      <c r="BC25" s="25">
        <v>0</v>
      </c>
      <c r="BD25" s="25">
        <v>0</v>
      </c>
      <c r="BE25" s="25">
        <v>0</v>
      </c>
      <c r="BF25" s="25">
        <v>-4.52210769426773E-5</v>
      </c>
      <c r="BG25" s="25">
        <v>2.30879554803889E-4</v>
      </c>
      <c r="BH25" s="24">
        <v>-1.18570461811465E-4</v>
      </c>
      <c r="BI25" s="25">
        <v>4.0572286254965198E-7</v>
      </c>
      <c r="BJ25" s="24">
        <v>-9.3565499741696202E-5</v>
      </c>
      <c r="BK25" s="25">
        <v>1.5131687074481699E-4</v>
      </c>
      <c r="BL25" s="25">
        <v>2.4256310413670099E-5</v>
      </c>
      <c r="BM25" s="25">
        <v>-6.1467462460145497E-6</v>
      </c>
      <c r="BN25" s="25">
        <v>1.10841424087134E-5</v>
      </c>
      <c r="BO25" s="24">
        <v>9.3924508852155796E-5</v>
      </c>
      <c r="BP25" s="25">
        <v>8.1799776679464497E-5</v>
      </c>
      <c r="BQ25" s="25">
        <v>3.3047618939091698E-6</v>
      </c>
      <c r="BR25" s="24">
        <v>5.2215927090312604E-6</v>
      </c>
      <c r="BS25" s="25">
        <v>4.0140565915116298E-4</v>
      </c>
      <c r="BT25" s="25">
        <v>-6.0971211600138601E-6</v>
      </c>
      <c r="BU25" s="25">
        <v>-2.7458652880589399E-4</v>
      </c>
      <c r="BV25" s="25">
        <v>1.7362176707826099E-4</v>
      </c>
      <c r="BW25" s="25">
        <v>-3.8568564572828001E-4</v>
      </c>
      <c r="BX25" s="25">
        <v>2.26613490667028E-4</v>
      </c>
      <c r="BY25" s="25">
        <v>9.3892982717590898E-5</v>
      </c>
      <c r="BZ25" s="24">
        <v>1.1660145432484699E-5</v>
      </c>
      <c r="CA25" s="24">
        <v>5.7414995849297502E-4</v>
      </c>
      <c r="CB25" s="25">
        <v>-2.5874641103405902E-4</v>
      </c>
      <c r="CC25" s="24">
        <v>-6.6438294277140601E-4</v>
      </c>
      <c r="CD25" s="24">
        <v>1.3423710626265901E-3</v>
      </c>
      <c r="CE25" s="25">
        <v>-2.9291036433139602E-6</v>
      </c>
      <c r="CF25" s="25">
        <v>-2.6392982998603599E-4</v>
      </c>
      <c r="CG25" s="25">
        <v>-1.62224623285296E-4</v>
      </c>
      <c r="CH25" s="25">
        <v>8.36960630123689E-4</v>
      </c>
      <c r="CI25" s="25">
        <v>-1.3122384296893801E-3</v>
      </c>
      <c r="CJ25" s="25">
        <v>-3.9091218777979798E-5</v>
      </c>
      <c r="CK25" s="27">
        <v>-3.2467606412786001E-4</v>
      </c>
    </row>
    <row r="26" spans="1:89" x14ac:dyDescent="0.25">
      <c r="B26" s="13"/>
      <c r="C26" s="12"/>
      <c r="E26" s="14"/>
      <c r="G26" s="205"/>
      <c r="H26" s="7" t="s">
        <v>8</v>
      </c>
      <c r="I26" s="22">
        <f>IF($C$25&gt;=25,1,0)</f>
        <v>1</v>
      </c>
      <c r="J26" s="23">
        <v>-0.16328749232597001</v>
      </c>
      <c r="L26" s="93" t="str">
        <f t="shared" si="2"/>
        <v>X</v>
      </c>
      <c r="M26" s="93" t="str">
        <f t="shared" si="3"/>
        <v>X</v>
      </c>
      <c r="N26" s="93" t="str">
        <v>BMI2</v>
      </c>
      <c r="O26" s="25" t="s">
        <v>8</v>
      </c>
      <c r="P26" s="25">
        <v>-1.59793612467688E-7</v>
      </c>
      <c r="Q26" s="24">
        <v>-2.4424994545939999E-4</v>
      </c>
      <c r="R26" s="24">
        <v>3.8000670497428001E-5</v>
      </c>
      <c r="S26" s="24">
        <v>5.7576292463567196E-6</v>
      </c>
      <c r="T26" s="25">
        <v>1.20843472494521E-5</v>
      </c>
      <c r="U26" s="25">
        <v>5.9732840852421299E-4</v>
      </c>
      <c r="V26" s="25">
        <v>1.4791657463282799E-3</v>
      </c>
      <c r="W26" s="24">
        <v>-7.4301768811005895E-4</v>
      </c>
      <c r="X26" s="25">
        <v>6.9241691847021401E-6</v>
      </c>
      <c r="Y26" s="25">
        <v>1.6552560770776199E-5</v>
      </c>
      <c r="Z26" s="25">
        <v>7.9813126768629004E-5</v>
      </c>
      <c r="AA26" s="24">
        <v>-4.6786151274780099E-5</v>
      </c>
      <c r="AB26" s="25">
        <v>-4.6818766827584E-5</v>
      </c>
      <c r="AC26" s="25">
        <v>-1.27613770689852E-4</v>
      </c>
      <c r="AD26" s="24">
        <v>-4.9988589118044301E-5</v>
      </c>
      <c r="AE26" s="25">
        <v>1.9634172444587801E-4</v>
      </c>
      <c r="AF26" s="25">
        <v>-6.4439341471852501E-5</v>
      </c>
      <c r="AG26" s="25">
        <v>2.1307120212962798E-5</v>
      </c>
      <c r="AH26" s="25">
        <v>-1.4354549527514901E-4</v>
      </c>
      <c r="AI26" s="25">
        <v>-3.5103665675248501E-4</v>
      </c>
      <c r="AJ26" s="25">
        <v>4.39707975424105E-4</v>
      </c>
      <c r="AK26" s="25">
        <v>0</v>
      </c>
      <c r="AL26" s="25">
        <v>-9.0591265159318797E-4</v>
      </c>
      <c r="AM26" s="25">
        <v>0</v>
      </c>
      <c r="AN26" s="25">
        <v>-1.56793578713362E-5</v>
      </c>
      <c r="AO26" s="25">
        <v>0</v>
      </c>
      <c r="AP26" s="25">
        <v>4.9036016722618803E-5</v>
      </c>
      <c r="AQ26" s="24">
        <v>0</v>
      </c>
      <c r="AR26" s="25">
        <v>-3.7049465676842001E-5</v>
      </c>
      <c r="AS26" s="24">
        <v>-2.86470239385158E-5</v>
      </c>
      <c r="AT26" s="25">
        <v>1.6276041349354101E-5</v>
      </c>
      <c r="AU26" s="24">
        <v>6.8830676648424301E-4</v>
      </c>
      <c r="AV26" s="24">
        <v>0</v>
      </c>
      <c r="AW26" s="25">
        <v>-5.29284029876353E-4</v>
      </c>
      <c r="AX26" s="25">
        <v>0</v>
      </c>
      <c r="AY26" s="25">
        <v>2.2588829175205999E-5</v>
      </c>
      <c r="AZ26" s="25">
        <v>4.5669401625057599E-5</v>
      </c>
      <c r="BA26" s="25">
        <v>-1.31362232727108E-4</v>
      </c>
      <c r="BB26" s="25">
        <v>0</v>
      </c>
      <c r="BC26" s="25">
        <v>0</v>
      </c>
      <c r="BD26" s="25">
        <v>0</v>
      </c>
      <c r="BE26" s="25">
        <v>0</v>
      </c>
      <c r="BF26" s="25">
        <v>6.9678717738600303E-5</v>
      </c>
      <c r="BG26" s="25">
        <v>2.91113171913456E-6</v>
      </c>
      <c r="BH26" s="25">
        <v>1.40772954534238E-5</v>
      </c>
      <c r="BI26" s="25">
        <v>-9.8555589442843395E-7</v>
      </c>
      <c r="BJ26" s="25">
        <v>-6.9780831733370002E-5</v>
      </c>
      <c r="BK26" s="25">
        <v>3.8660997769166597E-5</v>
      </c>
      <c r="BL26" s="25">
        <v>-1.9448314136508799E-6</v>
      </c>
      <c r="BM26" s="25">
        <v>-6.4568888956977798E-6</v>
      </c>
      <c r="BN26" s="24">
        <v>4.2985825464357E-5</v>
      </c>
      <c r="BO26" s="25">
        <v>2.4547234686711E-5</v>
      </c>
      <c r="BP26" s="25">
        <v>7.7694466621756193E-6</v>
      </c>
      <c r="BQ26" s="24">
        <v>7.51321712898696E-6</v>
      </c>
      <c r="BR26" s="24">
        <v>4.4240197847691001E-6</v>
      </c>
      <c r="BS26" s="25">
        <v>-8.1146235188255398E-5</v>
      </c>
      <c r="BT26" s="25">
        <v>5.7063253287211004E-7</v>
      </c>
      <c r="BU26" s="25">
        <v>-3.9219483796803297E-5</v>
      </c>
      <c r="BV26" s="25">
        <v>1.23962479154587E-4</v>
      </c>
      <c r="BW26" s="25">
        <v>-1.23562897303745E-4</v>
      </c>
      <c r="BX26" s="25">
        <v>8.0013567111099205E-5</v>
      </c>
      <c r="BY26" s="25">
        <v>-8.1993743437073492E-6</v>
      </c>
      <c r="BZ26" s="25">
        <v>2.6975729379849301E-6</v>
      </c>
      <c r="CA26" s="24">
        <v>-2.5443193777230099E-5</v>
      </c>
      <c r="CB26" s="25">
        <v>7.2660344979562602E-5</v>
      </c>
      <c r="CC26" s="24">
        <v>8.5142690624239695E-4</v>
      </c>
      <c r="CD26" s="24">
        <v>6.1711792397524E-4</v>
      </c>
      <c r="CE26" s="25">
        <v>2.1437071785404802E-6</v>
      </c>
      <c r="CF26" s="25">
        <v>1.36750715102334E-4</v>
      </c>
      <c r="CG26" s="25">
        <v>6.9074758309385401E-5</v>
      </c>
      <c r="CH26" s="25">
        <v>4.8414489278179499E-4</v>
      </c>
      <c r="CI26" s="25">
        <v>2.48998786260843E-4</v>
      </c>
      <c r="CJ26" s="25">
        <v>-7.1019920202703703E-4</v>
      </c>
      <c r="CK26" s="27">
        <v>-1.10392307716768E-5</v>
      </c>
    </row>
    <row r="27" spans="1:89" x14ac:dyDescent="0.25">
      <c r="B27" s="13"/>
      <c r="C27" s="12"/>
      <c r="E27" s="14"/>
      <c r="G27" s="205"/>
      <c r="H27" s="7" t="s">
        <v>10</v>
      </c>
      <c r="I27" s="22">
        <f>IF($C$25&gt;=30,1,0)</f>
        <v>0</v>
      </c>
      <c r="J27" s="23">
        <v>-5.9564078814566698E-2</v>
      </c>
      <c r="L27" s="93" t="str">
        <f t="shared" si="2"/>
        <v>X</v>
      </c>
      <c r="M27" s="7" t="str">
        <f t="shared" si="3"/>
        <v>X</v>
      </c>
      <c r="N27" s="93" t="str">
        <v>BMI3</v>
      </c>
      <c r="O27" s="25" t="s">
        <v>10</v>
      </c>
      <c r="P27" s="25">
        <v>3.14786029034366E-6</v>
      </c>
      <c r="Q27" s="25">
        <v>3.9561578716630101E-5</v>
      </c>
      <c r="R27" s="24">
        <v>-8.7601988511572094E-5</v>
      </c>
      <c r="S27" s="24">
        <v>2.5687917771860601E-5</v>
      </c>
      <c r="T27" s="24">
        <v>2.5947863094094899E-5</v>
      </c>
      <c r="U27" s="25">
        <v>1.8451041111188601E-5</v>
      </c>
      <c r="V27" s="24">
        <v>-7.4301768811005895E-4</v>
      </c>
      <c r="W27" s="25">
        <v>2.7848637849287E-3</v>
      </c>
      <c r="X27" s="25">
        <v>-1.97135603310196E-3</v>
      </c>
      <c r="Y27" s="24">
        <v>7.4044259362495996E-5</v>
      </c>
      <c r="Z27" s="25">
        <v>-5.8218216944936798E-5</v>
      </c>
      <c r="AA27" s="25">
        <v>-6.1656870724319002E-5</v>
      </c>
      <c r="AB27" s="25">
        <v>4.0540583720425702E-5</v>
      </c>
      <c r="AC27" s="25">
        <v>-1.8526920792012001E-4</v>
      </c>
      <c r="AD27" s="24">
        <v>-4.1355594821605999E-5</v>
      </c>
      <c r="AE27" s="24">
        <v>2.34313688342104E-5</v>
      </c>
      <c r="AF27" s="24">
        <v>4.8678262851789302E-5</v>
      </c>
      <c r="AG27" s="25">
        <v>-1.4033711419992399E-4</v>
      </c>
      <c r="AH27" s="24">
        <v>-1.5710751789080499E-5</v>
      </c>
      <c r="AI27" s="25">
        <v>1.8625788997894999E-4</v>
      </c>
      <c r="AJ27" s="25">
        <v>1.9154147247866501E-5</v>
      </c>
      <c r="AK27" s="25">
        <v>0</v>
      </c>
      <c r="AL27" s="25">
        <v>5.5635104328886095E-4</v>
      </c>
      <c r="AM27" s="25">
        <v>0</v>
      </c>
      <c r="AN27" s="25">
        <v>-2.3550448585086299E-5</v>
      </c>
      <c r="AO27" s="24">
        <v>0</v>
      </c>
      <c r="AP27" s="25">
        <v>-6.8334638990571203E-5</v>
      </c>
      <c r="AQ27" s="25">
        <v>0</v>
      </c>
      <c r="AR27" s="25">
        <v>-2.56604248338148E-5</v>
      </c>
      <c r="AS27" s="25">
        <v>-2.7074907439815901E-5</v>
      </c>
      <c r="AT27" s="25">
        <v>1.010795848045E-4</v>
      </c>
      <c r="AU27" s="25">
        <v>4.1658019373315899E-5</v>
      </c>
      <c r="AV27" s="24">
        <v>0</v>
      </c>
      <c r="AW27" s="25">
        <v>-2.8903690449240703E-4</v>
      </c>
      <c r="AX27" s="25">
        <v>0</v>
      </c>
      <c r="AY27" s="25">
        <v>-8.1782895890255804E-5</v>
      </c>
      <c r="AZ27" s="25">
        <v>-1.11701097721935E-5</v>
      </c>
      <c r="BA27" s="24">
        <v>-1.4101340632541399E-4</v>
      </c>
      <c r="BB27" s="25">
        <v>0</v>
      </c>
      <c r="BC27" s="25">
        <v>0</v>
      </c>
      <c r="BD27" s="25">
        <v>0</v>
      </c>
      <c r="BE27" s="25">
        <v>0</v>
      </c>
      <c r="BF27" s="25">
        <v>-3.0284279026150201E-5</v>
      </c>
      <c r="BG27" s="25">
        <v>1.41016230506244E-5</v>
      </c>
      <c r="BH27" s="24">
        <v>-1.2024644056576899E-4</v>
      </c>
      <c r="BI27" s="25">
        <v>3.0807729083922897E-7</v>
      </c>
      <c r="BJ27" s="25">
        <v>7.9315061834032302E-5</v>
      </c>
      <c r="BK27" s="25">
        <v>3.04558040673811E-5</v>
      </c>
      <c r="BL27" s="25">
        <v>2.4980218098069699E-5</v>
      </c>
      <c r="BM27" s="25">
        <v>-1.25691399855878E-6</v>
      </c>
      <c r="BN27" s="24">
        <v>1.3064421811026701E-4</v>
      </c>
      <c r="BO27" s="25">
        <v>-7.1650809447505598E-6</v>
      </c>
      <c r="BP27" s="24">
        <v>1.4983632688192499E-4</v>
      </c>
      <c r="BQ27" s="24">
        <v>4.2737378643678499E-6</v>
      </c>
      <c r="BR27" s="25">
        <v>-2.3704871577495601E-6</v>
      </c>
      <c r="BS27" s="25">
        <v>1.64610504249023E-4</v>
      </c>
      <c r="BT27" s="25">
        <v>8.5038056242327603E-6</v>
      </c>
      <c r="BU27" s="25">
        <v>-5.7611778010027097E-5</v>
      </c>
      <c r="BV27" s="25">
        <v>2.4434989269537399E-4</v>
      </c>
      <c r="BW27" s="25">
        <v>9.3802742280996496E-5</v>
      </c>
      <c r="BX27" s="25">
        <v>-1.2070297359562201E-3</v>
      </c>
      <c r="BY27" s="25">
        <v>-4.9832910281767098E-5</v>
      </c>
      <c r="BZ27" s="24">
        <v>-4.4687793367728401E-7</v>
      </c>
      <c r="CA27" s="24">
        <v>1.2358857893156899E-4</v>
      </c>
      <c r="CB27" s="25">
        <v>-1.8533727928919101E-5</v>
      </c>
      <c r="CC27" s="24">
        <v>-1.1995929875707201E-3</v>
      </c>
      <c r="CD27" s="25">
        <v>3.1861886957388201E-6</v>
      </c>
      <c r="CE27" s="24">
        <v>5.1111579318896699E-7</v>
      </c>
      <c r="CF27" s="24">
        <v>-1.7315156201243699E-3</v>
      </c>
      <c r="CG27" s="24">
        <v>2.6305033402950398E-5</v>
      </c>
      <c r="CH27" s="24">
        <v>7.7700845180428497E-5</v>
      </c>
      <c r="CI27" s="24">
        <v>1.5697259625229199E-4</v>
      </c>
      <c r="CJ27" s="24">
        <v>2.30430976447582E-4</v>
      </c>
      <c r="CK27" s="26">
        <v>-2.04544653501975E-4</v>
      </c>
    </row>
    <row r="28" spans="1:89" x14ac:dyDescent="0.25">
      <c r="B28" s="13"/>
      <c r="C28" s="12"/>
      <c r="E28" s="14"/>
      <c r="G28" s="205"/>
      <c r="H28" s="7" t="s">
        <v>12</v>
      </c>
      <c r="I28" s="22">
        <f>IF($C$25&gt;=35,1,0)</f>
        <v>0</v>
      </c>
      <c r="J28" s="23">
        <v>0.360454572854632</v>
      </c>
      <c r="L28" s="93" t="str">
        <f t="shared" si="2"/>
        <v>X</v>
      </c>
      <c r="M28" s="93" t="str">
        <f t="shared" si="3"/>
        <v>X</v>
      </c>
      <c r="N28" s="93" t="str">
        <v>BMI4</v>
      </c>
      <c r="O28" s="25" t="s">
        <v>12</v>
      </c>
      <c r="P28" s="25">
        <v>6.54279277342135E-6</v>
      </c>
      <c r="Q28" s="25">
        <v>1.15988113845516E-4</v>
      </c>
      <c r="R28" s="25">
        <v>-2.9309751070380599E-5</v>
      </c>
      <c r="S28" s="24">
        <v>1.14148944685438E-5</v>
      </c>
      <c r="T28" s="24">
        <v>-9.4658066238506597E-5</v>
      </c>
      <c r="U28" s="24">
        <v>2.35624803385664E-5</v>
      </c>
      <c r="V28" s="24">
        <v>6.9241691846923204E-6</v>
      </c>
      <c r="W28" s="25">
        <v>-1.97135603310196E-3</v>
      </c>
      <c r="X28" s="25">
        <v>7.69474094498954E-3</v>
      </c>
      <c r="Y28" s="24">
        <v>-5.6961525195181302E-3</v>
      </c>
      <c r="Z28" s="25">
        <v>-1.9360846206858001E-5</v>
      </c>
      <c r="AA28" s="25">
        <v>2.2133380100723801E-5</v>
      </c>
      <c r="AB28" s="25">
        <v>-4.1168756487534903E-5</v>
      </c>
      <c r="AC28" s="25">
        <v>-1.7874539977723699E-4</v>
      </c>
      <c r="AD28" s="24">
        <v>4.3646153857856097E-5</v>
      </c>
      <c r="AE28" s="24">
        <v>-3.0452133100230001E-5</v>
      </c>
      <c r="AF28" s="24">
        <v>2.19242220737855E-5</v>
      </c>
      <c r="AG28" s="25">
        <v>1.2390878753644E-4</v>
      </c>
      <c r="AH28" s="25">
        <v>1.97896894118893E-4</v>
      </c>
      <c r="AI28" s="25">
        <v>-6.3358601356023898E-4</v>
      </c>
      <c r="AJ28" s="25">
        <v>4.16433371523566E-4</v>
      </c>
      <c r="AK28" s="24">
        <v>0</v>
      </c>
      <c r="AL28" s="25">
        <v>4.7109476763195298E-4</v>
      </c>
      <c r="AM28" s="25">
        <v>0</v>
      </c>
      <c r="AN28" s="24">
        <v>-6.3639015389188599E-5</v>
      </c>
      <c r="AO28" s="24">
        <v>0</v>
      </c>
      <c r="AP28" s="25">
        <v>2.5847817844333501E-4</v>
      </c>
      <c r="AQ28" s="24">
        <v>0</v>
      </c>
      <c r="AR28" s="25">
        <v>2.8289712183440202E-5</v>
      </c>
      <c r="AS28" s="25">
        <v>-5.2921427425388903E-5</v>
      </c>
      <c r="AT28" s="25">
        <v>-1.01766124212689E-4</v>
      </c>
      <c r="AU28" s="24">
        <v>1.46366918902134E-4</v>
      </c>
      <c r="AV28" s="24">
        <v>0</v>
      </c>
      <c r="AW28" s="25">
        <v>-5.9846640923923901E-5</v>
      </c>
      <c r="AX28" s="25">
        <v>0</v>
      </c>
      <c r="AY28" s="25">
        <v>8.1172021656458705E-5</v>
      </c>
      <c r="AZ28" s="25">
        <v>-9.0231049394006297E-7</v>
      </c>
      <c r="BA28" s="24">
        <v>-7.9088097921725103E-5</v>
      </c>
      <c r="BB28" s="24">
        <v>0</v>
      </c>
      <c r="BC28" s="25">
        <v>0</v>
      </c>
      <c r="BD28" s="25">
        <v>0</v>
      </c>
      <c r="BE28" s="25">
        <v>0</v>
      </c>
      <c r="BF28" s="25">
        <v>2.9549732590737102E-5</v>
      </c>
      <c r="BG28" s="25">
        <v>7.0005465483584896E-5</v>
      </c>
      <c r="BH28" s="24">
        <v>1.5891197118190001E-4</v>
      </c>
      <c r="BI28" s="25">
        <v>-2.8689848585937802E-6</v>
      </c>
      <c r="BJ28" s="25">
        <v>-1.9814345683972801E-4</v>
      </c>
      <c r="BK28" s="25">
        <v>4.3570232299064897E-5</v>
      </c>
      <c r="BL28" s="25">
        <v>1.49376131980177E-5</v>
      </c>
      <c r="BM28" s="25">
        <v>-6.23973831412693E-6</v>
      </c>
      <c r="BN28" s="24">
        <v>5.95507280011532E-5</v>
      </c>
      <c r="BO28" s="24">
        <v>-5.3240494906294601E-5</v>
      </c>
      <c r="BP28" s="24">
        <v>-1.11384526163075E-4</v>
      </c>
      <c r="BQ28" s="25">
        <v>1.9829354230085499E-6</v>
      </c>
      <c r="BR28" s="25">
        <v>9.1246967305531302E-6</v>
      </c>
      <c r="BS28" s="25">
        <v>1.1557579094256299E-4</v>
      </c>
      <c r="BT28" s="25">
        <v>-8.7114213068240107E-6</v>
      </c>
      <c r="BU28" s="25">
        <v>-1.3660871245957799E-5</v>
      </c>
      <c r="BV28" s="25">
        <v>5.7680198496750398E-5</v>
      </c>
      <c r="BW28" s="25">
        <v>1.44306216405641E-5</v>
      </c>
      <c r="BX28" s="25">
        <v>9.8137380982414395E-4</v>
      </c>
      <c r="BY28" s="25">
        <v>-6.88645353682495E-6</v>
      </c>
      <c r="BZ28" s="24">
        <v>-2.0334424917418098E-6</v>
      </c>
      <c r="CA28" s="24">
        <v>-1.0986538467167799E-4</v>
      </c>
      <c r="CB28" s="25">
        <v>2.1308859396745001E-5</v>
      </c>
      <c r="CC28" s="24">
        <v>2.0187658518663499E-4</v>
      </c>
      <c r="CD28" s="25">
        <v>2.89435780506127E-5</v>
      </c>
      <c r="CE28" s="24">
        <v>5.3841247222345497E-6</v>
      </c>
      <c r="CF28" s="24">
        <v>1.65199861518739E-3</v>
      </c>
      <c r="CG28" s="24">
        <v>-9.6011927581932708E-6</v>
      </c>
      <c r="CH28" s="24">
        <v>2.7829991143128702E-5</v>
      </c>
      <c r="CI28" s="24">
        <v>-2.8670084027547E-6</v>
      </c>
      <c r="CJ28" s="24">
        <v>4.2992439907766202E-4</v>
      </c>
      <c r="CK28" s="26">
        <v>6.9069386316043905E-5</v>
      </c>
    </row>
    <row r="29" spans="1:89" x14ac:dyDescent="0.25">
      <c r="B29" s="13"/>
      <c r="C29" s="12"/>
      <c r="E29" s="14"/>
      <c r="G29" s="206"/>
      <c r="H29" s="7" t="s">
        <v>14</v>
      </c>
      <c r="I29" s="22">
        <f>IF($C$25&gt;=40,1,0)</f>
        <v>0</v>
      </c>
      <c r="J29" s="23">
        <v>1.4836824446229999E-2</v>
      </c>
      <c r="L29" s="93" t="str">
        <f t="shared" si="2"/>
        <v>X</v>
      </c>
      <c r="M29" s="7" t="str">
        <f t="shared" si="3"/>
        <v>X</v>
      </c>
      <c r="N29" s="93" t="str">
        <v>BMI5</v>
      </c>
      <c r="O29" s="25" t="s">
        <v>14</v>
      </c>
      <c r="P29" s="24">
        <v>6.1260789793997697E-6</v>
      </c>
      <c r="Q29" s="25">
        <v>-1.9252432714261E-4</v>
      </c>
      <c r="R29" s="25">
        <v>4.4143994453980698E-5</v>
      </c>
      <c r="S29" s="25">
        <v>-1.10022335905952E-4</v>
      </c>
      <c r="T29" s="24">
        <v>3.3994162660820902E-5</v>
      </c>
      <c r="U29" s="24">
        <v>1.8202237967367599E-5</v>
      </c>
      <c r="V29" s="25">
        <v>1.6552560770782701E-5</v>
      </c>
      <c r="W29" s="24">
        <v>7.4044259362486306E-5</v>
      </c>
      <c r="X29" s="25">
        <v>-5.6961525195181502E-3</v>
      </c>
      <c r="Y29" s="25">
        <v>2.2080952228036799E-2</v>
      </c>
      <c r="Z29" s="25">
        <v>1.09986596990159E-4</v>
      </c>
      <c r="AA29" s="25">
        <v>-4.5306311278641998E-5</v>
      </c>
      <c r="AB29" s="25">
        <v>-7.1466788265570896E-5</v>
      </c>
      <c r="AC29" s="25">
        <v>-3.1537700758810602E-4</v>
      </c>
      <c r="AD29" s="25">
        <v>-3.7335191800541799E-5</v>
      </c>
      <c r="AE29" s="24">
        <v>1.18634291900833E-4</v>
      </c>
      <c r="AF29" s="24">
        <v>1.17611120944965E-4</v>
      </c>
      <c r="AG29" s="25">
        <v>5.4128400388457199E-5</v>
      </c>
      <c r="AH29" s="24">
        <v>-1.1486524206807799E-3</v>
      </c>
      <c r="AI29" s="24">
        <v>2.25990180563682E-4</v>
      </c>
      <c r="AJ29" s="25">
        <v>1.6100453735888199E-4</v>
      </c>
      <c r="AK29" s="25">
        <v>0</v>
      </c>
      <c r="AL29" s="25">
        <v>-6.5329388172040198E-4</v>
      </c>
      <c r="AM29" s="25">
        <v>0</v>
      </c>
      <c r="AN29" s="24">
        <v>-1.37137051696135E-5</v>
      </c>
      <c r="AO29" s="24">
        <v>0</v>
      </c>
      <c r="AP29" s="25">
        <v>3.4342145041779801E-4</v>
      </c>
      <c r="AQ29" s="25">
        <v>0</v>
      </c>
      <c r="AR29" s="25">
        <v>1.14336305706198E-4</v>
      </c>
      <c r="AS29" s="25">
        <v>-9.9957518723038297E-5</v>
      </c>
      <c r="AT29" s="25">
        <v>-1.9128905829643699E-4</v>
      </c>
      <c r="AU29" s="24">
        <v>-1.8484913262716601E-4</v>
      </c>
      <c r="AV29" s="24">
        <v>0</v>
      </c>
      <c r="AW29" s="25">
        <v>6.4582641878354097E-5</v>
      </c>
      <c r="AX29" s="25">
        <v>0</v>
      </c>
      <c r="AY29" s="25">
        <v>-7.6164941623475401E-4</v>
      </c>
      <c r="AZ29" s="24">
        <v>-4.6612675006930498E-4</v>
      </c>
      <c r="BA29" s="25">
        <v>-9.3836521946066894E-5</v>
      </c>
      <c r="BB29" s="25">
        <v>0</v>
      </c>
      <c r="BC29" s="25">
        <v>0</v>
      </c>
      <c r="BD29" s="25">
        <v>0</v>
      </c>
      <c r="BE29" s="25">
        <v>0</v>
      </c>
      <c r="BF29" s="25">
        <v>1.1803129407045901E-4</v>
      </c>
      <c r="BG29" s="25">
        <v>-3.9565425130425199E-4</v>
      </c>
      <c r="BH29" s="24">
        <v>-2.2368426128869899E-4</v>
      </c>
      <c r="BI29" s="25">
        <v>-5.5760004572380102E-6</v>
      </c>
      <c r="BJ29" s="24">
        <v>3.2809042740761902E-4</v>
      </c>
      <c r="BK29" s="25">
        <v>5.7754489825888397E-5</v>
      </c>
      <c r="BL29" s="25">
        <v>2.0110796847151101E-4</v>
      </c>
      <c r="BM29" s="25">
        <v>-3.0167465521579599E-6</v>
      </c>
      <c r="BN29" s="24">
        <v>2.5261690428147598E-4</v>
      </c>
      <c r="BO29" s="24">
        <v>7.06526959271149E-5</v>
      </c>
      <c r="BP29" s="25">
        <v>9.2882853076938702E-5</v>
      </c>
      <c r="BQ29" s="24">
        <v>-1.5059244415659299E-6</v>
      </c>
      <c r="BR29" s="24">
        <v>-4.23300658539954E-6</v>
      </c>
      <c r="BS29" s="25">
        <v>2.9054866557659699E-4</v>
      </c>
      <c r="BT29" s="25">
        <v>1.5444834373087999E-5</v>
      </c>
      <c r="BU29" s="25">
        <v>2.7956063359423701E-4</v>
      </c>
      <c r="BV29" s="24">
        <v>4.7117616694423998E-5</v>
      </c>
      <c r="BW29" s="25">
        <v>-1.72905585683728E-4</v>
      </c>
      <c r="BX29" s="25">
        <v>1.2332431243241499E-3</v>
      </c>
      <c r="BY29" s="25">
        <v>1.81385332681688E-4</v>
      </c>
      <c r="BZ29" s="25">
        <v>3.33978360031837E-6</v>
      </c>
      <c r="CA29" s="24">
        <v>1.1323435616754499E-3</v>
      </c>
      <c r="CB29" s="24">
        <v>-1.84170014726456E-4</v>
      </c>
      <c r="CC29" s="25">
        <v>-5.6924114573963104E-4</v>
      </c>
      <c r="CD29" s="25">
        <v>8.8922806234815807E-5</v>
      </c>
      <c r="CE29" s="24">
        <v>-1.3538859599592901E-6</v>
      </c>
      <c r="CF29" s="24">
        <v>8.8289640176181998E-4</v>
      </c>
      <c r="CG29" s="24">
        <v>5.5002132855719901E-5</v>
      </c>
      <c r="CH29" s="24">
        <v>-1.0344332146270301E-5</v>
      </c>
      <c r="CI29" s="24">
        <v>1.1108807838990599E-4</v>
      </c>
      <c r="CJ29" s="24">
        <v>-2.7866101935788902E-4</v>
      </c>
      <c r="CK29" s="26">
        <v>-4.04669443003279E-4</v>
      </c>
    </row>
    <row r="30" spans="1:89" x14ac:dyDescent="0.25">
      <c r="B30" s="13" t="s">
        <v>67</v>
      </c>
      <c r="C30" s="1">
        <f>INDEX(Input_Cases!$B:$C,MATCH('GS Male'!$B30,Input_Cases!$B:$B,0),2)</f>
        <v>90</v>
      </c>
      <c r="E30" s="14"/>
      <c r="G30" s="204" t="s">
        <v>293</v>
      </c>
      <c r="H30" s="7" t="s">
        <v>16</v>
      </c>
      <c r="I30" s="22">
        <f>IF(OR($C$30&lt;90,$C$31&lt;60),1,0)</f>
        <v>0</v>
      </c>
      <c r="J30" s="23">
        <v>4.4627201543733799E-2</v>
      </c>
      <c r="L30" s="93" t="str">
        <f t="shared" si="2"/>
        <v>X</v>
      </c>
      <c r="M30" s="93" t="str">
        <f t="shared" si="3"/>
        <v>X</v>
      </c>
      <c r="N30" s="93" t="str">
        <v>BP1</v>
      </c>
      <c r="O30" s="25" t="s">
        <v>16</v>
      </c>
      <c r="P30" s="25">
        <v>-8.4898645917613994E-6</v>
      </c>
      <c r="Q30" s="25">
        <v>-2.6817331522765498E-4</v>
      </c>
      <c r="R30" s="25">
        <v>-2.5728621639262301E-5</v>
      </c>
      <c r="S30" s="24">
        <v>-7.4418958604898102E-5</v>
      </c>
      <c r="T30" s="24">
        <v>-6.0220948901822199E-6</v>
      </c>
      <c r="U30" s="25">
        <v>1.19867273681914E-4</v>
      </c>
      <c r="V30" s="24">
        <v>7.9813126768627405E-5</v>
      </c>
      <c r="W30" s="24">
        <v>-5.82182169449419E-5</v>
      </c>
      <c r="X30" s="24">
        <v>-1.9360846206840301E-5</v>
      </c>
      <c r="Y30" s="25">
        <v>1.09986596990147E-4</v>
      </c>
      <c r="Z30" s="25">
        <v>5.0155038122032501E-3</v>
      </c>
      <c r="AA30" s="25">
        <v>7.1178444909197002E-4</v>
      </c>
      <c r="AB30" s="25">
        <v>1.47486139583375E-4</v>
      </c>
      <c r="AC30" s="25">
        <v>-7.3798183887221103E-4</v>
      </c>
      <c r="AD30" s="24">
        <v>-6.66894447396677E-6</v>
      </c>
      <c r="AE30" s="24">
        <v>6.8682285132677401E-5</v>
      </c>
      <c r="AF30" s="24">
        <v>6.8806766166741993E-5</v>
      </c>
      <c r="AG30" s="25">
        <v>5.7746745634046998E-5</v>
      </c>
      <c r="AH30" s="24">
        <v>-3.5437713858045301E-4</v>
      </c>
      <c r="AI30" s="25">
        <v>6.8990815613005001E-4</v>
      </c>
      <c r="AJ30" s="25">
        <v>-2.7224693023811399E-4</v>
      </c>
      <c r="AK30" s="24">
        <v>0</v>
      </c>
      <c r="AL30" s="25">
        <v>1.2367896623796499E-3</v>
      </c>
      <c r="AM30" s="25">
        <v>0</v>
      </c>
      <c r="AN30" s="24">
        <v>-3.3682051331846502E-5</v>
      </c>
      <c r="AO30" s="24">
        <v>0</v>
      </c>
      <c r="AP30" s="25">
        <v>2.1277015614132899E-4</v>
      </c>
      <c r="AQ30" s="25">
        <v>0</v>
      </c>
      <c r="AR30" s="24">
        <v>1.6625767123637299E-4</v>
      </c>
      <c r="AS30" s="24">
        <v>1.3095497299158099E-4</v>
      </c>
      <c r="AT30" s="25">
        <v>-8.3010131623887103E-7</v>
      </c>
      <c r="AU30" s="24">
        <v>3.2738100681866598E-4</v>
      </c>
      <c r="AV30" s="24">
        <v>0</v>
      </c>
      <c r="AW30" s="25">
        <v>1.0655619230508399E-4</v>
      </c>
      <c r="AX30" s="25">
        <v>0</v>
      </c>
      <c r="AY30" s="25">
        <v>-1.14609407419488E-4</v>
      </c>
      <c r="AZ30" s="25">
        <v>-8.0683365776524805E-4</v>
      </c>
      <c r="BA30" s="24">
        <v>-1.34329465483074E-4</v>
      </c>
      <c r="BB30" s="25">
        <v>0</v>
      </c>
      <c r="BC30" s="25">
        <v>0</v>
      </c>
      <c r="BD30" s="25">
        <v>0</v>
      </c>
      <c r="BE30" s="25">
        <v>0</v>
      </c>
      <c r="BF30" s="25">
        <v>6.7570192238380899E-5</v>
      </c>
      <c r="BG30" s="25">
        <v>-2.6787116170014902E-4</v>
      </c>
      <c r="BH30" s="25">
        <v>-1.97817379784013E-4</v>
      </c>
      <c r="BI30" s="25">
        <v>-4.94334724772599E-6</v>
      </c>
      <c r="BJ30" s="24">
        <v>4.1987424738581599E-6</v>
      </c>
      <c r="BK30" s="25">
        <v>2.6365753975799198E-4</v>
      </c>
      <c r="BL30" s="25">
        <v>-2.74981021961378E-5</v>
      </c>
      <c r="BM30" s="25">
        <v>6.1466290813321297E-6</v>
      </c>
      <c r="BN30" s="24">
        <v>-4.90353472167256E-5</v>
      </c>
      <c r="BO30" s="25">
        <v>-7.2520424418908496E-5</v>
      </c>
      <c r="BP30" s="24">
        <v>3.2132665379779702E-4</v>
      </c>
      <c r="BQ30" s="25">
        <v>-2.0701852629032101E-6</v>
      </c>
      <c r="BR30" s="24">
        <v>-1.00309585242089E-5</v>
      </c>
      <c r="BS30" s="24">
        <v>1.51003941959925E-4</v>
      </c>
      <c r="BT30" s="25">
        <v>-8.4563980731953192E-6</v>
      </c>
      <c r="BU30" s="25">
        <v>7.3337570738293899E-4</v>
      </c>
      <c r="BV30" s="25">
        <v>-3.0494332875870099E-4</v>
      </c>
      <c r="BW30" s="24">
        <v>3.0834191772942398E-4</v>
      </c>
      <c r="BX30" s="25">
        <v>2.06947019857264E-4</v>
      </c>
      <c r="BY30" s="25">
        <v>1.6765934926777401E-5</v>
      </c>
      <c r="BZ30" s="24">
        <v>4.5635429654149897E-6</v>
      </c>
      <c r="CA30" s="24">
        <v>2.90163434870168E-4</v>
      </c>
      <c r="CB30" s="24">
        <v>1.61255125690769E-5</v>
      </c>
      <c r="CC30" s="25">
        <v>-7.4479642567229195E-4</v>
      </c>
      <c r="CD30" s="24">
        <v>3.0103976149060502E-4</v>
      </c>
      <c r="CE30" s="24">
        <v>1.0541631674714E-5</v>
      </c>
      <c r="CF30" s="24">
        <v>4.3699669676612802E-4</v>
      </c>
      <c r="CG30" s="24">
        <v>-2.7718992083938901E-4</v>
      </c>
      <c r="CH30" s="24">
        <v>4.1893391033934798E-4</v>
      </c>
      <c r="CI30" s="24">
        <v>-6.9844433941008402E-5</v>
      </c>
      <c r="CJ30" s="24">
        <v>-4.2458931250591797E-3</v>
      </c>
      <c r="CK30" s="26">
        <v>-6.5473662308216803E-5</v>
      </c>
    </row>
    <row r="31" spans="1:89" x14ac:dyDescent="0.25">
      <c r="B31" s="13" t="s">
        <v>68</v>
      </c>
      <c r="C31" s="1">
        <f>INDEX(Input_Cases!$B:$C,MATCH('GS Male'!$B31,Input_Cases!$B:$B,0),2)</f>
        <v>70</v>
      </c>
      <c r="E31" s="14"/>
      <c r="G31" s="205"/>
      <c r="H31" s="7" t="s">
        <v>18</v>
      </c>
      <c r="I31" s="22">
        <f>IF(OR($C$30&gt;120,$C$31&gt;80),1,0)</f>
        <v>0</v>
      </c>
      <c r="J31" s="23">
        <v>-0.20120399586364501</v>
      </c>
      <c r="L31" s="93" t="str">
        <f t="shared" si="2"/>
        <v>X</v>
      </c>
      <c r="M31" s="7" t="str">
        <f t="shared" si="3"/>
        <v>X</v>
      </c>
      <c r="N31" s="93" t="str">
        <v>BP2</v>
      </c>
      <c r="O31" s="25" t="s">
        <v>18</v>
      </c>
      <c r="P31" s="25">
        <v>-3.4325427491456601E-6</v>
      </c>
      <c r="Q31" s="25">
        <v>-2.4845060573739299E-5</v>
      </c>
      <c r="R31" s="24">
        <v>1.04750456361133E-5</v>
      </c>
      <c r="S31" s="25">
        <v>-2.3805142905906001E-5</v>
      </c>
      <c r="T31" s="25">
        <v>7.1177005717782001E-5</v>
      </c>
      <c r="U31" s="24">
        <v>1.3757558040365599E-4</v>
      </c>
      <c r="V31" s="24">
        <v>-4.6786151274781502E-5</v>
      </c>
      <c r="W31" s="24">
        <v>-6.1656870724311697E-5</v>
      </c>
      <c r="X31" s="24">
        <v>2.2133380100723099E-5</v>
      </c>
      <c r="Y31" s="25">
        <v>-4.5306311278592803E-5</v>
      </c>
      <c r="Z31" s="25">
        <v>7.1178444909197002E-4</v>
      </c>
      <c r="AA31" s="25">
        <v>2.13226619233987E-3</v>
      </c>
      <c r="AB31" s="25">
        <v>-5.70307567898709E-4</v>
      </c>
      <c r="AC31" s="25">
        <v>6.2618609148898805E-5</v>
      </c>
      <c r="AD31" s="25">
        <v>-3.6303592401633798E-5</v>
      </c>
      <c r="AE31" s="24">
        <v>6.8162135104775595E-5</v>
      </c>
      <c r="AF31" s="24">
        <v>7.9815014090732904E-6</v>
      </c>
      <c r="AG31" s="25">
        <v>-9.8250015194382607E-5</v>
      </c>
      <c r="AH31" s="25">
        <v>-4.2226499010191802E-5</v>
      </c>
      <c r="AI31" s="25">
        <v>-6.7057712265110997E-4</v>
      </c>
      <c r="AJ31" s="25">
        <v>-3.9728214442559301E-5</v>
      </c>
      <c r="AK31" s="25">
        <v>0</v>
      </c>
      <c r="AL31" s="25">
        <v>1.5198779038118899E-3</v>
      </c>
      <c r="AM31" s="25">
        <v>0</v>
      </c>
      <c r="AN31" s="25">
        <v>8.7317205026234804E-5</v>
      </c>
      <c r="AO31" s="25">
        <v>0</v>
      </c>
      <c r="AP31" s="25">
        <v>-7.9092911032336994E-5</v>
      </c>
      <c r="AQ31" s="24">
        <v>0</v>
      </c>
      <c r="AR31" s="25">
        <v>-2.6101955160052902E-5</v>
      </c>
      <c r="AS31" s="24">
        <v>-6.3295251222454104E-5</v>
      </c>
      <c r="AT31" s="25">
        <v>-2.50880976309199E-4</v>
      </c>
      <c r="AU31" s="24">
        <v>6.5431677455807897E-4</v>
      </c>
      <c r="AV31" s="24">
        <v>0</v>
      </c>
      <c r="AW31" s="25">
        <v>-2.2177407189430301E-4</v>
      </c>
      <c r="AX31" s="25">
        <v>0</v>
      </c>
      <c r="AY31" s="25">
        <v>-1.5380258523613001E-5</v>
      </c>
      <c r="AZ31" s="24">
        <v>1.22264151154766E-4</v>
      </c>
      <c r="BA31" s="25">
        <v>-1.23594343283463E-4</v>
      </c>
      <c r="BB31" s="25">
        <v>0</v>
      </c>
      <c r="BC31" s="25">
        <v>0</v>
      </c>
      <c r="BD31" s="25">
        <v>0</v>
      </c>
      <c r="BE31" s="25">
        <v>0</v>
      </c>
      <c r="BF31" s="25">
        <v>1.9487204564264601E-5</v>
      </c>
      <c r="BG31" s="25">
        <v>-5.0602558460020599E-5</v>
      </c>
      <c r="BH31" s="24">
        <v>-1.07838196254208E-4</v>
      </c>
      <c r="BI31" s="25">
        <v>1.1354635114023801E-6</v>
      </c>
      <c r="BJ31" s="25">
        <v>-9.0736933116384894E-5</v>
      </c>
      <c r="BK31" s="25">
        <v>3.8555538268639397E-5</v>
      </c>
      <c r="BL31" s="25">
        <v>-1.84857503768227E-4</v>
      </c>
      <c r="BM31" s="25">
        <v>1.51625336455413E-6</v>
      </c>
      <c r="BN31" s="25">
        <v>-3.5773090104300599E-5</v>
      </c>
      <c r="BO31" s="24">
        <v>-3.19228279263282E-5</v>
      </c>
      <c r="BP31" s="25">
        <v>2.0629996696236501E-4</v>
      </c>
      <c r="BQ31" s="24">
        <v>2.88254968119883E-6</v>
      </c>
      <c r="BR31" s="25">
        <v>1.01356843388965E-5</v>
      </c>
      <c r="BS31" s="24">
        <v>1.3775484077964599E-4</v>
      </c>
      <c r="BT31" s="25">
        <v>1.0106229296187101E-6</v>
      </c>
      <c r="BU31" s="25">
        <v>1.3135409116702399E-4</v>
      </c>
      <c r="BV31" s="25">
        <v>-8.9046871551137698E-5</v>
      </c>
      <c r="BW31" s="25">
        <v>2.06586763918879E-4</v>
      </c>
      <c r="BX31" s="25">
        <v>1.4510221409943399E-4</v>
      </c>
      <c r="BY31" s="25">
        <v>7.9674318923563404E-5</v>
      </c>
      <c r="BZ31" s="24">
        <v>3.32136190239944E-7</v>
      </c>
      <c r="CA31" s="24">
        <v>1.56028189491791E-4</v>
      </c>
      <c r="CB31" s="24">
        <v>-8.4006967886934698E-5</v>
      </c>
      <c r="CC31" s="25">
        <v>-1.53828361902405E-3</v>
      </c>
      <c r="CD31" s="24">
        <v>-5.26882048802541E-4</v>
      </c>
      <c r="CE31" s="24">
        <v>-7.0933295630747099E-7</v>
      </c>
      <c r="CF31" s="24">
        <v>-9.1370346727587899E-5</v>
      </c>
      <c r="CG31" s="24">
        <v>5.6134618496927097E-5</v>
      </c>
      <c r="CH31" s="24">
        <v>4.6244334829913399E-4</v>
      </c>
      <c r="CI31" s="24">
        <v>-3.13783724794588E-4</v>
      </c>
      <c r="CJ31" s="24">
        <v>1.18985740221834E-4</v>
      </c>
      <c r="CK31" s="26">
        <v>-1.22430310226572E-4</v>
      </c>
    </row>
    <row r="32" spans="1:89" x14ac:dyDescent="0.25">
      <c r="B32" s="13"/>
      <c r="E32" s="14"/>
      <c r="G32" s="205"/>
      <c r="H32" s="7" t="s">
        <v>20</v>
      </c>
      <c r="I32" s="22">
        <f>IF(OR($C$30&gt;140,$C$31&gt;90),1,0)</f>
        <v>0</v>
      </c>
      <c r="J32" s="23">
        <v>-2.7346933870742302E-3</v>
      </c>
      <c r="L32" s="93" t="str">
        <f t="shared" si="2"/>
        <v>X</v>
      </c>
      <c r="M32" s="93" t="str">
        <f t="shared" si="3"/>
        <v>X</v>
      </c>
      <c r="N32" s="93" t="str">
        <v>BP3</v>
      </c>
      <c r="O32" s="25" t="s">
        <v>20</v>
      </c>
      <c r="P32" s="25">
        <v>-3.4015872181535499E-6</v>
      </c>
      <c r="Q32" s="25">
        <v>1.7931087042546E-4</v>
      </c>
      <c r="R32" s="25">
        <v>4.9670984881474903E-6</v>
      </c>
      <c r="S32" s="25">
        <v>3.8267411899995297E-5</v>
      </c>
      <c r="T32" s="25">
        <v>-6.1277020174795797E-6</v>
      </c>
      <c r="U32" s="25">
        <v>8.1331514175026E-5</v>
      </c>
      <c r="V32" s="24">
        <v>-4.6818766827585498E-5</v>
      </c>
      <c r="W32" s="24">
        <v>4.0540583720421799E-5</v>
      </c>
      <c r="X32" s="24">
        <v>-4.11687564875236E-5</v>
      </c>
      <c r="Y32" s="24">
        <v>-7.1466788265585004E-5</v>
      </c>
      <c r="Z32" s="25">
        <v>1.47486139583374E-4</v>
      </c>
      <c r="AA32" s="25">
        <v>-5.7030756789870998E-4</v>
      </c>
      <c r="AB32" s="25">
        <v>1.6047738113602701E-3</v>
      </c>
      <c r="AC32" s="25">
        <v>-1.1738497904416299E-3</v>
      </c>
      <c r="AD32" s="24">
        <v>1.1874376418905299E-5</v>
      </c>
      <c r="AE32" s="24">
        <v>-3.73611468128112E-5</v>
      </c>
      <c r="AF32" s="24">
        <v>-3.5997999908793901E-5</v>
      </c>
      <c r="AG32" s="25">
        <v>-4.6082690625811297E-5</v>
      </c>
      <c r="AH32" s="25">
        <v>-3.6437596061386803E-5</v>
      </c>
      <c r="AI32" s="25">
        <v>1.9979042719869901E-4</v>
      </c>
      <c r="AJ32" s="25">
        <v>-1.7815536203708601E-4</v>
      </c>
      <c r="AK32" s="25">
        <v>0</v>
      </c>
      <c r="AL32" s="25">
        <v>8.4659742594651193E-5</v>
      </c>
      <c r="AM32" s="25">
        <v>0</v>
      </c>
      <c r="AN32" s="24">
        <v>1.06333386797454E-5</v>
      </c>
      <c r="AO32" s="25">
        <v>0</v>
      </c>
      <c r="AP32" s="25">
        <v>4.7979839825955499E-5</v>
      </c>
      <c r="AQ32" s="24">
        <v>0</v>
      </c>
      <c r="AR32" s="25">
        <v>9.3130796676554992E-6</v>
      </c>
      <c r="AS32" s="24">
        <v>1.21546006141405E-5</v>
      </c>
      <c r="AT32" s="25">
        <v>1.91337333832217E-4</v>
      </c>
      <c r="AU32" s="24">
        <v>-5.1817426302342004E-4</v>
      </c>
      <c r="AV32" s="25">
        <v>0</v>
      </c>
      <c r="AW32" s="25">
        <v>1.3837675613850601E-5</v>
      </c>
      <c r="AX32" s="25">
        <v>0</v>
      </c>
      <c r="AY32" s="25">
        <v>-8.9567739875875998E-5</v>
      </c>
      <c r="AZ32" s="25">
        <v>2.3510020032842901E-5</v>
      </c>
      <c r="BA32" s="24">
        <v>-4.7565531636504902E-5</v>
      </c>
      <c r="BB32" s="25">
        <v>0</v>
      </c>
      <c r="BC32" s="25">
        <v>0</v>
      </c>
      <c r="BD32" s="25">
        <v>0</v>
      </c>
      <c r="BE32" s="25">
        <v>0</v>
      </c>
      <c r="BF32" s="25">
        <v>9.8948425912182301E-5</v>
      </c>
      <c r="BG32" s="25">
        <v>1.13255681366245E-4</v>
      </c>
      <c r="BH32" s="25">
        <v>9.3700078498644997E-6</v>
      </c>
      <c r="BI32" s="25">
        <v>-6.5598929826229898E-7</v>
      </c>
      <c r="BJ32" s="25">
        <v>-4.4694324195148397E-5</v>
      </c>
      <c r="BK32" s="25">
        <v>-5.53433235902268E-7</v>
      </c>
      <c r="BL32" s="25">
        <v>1.03335477938486E-4</v>
      </c>
      <c r="BM32" s="25">
        <v>2.0424983296661602E-6</v>
      </c>
      <c r="BN32" s="25">
        <v>-3.7234458172490802E-5</v>
      </c>
      <c r="BO32" s="24">
        <v>2.35542275139636E-5</v>
      </c>
      <c r="BP32" s="25">
        <v>2.53619439276439E-5</v>
      </c>
      <c r="BQ32" s="25">
        <v>4.5656933193611998E-7</v>
      </c>
      <c r="BR32" s="25">
        <v>-2.13144383375866E-6</v>
      </c>
      <c r="BS32" s="25">
        <v>-2.33946240897804E-4</v>
      </c>
      <c r="BT32" s="25">
        <v>-7.39409224296222E-8</v>
      </c>
      <c r="BU32" s="25">
        <v>-1.7801700929315699E-5</v>
      </c>
      <c r="BV32" s="25">
        <v>1.41222200546512E-4</v>
      </c>
      <c r="BW32" s="25">
        <v>-7.3157072218239206E-5</v>
      </c>
      <c r="BX32" s="25">
        <v>-9.7218489862547402E-4</v>
      </c>
      <c r="BY32" s="25">
        <v>7.2144194158602599E-6</v>
      </c>
      <c r="BZ32" s="24">
        <v>-3.05562347783047E-6</v>
      </c>
      <c r="CA32" s="24">
        <v>1.3537006905473201E-4</v>
      </c>
      <c r="CB32" s="25">
        <v>1.56236734380814E-4</v>
      </c>
      <c r="CC32" s="25">
        <v>-3.1104633785160901E-5</v>
      </c>
      <c r="CD32" s="24">
        <v>5.83893074518313E-4</v>
      </c>
      <c r="CE32" s="25">
        <v>2.9644720567584498E-6</v>
      </c>
      <c r="CF32" s="25">
        <v>-7.8117619383320596E-4</v>
      </c>
      <c r="CG32" s="25">
        <v>-4.0803883381355698E-5</v>
      </c>
      <c r="CH32" s="25">
        <v>2.5354541169470598E-4</v>
      </c>
      <c r="CI32" s="25">
        <v>2.6433409807206302E-4</v>
      </c>
      <c r="CJ32" s="25">
        <v>1.98276827924178E-4</v>
      </c>
      <c r="CK32" s="27">
        <v>-8.9198463362305796E-5</v>
      </c>
    </row>
    <row r="33" spans="1:89" x14ac:dyDescent="0.25">
      <c r="B33" s="13"/>
      <c r="E33" s="14"/>
      <c r="G33" s="206"/>
      <c r="H33" s="7" t="s">
        <v>22</v>
      </c>
      <c r="I33" s="22">
        <f>IF(OR($C$30&gt;160,$C$31&gt;100),1,0)</f>
        <v>0</v>
      </c>
      <c r="J33" s="23">
        <v>1.0763270596127199</v>
      </c>
      <c r="L33" s="93" t="str">
        <f t="shared" si="2"/>
        <v>X</v>
      </c>
      <c r="M33" s="7" t="str">
        <f t="shared" si="3"/>
        <v>X</v>
      </c>
      <c r="N33" s="93" t="str">
        <v>BP4</v>
      </c>
      <c r="O33" s="25" t="s">
        <v>22</v>
      </c>
      <c r="P33" s="25">
        <v>1.36946088080013E-4</v>
      </c>
      <c r="Q33" s="24">
        <v>2.4863014926106101E-3</v>
      </c>
      <c r="R33" s="25">
        <v>-1.0416464196357501E-4</v>
      </c>
      <c r="S33" s="24">
        <v>-2.0526210045819501E-4</v>
      </c>
      <c r="T33" s="24">
        <v>6.8188067125951504E-5</v>
      </c>
      <c r="U33" s="25">
        <v>2.5822525431499398E-4</v>
      </c>
      <c r="V33" s="25">
        <v>-1.2761377068960699E-4</v>
      </c>
      <c r="W33" s="25">
        <v>-1.85269207920315E-4</v>
      </c>
      <c r="X33" s="24">
        <v>-1.7874539977671001E-4</v>
      </c>
      <c r="Y33" s="24">
        <v>-3.1537700758897598E-4</v>
      </c>
      <c r="Z33" s="25">
        <v>-7.3798183887215205E-4</v>
      </c>
      <c r="AA33" s="24">
        <v>6.2618609149010194E-5</v>
      </c>
      <c r="AB33" s="25">
        <v>-1.1738497904416399E-3</v>
      </c>
      <c r="AC33" s="24">
        <v>0.12304123562253599</v>
      </c>
      <c r="AD33" s="25">
        <v>-5.0324752734473299E-5</v>
      </c>
      <c r="AE33" s="24">
        <v>-1.6801023429088201E-4</v>
      </c>
      <c r="AF33" s="25">
        <v>-6.2845974870469302E-5</v>
      </c>
      <c r="AG33" s="25">
        <v>-2.93626681250797E-4</v>
      </c>
      <c r="AH33" s="25">
        <v>-4.0231758301945901E-4</v>
      </c>
      <c r="AI33" s="25">
        <v>1.90101712246032E-3</v>
      </c>
      <c r="AJ33" s="24">
        <v>-5.4707982212042795E-4</v>
      </c>
      <c r="AK33" s="24">
        <v>0</v>
      </c>
      <c r="AL33" s="25">
        <v>-2.28132041153401E-4</v>
      </c>
      <c r="AM33" s="25">
        <v>0</v>
      </c>
      <c r="AN33" s="24">
        <v>5.5765882504647802E-4</v>
      </c>
      <c r="AO33" s="25">
        <v>0</v>
      </c>
      <c r="AP33" s="25">
        <v>8.2189056748597502E-4</v>
      </c>
      <c r="AQ33" s="24">
        <v>0</v>
      </c>
      <c r="AR33" s="25">
        <v>-3.4300411700373802E-4</v>
      </c>
      <c r="AS33" s="25">
        <v>6.6588276081414998E-4</v>
      </c>
      <c r="AT33" s="25">
        <v>3.5418819654944102E-4</v>
      </c>
      <c r="AU33" s="24">
        <v>3.2679157900175498E-3</v>
      </c>
      <c r="AV33" s="24">
        <v>0</v>
      </c>
      <c r="AW33" s="25">
        <v>-5.5193483911409702E-4</v>
      </c>
      <c r="AX33" s="25">
        <v>0</v>
      </c>
      <c r="AY33" s="25">
        <v>3.63895787737496E-3</v>
      </c>
      <c r="AZ33" s="24">
        <v>3.03613535814653E-4</v>
      </c>
      <c r="BA33" s="24">
        <v>-6.35282317922925E-4</v>
      </c>
      <c r="BB33" s="25">
        <v>0</v>
      </c>
      <c r="BC33" s="25">
        <v>0</v>
      </c>
      <c r="BD33" s="25">
        <v>0</v>
      </c>
      <c r="BE33" s="25">
        <v>0</v>
      </c>
      <c r="BF33" s="25">
        <v>-1.1522329863595899E-3</v>
      </c>
      <c r="BG33" s="25">
        <v>-8.9274367933260101E-4</v>
      </c>
      <c r="BH33" s="25">
        <v>4.7238264669420898E-5</v>
      </c>
      <c r="BI33" s="25">
        <v>-2.25420655400917E-5</v>
      </c>
      <c r="BJ33" s="25">
        <v>8.0107726798122703E-4</v>
      </c>
      <c r="BK33" s="25">
        <v>7.8477800483770898E-4</v>
      </c>
      <c r="BL33" s="25">
        <v>4.0979976295412002E-5</v>
      </c>
      <c r="BM33" s="25">
        <v>6.0426309681407702E-6</v>
      </c>
      <c r="BN33" s="25">
        <v>-2.5077953595828201E-4</v>
      </c>
      <c r="BO33" s="24">
        <v>3.9375668735524698E-4</v>
      </c>
      <c r="BP33" s="25">
        <v>-4.5451101201515899E-4</v>
      </c>
      <c r="BQ33" s="24">
        <v>1.0070593820292101E-5</v>
      </c>
      <c r="BR33" s="25">
        <v>-3.4574748614656598E-5</v>
      </c>
      <c r="BS33" s="24">
        <v>8.5135534636620596E-5</v>
      </c>
      <c r="BT33" s="25">
        <v>2.5454615026602201E-5</v>
      </c>
      <c r="BU33" s="25">
        <v>-2.22317715883819E-4</v>
      </c>
      <c r="BV33" s="25">
        <v>1.2926100807808801E-3</v>
      </c>
      <c r="BW33" s="25">
        <v>-5.5817261789549704E-4</v>
      </c>
      <c r="BX33" s="25">
        <v>5.2224186384434998E-3</v>
      </c>
      <c r="BY33" s="25">
        <v>-7.8055625455392702E-5</v>
      </c>
      <c r="BZ33" s="25">
        <v>-3.4890867107005697E-5</v>
      </c>
      <c r="CA33" s="24">
        <v>-3.92697000378678E-3</v>
      </c>
      <c r="CB33" s="25">
        <v>3.1325864500461202E-4</v>
      </c>
      <c r="CC33" s="25">
        <v>-1.7356919915673299E-3</v>
      </c>
      <c r="CD33" s="25">
        <v>1.88112429587498E-3</v>
      </c>
      <c r="CE33" s="25">
        <v>-1.68960460027234E-3</v>
      </c>
      <c r="CF33" s="25">
        <v>1.33342191719595E-4</v>
      </c>
      <c r="CG33" s="25">
        <v>-7.4006648537434602E-4</v>
      </c>
      <c r="CH33" s="25">
        <v>1.5107937304418E-3</v>
      </c>
      <c r="CI33" s="25">
        <v>-9.1275576414714E-4</v>
      </c>
      <c r="CJ33" s="25">
        <v>-1.3107160842180999E-3</v>
      </c>
      <c r="CK33" s="27">
        <v>-3.7255804608957301E-4</v>
      </c>
    </row>
    <row r="34" spans="1:89" x14ac:dyDescent="0.25">
      <c r="B34" s="13" t="s">
        <v>69</v>
      </c>
      <c r="C34" s="1">
        <f>INDEX(Input_Cases!$B:$C,MATCH('GS Male'!$B34,Input_Cases!$B:$B,0),2)</f>
        <v>0</v>
      </c>
      <c r="E34" s="14"/>
      <c r="G34" s="220" t="s">
        <v>294</v>
      </c>
      <c r="H34" s="7" t="s">
        <v>24</v>
      </c>
      <c r="I34" s="22">
        <f>IF(OR($C$34=1,$C$35=1),1,0)</f>
        <v>0</v>
      </c>
      <c r="J34" s="23">
        <v>-7.1332808757835597E-2</v>
      </c>
      <c r="L34" s="93" t="str">
        <f t="shared" si="2"/>
        <v>X</v>
      </c>
      <c r="M34" s="93" t="str">
        <f t="shared" si="3"/>
        <v>X</v>
      </c>
      <c r="N34" s="93" t="str">
        <v>SmokerEver</v>
      </c>
      <c r="O34" s="25" t="s">
        <v>24</v>
      </c>
      <c r="P34" s="25">
        <v>-2.5878135787698699E-6</v>
      </c>
      <c r="Q34" s="25">
        <v>-1.13032387829628E-4</v>
      </c>
      <c r="R34" s="25">
        <v>4.4504355258991702E-6</v>
      </c>
      <c r="S34" s="25">
        <v>-2.4978303313393899E-5</v>
      </c>
      <c r="T34" s="25">
        <v>1.56418722168282E-5</v>
      </c>
      <c r="U34" s="25">
        <v>2.8157693507946201E-5</v>
      </c>
      <c r="V34" s="25">
        <v>-4.9988589118044098E-5</v>
      </c>
      <c r="W34" s="25">
        <v>-4.1355594821606602E-5</v>
      </c>
      <c r="X34" s="25">
        <v>4.3646153857872903E-5</v>
      </c>
      <c r="Y34" s="25">
        <v>-3.7335191800531303E-5</v>
      </c>
      <c r="Z34" s="24">
        <v>-6.6689444739657299E-6</v>
      </c>
      <c r="AA34" s="24">
        <v>-3.6303592401634401E-5</v>
      </c>
      <c r="AB34" s="25">
        <v>1.18743764189051E-5</v>
      </c>
      <c r="AC34" s="25">
        <v>-5.0324752734459699E-5</v>
      </c>
      <c r="AD34" s="25">
        <v>1.8068276123383001E-3</v>
      </c>
      <c r="AE34" s="24">
        <v>-8.02638826821289E-4</v>
      </c>
      <c r="AF34" s="24">
        <v>2.7649405964748701E-5</v>
      </c>
      <c r="AG34" s="25">
        <v>-1.6390220550290999E-5</v>
      </c>
      <c r="AH34" s="24">
        <v>-1.3415189311564901E-4</v>
      </c>
      <c r="AI34" s="25">
        <v>-5.6834095966482697E-5</v>
      </c>
      <c r="AJ34" s="25">
        <v>-2.8118400534671799E-4</v>
      </c>
      <c r="AK34" s="25">
        <v>0</v>
      </c>
      <c r="AL34" s="25">
        <v>4.0905064475099998E-4</v>
      </c>
      <c r="AM34" s="25">
        <v>0</v>
      </c>
      <c r="AN34" s="25">
        <v>-4.1398962324915202E-5</v>
      </c>
      <c r="AO34" s="24">
        <v>0</v>
      </c>
      <c r="AP34" s="25">
        <v>1.3586858858102E-4</v>
      </c>
      <c r="AQ34" s="24">
        <v>0</v>
      </c>
      <c r="AR34" s="24">
        <v>1.7092458971876901E-5</v>
      </c>
      <c r="AS34" s="25">
        <v>8.5500202339484595E-4</v>
      </c>
      <c r="AT34" s="25">
        <v>-6.7800449687281601E-5</v>
      </c>
      <c r="AU34" s="24">
        <v>3.5350634313979502E-4</v>
      </c>
      <c r="AV34" s="24">
        <v>0</v>
      </c>
      <c r="AW34" s="25">
        <v>-1.4566530692702401E-4</v>
      </c>
      <c r="AX34" s="25">
        <v>0</v>
      </c>
      <c r="AY34" s="25">
        <v>3.0698007141192101E-5</v>
      </c>
      <c r="AZ34" s="24">
        <v>1.88291829328707E-5</v>
      </c>
      <c r="BA34" s="24">
        <v>-1.3918900912555999E-4</v>
      </c>
      <c r="BB34" s="25">
        <v>0</v>
      </c>
      <c r="BC34" s="25">
        <v>0</v>
      </c>
      <c r="BD34" s="25">
        <v>0</v>
      </c>
      <c r="BE34" s="25">
        <v>0</v>
      </c>
      <c r="BF34" s="25">
        <v>-2.7276068476118499E-6</v>
      </c>
      <c r="BG34" s="25">
        <v>-5.2830260781406896E-6</v>
      </c>
      <c r="BH34" s="25">
        <v>-6.4366173820011593E-5</v>
      </c>
      <c r="BI34" s="25">
        <v>-3.6158843276786102E-6</v>
      </c>
      <c r="BJ34" s="25">
        <v>1.5606644120434001E-6</v>
      </c>
      <c r="BK34" s="25">
        <v>1.2285964360268101E-4</v>
      </c>
      <c r="BL34" s="25">
        <v>-2.2036522068364698E-5</v>
      </c>
      <c r="BM34" s="25">
        <v>2.2056448283835201E-6</v>
      </c>
      <c r="BN34" s="25">
        <v>1.90894688508017E-4</v>
      </c>
      <c r="BO34" s="24">
        <v>4.9770855425974799E-5</v>
      </c>
      <c r="BP34" s="24">
        <v>2.0823005379485899E-5</v>
      </c>
      <c r="BQ34" s="24">
        <v>1.4070415097605701E-6</v>
      </c>
      <c r="BR34" s="24">
        <v>-8.60168851718002E-8</v>
      </c>
      <c r="BS34" s="25">
        <v>1.02556679371316E-4</v>
      </c>
      <c r="BT34" s="25">
        <v>-3.8771536307866701E-7</v>
      </c>
      <c r="BU34" s="25">
        <v>2.76734928706703E-5</v>
      </c>
      <c r="BV34" s="25">
        <v>4.4105545534832699E-5</v>
      </c>
      <c r="BW34" s="25">
        <v>-1.3141954113968999E-4</v>
      </c>
      <c r="BX34" s="25">
        <v>-2.99097936889886E-5</v>
      </c>
      <c r="BY34" s="25">
        <v>-7.4495927494149704E-5</v>
      </c>
      <c r="BZ34" s="25">
        <v>1.24099100825467E-6</v>
      </c>
      <c r="CA34" s="24">
        <v>-1.6851969221999301E-6</v>
      </c>
      <c r="CB34" s="25">
        <v>9.4780397382025002E-5</v>
      </c>
      <c r="CC34" s="24">
        <v>-4.5040860248065002E-4</v>
      </c>
      <c r="CD34" s="24">
        <v>3.2932190663747197E-5</v>
      </c>
      <c r="CE34" s="25">
        <v>1.48866828043055E-6</v>
      </c>
      <c r="CF34" s="25">
        <v>3.8859224277047798E-4</v>
      </c>
      <c r="CG34" s="25">
        <v>-1.5226502206431799E-3</v>
      </c>
      <c r="CH34" s="25">
        <v>-4.5503540654587299E-4</v>
      </c>
      <c r="CI34" s="25">
        <v>-4.5849747116594002E-4</v>
      </c>
      <c r="CJ34" s="25">
        <v>-1.3060336222079901E-4</v>
      </c>
      <c r="CK34" s="27">
        <v>1.8164073290016499E-5</v>
      </c>
    </row>
    <row r="35" spans="1:89" x14ac:dyDescent="0.25">
      <c r="B35" s="13" t="s">
        <v>70</v>
      </c>
      <c r="C35" s="1">
        <f>INDEX(Input_Cases!$B:$C,MATCH('GS Male'!$B35,Input_Cases!$B:$B,0),2)</f>
        <v>0</v>
      </c>
      <c r="E35" s="14"/>
      <c r="G35" s="222"/>
      <c r="H35" s="7" t="s">
        <v>26</v>
      </c>
      <c r="I35" s="22">
        <f>IF($C$35=1,1,0)</f>
        <v>0</v>
      </c>
      <c r="J35" s="23">
        <v>0.51312443784950401</v>
      </c>
      <c r="L35" s="93" t="str">
        <f t="shared" si="2"/>
        <v>X</v>
      </c>
      <c r="M35" s="7" t="str">
        <f t="shared" si="3"/>
        <v>X</v>
      </c>
      <c r="N35" s="93" t="str">
        <v>SmokerCurrent</v>
      </c>
      <c r="O35" s="24" t="s">
        <v>26</v>
      </c>
      <c r="P35" s="25">
        <v>9.9950581661734193E-6</v>
      </c>
      <c r="Q35" s="25">
        <v>-3.8031194645889898E-4</v>
      </c>
      <c r="R35" s="24">
        <v>3.6450244425292399E-6</v>
      </c>
      <c r="S35" s="25">
        <v>-2.4271007433808E-5</v>
      </c>
      <c r="T35" s="25">
        <v>-1.1466786166605701E-4</v>
      </c>
      <c r="U35" s="25">
        <v>-2.6077047951213498E-4</v>
      </c>
      <c r="V35" s="25">
        <v>1.9634172444587601E-4</v>
      </c>
      <c r="W35" s="25">
        <v>2.3431368834207499E-5</v>
      </c>
      <c r="X35" s="25">
        <v>-3.0452133100235802E-5</v>
      </c>
      <c r="Y35" s="24">
        <v>1.18634291900832E-4</v>
      </c>
      <c r="Z35" s="24">
        <v>6.8682285132681698E-5</v>
      </c>
      <c r="AA35" s="24">
        <v>6.8162135104772993E-5</v>
      </c>
      <c r="AB35" s="25">
        <v>-3.7361146812809797E-5</v>
      </c>
      <c r="AC35" s="25">
        <v>-1.6801023429086699E-4</v>
      </c>
      <c r="AD35" s="24">
        <v>-8.0263882682128803E-4</v>
      </c>
      <c r="AE35" s="24">
        <v>2.4480052030313101E-3</v>
      </c>
      <c r="AF35" s="24">
        <v>-7.73274753630321E-5</v>
      </c>
      <c r="AG35" s="25">
        <v>-7.1980138516866099E-6</v>
      </c>
      <c r="AH35" s="25">
        <v>-2.1988041337284701E-4</v>
      </c>
      <c r="AI35" s="25">
        <v>1.9323660268279999E-4</v>
      </c>
      <c r="AJ35" s="24">
        <v>-6.7687438075583804E-4</v>
      </c>
      <c r="AK35" s="24">
        <v>0</v>
      </c>
      <c r="AL35" s="25">
        <v>-1.1442095657545001E-3</v>
      </c>
      <c r="AM35" s="25">
        <v>0</v>
      </c>
      <c r="AN35" s="24">
        <v>4.8455112812030397E-5</v>
      </c>
      <c r="AO35" s="24">
        <v>0</v>
      </c>
      <c r="AP35" s="25">
        <v>4.1662659398314097E-5</v>
      </c>
      <c r="AQ35" s="25">
        <v>0</v>
      </c>
      <c r="AR35" s="25">
        <v>-5.2950577948041404E-6</v>
      </c>
      <c r="AS35" s="25">
        <v>-1.01175341729629E-4</v>
      </c>
      <c r="AT35" s="25">
        <v>3.0468632685299099E-4</v>
      </c>
      <c r="AU35" s="25">
        <v>2.6692049088474201E-4</v>
      </c>
      <c r="AV35" s="25">
        <v>0</v>
      </c>
      <c r="AW35" s="25">
        <v>-5.6297391374370297E-5</v>
      </c>
      <c r="AX35" s="25">
        <v>0</v>
      </c>
      <c r="AY35" s="25">
        <v>-1.7280042060423601E-4</v>
      </c>
      <c r="AZ35" s="25">
        <v>-6.7719160142762407E-5</v>
      </c>
      <c r="BA35" s="24">
        <v>7.4583260328108693E-5</v>
      </c>
      <c r="BB35" s="25">
        <v>0</v>
      </c>
      <c r="BC35" s="25">
        <v>0</v>
      </c>
      <c r="BD35" s="25">
        <v>0</v>
      </c>
      <c r="BE35" s="25">
        <v>0</v>
      </c>
      <c r="BF35" s="25">
        <v>-2.43192588206354E-4</v>
      </c>
      <c r="BG35" s="25">
        <v>-7.2236548351409694E-5</v>
      </c>
      <c r="BH35" s="25">
        <v>1.20692084064809E-4</v>
      </c>
      <c r="BI35" s="25">
        <v>6.9427176666699401E-7</v>
      </c>
      <c r="BJ35" s="24">
        <v>-7.7036582315940502E-5</v>
      </c>
      <c r="BK35" s="25">
        <v>-8.4679882027279699E-5</v>
      </c>
      <c r="BL35" s="25">
        <v>6.7089833331453302E-5</v>
      </c>
      <c r="BM35" s="25">
        <v>4.5347591251409997E-6</v>
      </c>
      <c r="BN35" s="25">
        <v>1.6148317588417801E-6</v>
      </c>
      <c r="BO35" s="25">
        <v>3.2537993940481302E-5</v>
      </c>
      <c r="BP35" s="24">
        <v>-4.5290851943139097E-5</v>
      </c>
      <c r="BQ35" s="24">
        <v>2.11186127067775E-6</v>
      </c>
      <c r="BR35" s="24">
        <v>-1.1475369756755001E-6</v>
      </c>
      <c r="BS35" s="24">
        <v>9.3731500384725599E-5</v>
      </c>
      <c r="BT35" s="25">
        <v>9.5841624556213007E-6</v>
      </c>
      <c r="BU35" s="25">
        <v>-4.6133025418740802E-5</v>
      </c>
      <c r="BV35" s="25">
        <v>-7.6928023158575703E-5</v>
      </c>
      <c r="BW35" s="25">
        <v>2.4470615694333802E-4</v>
      </c>
      <c r="BX35" s="25">
        <v>-3.1273275383055898E-4</v>
      </c>
      <c r="BY35" s="25">
        <v>5.0608511330405501E-5</v>
      </c>
      <c r="BZ35" s="25">
        <v>4.3173167091415601E-6</v>
      </c>
      <c r="CA35" s="24">
        <v>1.30017400692462E-4</v>
      </c>
      <c r="CB35" s="25">
        <v>1.36805202512387E-4</v>
      </c>
      <c r="CC35" s="25">
        <v>4.8904664981313096E-4</v>
      </c>
      <c r="CD35" s="24">
        <v>-6.0231382338609796E-4</v>
      </c>
      <c r="CE35" s="24">
        <v>8.7321781502008103E-7</v>
      </c>
      <c r="CF35" s="24">
        <v>-1.7477838171391799E-5</v>
      </c>
      <c r="CG35" s="24">
        <v>2.0545360553942199E-5</v>
      </c>
      <c r="CH35" s="24">
        <v>1.62135244231684E-5</v>
      </c>
      <c r="CI35" s="24">
        <v>1.2415786344723999E-4</v>
      </c>
      <c r="CJ35" s="24">
        <v>-1.7458081752970799E-4</v>
      </c>
      <c r="CK35" s="26">
        <v>1.8027594069024298E-5</v>
      </c>
    </row>
    <row r="36" spans="1:89" x14ac:dyDescent="0.25">
      <c r="B36" s="49"/>
      <c r="C36" s="12"/>
      <c r="E36" s="14"/>
      <c r="G36" s="220" t="s">
        <v>297</v>
      </c>
      <c r="H36" s="7" t="s">
        <v>28</v>
      </c>
      <c r="I36" s="22">
        <f>IF($C$37&gt;5,1,0)</f>
        <v>0</v>
      </c>
      <c r="J36" s="23">
        <v>0.116562383228053</v>
      </c>
      <c r="L36" s="93" t="str">
        <f t="shared" si="2"/>
        <v>X</v>
      </c>
      <c r="M36" s="7" t="str">
        <f t="shared" si="3"/>
        <v>X</v>
      </c>
      <c r="N36" s="93" t="str">
        <v>Cl1</v>
      </c>
      <c r="O36" s="25" t="s">
        <v>28</v>
      </c>
      <c r="P36" s="25">
        <v>1.24930934380337E-6</v>
      </c>
      <c r="Q36" s="25">
        <v>-1.25312148746278E-4</v>
      </c>
      <c r="R36" s="25">
        <v>-2.5321163570721001E-6</v>
      </c>
      <c r="S36" s="25">
        <v>5.43430293874143E-5</v>
      </c>
      <c r="T36" s="25">
        <v>-8.1764737027400494E-6</v>
      </c>
      <c r="U36" s="25">
        <v>2.3183295008240401E-4</v>
      </c>
      <c r="V36" s="25">
        <v>-6.44393414718533E-5</v>
      </c>
      <c r="W36" s="25">
        <v>4.8678262851790603E-5</v>
      </c>
      <c r="X36" s="25">
        <v>2.1924222073784599E-5</v>
      </c>
      <c r="Y36" s="25">
        <v>1.1761112094498999E-4</v>
      </c>
      <c r="Z36" s="25">
        <v>6.8806766166741804E-5</v>
      </c>
      <c r="AA36" s="25">
        <v>7.9815014090712203E-6</v>
      </c>
      <c r="AB36" s="24">
        <v>-3.5997999908794003E-5</v>
      </c>
      <c r="AC36" s="24">
        <v>-6.2845974870455695E-5</v>
      </c>
      <c r="AD36" s="25">
        <v>2.7649405964748199E-5</v>
      </c>
      <c r="AE36" s="24">
        <v>-7.7327475363032005E-5</v>
      </c>
      <c r="AF36" s="25">
        <v>1.5755000568574899E-3</v>
      </c>
      <c r="AG36" s="25">
        <v>-9.8007499413275598E-4</v>
      </c>
      <c r="AH36" s="25">
        <v>3.16471471406535E-5</v>
      </c>
      <c r="AI36" s="25">
        <v>-8.5887567903918999E-5</v>
      </c>
      <c r="AJ36" s="25">
        <v>-2.4908536976294798E-4</v>
      </c>
      <c r="AK36" s="25">
        <v>0</v>
      </c>
      <c r="AL36" s="25">
        <v>7.78758130295273E-4</v>
      </c>
      <c r="AM36" s="25">
        <v>0</v>
      </c>
      <c r="AN36" s="25">
        <v>2.70176402922039E-5</v>
      </c>
      <c r="AO36" s="25">
        <v>0</v>
      </c>
      <c r="AP36" s="25">
        <v>5.2636799823414499E-5</v>
      </c>
      <c r="AQ36" s="24">
        <v>0</v>
      </c>
      <c r="AR36" s="25">
        <v>-1.09343230310433E-4</v>
      </c>
      <c r="AS36" s="25">
        <v>-3.0827759892320903E-5</v>
      </c>
      <c r="AT36" s="25">
        <v>-1.9952964481047898E-5</v>
      </c>
      <c r="AU36" s="24">
        <v>2.7217139481640302E-4</v>
      </c>
      <c r="AV36" s="25">
        <v>0</v>
      </c>
      <c r="AW36" s="25">
        <v>1.2433999132856999E-4</v>
      </c>
      <c r="AX36" s="25">
        <v>0</v>
      </c>
      <c r="AY36" s="25">
        <v>-4.4612012873727603E-5</v>
      </c>
      <c r="AZ36" s="24">
        <v>8.4546888454958204E-5</v>
      </c>
      <c r="BA36" s="24">
        <v>2.5731116742686098E-4</v>
      </c>
      <c r="BB36" s="25">
        <v>0</v>
      </c>
      <c r="BC36" s="25">
        <v>0</v>
      </c>
      <c r="BD36" s="25">
        <v>0</v>
      </c>
      <c r="BE36" s="25">
        <v>0</v>
      </c>
      <c r="BF36" s="25">
        <v>9.78960431500121E-5</v>
      </c>
      <c r="BG36" s="25">
        <v>1.92166657264723E-4</v>
      </c>
      <c r="BH36" s="25">
        <v>2.6433305645825903E-4</v>
      </c>
      <c r="BI36" s="25">
        <v>-1.0052776227637701E-6</v>
      </c>
      <c r="BJ36" s="25">
        <v>6.85983283547577E-5</v>
      </c>
      <c r="BK36" s="25">
        <v>3.78634367173664E-7</v>
      </c>
      <c r="BL36" s="25">
        <v>-1.4257292336527599E-4</v>
      </c>
      <c r="BM36" s="25">
        <v>6.3431650723949003E-6</v>
      </c>
      <c r="BN36" s="25">
        <v>-2.4062355446903501E-4</v>
      </c>
      <c r="BO36" s="24">
        <v>4.0494215778604798E-5</v>
      </c>
      <c r="BP36" s="25">
        <v>-2.4279797156641001E-4</v>
      </c>
      <c r="BQ36" s="25">
        <v>-1.4393554324436901E-6</v>
      </c>
      <c r="BR36" s="25">
        <v>1.9592776545534899E-6</v>
      </c>
      <c r="BS36" s="25">
        <v>1.63491327329322E-4</v>
      </c>
      <c r="BT36" s="25">
        <v>-2.3533537226247099E-6</v>
      </c>
      <c r="BU36" s="25">
        <v>-2.03924860756877E-5</v>
      </c>
      <c r="BV36" s="24">
        <v>2.81897200367903E-5</v>
      </c>
      <c r="BW36" s="25">
        <v>-1.01110101550321E-3</v>
      </c>
      <c r="BX36" s="25">
        <v>1.9258849970838E-5</v>
      </c>
      <c r="BY36" s="25">
        <v>2.14611604110698E-5</v>
      </c>
      <c r="BZ36" s="25">
        <v>1.8616778876362601E-6</v>
      </c>
      <c r="CA36" s="24">
        <v>1.23015166076596E-4</v>
      </c>
      <c r="CB36" s="25">
        <v>-9.8355209265070303E-4</v>
      </c>
      <c r="CC36" s="24">
        <v>-5.3109072299229202E-4</v>
      </c>
      <c r="CD36" s="24">
        <v>1.6442307135341099E-4</v>
      </c>
      <c r="CE36" s="24">
        <v>-3.0904869006326001E-7</v>
      </c>
      <c r="CF36" s="24">
        <v>-3.2727561045892898E-4</v>
      </c>
      <c r="CG36" s="24">
        <v>1.9416931753469199E-5</v>
      </c>
      <c r="CH36" s="24">
        <v>5.0150098551045297E-4</v>
      </c>
      <c r="CI36" s="24">
        <v>-6.0128757459671205E-4</v>
      </c>
      <c r="CJ36" s="24">
        <v>2.7278323212883402E-4</v>
      </c>
      <c r="CK36" s="26">
        <v>3.7028716589483801E-5</v>
      </c>
    </row>
    <row r="37" spans="1:89" x14ac:dyDescent="0.25">
      <c r="B37" s="13" t="s">
        <v>71</v>
      </c>
      <c r="C37" s="1">
        <f>INDEX(Input_Cases!$B:$C,MATCH('GS Male'!$B37,Input_Cases!$B:$B,0),2)</f>
        <v>5</v>
      </c>
      <c r="E37" s="14"/>
      <c r="G37" s="221"/>
      <c r="H37" s="7" t="s">
        <v>30</v>
      </c>
      <c r="I37" s="22">
        <f>IF($C$37&gt;6.5,1,0)</f>
        <v>0</v>
      </c>
      <c r="J37" s="23">
        <v>7.7185386387981003E-2</v>
      </c>
      <c r="L37" s="93" t="str">
        <f t="shared" si="2"/>
        <v>X</v>
      </c>
      <c r="M37" s="7" t="str">
        <f t="shared" si="3"/>
        <v>X</v>
      </c>
      <c r="N37" s="93" t="str">
        <v>Cl2</v>
      </c>
      <c r="O37" s="25" t="s">
        <v>30</v>
      </c>
      <c r="P37" s="25">
        <v>5.0977761834980903E-6</v>
      </c>
      <c r="Q37" s="25">
        <v>1.9136552867009599E-4</v>
      </c>
      <c r="R37" s="25">
        <v>-6.1861834418408998E-5</v>
      </c>
      <c r="S37" s="25">
        <v>4.6863089235641298E-5</v>
      </c>
      <c r="T37" s="25">
        <v>-5.1870772983979203E-5</v>
      </c>
      <c r="U37" s="25">
        <v>8.5787028696952702E-5</v>
      </c>
      <c r="V37" s="25">
        <v>2.1307120212964001E-5</v>
      </c>
      <c r="W37" s="25">
        <v>-1.40337114199925E-4</v>
      </c>
      <c r="X37" s="25">
        <v>1.2390878753644799E-4</v>
      </c>
      <c r="Y37" s="24">
        <v>5.4128400388465703E-5</v>
      </c>
      <c r="Z37" s="25">
        <v>5.7746745634053103E-5</v>
      </c>
      <c r="AA37" s="25">
        <v>-9.82500151943727E-5</v>
      </c>
      <c r="AB37" s="24">
        <v>-4.6082690625810999E-5</v>
      </c>
      <c r="AC37" s="24">
        <v>-2.9362668125077802E-4</v>
      </c>
      <c r="AD37" s="24">
        <v>-1.6390220550286802E-5</v>
      </c>
      <c r="AE37" s="24">
        <v>-7.1980138516903597E-6</v>
      </c>
      <c r="AF37" s="24">
        <v>-9.80074994132751E-4</v>
      </c>
      <c r="AG37" s="25">
        <v>6.66779023385956E-3</v>
      </c>
      <c r="AH37" s="25">
        <v>-5.5998697401505896E-3</v>
      </c>
      <c r="AI37" s="25">
        <v>2.1759722291645199E-4</v>
      </c>
      <c r="AJ37" s="25">
        <v>-4.00970642780809E-4</v>
      </c>
      <c r="AK37" s="25">
        <v>0</v>
      </c>
      <c r="AL37" s="25">
        <v>2.82922003776872E-4</v>
      </c>
      <c r="AM37" s="25">
        <v>0</v>
      </c>
      <c r="AN37" s="24">
        <v>-1.6388307194920499E-5</v>
      </c>
      <c r="AO37" s="25">
        <v>0</v>
      </c>
      <c r="AP37" s="25">
        <v>1.36058837868266E-4</v>
      </c>
      <c r="AQ37" s="24">
        <v>0</v>
      </c>
      <c r="AR37" s="25">
        <v>1.8330824041642299E-4</v>
      </c>
      <c r="AS37" s="24">
        <v>9.6767798874088304E-5</v>
      </c>
      <c r="AT37" s="25">
        <v>1.2858378889271299E-4</v>
      </c>
      <c r="AU37" s="24">
        <v>4.2424683395038399E-4</v>
      </c>
      <c r="AV37" s="24">
        <v>0</v>
      </c>
      <c r="AW37" s="25">
        <v>3.0374014769133701E-4</v>
      </c>
      <c r="AX37" s="25">
        <v>0</v>
      </c>
      <c r="AY37" s="25">
        <v>2.3417240676485801E-4</v>
      </c>
      <c r="AZ37" s="25">
        <v>4.0201583564400203E-6</v>
      </c>
      <c r="BA37" s="24">
        <v>9.3555701794263701E-5</v>
      </c>
      <c r="BB37" s="25">
        <v>0</v>
      </c>
      <c r="BC37" s="25">
        <v>0</v>
      </c>
      <c r="BD37" s="25">
        <v>0</v>
      </c>
      <c r="BE37" s="25">
        <v>0</v>
      </c>
      <c r="BF37" s="25">
        <v>9.3862978354355595E-5</v>
      </c>
      <c r="BG37" s="25">
        <v>-1.9133136071479599E-4</v>
      </c>
      <c r="BH37" s="25">
        <v>-1.0732333932319999E-5</v>
      </c>
      <c r="BI37" s="25">
        <v>-4.8546547805645199E-8</v>
      </c>
      <c r="BJ37" s="25">
        <v>-1.09269611169752E-4</v>
      </c>
      <c r="BK37" s="25">
        <v>-1.8668552820650099E-4</v>
      </c>
      <c r="BL37" s="25">
        <v>1.8143961319165699E-4</v>
      </c>
      <c r="BM37" s="25">
        <v>6.8096496346841301E-6</v>
      </c>
      <c r="BN37" s="25">
        <v>-1.0274499649044201E-4</v>
      </c>
      <c r="BO37" s="24">
        <v>-4.1435692695106101E-5</v>
      </c>
      <c r="BP37" s="25">
        <v>8.1187030062954005E-5</v>
      </c>
      <c r="BQ37" s="25">
        <v>-4.58321042786755E-6</v>
      </c>
      <c r="BR37" s="24">
        <v>-2.12342836603908E-6</v>
      </c>
      <c r="BS37" s="25">
        <v>-3.3125107125449203E-5</v>
      </c>
      <c r="BT37" s="25">
        <v>-4.9629309559430002E-6</v>
      </c>
      <c r="BU37" s="25">
        <v>-2.0165121149119498E-5</v>
      </c>
      <c r="BV37" s="24">
        <v>1.7220189558957299E-4</v>
      </c>
      <c r="BW37" s="25">
        <v>2.7450546795177903E-4</v>
      </c>
      <c r="BX37" s="25">
        <v>2.4348596657356499E-4</v>
      </c>
      <c r="BY37" s="25">
        <v>8.2251821594509503E-5</v>
      </c>
      <c r="BZ37" s="25">
        <v>-3.1082770024552999E-6</v>
      </c>
      <c r="CA37" s="25">
        <v>-4.9419846457234896E-4</v>
      </c>
      <c r="CB37" s="24">
        <v>4.1710344317463902E-4</v>
      </c>
      <c r="CC37" s="25">
        <v>1.1676997142775699E-4</v>
      </c>
      <c r="CD37" s="25">
        <v>2.5575451849309402E-4</v>
      </c>
      <c r="CE37" s="24">
        <v>5.9112862295443597E-6</v>
      </c>
      <c r="CF37" s="24">
        <v>-4.7743330358540501E-4</v>
      </c>
      <c r="CG37" s="24">
        <v>-1.74570391875927E-4</v>
      </c>
      <c r="CH37" s="24">
        <v>1.1737763305697101E-4</v>
      </c>
      <c r="CI37" s="24">
        <v>6.43538282389641E-4</v>
      </c>
      <c r="CJ37" s="24">
        <v>-1.5943730141483901E-4</v>
      </c>
      <c r="CK37" s="26">
        <v>-2.12442208881994E-4</v>
      </c>
    </row>
    <row r="38" spans="1:89" s="12" customFormat="1" x14ac:dyDescent="0.25">
      <c r="A38" s="7"/>
      <c r="B38" s="13"/>
      <c r="C38" s="7"/>
      <c r="D38" s="7"/>
      <c r="E38" s="14"/>
      <c r="G38" s="222"/>
      <c r="H38" s="7" t="s">
        <v>32</v>
      </c>
      <c r="I38" s="22">
        <f>IF($C$37&gt;7.8,1,0)</f>
        <v>0</v>
      </c>
      <c r="J38" s="23">
        <v>-0.556097041989844</v>
      </c>
      <c r="K38" s="7"/>
      <c r="L38" s="93" t="str">
        <f t="shared" si="2"/>
        <v>X</v>
      </c>
      <c r="M38" s="7" t="str">
        <f t="shared" si="3"/>
        <v>X</v>
      </c>
      <c r="N38" s="7" t="str">
        <v>Cl3</v>
      </c>
      <c r="O38" s="25" t="s">
        <v>32</v>
      </c>
      <c r="P38" s="25">
        <v>6.3472908657283403E-6</v>
      </c>
      <c r="Q38" s="24">
        <v>-2.00503504862185E-4</v>
      </c>
      <c r="R38" s="24">
        <v>1.3665814378019601E-4</v>
      </c>
      <c r="S38" s="24">
        <v>-2.34864272195926E-4</v>
      </c>
      <c r="T38" s="24">
        <v>2.1734296571639599E-4</v>
      </c>
      <c r="U38" s="25">
        <v>-5.0786279347419001E-5</v>
      </c>
      <c r="V38" s="24">
        <v>-1.4354549527515701E-4</v>
      </c>
      <c r="W38" s="25">
        <v>-1.571075178907E-5</v>
      </c>
      <c r="X38" s="24">
        <v>1.9789689411885399E-4</v>
      </c>
      <c r="Y38" s="25">
        <v>-1.14865242068074E-3</v>
      </c>
      <c r="Z38" s="25">
        <v>-3.5437713858045398E-4</v>
      </c>
      <c r="AA38" s="24">
        <v>-4.2226499010222201E-5</v>
      </c>
      <c r="AB38" s="25">
        <v>-3.6437596061381497E-5</v>
      </c>
      <c r="AC38" s="24">
        <v>-4.0231758301948102E-4</v>
      </c>
      <c r="AD38" s="24">
        <v>-1.3415189311565901E-4</v>
      </c>
      <c r="AE38" s="24">
        <v>-2.1988041337282701E-4</v>
      </c>
      <c r="AF38" s="24">
        <v>3.1647147140642502E-5</v>
      </c>
      <c r="AG38" s="25">
        <v>-5.5998697401505896E-3</v>
      </c>
      <c r="AH38" s="25">
        <v>5.3001155225006799E-2</v>
      </c>
      <c r="AI38" s="25">
        <v>-8.0540919634121497E-4</v>
      </c>
      <c r="AJ38" s="24">
        <v>4.5945851021190202E-4</v>
      </c>
      <c r="AK38" s="24">
        <v>0</v>
      </c>
      <c r="AL38" s="25">
        <v>-5.9906600943501503E-5</v>
      </c>
      <c r="AM38" s="25">
        <v>0</v>
      </c>
      <c r="AN38" s="24">
        <v>-8.4313608608678405E-5</v>
      </c>
      <c r="AO38" s="24">
        <v>0</v>
      </c>
      <c r="AP38" s="25">
        <v>1.2419592517943199E-4</v>
      </c>
      <c r="AQ38" s="25">
        <v>0</v>
      </c>
      <c r="AR38" s="25">
        <v>1.40848365294508E-4</v>
      </c>
      <c r="AS38" s="25">
        <v>1.21056839284415E-4</v>
      </c>
      <c r="AT38" s="25">
        <v>1.09406859383502E-5</v>
      </c>
      <c r="AU38" s="24">
        <v>5.26697307349978E-5</v>
      </c>
      <c r="AV38" s="24">
        <v>0</v>
      </c>
      <c r="AW38" s="25">
        <v>4.36028153287866E-4</v>
      </c>
      <c r="AX38" s="25">
        <v>0</v>
      </c>
      <c r="AY38" s="25">
        <v>1.02810541789782E-4</v>
      </c>
      <c r="AZ38" s="24">
        <v>5.30764774766929E-5</v>
      </c>
      <c r="BA38" s="24">
        <v>-3.5750164918736397E-5</v>
      </c>
      <c r="BB38" s="24">
        <v>0</v>
      </c>
      <c r="BC38" s="25">
        <v>0</v>
      </c>
      <c r="BD38" s="24">
        <v>0</v>
      </c>
      <c r="BE38" s="25">
        <v>0</v>
      </c>
      <c r="BF38" s="25">
        <v>-7.6432504853663096E-5</v>
      </c>
      <c r="BG38" s="25">
        <v>1.11751693449997E-4</v>
      </c>
      <c r="BH38" s="25">
        <v>-1.8674085218965E-4</v>
      </c>
      <c r="BI38" s="25">
        <v>-3.8597917983959303E-6</v>
      </c>
      <c r="BJ38" s="24">
        <v>2.8808877620147097E-4</v>
      </c>
      <c r="BK38" s="25">
        <v>7.57864030212969E-5</v>
      </c>
      <c r="BL38" s="25">
        <v>8.7659813224786199E-5</v>
      </c>
      <c r="BM38" s="25">
        <v>-7.8440971860741295E-6</v>
      </c>
      <c r="BN38" s="24">
        <v>-1.6576673129955799E-5</v>
      </c>
      <c r="BO38" s="24">
        <v>-3.8659274160393701E-4</v>
      </c>
      <c r="BP38" s="24">
        <v>-2.17762593001064E-4</v>
      </c>
      <c r="BQ38" s="25">
        <v>-6.5788343473327601E-6</v>
      </c>
      <c r="BR38" s="24">
        <v>1.1455369191494301E-5</v>
      </c>
      <c r="BS38" s="25">
        <v>1.6496090974834401E-4</v>
      </c>
      <c r="BT38" s="25">
        <v>-6.4849299891627199E-6</v>
      </c>
      <c r="BU38" s="25">
        <v>-1.58655660615988E-4</v>
      </c>
      <c r="BV38" s="24">
        <v>1.4247358363983999E-4</v>
      </c>
      <c r="BW38" s="25">
        <v>-2.24326613557288E-3</v>
      </c>
      <c r="BX38" s="25">
        <v>-4.7502932833941899E-2</v>
      </c>
      <c r="BY38" s="25">
        <v>2.17560456238549E-4</v>
      </c>
      <c r="BZ38" s="25">
        <v>3.3821001691988298E-6</v>
      </c>
      <c r="CA38" s="24">
        <v>-3.72070982542133E-4</v>
      </c>
      <c r="CB38" s="25">
        <v>-5.3410230131989802E-4</v>
      </c>
      <c r="CC38" s="25">
        <v>1.3393836894460499E-4</v>
      </c>
      <c r="CD38" s="24">
        <v>-3.4581268236971198E-4</v>
      </c>
      <c r="CE38" s="24">
        <v>5.1477415915783601E-7</v>
      </c>
      <c r="CF38" s="24">
        <v>-4.3288429284550498E-2</v>
      </c>
      <c r="CG38" s="24">
        <v>-5.2206810132888902E-6</v>
      </c>
      <c r="CH38" s="24">
        <v>-1.29063544603874E-4</v>
      </c>
      <c r="CI38" s="24">
        <v>-2.4447611988419901E-4</v>
      </c>
      <c r="CJ38" s="24">
        <v>-7.5334255758487394E-5</v>
      </c>
      <c r="CK38" s="26">
        <v>5.1335870486759799E-4</v>
      </c>
    </row>
    <row r="39" spans="1:89" s="12" customFormat="1" ht="15.4" customHeight="1" x14ac:dyDescent="0.25">
      <c r="A39" s="7"/>
      <c r="B39" s="46" t="s">
        <v>380</v>
      </c>
      <c r="D39" s="7"/>
      <c r="E39" s="14"/>
      <c r="G39" s="204" t="s">
        <v>296</v>
      </c>
      <c r="H39" s="7" t="s">
        <v>34</v>
      </c>
      <c r="I39" s="22">
        <f t="shared" ref="I39:I64" si="4">C40</f>
        <v>0</v>
      </c>
      <c r="J39" s="23">
        <v>1.16708043005636</v>
      </c>
      <c r="K39" s="7"/>
      <c r="L39" s="93" t="str">
        <f t="shared" si="2"/>
        <v>X</v>
      </c>
      <c r="M39" s="7" t="str">
        <f t="shared" si="3"/>
        <v>X</v>
      </c>
      <c r="N39" s="7" t="str">
        <v>AF</v>
      </c>
      <c r="O39" s="24" t="s">
        <v>34</v>
      </c>
      <c r="P39" s="25">
        <v>6.51320347234587E-5</v>
      </c>
      <c r="Q39" s="24">
        <v>8.8348232846229599E-4</v>
      </c>
      <c r="R39" s="25">
        <v>-2.5195595007249799E-4</v>
      </c>
      <c r="S39" s="24">
        <v>-2.4471107749244198E-4</v>
      </c>
      <c r="T39" s="24">
        <v>1.4352463188480299E-4</v>
      </c>
      <c r="U39" s="24">
        <v>-3.3267759746556701E-4</v>
      </c>
      <c r="V39" s="24">
        <v>-3.5103665675229501E-4</v>
      </c>
      <c r="W39" s="24">
        <v>1.8625788997808599E-4</v>
      </c>
      <c r="X39" s="24">
        <v>-6.3358601355961903E-4</v>
      </c>
      <c r="Y39" s="24">
        <v>2.2599018055930801E-4</v>
      </c>
      <c r="Z39" s="24">
        <v>6.8990815613010801E-4</v>
      </c>
      <c r="AA39" s="24">
        <v>-6.70577122651015E-4</v>
      </c>
      <c r="AB39" s="24">
        <v>1.99790427198733E-4</v>
      </c>
      <c r="AC39" s="24">
        <v>1.9010171224598999E-3</v>
      </c>
      <c r="AD39" s="24">
        <v>-5.6834095966535003E-5</v>
      </c>
      <c r="AE39" s="24">
        <v>1.93236602682531E-4</v>
      </c>
      <c r="AF39" s="24">
        <v>-8.5887567904006603E-5</v>
      </c>
      <c r="AG39" s="25">
        <v>2.1759722291702301E-4</v>
      </c>
      <c r="AH39" s="24">
        <v>-8.0540919634431503E-4</v>
      </c>
      <c r="AI39" s="24">
        <v>0.101493557728526</v>
      </c>
      <c r="AJ39" s="24">
        <v>4.3600767270310402E-4</v>
      </c>
      <c r="AK39" s="24">
        <v>0</v>
      </c>
      <c r="AL39" s="25">
        <v>-9.5135840367023099E-3</v>
      </c>
      <c r="AM39" s="25">
        <v>0</v>
      </c>
      <c r="AN39" s="24">
        <v>-4.6524766597681299E-4</v>
      </c>
      <c r="AO39" s="24">
        <v>0</v>
      </c>
      <c r="AP39" s="25">
        <v>-2.4200780966107398E-3</v>
      </c>
      <c r="AQ39" s="24">
        <v>0</v>
      </c>
      <c r="AR39" s="24">
        <v>9.7386043874438599E-4</v>
      </c>
      <c r="AS39" s="24">
        <v>-1.5151094740710699E-4</v>
      </c>
      <c r="AT39" s="25">
        <v>-2.0644427068652002E-3</v>
      </c>
      <c r="AU39" s="24">
        <v>2.60919897739657E-3</v>
      </c>
      <c r="AV39" s="24">
        <v>0</v>
      </c>
      <c r="AW39" s="24">
        <v>-4.25600875303096E-3</v>
      </c>
      <c r="AX39" s="25">
        <v>0</v>
      </c>
      <c r="AY39" s="25">
        <v>1.5944075043325199E-3</v>
      </c>
      <c r="AZ39" s="24">
        <v>-3.0115396087503099E-3</v>
      </c>
      <c r="BA39" s="24">
        <v>-5.4645523922424799E-4</v>
      </c>
      <c r="BB39" s="24">
        <v>0</v>
      </c>
      <c r="BC39" s="25">
        <v>0</v>
      </c>
      <c r="BD39" s="24">
        <v>0</v>
      </c>
      <c r="BE39" s="25">
        <v>0</v>
      </c>
      <c r="BF39" s="25">
        <v>6.8671600433750798E-4</v>
      </c>
      <c r="BG39" s="24">
        <v>-1.4880404079281699E-3</v>
      </c>
      <c r="BH39" s="24">
        <v>5.03593109152937E-4</v>
      </c>
      <c r="BI39" s="25">
        <v>3.3498224978210198E-5</v>
      </c>
      <c r="BJ39" s="24">
        <v>-5.5159740491994797E-4</v>
      </c>
      <c r="BK39" s="24">
        <v>-2.15271780762467E-4</v>
      </c>
      <c r="BL39" s="25">
        <v>9.4767800574150295E-4</v>
      </c>
      <c r="BM39" s="24">
        <v>-7.45209928150151E-6</v>
      </c>
      <c r="BN39" s="24">
        <v>-1.70578667377411E-3</v>
      </c>
      <c r="BO39" s="24">
        <v>1.9155521978105099E-4</v>
      </c>
      <c r="BP39" s="24">
        <v>-3.17674772471765E-5</v>
      </c>
      <c r="BQ39" s="24">
        <v>6.3843096166442504E-5</v>
      </c>
      <c r="BR39" s="24">
        <v>-1.3298114657527E-3</v>
      </c>
      <c r="BS39" s="25">
        <v>-4.7980065820596299E-4</v>
      </c>
      <c r="BT39" s="25">
        <v>2.0517126434317699E-4</v>
      </c>
      <c r="BU39" s="24">
        <v>2.3623158448633401E-3</v>
      </c>
      <c r="BV39" s="24">
        <v>1.17601279603465E-3</v>
      </c>
      <c r="BW39" s="24">
        <v>-1.25831660115446E-3</v>
      </c>
      <c r="BX39" s="25">
        <v>2.4318197496502598E-3</v>
      </c>
      <c r="BY39" s="25">
        <v>-6.9125831664698602E-4</v>
      </c>
      <c r="BZ39" s="24">
        <v>-1.2833632046138501E-5</v>
      </c>
      <c r="CA39" s="24">
        <v>-3.2453013445547301E-3</v>
      </c>
      <c r="CB39" s="24">
        <v>5.2411466965490499E-4</v>
      </c>
      <c r="CC39" s="24">
        <v>-6.1830071475527304E-3</v>
      </c>
      <c r="CD39" s="25">
        <v>1.8573123965924801E-3</v>
      </c>
      <c r="CE39" s="24">
        <v>-3.8614159457936797E-5</v>
      </c>
      <c r="CF39" s="24">
        <v>-1.0869856373040699E-3</v>
      </c>
      <c r="CG39" s="24">
        <v>2.3911504127994499E-4</v>
      </c>
      <c r="CH39" s="24">
        <v>5.3631911539022705E-4</v>
      </c>
      <c r="CI39" s="24">
        <v>6.69695926746252E-4</v>
      </c>
      <c r="CJ39" s="24">
        <v>-1.01992266765191E-3</v>
      </c>
      <c r="CK39" s="26">
        <v>3.2684507528294999E-4</v>
      </c>
    </row>
    <row r="40" spans="1:89" s="12" customFormat="1" ht="15.75" x14ac:dyDescent="0.25">
      <c r="A40" s="7"/>
      <c r="B40" s="16" t="s">
        <v>77</v>
      </c>
      <c r="C40" s="1">
        <f>INDEX(Input_Cases!$B:$C,MATCH('GS Male'!$B40,Input_Cases!$B:$B,0),2)</f>
        <v>0</v>
      </c>
      <c r="D40" s="7"/>
      <c r="E40" s="14"/>
      <c r="G40" s="205"/>
      <c r="H40" s="7" t="s">
        <v>36</v>
      </c>
      <c r="I40" s="22">
        <f t="shared" si="4"/>
        <v>0</v>
      </c>
      <c r="J40" s="23">
        <v>2.9378445127497401</v>
      </c>
      <c r="K40" s="7"/>
      <c r="L40" s="93" t="str">
        <f t="shared" si="2"/>
        <v>X</v>
      </c>
      <c r="M40" s="7" t="str">
        <f t="shared" si="3"/>
        <v>X</v>
      </c>
      <c r="N40" s="7" t="str">
        <v>Alc</v>
      </c>
      <c r="O40" s="24" t="s">
        <v>36</v>
      </c>
      <c r="P40" s="24">
        <v>1.2398990560530201E-4</v>
      </c>
      <c r="Q40" s="25">
        <v>-5.3755443842621198E-3</v>
      </c>
      <c r="R40" s="25">
        <v>3.1366740490941302E-4</v>
      </c>
      <c r="S40" s="24">
        <v>-4.3874307266041399E-4</v>
      </c>
      <c r="T40" s="24">
        <v>-2.2436596289317499E-4</v>
      </c>
      <c r="U40" s="24">
        <v>2.9827135099312602E-4</v>
      </c>
      <c r="V40" s="24">
        <v>4.3970797542412299E-4</v>
      </c>
      <c r="W40" s="24">
        <v>1.9154147247859999E-5</v>
      </c>
      <c r="X40" s="24">
        <v>4.1643337152378902E-4</v>
      </c>
      <c r="Y40" s="25">
        <v>1.61004537358885E-4</v>
      </c>
      <c r="Z40" s="24">
        <v>-2.7224693023810602E-4</v>
      </c>
      <c r="AA40" s="24">
        <v>-3.9728214442560399E-5</v>
      </c>
      <c r="AB40" s="25">
        <v>-1.7815536203709401E-4</v>
      </c>
      <c r="AC40" s="24">
        <v>-5.4707982212050699E-4</v>
      </c>
      <c r="AD40" s="24">
        <v>-2.8118400534672802E-4</v>
      </c>
      <c r="AE40" s="24">
        <v>-6.76874380755795E-4</v>
      </c>
      <c r="AF40" s="24">
        <v>-2.4908536976294798E-4</v>
      </c>
      <c r="AG40" s="25">
        <v>-4.0097064278085302E-4</v>
      </c>
      <c r="AH40" s="24">
        <v>4.5945851021214401E-4</v>
      </c>
      <c r="AI40" s="24">
        <v>4.36007672703367E-4</v>
      </c>
      <c r="AJ40" s="24">
        <v>6.1494580692183103E-2</v>
      </c>
      <c r="AK40" s="24">
        <v>0</v>
      </c>
      <c r="AL40" s="25">
        <v>-1.01833490812651E-2</v>
      </c>
      <c r="AM40" s="25">
        <v>0</v>
      </c>
      <c r="AN40" s="24">
        <v>-3.50354801373383E-4</v>
      </c>
      <c r="AO40" s="24">
        <v>0</v>
      </c>
      <c r="AP40" s="25">
        <v>5.3019244063368699E-3</v>
      </c>
      <c r="AQ40" s="24">
        <v>0</v>
      </c>
      <c r="AR40" s="24">
        <v>-1.2183414631078699E-3</v>
      </c>
      <c r="AS40" s="24">
        <v>-2.8381274333172298E-4</v>
      </c>
      <c r="AT40" s="25">
        <v>-8.6382459548897401E-4</v>
      </c>
      <c r="AU40" s="24">
        <v>-4.6555433059795601E-3</v>
      </c>
      <c r="AV40" s="24">
        <v>0</v>
      </c>
      <c r="AW40" s="25">
        <v>2.9840512130622399E-3</v>
      </c>
      <c r="AX40" s="25">
        <v>0</v>
      </c>
      <c r="AY40" s="25">
        <v>-1.57045160624028E-3</v>
      </c>
      <c r="AZ40" s="24">
        <v>-8.5618148733201905E-4</v>
      </c>
      <c r="BA40" s="24">
        <v>-9.6666752505841899E-4</v>
      </c>
      <c r="BB40" s="25">
        <v>0</v>
      </c>
      <c r="BC40" s="25">
        <v>0</v>
      </c>
      <c r="BD40" s="24">
        <v>0</v>
      </c>
      <c r="BE40" s="25">
        <v>0</v>
      </c>
      <c r="BF40" s="24">
        <v>-3.0586291588724501E-3</v>
      </c>
      <c r="BG40" s="25">
        <v>-2.4240111190006498E-3</v>
      </c>
      <c r="BH40" s="25">
        <v>-9.6930667971647502E-4</v>
      </c>
      <c r="BI40" s="24">
        <v>-7.5170703880219898E-5</v>
      </c>
      <c r="BJ40" s="24">
        <v>1.4734079253553599E-4</v>
      </c>
      <c r="BK40" s="25">
        <v>3.5853013977450802E-4</v>
      </c>
      <c r="BL40" s="24">
        <v>9.7226556685751296E-5</v>
      </c>
      <c r="BM40" s="25">
        <v>-9.8019524185102109E-4</v>
      </c>
      <c r="BN40" s="24">
        <v>4.14466547431521E-3</v>
      </c>
      <c r="BO40" s="24">
        <v>-1.5167105338663699E-4</v>
      </c>
      <c r="BP40" s="24">
        <v>8.9651531430520401E-4</v>
      </c>
      <c r="BQ40" s="24">
        <v>-4.2486992693353198E-5</v>
      </c>
      <c r="BR40" s="24">
        <v>-4.1383095939985902E-6</v>
      </c>
      <c r="BS40" s="24">
        <v>7.4756880306258897E-4</v>
      </c>
      <c r="BT40" s="25">
        <v>2.7852339432151501E-5</v>
      </c>
      <c r="BU40" s="24">
        <v>4.6551665438734099E-4</v>
      </c>
      <c r="BV40" s="24">
        <v>1.25474915013484E-5</v>
      </c>
      <c r="BW40" s="24">
        <v>8.6720165414129198E-4</v>
      </c>
      <c r="BX40" s="25">
        <v>-7.39318600633851E-3</v>
      </c>
      <c r="BY40" s="25">
        <v>-1.2705401328264699E-4</v>
      </c>
      <c r="BZ40" s="25">
        <v>7.3869916878941999E-5</v>
      </c>
      <c r="CA40" s="24">
        <v>6.6124123882800102E-4</v>
      </c>
      <c r="CB40" s="24">
        <v>-7.8668491535942796E-4</v>
      </c>
      <c r="CC40" s="24">
        <v>8.1106620463357402E-3</v>
      </c>
      <c r="CD40" s="24">
        <v>7.8970605392959005E-3</v>
      </c>
      <c r="CE40" s="25">
        <v>7.9696492022737105E-6</v>
      </c>
      <c r="CF40" s="25">
        <v>-1.4514763006324501E-3</v>
      </c>
      <c r="CG40" s="25">
        <v>5.4252707481038803E-4</v>
      </c>
      <c r="CH40" s="25">
        <v>-5.2072986926144996E-3</v>
      </c>
      <c r="CI40" s="25">
        <v>4.1976213667839699E-3</v>
      </c>
      <c r="CJ40" s="25">
        <v>-1.84965184409115E-3</v>
      </c>
      <c r="CK40" s="27">
        <v>-1.4051062223675E-3</v>
      </c>
    </row>
    <row r="41" spans="1:89" s="12" customFormat="1" ht="15.75" x14ac:dyDescent="0.25">
      <c r="A41" s="7"/>
      <c r="B41" s="16" t="s">
        <v>72</v>
      </c>
      <c r="C41" s="1">
        <f>INDEX(Input_Cases!$B:$C,MATCH('GS Male'!$B41,Input_Cases!$B:$B,0),2)</f>
        <v>0</v>
      </c>
      <c r="D41" s="7"/>
      <c r="E41" s="14"/>
      <c r="G41" s="205"/>
      <c r="H41" s="7" t="s">
        <v>74</v>
      </c>
      <c r="I41" s="22">
        <f t="shared" si="4"/>
        <v>0</v>
      </c>
      <c r="J41" s="23">
        <v>0</v>
      </c>
      <c r="K41" s="7"/>
      <c r="L41" s="93" t="str">
        <f t="shared" si="2"/>
        <v/>
      </c>
      <c r="M41" s="7" t="str">
        <f t="shared" si="3"/>
        <v>X</v>
      </c>
      <c r="N41" s="7">
        <v>0</v>
      </c>
      <c r="O41" s="25"/>
      <c r="P41" s="25">
        <v>0</v>
      </c>
      <c r="Q41" s="25">
        <v>0</v>
      </c>
      <c r="R41" s="25">
        <v>0</v>
      </c>
      <c r="S41" s="25">
        <v>0</v>
      </c>
      <c r="T41" s="25">
        <v>0</v>
      </c>
      <c r="U41" s="25">
        <v>0</v>
      </c>
      <c r="V41" s="25">
        <v>0</v>
      </c>
      <c r="W41" s="25">
        <v>0</v>
      </c>
      <c r="X41" s="25">
        <v>0</v>
      </c>
      <c r="Y41" s="25">
        <v>0</v>
      </c>
      <c r="Z41" s="25">
        <v>0</v>
      </c>
      <c r="AA41" s="25">
        <v>0</v>
      </c>
      <c r="AB41" s="25">
        <v>0</v>
      </c>
      <c r="AC41" s="25">
        <v>0</v>
      </c>
      <c r="AD41" s="25">
        <v>0</v>
      </c>
      <c r="AE41" s="25">
        <v>0</v>
      </c>
      <c r="AF41" s="25">
        <v>0</v>
      </c>
      <c r="AG41" s="25">
        <v>0</v>
      </c>
      <c r="AH41" s="25">
        <v>0</v>
      </c>
      <c r="AI41" s="25">
        <v>0</v>
      </c>
      <c r="AJ41" s="25">
        <v>0</v>
      </c>
      <c r="AK41" s="25">
        <v>0</v>
      </c>
      <c r="AL41" s="25">
        <v>0</v>
      </c>
      <c r="AM41" s="25">
        <v>0</v>
      </c>
      <c r="AN41" s="25">
        <v>0</v>
      </c>
      <c r="AO41" s="25">
        <v>0</v>
      </c>
      <c r="AP41" s="25">
        <v>0</v>
      </c>
      <c r="AQ41" s="25">
        <v>0</v>
      </c>
      <c r="AR41" s="25">
        <v>0</v>
      </c>
      <c r="AS41" s="25">
        <v>0</v>
      </c>
      <c r="AT41" s="25">
        <v>0</v>
      </c>
      <c r="AU41" s="25">
        <v>0</v>
      </c>
      <c r="AV41" s="25">
        <v>0</v>
      </c>
      <c r="AW41" s="25">
        <v>0</v>
      </c>
      <c r="AX41" s="25">
        <v>0</v>
      </c>
      <c r="AY41" s="25">
        <v>0</v>
      </c>
      <c r="AZ41" s="25">
        <v>0</v>
      </c>
      <c r="BA41" s="25">
        <v>0</v>
      </c>
      <c r="BB41" s="25">
        <v>0</v>
      </c>
      <c r="BC41" s="25">
        <v>0</v>
      </c>
      <c r="BD41" s="25">
        <v>0</v>
      </c>
      <c r="BE41" s="25">
        <v>0</v>
      </c>
      <c r="BF41" s="25">
        <v>0</v>
      </c>
      <c r="BG41" s="25">
        <v>0</v>
      </c>
      <c r="BH41" s="25">
        <v>0</v>
      </c>
      <c r="BI41" s="25">
        <v>0</v>
      </c>
      <c r="BJ41" s="25">
        <v>0</v>
      </c>
      <c r="BK41" s="25">
        <v>0</v>
      </c>
      <c r="BL41" s="25">
        <v>0</v>
      </c>
      <c r="BM41" s="25">
        <v>0</v>
      </c>
      <c r="BN41" s="25">
        <v>0</v>
      </c>
      <c r="BO41" s="25">
        <v>0</v>
      </c>
      <c r="BP41" s="25">
        <v>0</v>
      </c>
      <c r="BQ41" s="25">
        <v>0</v>
      </c>
      <c r="BR41" s="25">
        <v>0</v>
      </c>
      <c r="BS41" s="25">
        <v>0</v>
      </c>
      <c r="BT41" s="25">
        <v>0</v>
      </c>
      <c r="BU41" s="25">
        <v>0</v>
      </c>
      <c r="BV41" s="25">
        <v>0</v>
      </c>
      <c r="BW41" s="25">
        <v>0</v>
      </c>
      <c r="BX41" s="25">
        <v>0</v>
      </c>
      <c r="BY41" s="25">
        <v>0</v>
      </c>
      <c r="BZ41" s="25">
        <v>0</v>
      </c>
      <c r="CA41" s="25">
        <v>0</v>
      </c>
      <c r="CB41" s="25">
        <v>0</v>
      </c>
      <c r="CC41" s="25">
        <v>0</v>
      </c>
      <c r="CD41" s="25">
        <v>0</v>
      </c>
      <c r="CE41" s="25">
        <v>0</v>
      </c>
      <c r="CF41" s="25">
        <v>0</v>
      </c>
      <c r="CG41" s="25">
        <v>0</v>
      </c>
      <c r="CH41" s="25">
        <v>0</v>
      </c>
      <c r="CI41" s="25">
        <v>0</v>
      </c>
      <c r="CJ41" s="25">
        <v>0</v>
      </c>
      <c r="CK41" s="27">
        <v>0</v>
      </c>
    </row>
    <row r="42" spans="1:89" s="12" customFormat="1" ht="15.75" x14ac:dyDescent="0.25">
      <c r="A42" s="7"/>
      <c r="B42" s="16" t="s">
        <v>78</v>
      </c>
      <c r="C42" s="1">
        <f>INDEX(Input_Cases!$B:$C,MATCH('GS Male'!$B42,Input_Cases!$B:$B,0),2)</f>
        <v>0</v>
      </c>
      <c r="D42" s="7"/>
      <c r="E42" s="14"/>
      <c r="G42" s="205"/>
      <c r="H42" s="7" t="s">
        <v>106</v>
      </c>
      <c r="I42" s="22">
        <f t="shared" si="4"/>
        <v>0</v>
      </c>
      <c r="J42" s="23">
        <v>5.4365483052998904</v>
      </c>
      <c r="K42" s="7"/>
      <c r="L42" s="93" t="str">
        <f t="shared" si="2"/>
        <v>X</v>
      </c>
      <c r="M42" s="7" t="str">
        <f t="shared" si="3"/>
        <v>X</v>
      </c>
      <c r="N42" s="7" t="str">
        <v>Ang</v>
      </c>
      <c r="O42" s="24" t="s">
        <v>106</v>
      </c>
      <c r="P42" s="25">
        <v>-1.42569302723413E-5</v>
      </c>
      <c r="Q42" s="25">
        <v>-5.0249470342726404E-3</v>
      </c>
      <c r="R42" s="25">
        <v>5.3382251071776602E-4</v>
      </c>
      <c r="S42" s="24">
        <v>5.5313332795917797E-4</v>
      </c>
      <c r="T42" s="25">
        <v>4.1100218849619201E-4</v>
      </c>
      <c r="U42" s="24">
        <v>1.1733906391031301E-3</v>
      </c>
      <c r="V42" s="24">
        <v>-9.0591265159318602E-4</v>
      </c>
      <c r="W42" s="25">
        <v>5.5635104329007201E-4</v>
      </c>
      <c r="X42" s="25">
        <v>4.7109476763647102E-4</v>
      </c>
      <c r="Y42" s="25">
        <v>-6.5329388171205297E-4</v>
      </c>
      <c r="Z42" s="24">
        <v>1.2367896623795001E-3</v>
      </c>
      <c r="AA42" s="25">
        <v>1.5198779038115701E-3</v>
      </c>
      <c r="AB42" s="25">
        <v>8.46597425945568E-5</v>
      </c>
      <c r="AC42" s="25">
        <v>-2.28132041154506E-4</v>
      </c>
      <c r="AD42" s="25">
        <v>4.0905064475112499E-4</v>
      </c>
      <c r="AE42" s="24">
        <v>-1.1442095657544101E-3</v>
      </c>
      <c r="AF42" s="24">
        <v>7.7875813029582301E-4</v>
      </c>
      <c r="AG42" s="25">
        <v>2.8292200377331902E-4</v>
      </c>
      <c r="AH42" s="24">
        <v>-5.9906600929560201E-5</v>
      </c>
      <c r="AI42" s="24">
        <v>-9.5135840366900506E-3</v>
      </c>
      <c r="AJ42" s="25">
        <v>-1.0183349081263501E-2</v>
      </c>
      <c r="AK42" s="24">
        <v>0</v>
      </c>
      <c r="AL42" s="25">
        <v>1.0750445047999799</v>
      </c>
      <c r="AM42" s="25">
        <v>0</v>
      </c>
      <c r="AN42" s="24">
        <v>-7.4843656803551403E-4</v>
      </c>
      <c r="AO42" s="24">
        <v>0</v>
      </c>
      <c r="AP42" s="25">
        <v>-6.47187626291268E-3</v>
      </c>
      <c r="AQ42" s="24">
        <v>0</v>
      </c>
      <c r="AR42" s="24">
        <v>1.90540719026807E-3</v>
      </c>
      <c r="AS42" s="24">
        <v>-1.63321822834257E-3</v>
      </c>
      <c r="AT42" s="25">
        <v>1.1505490785634E-3</v>
      </c>
      <c r="AU42" s="24">
        <v>5.9146281522557799E-3</v>
      </c>
      <c r="AV42" s="24">
        <v>0</v>
      </c>
      <c r="AW42" s="24">
        <v>-1.0606380633072E-2</v>
      </c>
      <c r="AX42" s="25">
        <v>0</v>
      </c>
      <c r="AY42" s="25">
        <v>1.1976798518502301E-4</v>
      </c>
      <c r="AZ42" s="25">
        <v>5.2678100536917097E-4</v>
      </c>
      <c r="BA42" s="24">
        <v>-1.3713644081579199E-3</v>
      </c>
      <c r="BB42" s="24">
        <v>0</v>
      </c>
      <c r="BC42" s="25">
        <v>0</v>
      </c>
      <c r="BD42" s="24">
        <v>0</v>
      </c>
      <c r="BE42" s="25">
        <v>0</v>
      </c>
      <c r="BF42" s="24">
        <v>-9.1078530025699204E-5</v>
      </c>
      <c r="BG42" s="25">
        <v>1.7457214331704201E-3</v>
      </c>
      <c r="BH42" s="24">
        <v>-1.0761725459434799E-3</v>
      </c>
      <c r="BI42" s="25">
        <v>7.7389726816279295E-5</v>
      </c>
      <c r="BJ42" s="24">
        <v>4.2617675040153898E-4</v>
      </c>
      <c r="BK42" s="25">
        <v>1.1675936591830499E-3</v>
      </c>
      <c r="BL42" s="25">
        <v>-8.1061500593923802E-4</v>
      </c>
      <c r="BM42" s="25">
        <v>1.4915219584962601E-4</v>
      </c>
      <c r="BN42" s="24">
        <v>5.5058291430891599E-4</v>
      </c>
      <c r="BO42" s="24">
        <v>-7.3288922998294103E-4</v>
      </c>
      <c r="BP42" s="24">
        <v>1.31039182141568E-3</v>
      </c>
      <c r="BQ42" s="24">
        <v>1.4456973527339601E-4</v>
      </c>
      <c r="BR42" s="24">
        <v>1.2936299763669E-4</v>
      </c>
      <c r="BS42" s="25">
        <v>-6.5098666500918601E-3</v>
      </c>
      <c r="BT42" s="25">
        <v>-6.8507684512867501E-4</v>
      </c>
      <c r="BU42" s="24">
        <v>2.3730600004891601E-4</v>
      </c>
      <c r="BV42" s="24">
        <v>2.7044987471363602E-4</v>
      </c>
      <c r="BW42" s="24">
        <v>6.0496593215009197E-5</v>
      </c>
      <c r="BX42" s="25">
        <v>-8.2088007106416005E-4</v>
      </c>
      <c r="BY42" s="25">
        <v>7.4323834469668202E-4</v>
      </c>
      <c r="BZ42" s="24">
        <v>5.9510945832796603E-5</v>
      </c>
      <c r="CA42" s="24">
        <v>7.9655267924148398E-5</v>
      </c>
      <c r="CB42" s="25">
        <v>7.69777126562929E-4</v>
      </c>
      <c r="CC42" s="24">
        <v>-1.02371034437241</v>
      </c>
      <c r="CD42" s="24">
        <v>-3.15072600833662E-3</v>
      </c>
      <c r="CE42" s="25">
        <v>2.4459380101702102E-6</v>
      </c>
      <c r="CF42" s="25">
        <v>2.2559757876683901E-3</v>
      </c>
      <c r="CG42" s="25">
        <v>2.48178446126012E-4</v>
      </c>
      <c r="CH42" s="25">
        <v>4.0978892943225502E-3</v>
      </c>
      <c r="CI42" s="25">
        <v>-3.65919855280684E-3</v>
      </c>
      <c r="CJ42" s="25">
        <v>9.6015137205355205E-4</v>
      </c>
      <c r="CK42" s="27">
        <v>-3.8903111990364701E-3</v>
      </c>
    </row>
    <row r="43" spans="1:89" s="12" customFormat="1" ht="15.75" x14ac:dyDescent="0.25">
      <c r="A43" s="7"/>
      <c r="B43" s="16" t="s">
        <v>133</v>
      </c>
      <c r="C43" s="1">
        <f>INDEX(Input_Cases!$B:$C,MATCH('GS Male'!$B43,Input_Cases!$B:$B,0),2)</f>
        <v>0</v>
      </c>
      <c r="D43" s="7"/>
      <c r="E43" s="14"/>
      <c r="G43" s="205"/>
      <c r="H43" s="7" t="s">
        <v>38</v>
      </c>
      <c r="I43" s="22">
        <f t="shared" si="4"/>
        <v>0</v>
      </c>
      <c r="J43" s="23">
        <v>0</v>
      </c>
      <c r="K43" s="7"/>
      <c r="L43" s="93" t="str">
        <f t="shared" si="2"/>
        <v/>
      </c>
      <c r="M43" s="7" t="str">
        <f t="shared" si="3"/>
        <v>X</v>
      </c>
      <c r="N43" s="93">
        <v>0</v>
      </c>
      <c r="O43" s="25"/>
      <c r="P43" s="25">
        <v>0</v>
      </c>
      <c r="Q43" s="25">
        <v>0</v>
      </c>
      <c r="R43" s="25">
        <v>0</v>
      </c>
      <c r="S43" s="25">
        <v>0</v>
      </c>
      <c r="T43" s="25">
        <v>0</v>
      </c>
      <c r="U43" s="24">
        <v>0</v>
      </c>
      <c r="V43" s="25">
        <v>0</v>
      </c>
      <c r="W43" s="25">
        <v>0</v>
      </c>
      <c r="X43" s="25">
        <v>0</v>
      </c>
      <c r="Y43" s="25">
        <v>0</v>
      </c>
      <c r="Z43" s="25">
        <v>0</v>
      </c>
      <c r="AA43" s="25">
        <v>0</v>
      </c>
      <c r="AB43" s="25">
        <v>0</v>
      </c>
      <c r="AC43" s="25">
        <v>0</v>
      </c>
      <c r="AD43" s="25">
        <v>0</v>
      </c>
      <c r="AE43" s="24">
        <v>0</v>
      </c>
      <c r="AF43" s="24">
        <v>0</v>
      </c>
      <c r="AG43" s="25">
        <v>0</v>
      </c>
      <c r="AH43" s="24">
        <v>0</v>
      </c>
      <c r="AI43" s="24">
        <v>0</v>
      </c>
      <c r="AJ43" s="25">
        <v>0</v>
      </c>
      <c r="AK43" s="24">
        <v>0</v>
      </c>
      <c r="AL43" s="25">
        <v>0</v>
      </c>
      <c r="AM43" s="25">
        <v>0</v>
      </c>
      <c r="AN43" s="24">
        <v>0</v>
      </c>
      <c r="AO43" s="25">
        <v>0</v>
      </c>
      <c r="AP43" s="25">
        <v>0</v>
      </c>
      <c r="AQ43" s="25">
        <v>0</v>
      </c>
      <c r="AR43" s="25">
        <v>0</v>
      </c>
      <c r="AS43" s="25">
        <v>0</v>
      </c>
      <c r="AT43" s="25">
        <v>0</v>
      </c>
      <c r="AU43" s="24">
        <v>0</v>
      </c>
      <c r="AV43" s="25">
        <v>0</v>
      </c>
      <c r="AW43" s="25">
        <v>0</v>
      </c>
      <c r="AX43" s="25">
        <v>0</v>
      </c>
      <c r="AY43" s="25">
        <v>0</v>
      </c>
      <c r="AZ43" s="25">
        <v>0</v>
      </c>
      <c r="BA43" s="24">
        <v>0</v>
      </c>
      <c r="BB43" s="25">
        <v>0</v>
      </c>
      <c r="BC43" s="25">
        <v>0</v>
      </c>
      <c r="BD43" s="25">
        <v>0</v>
      </c>
      <c r="BE43" s="25">
        <v>0</v>
      </c>
      <c r="BF43" s="25">
        <v>0</v>
      </c>
      <c r="BG43" s="25">
        <v>0</v>
      </c>
      <c r="BH43" s="25">
        <v>0</v>
      </c>
      <c r="BI43" s="25">
        <v>0</v>
      </c>
      <c r="BJ43" s="25">
        <v>0</v>
      </c>
      <c r="BK43" s="25">
        <v>0</v>
      </c>
      <c r="BL43" s="25">
        <v>0</v>
      </c>
      <c r="BM43" s="25">
        <v>0</v>
      </c>
      <c r="BN43" s="25">
        <v>0</v>
      </c>
      <c r="BO43" s="24">
        <v>0</v>
      </c>
      <c r="BP43" s="25">
        <v>0</v>
      </c>
      <c r="BQ43" s="24">
        <v>0</v>
      </c>
      <c r="BR43" s="24">
        <v>0</v>
      </c>
      <c r="BS43" s="25">
        <v>0</v>
      </c>
      <c r="BT43" s="25">
        <v>0</v>
      </c>
      <c r="BU43" s="25">
        <v>0</v>
      </c>
      <c r="BV43" s="25">
        <v>0</v>
      </c>
      <c r="BW43" s="25">
        <v>0</v>
      </c>
      <c r="BX43" s="25">
        <v>0</v>
      </c>
      <c r="BY43" s="25">
        <v>0</v>
      </c>
      <c r="BZ43" s="24">
        <v>0</v>
      </c>
      <c r="CA43" s="25">
        <v>0</v>
      </c>
      <c r="CB43" s="25">
        <v>0</v>
      </c>
      <c r="CC43" s="25">
        <v>0</v>
      </c>
      <c r="CD43" s="24">
        <v>0</v>
      </c>
      <c r="CE43" s="25">
        <v>0</v>
      </c>
      <c r="CF43" s="25">
        <v>0</v>
      </c>
      <c r="CG43" s="25">
        <v>0</v>
      </c>
      <c r="CH43" s="25">
        <v>0</v>
      </c>
      <c r="CI43" s="25">
        <v>0</v>
      </c>
      <c r="CJ43" s="25">
        <v>0</v>
      </c>
      <c r="CK43" s="27">
        <v>0</v>
      </c>
    </row>
    <row r="44" spans="1:89" s="12" customFormat="1" ht="15.75" x14ac:dyDescent="0.25">
      <c r="A44" s="7"/>
      <c r="B44" s="16" t="s">
        <v>79</v>
      </c>
      <c r="C44" s="1">
        <f>INDEX(Input_Cases!$B:$C,MATCH('GS Male'!$B44,Input_Cases!$B:$B,0),2)</f>
        <v>0</v>
      </c>
      <c r="D44" s="7"/>
      <c r="E44" s="14"/>
      <c r="G44" s="205"/>
      <c r="H44" s="7" t="s">
        <v>40</v>
      </c>
      <c r="I44" s="22">
        <f t="shared" si="4"/>
        <v>0</v>
      </c>
      <c r="J44" s="23">
        <v>0.11184969568292</v>
      </c>
      <c r="K44" s="7"/>
      <c r="L44" s="93" t="str">
        <f t="shared" si="2"/>
        <v>X</v>
      </c>
      <c r="M44" s="7" t="str">
        <f t="shared" si="3"/>
        <v>X</v>
      </c>
      <c r="N44" s="93" t="str">
        <v>Ast</v>
      </c>
      <c r="O44" s="25" t="s">
        <v>40</v>
      </c>
      <c r="P44" s="24">
        <v>2.83373719152006E-6</v>
      </c>
      <c r="Q44" s="24">
        <v>-2.9992313348978202E-6</v>
      </c>
      <c r="R44" s="25">
        <v>2.2455275835246599E-5</v>
      </c>
      <c r="S44" s="25">
        <v>1.01789525358577E-5</v>
      </c>
      <c r="T44" s="25">
        <v>-2.43419239545501E-5</v>
      </c>
      <c r="U44" s="25">
        <v>1.3396252531605401E-4</v>
      </c>
      <c r="V44" s="25">
        <v>-1.56793578713362E-5</v>
      </c>
      <c r="W44" s="25">
        <v>-2.35504485850845E-5</v>
      </c>
      <c r="X44" s="25">
        <v>-6.3639015389193993E-5</v>
      </c>
      <c r="Y44" s="24">
        <v>-1.3713705169642499E-5</v>
      </c>
      <c r="Z44" s="25">
        <v>-3.3682051331845303E-5</v>
      </c>
      <c r="AA44" s="24">
        <v>8.7317205026235604E-5</v>
      </c>
      <c r="AB44" s="25">
        <v>1.06333386797456E-5</v>
      </c>
      <c r="AC44" s="25">
        <v>5.5765882504650696E-4</v>
      </c>
      <c r="AD44" s="24">
        <v>-4.1398962324914802E-5</v>
      </c>
      <c r="AE44" s="24">
        <v>4.8455112812031197E-5</v>
      </c>
      <c r="AF44" s="24">
        <v>2.70176402922039E-5</v>
      </c>
      <c r="AG44" s="25">
        <v>-1.6388307194919899E-5</v>
      </c>
      <c r="AH44" s="25">
        <v>-8.4313608608670395E-5</v>
      </c>
      <c r="AI44" s="25">
        <v>-4.6524766597681001E-4</v>
      </c>
      <c r="AJ44" s="24">
        <v>-3.5035480137338702E-4</v>
      </c>
      <c r="AK44" s="24">
        <v>0</v>
      </c>
      <c r="AL44" s="25">
        <v>-7.4843656803541601E-4</v>
      </c>
      <c r="AM44" s="25">
        <v>0</v>
      </c>
      <c r="AN44" s="24">
        <v>1.75305713974245E-3</v>
      </c>
      <c r="AO44" s="25">
        <v>0</v>
      </c>
      <c r="AP44" s="25">
        <v>-1.02111965896101E-4</v>
      </c>
      <c r="AQ44" s="24">
        <v>0</v>
      </c>
      <c r="AR44" s="25">
        <v>6.2617221775457902E-5</v>
      </c>
      <c r="AS44" s="24">
        <v>-3.5990624905615499E-4</v>
      </c>
      <c r="AT44" s="25">
        <v>3.1416362803221099E-5</v>
      </c>
      <c r="AU44" s="24">
        <v>-1.5564444472542901E-4</v>
      </c>
      <c r="AV44" s="25">
        <v>0</v>
      </c>
      <c r="AW44" s="25">
        <v>-9.1341312024979807E-5</v>
      </c>
      <c r="AX44" s="25">
        <v>0</v>
      </c>
      <c r="AY44" s="25">
        <v>-2.1950411803953299E-4</v>
      </c>
      <c r="AZ44" s="24">
        <v>-2.5758610011991802E-4</v>
      </c>
      <c r="BA44" s="24">
        <v>-2.68624727359022E-5</v>
      </c>
      <c r="BB44" s="25">
        <v>0</v>
      </c>
      <c r="BC44" s="25">
        <v>0</v>
      </c>
      <c r="BD44" s="24">
        <v>0</v>
      </c>
      <c r="BE44" s="25">
        <v>0</v>
      </c>
      <c r="BF44" s="25">
        <v>-8.9721977636527306E-5</v>
      </c>
      <c r="BG44" s="25">
        <v>-2.7638640103781E-5</v>
      </c>
      <c r="BH44" s="25">
        <v>-1.0106829565562801E-4</v>
      </c>
      <c r="BI44" s="25">
        <v>1.4478875361928999E-6</v>
      </c>
      <c r="BJ44" s="24">
        <v>6.2031339339953601E-5</v>
      </c>
      <c r="BK44" s="25">
        <v>2.4103629018981698E-6</v>
      </c>
      <c r="BL44" s="25">
        <v>5.0048200497947901E-5</v>
      </c>
      <c r="BM44" s="25">
        <v>5.5464207421120303E-6</v>
      </c>
      <c r="BN44" s="25">
        <v>-5.3847658766562101E-5</v>
      </c>
      <c r="BO44" s="24">
        <v>-9.41937863987279E-5</v>
      </c>
      <c r="BP44" s="25">
        <v>7.2892645806298703E-5</v>
      </c>
      <c r="BQ44" s="24">
        <v>1.1999577362928E-6</v>
      </c>
      <c r="BR44" s="24">
        <v>5.0556832563507699E-6</v>
      </c>
      <c r="BS44" s="25">
        <v>-6.2107730904079698E-5</v>
      </c>
      <c r="BT44" s="25">
        <v>-4.1548088157808202E-7</v>
      </c>
      <c r="BU44" s="25">
        <v>-8.5120546643561103E-5</v>
      </c>
      <c r="BV44" s="25">
        <v>2.4382748290221E-6</v>
      </c>
      <c r="BW44" s="24">
        <v>-1.1516871555861799E-4</v>
      </c>
      <c r="BX44" s="25">
        <v>3.4366948033435102E-4</v>
      </c>
      <c r="BY44" s="25">
        <v>-2.5023463959901502E-6</v>
      </c>
      <c r="BZ44" s="24">
        <v>1.7784323342050499E-7</v>
      </c>
      <c r="CA44" s="24">
        <v>7.10134124366869E-5</v>
      </c>
      <c r="CB44" s="25">
        <v>5.4784938440062803E-5</v>
      </c>
      <c r="CC44" s="24">
        <v>6.4233112553891704E-4</v>
      </c>
      <c r="CD44" s="25">
        <v>1.28228136464483E-4</v>
      </c>
      <c r="CE44" s="25">
        <v>-8.4325499215472708E-6</v>
      </c>
      <c r="CF44" s="25">
        <v>8.8766269320453099E-4</v>
      </c>
      <c r="CG44" s="25">
        <v>-6.5583452352615596E-5</v>
      </c>
      <c r="CH44" s="25">
        <v>2.5843142967751801E-4</v>
      </c>
      <c r="CI44" s="25">
        <v>-5.8711306743521703E-4</v>
      </c>
      <c r="CJ44" s="25">
        <v>3.7451773074570201E-4</v>
      </c>
      <c r="CK44" s="27">
        <v>-1.2081026833518401E-4</v>
      </c>
    </row>
    <row r="45" spans="1:89" s="12" customFormat="1" ht="15.75" x14ac:dyDescent="0.25">
      <c r="A45" s="7"/>
      <c r="B45" s="16" t="s">
        <v>80</v>
      </c>
      <c r="C45" s="1">
        <f>INDEX(Input_Cases!$B:$C,MATCH('GS Male'!$B45,Input_Cases!$B:$B,0),2)</f>
        <v>0</v>
      </c>
      <c r="D45" s="7"/>
      <c r="E45" s="14"/>
      <c r="G45" s="205"/>
      <c r="H45" s="7" t="s">
        <v>132</v>
      </c>
      <c r="I45" s="22">
        <f t="shared" si="4"/>
        <v>0</v>
      </c>
      <c r="J45" s="23">
        <v>0</v>
      </c>
      <c r="K45" s="7"/>
      <c r="L45" s="7" t="str">
        <f t="shared" si="2"/>
        <v/>
      </c>
      <c r="M45" s="7" t="str">
        <f t="shared" si="3"/>
        <v>X</v>
      </c>
      <c r="N45" s="7">
        <v>0</v>
      </c>
      <c r="O45" s="25"/>
      <c r="P45" s="24">
        <v>0</v>
      </c>
      <c r="Q45" s="24">
        <v>0</v>
      </c>
      <c r="R45" s="25">
        <v>0</v>
      </c>
      <c r="S45" s="25">
        <v>0</v>
      </c>
      <c r="T45" s="24">
        <v>0</v>
      </c>
      <c r="U45" s="25">
        <v>0</v>
      </c>
      <c r="V45" s="24">
        <v>0</v>
      </c>
      <c r="W45" s="25">
        <v>0</v>
      </c>
      <c r="X45" s="25">
        <v>0</v>
      </c>
      <c r="Y45" s="24">
        <v>0</v>
      </c>
      <c r="Z45" s="25">
        <v>0</v>
      </c>
      <c r="AA45" s="24">
        <v>0</v>
      </c>
      <c r="AB45" s="25">
        <v>0</v>
      </c>
      <c r="AC45" s="25">
        <v>0</v>
      </c>
      <c r="AD45" s="24">
        <v>0</v>
      </c>
      <c r="AE45" s="24">
        <v>0</v>
      </c>
      <c r="AF45" s="24">
        <v>0</v>
      </c>
      <c r="AG45" s="25">
        <v>0</v>
      </c>
      <c r="AH45" s="24">
        <v>0</v>
      </c>
      <c r="AI45" s="24">
        <v>0</v>
      </c>
      <c r="AJ45" s="24">
        <v>0</v>
      </c>
      <c r="AK45" s="24">
        <v>0</v>
      </c>
      <c r="AL45" s="25">
        <v>0</v>
      </c>
      <c r="AM45" s="25">
        <v>0</v>
      </c>
      <c r="AN45" s="24">
        <v>0</v>
      </c>
      <c r="AO45" s="24">
        <v>0</v>
      </c>
      <c r="AP45" s="25">
        <v>0</v>
      </c>
      <c r="AQ45" s="24">
        <v>0</v>
      </c>
      <c r="AR45" s="24">
        <v>0</v>
      </c>
      <c r="AS45" s="24">
        <v>0</v>
      </c>
      <c r="AT45" s="25">
        <v>0</v>
      </c>
      <c r="AU45" s="24">
        <v>0</v>
      </c>
      <c r="AV45" s="24">
        <v>0</v>
      </c>
      <c r="AW45" s="24">
        <v>0</v>
      </c>
      <c r="AX45" s="25">
        <v>0</v>
      </c>
      <c r="AY45" s="25">
        <v>0</v>
      </c>
      <c r="AZ45" s="24">
        <v>0</v>
      </c>
      <c r="BA45" s="24">
        <v>0</v>
      </c>
      <c r="BB45" s="24">
        <v>0</v>
      </c>
      <c r="BC45" s="25">
        <v>0</v>
      </c>
      <c r="BD45" s="25">
        <v>0</v>
      </c>
      <c r="BE45" s="24">
        <v>0</v>
      </c>
      <c r="BF45" s="24">
        <v>0</v>
      </c>
      <c r="BG45" s="25">
        <v>0</v>
      </c>
      <c r="BH45" s="24">
        <v>0</v>
      </c>
      <c r="BI45" s="25">
        <v>0</v>
      </c>
      <c r="BJ45" s="24">
        <v>0</v>
      </c>
      <c r="BK45" s="25">
        <v>0</v>
      </c>
      <c r="BL45" s="25">
        <v>0</v>
      </c>
      <c r="BM45" s="25">
        <v>0</v>
      </c>
      <c r="BN45" s="24">
        <v>0</v>
      </c>
      <c r="BO45" s="24">
        <v>0</v>
      </c>
      <c r="BP45" s="24">
        <v>0</v>
      </c>
      <c r="BQ45" s="24">
        <v>0</v>
      </c>
      <c r="BR45" s="24">
        <v>0</v>
      </c>
      <c r="BS45" s="24">
        <v>0</v>
      </c>
      <c r="BT45" s="25">
        <v>0</v>
      </c>
      <c r="BU45" s="25">
        <v>0</v>
      </c>
      <c r="BV45" s="25">
        <v>0</v>
      </c>
      <c r="BW45" s="25">
        <v>0</v>
      </c>
      <c r="BX45" s="25">
        <v>0</v>
      </c>
      <c r="BY45" s="25">
        <v>0</v>
      </c>
      <c r="BZ45" s="25">
        <v>0</v>
      </c>
      <c r="CA45" s="24">
        <v>0</v>
      </c>
      <c r="CB45" s="24">
        <v>0</v>
      </c>
      <c r="CC45" s="24">
        <v>0</v>
      </c>
      <c r="CD45" s="24">
        <v>0</v>
      </c>
      <c r="CE45" s="24">
        <v>0</v>
      </c>
      <c r="CF45" s="24">
        <v>0</v>
      </c>
      <c r="CG45" s="24">
        <v>0</v>
      </c>
      <c r="CH45" s="24">
        <v>0</v>
      </c>
      <c r="CI45" s="24">
        <v>0</v>
      </c>
      <c r="CJ45" s="24">
        <v>0</v>
      </c>
      <c r="CK45" s="26">
        <v>0</v>
      </c>
    </row>
    <row r="46" spans="1:89" s="12" customFormat="1" ht="15.75" x14ac:dyDescent="0.25">
      <c r="A46" s="7"/>
      <c r="B46" s="16" t="s">
        <v>145</v>
      </c>
      <c r="C46" s="1">
        <f>INDEX(Input_Cases!$B:$C,MATCH('GS Male'!$B46,Input_Cases!$B:$B,0),2)</f>
        <v>0</v>
      </c>
      <c r="D46" s="7"/>
      <c r="E46" s="14"/>
      <c r="G46" s="205"/>
      <c r="H46" s="7" t="s">
        <v>45</v>
      </c>
      <c r="I46" s="22">
        <f t="shared" si="4"/>
        <v>0</v>
      </c>
      <c r="J46" s="23">
        <v>3.9011108967570598</v>
      </c>
      <c r="K46" s="7"/>
      <c r="L46" s="93" t="str">
        <f t="shared" si="2"/>
        <v>X</v>
      </c>
      <c r="M46" s="7" t="str">
        <f t="shared" si="3"/>
        <v>X</v>
      </c>
      <c r="N46" s="7" t="str">
        <v>Can</v>
      </c>
      <c r="O46" s="25" t="s">
        <v>45</v>
      </c>
      <c r="P46" s="25">
        <v>2.20730062280501E-4</v>
      </c>
      <c r="Q46" s="25">
        <v>2.5487212304903398E-3</v>
      </c>
      <c r="R46" s="25">
        <v>-5.9781055334967798E-5</v>
      </c>
      <c r="S46" s="25">
        <v>1.94297290968741E-4</v>
      </c>
      <c r="T46" s="25">
        <v>-1.03980792455043E-4</v>
      </c>
      <c r="U46" s="25">
        <v>-1.6528528151808601E-4</v>
      </c>
      <c r="V46" s="25">
        <v>4.90360167226186E-5</v>
      </c>
      <c r="W46" s="25">
        <v>-6.8334638990987794E-5</v>
      </c>
      <c r="X46" s="25">
        <v>2.5847817844530901E-4</v>
      </c>
      <c r="Y46" s="25">
        <v>3.4342145041992998E-4</v>
      </c>
      <c r="Z46" s="25">
        <v>2.1277015614131601E-4</v>
      </c>
      <c r="AA46" s="25">
        <v>-7.9092911032318196E-5</v>
      </c>
      <c r="AB46" s="25">
        <v>4.7979839825916698E-5</v>
      </c>
      <c r="AC46" s="25">
        <v>8.2189056748608095E-4</v>
      </c>
      <c r="AD46" s="25">
        <v>1.35868588580963E-4</v>
      </c>
      <c r="AE46" s="25">
        <v>4.1662659398154902E-5</v>
      </c>
      <c r="AF46" s="25">
        <v>5.2636799823451002E-5</v>
      </c>
      <c r="AG46" s="25">
        <v>1.3605883786719499E-4</v>
      </c>
      <c r="AH46" s="25">
        <v>1.2419592518140801E-4</v>
      </c>
      <c r="AI46" s="25">
        <v>-2.4200780966101101E-3</v>
      </c>
      <c r="AJ46" s="25">
        <v>5.3019244063370503E-3</v>
      </c>
      <c r="AK46" s="25">
        <v>0</v>
      </c>
      <c r="AL46" s="25">
        <v>-6.4718762629158702E-3</v>
      </c>
      <c r="AM46" s="25">
        <v>0</v>
      </c>
      <c r="AN46" s="25">
        <v>-1.0211196589611699E-4</v>
      </c>
      <c r="AO46" s="25">
        <v>0</v>
      </c>
      <c r="AP46" s="25">
        <v>4.02889876951271E-2</v>
      </c>
      <c r="AQ46" s="25">
        <v>0</v>
      </c>
      <c r="AR46" s="25">
        <v>-7.9527053565328198E-4</v>
      </c>
      <c r="AS46" s="25">
        <v>-5.6016474406841102E-5</v>
      </c>
      <c r="AT46" s="25">
        <v>-4.9040295039404203E-4</v>
      </c>
      <c r="AU46" s="25">
        <v>5.5878942334545E-3</v>
      </c>
      <c r="AV46" s="25">
        <v>0</v>
      </c>
      <c r="AW46" s="25">
        <v>-4.2833283952196603E-3</v>
      </c>
      <c r="AX46" s="25">
        <v>0</v>
      </c>
      <c r="AY46" s="25">
        <v>-2.1269697746914399E-4</v>
      </c>
      <c r="AZ46" s="25">
        <v>-7.8434833964174E-4</v>
      </c>
      <c r="BA46" s="25">
        <v>-6.6271101422046299E-4</v>
      </c>
      <c r="BB46" s="25">
        <v>0</v>
      </c>
      <c r="BC46" s="25">
        <v>0</v>
      </c>
      <c r="BD46" s="25">
        <v>0</v>
      </c>
      <c r="BE46" s="25">
        <v>0</v>
      </c>
      <c r="BF46" s="25">
        <v>-3.6697806950766802E-4</v>
      </c>
      <c r="BG46" s="25">
        <v>-1.09935510434259E-4</v>
      </c>
      <c r="BH46" s="25">
        <v>-1.1713701088536001E-3</v>
      </c>
      <c r="BI46" s="25">
        <v>-5.6563988199337303E-4</v>
      </c>
      <c r="BJ46" s="25">
        <v>2.1769532673840599E-3</v>
      </c>
      <c r="BK46" s="25">
        <v>9.0737631067534102E-4</v>
      </c>
      <c r="BL46" s="25">
        <v>1.50670798362652E-3</v>
      </c>
      <c r="BM46" s="25">
        <v>-3.31763138115465E-5</v>
      </c>
      <c r="BN46" s="25">
        <v>4.9043988516690197E-4</v>
      </c>
      <c r="BO46" s="25">
        <v>1.1041028778406099E-3</v>
      </c>
      <c r="BP46" s="25">
        <v>1.33328392641403E-4</v>
      </c>
      <c r="BQ46" s="25">
        <v>5.8630008311640899E-5</v>
      </c>
      <c r="BR46" s="25">
        <v>3.4526015059245803E-5</v>
      </c>
      <c r="BS46" s="25">
        <v>4.8962485929511502E-4</v>
      </c>
      <c r="BT46" s="25">
        <v>4.7910494942003303E-5</v>
      </c>
      <c r="BU46" s="25">
        <v>-1.01301528692857E-4</v>
      </c>
      <c r="BV46" s="25">
        <v>-6.4952111527007605E-4</v>
      </c>
      <c r="BW46" s="25">
        <v>-2.27543045706922E-4</v>
      </c>
      <c r="BX46" s="25">
        <v>8.8807670873936701E-4</v>
      </c>
      <c r="BY46" s="25">
        <v>-2.6861975721694702E-4</v>
      </c>
      <c r="BZ46" s="25">
        <v>-3.5087756522659098E-5</v>
      </c>
      <c r="CA46" s="25">
        <v>1.35613105702721E-5</v>
      </c>
      <c r="CB46" s="25">
        <v>-1.5521921656929999E-4</v>
      </c>
      <c r="CC46" s="25">
        <v>2.8594024220268098E-3</v>
      </c>
      <c r="CD46" s="25">
        <v>-5.1186782271292204E-4</v>
      </c>
      <c r="CE46" s="25">
        <v>-1.1359645401070401E-5</v>
      </c>
      <c r="CF46" s="25">
        <v>-8.3328136609654604E-4</v>
      </c>
      <c r="CG46" s="25">
        <v>-3.6234967982502902E-5</v>
      </c>
      <c r="CH46" s="25">
        <v>1.88195269811335E-4</v>
      </c>
      <c r="CI46" s="25">
        <v>4.5253791883702E-3</v>
      </c>
      <c r="CJ46" s="25">
        <v>-1.5785603914756901E-3</v>
      </c>
      <c r="CK46" s="27">
        <v>-7.8171907164461107E-3</v>
      </c>
    </row>
    <row r="47" spans="1:89" s="12" customFormat="1" ht="15.75" x14ac:dyDescent="0.25">
      <c r="A47" s="7"/>
      <c r="B47" s="16" t="s">
        <v>82</v>
      </c>
      <c r="C47" s="1">
        <f>INDEX(Input_Cases!$B:$C,MATCH('GS Male'!$B47,Input_Cases!$B:$B,0),2)</f>
        <v>0</v>
      </c>
      <c r="D47" s="7"/>
      <c r="E47" s="14"/>
      <c r="G47" s="205"/>
      <c r="H47" s="7" t="s">
        <v>47</v>
      </c>
      <c r="I47" s="22">
        <f t="shared" si="4"/>
        <v>0</v>
      </c>
      <c r="J47" s="23">
        <v>0</v>
      </c>
      <c r="K47" s="7"/>
      <c r="L47" s="93" t="str">
        <f t="shared" si="2"/>
        <v/>
      </c>
      <c r="M47" s="7" t="str">
        <f t="shared" si="3"/>
        <v>X</v>
      </c>
      <c r="N47" s="7">
        <v>0</v>
      </c>
      <c r="O47" s="25"/>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c r="AI47" s="25">
        <v>0</v>
      </c>
      <c r="AJ47" s="25">
        <v>0</v>
      </c>
      <c r="AK47" s="25">
        <v>0</v>
      </c>
      <c r="AL47" s="25">
        <v>0</v>
      </c>
      <c r="AM47" s="25">
        <v>0</v>
      </c>
      <c r="AN47" s="25">
        <v>0</v>
      </c>
      <c r="AO47" s="25">
        <v>0</v>
      </c>
      <c r="AP47" s="25">
        <v>0</v>
      </c>
      <c r="AQ47" s="25">
        <v>0</v>
      </c>
      <c r="AR47" s="25">
        <v>0</v>
      </c>
      <c r="AS47" s="25">
        <v>0</v>
      </c>
      <c r="AT47" s="25">
        <v>0</v>
      </c>
      <c r="AU47" s="25">
        <v>0</v>
      </c>
      <c r="AV47" s="25">
        <v>0</v>
      </c>
      <c r="AW47" s="25">
        <v>0</v>
      </c>
      <c r="AX47" s="25">
        <v>0</v>
      </c>
      <c r="AY47" s="25">
        <v>0</v>
      </c>
      <c r="AZ47" s="25">
        <v>0</v>
      </c>
      <c r="BA47" s="25">
        <v>0</v>
      </c>
      <c r="BB47" s="25">
        <v>0</v>
      </c>
      <c r="BC47" s="25">
        <v>0</v>
      </c>
      <c r="BD47" s="25">
        <v>0</v>
      </c>
      <c r="BE47" s="25">
        <v>0</v>
      </c>
      <c r="BF47" s="25">
        <v>0</v>
      </c>
      <c r="BG47" s="25">
        <v>0</v>
      </c>
      <c r="BH47" s="25">
        <v>0</v>
      </c>
      <c r="BI47" s="25">
        <v>0</v>
      </c>
      <c r="BJ47" s="25">
        <v>0</v>
      </c>
      <c r="BK47" s="25">
        <v>0</v>
      </c>
      <c r="BL47" s="25">
        <v>0</v>
      </c>
      <c r="BM47" s="25">
        <v>0</v>
      </c>
      <c r="BN47" s="25">
        <v>0</v>
      </c>
      <c r="BO47" s="25">
        <v>0</v>
      </c>
      <c r="BP47" s="25">
        <v>0</v>
      </c>
      <c r="BQ47" s="25">
        <v>0</v>
      </c>
      <c r="BR47" s="25">
        <v>0</v>
      </c>
      <c r="BS47" s="25">
        <v>0</v>
      </c>
      <c r="BT47" s="25">
        <v>0</v>
      </c>
      <c r="BU47" s="25">
        <v>0</v>
      </c>
      <c r="BV47" s="25">
        <v>0</v>
      </c>
      <c r="BW47" s="25">
        <v>0</v>
      </c>
      <c r="BX47" s="25">
        <v>0</v>
      </c>
      <c r="BY47" s="25">
        <v>0</v>
      </c>
      <c r="BZ47" s="25">
        <v>0</v>
      </c>
      <c r="CA47" s="25">
        <v>0</v>
      </c>
      <c r="CB47" s="25">
        <v>0</v>
      </c>
      <c r="CC47" s="25">
        <v>0</v>
      </c>
      <c r="CD47" s="25">
        <v>0</v>
      </c>
      <c r="CE47" s="25">
        <v>0</v>
      </c>
      <c r="CF47" s="25">
        <v>0</v>
      </c>
      <c r="CG47" s="25">
        <v>0</v>
      </c>
      <c r="CH47" s="25">
        <v>0</v>
      </c>
      <c r="CI47" s="25">
        <v>0</v>
      </c>
      <c r="CJ47" s="25">
        <v>0</v>
      </c>
      <c r="CK47" s="27">
        <v>0</v>
      </c>
    </row>
    <row r="48" spans="1:89" s="12" customFormat="1" ht="15.75" x14ac:dyDescent="0.25">
      <c r="A48" s="7"/>
      <c r="B48" s="16" t="s">
        <v>83</v>
      </c>
      <c r="C48" s="1">
        <f>INDEX(Input_Cases!$B:$C,MATCH('GS Male'!$B48,Input_Cases!$B:$B,0),2)</f>
        <v>0</v>
      </c>
      <c r="D48" s="7"/>
      <c r="E48" s="14"/>
      <c r="G48" s="205"/>
      <c r="H48" s="7" t="s">
        <v>49</v>
      </c>
      <c r="I48" s="22">
        <f t="shared" si="4"/>
        <v>0</v>
      </c>
      <c r="J48" s="23">
        <v>1.0479945638693</v>
      </c>
      <c r="K48" s="7"/>
      <c r="L48" s="93" t="str">
        <f t="shared" si="2"/>
        <v>X</v>
      </c>
      <c r="M48" s="7" t="str">
        <f t="shared" si="3"/>
        <v>X</v>
      </c>
      <c r="N48" s="7" t="str">
        <v>CLD</v>
      </c>
      <c r="O48" s="25" t="s">
        <v>49</v>
      </c>
      <c r="P48" s="24">
        <v>1.10845654304844E-6</v>
      </c>
      <c r="Q48" s="24">
        <v>2.44130935437636E-4</v>
      </c>
      <c r="R48" s="25">
        <v>-6.4942203689223899E-6</v>
      </c>
      <c r="S48" s="25">
        <v>-5.9787225672372501E-5</v>
      </c>
      <c r="T48" s="24">
        <v>-1.71192815664322E-4</v>
      </c>
      <c r="U48" s="24">
        <v>-3.69625372396105E-4</v>
      </c>
      <c r="V48" s="24">
        <v>-3.7049465676838999E-5</v>
      </c>
      <c r="W48" s="25">
        <v>-2.5660424833811002E-5</v>
      </c>
      <c r="X48" s="24">
        <v>2.8289712183391301E-5</v>
      </c>
      <c r="Y48" s="24">
        <v>1.14336305706116E-4</v>
      </c>
      <c r="Z48" s="25">
        <v>1.6625767123637001E-4</v>
      </c>
      <c r="AA48" s="24">
        <v>-2.6101955160050499E-5</v>
      </c>
      <c r="AB48" s="25">
        <v>9.3130796676558905E-6</v>
      </c>
      <c r="AC48" s="24">
        <v>-3.4300411700376301E-4</v>
      </c>
      <c r="AD48" s="24">
        <v>1.7092458971876399E-5</v>
      </c>
      <c r="AE48" s="24">
        <v>-5.2950577948029596E-6</v>
      </c>
      <c r="AF48" s="24">
        <v>-1.09343230310434E-4</v>
      </c>
      <c r="AG48" s="25">
        <v>1.8330824041644099E-4</v>
      </c>
      <c r="AH48" s="24">
        <v>1.40848365294499E-4</v>
      </c>
      <c r="AI48" s="24">
        <v>9.7386043874433503E-4</v>
      </c>
      <c r="AJ48" s="24">
        <v>-1.2183414631077899E-3</v>
      </c>
      <c r="AK48" s="24">
        <v>0</v>
      </c>
      <c r="AL48" s="25">
        <v>1.9054071902682101E-3</v>
      </c>
      <c r="AM48" s="25">
        <v>0</v>
      </c>
      <c r="AN48" s="24">
        <v>6.2617221775458295E-5</v>
      </c>
      <c r="AO48" s="24">
        <v>0</v>
      </c>
      <c r="AP48" s="25">
        <v>-7.9527053565328404E-4</v>
      </c>
      <c r="AQ48" s="24">
        <v>0</v>
      </c>
      <c r="AR48" s="24">
        <v>1.4148254999104199E-2</v>
      </c>
      <c r="AS48" s="24">
        <v>1.3376308733175699E-4</v>
      </c>
      <c r="AT48" s="25">
        <v>2.6061986763295498E-4</v>
      </c>
      <c r="AU48" s="24">
        <v>4.5044524969247199E-4</v>
      </c>
      <c r="AV48" s="24">
        <v>0</v>
      </c>
      <c r="AW48" s="24">
        <v>7.2071448264618995E-5</v>
      </c>
      <c r="AX48" s="25">
        <v>0</v>
      </c>
      <c r="AY48" s="25">
        <v>7.4161659265509504E-5</v>
      </c>
      <c r="AZ48" s="24">
        <v>-2.00830157271364E-4</v>
      </c>
      <c r="BA48" s="24">
        <v>-9.53922891725093E-5</v>
      </c>
      <c r="BB48" s="25">
        <v>0</v>
      </c>
      <c r="BC48" s="25">
        <v>0</v>
      </c>
      <c r="BD48" s="24">
        <v>0</v>
      </c>
      <c r="BE48" s="25">
        <v>0</v>
      </c>
      <c r="BF48" s="24">
        <v>1.11073303037159E-4</v>
      </c>
      <c r="BG48" s="24">
        <v>-1.20324771462761E-2</v>
      </c>
      <c r="BH48" s="25">
        <v>1.95357198857268E-5</v>
      </c>
      <c r="BI48" s="24">
        <v>1.08653247804293E-5</v>
      </c>
      <c r="BJ48" s="24">
        <v>-2.2001388832817501E-4</v>
      </c>
      <c r="BK48" s="25">
        <v>-3.6937701817530701E-5</v>
      </c>
      <c r="BL48" s="24">
        <v>6.3882444919656899E-5</v>
      </c>
      <c r="BM48" s="25">
        <v>9.5918761149045998E-6</v>
      </c>
      <c r="BN48" s="24">
        <v>3.5699145640861199E-4</v>
      </c>
      <c r="BO48" s="24">
        <v>-3.5648590515214098E-4</v>
      </c>
      <c r="BP48" s="24">
        <v>-9.3400655624610103E-6</v>
      </c>
      <c r="BQ48" s="25">
        <v>8.4755573767886895E-7</v>
      </c>
      <c r="BR48" s="25">
        <v>-1.1821676616937801E-5</v>
      </c>
      <c r="BS48" s="24">
        <v>-6.21443474059906E-3</v>
      </c>
      <c r="BT48" s="25">
        <v>-2.4287995396978601E-5</v>
      </c>
      <c r="BU48" s="24">
        <v>1.3923315888583301E-4</v>
      </c>
      <c r="BV48" s="24">
        <v>5.1311015044300701E-4</v>
      </c>
      <c r="BW48" s="24">
        <v>1.8280392581415599E-4</v>
      </c>
      <c r="BX48" s="25">
        <v>-1.3460222593620599E-3</v>
      </c>
      <c r="BY48" s="25">
        <v>-1.42992778384456E-4</v>
      </c>
      <c r="BZ48" s="24">
        <v>-3.8969903349653101E-6</v>
      </c>
      <c r="CA48" s="24">
        <v>1.11944741871313E-4</v>
      </c>
      <c r="CB48" s="25">
        <v>-4.82895444881537E-4</v>
      </c>
      <c r="CC48" s="24">
        <v>3.1198957318035603E-4</v>
      </c>
      <c r="CD48" s="24">
        <v>-1.64461064743116E-3</v>
      </c>
      <c r="CE48" s="25">
        <v>1.60201058038327E-6</v>
      </c>
      <c r="CF48" s="25">
        <v>-1.09270143809906E-4</v>
      </c>
      <c r="CG48" s="25">
        <v>-1.9952170791284101E-4</v>
      </c>
      <c r="CH48" s="25">
        <v>6.1395417406027802E-4</v>
      </c>
      <c r="CI48" s="25">
        <v>-1.0719936748114001E-2</v>
      </c>
      <c r="CJ48" s="25">
        <v>-1.7068769821785201E-4</v>
      </c>
      <c r="CK48" s="27">
        <v>3.4771200355891702E-4</v>
      </c>
    </row>
    <row r="49" spans="1:89" s="12" customFormat="1" ht="15.75" x14ac:dyDescent="0.25">
      <c r="A49" s="7"/>
      <c r="B49" s="16" t="s">
        <v>84</v>
      </c>
      <c r="C49" s="1">
        <f>INDEX(Input_Cases!$B:$C,MATCH('GS Male'!$B49,Input_Cases!$B:$B,0),2)</f>
        <v>0</v>
      </c>
      <c r="D49" s="7"/>
      <c r="E49" s="14"/>
      <c r="G49" s="205"/>
      <c r="H49" s="7" t="s">
        <v>51</v>
      </c>
      <c r="I49" s="22">
        <f t="shared" si="4"/>
        <v>0</v>
      </c>
      <c r="J49" s="23">
        <v>0.286936299703905</v>
      </c>
      <c r="K49" s="7"/>
      <c r="L49" s="93" t="str">
        <f t="shared" si="2"/>
        <v>X</v>
      </c>
      <c r="M49" s="7" t="str">
        <f t="shared" si="3"/>
        <v>X</v>
      </c>
      <c r="N49" s="93" t="str">
        <v>COP</v>
      </c>
      <c r="O49" s="24" t="s">
        <v>51</v>
      </c>
      <c r="P49" s="25">
        <v>-5.92926925886827E-7</v>
      </c>
      <c r="Q49" s="25">
        <v>3.5763791065669697E-4</v>
      </c>
      <c r="R49" s="25">
        <v>-8.1415453727134903E-5</v>
      </c>
      <c r="S49" s="24">
        <v>4.89910882193016E-5</v>
      </c>
      <c r="T49" s="24">
        <v>-8.5332206160005803E-5</v>
      </c>
      <c r="U49" s="24">
        <v>-1.69723215466249E-4</v>
      </c>
      <c r="V49" s="24">
        <v>-2.8647023938513602E-5</v>
      </c>
      <c r="W49" s="25">
        <v>-2.70749074398146E-5</v>
      </c>
      <c r="X49" s="25">
        <v>-5.2921427425387602E-5</v>
      </c>
      <c r="Y49" s="25">
        <v>-9.9957518723090596E-5</v>
      </c>
      <c r="Z49" s="24">
        <v>1.3095497299158299E-4</v>
      </c>
      <c r="AA49" s="24">
        <v>-6.3295251222456205E-5</v>
      </c>
      <c r="AB49" s="25">
        <v>1.21546006141408E-5</v>
      </c>
      <c r="AC49" s="25">
        <v>6.6588276081419498E-4</v>
      </c>
      <c r="AD49" s="24">
        <v>8.5500202339484595E-4</v>
      </c>
      <c r="AE49" s="24">
        <v>-1.01175341729627E-4</v>
      </c>
      <c r="AF49" s="24">
        <v>-3.0827759892322103E-5</v>
      </c>
      <c r="AG49" s="25">
        <v>9.67677988740963E-5</v>
      </c>
      <c r="AH49" s="24">
        <v>1.21056839284379E-4</v>
      </c>
      <c r="AI49" s="25">
        <v>-1.5151094740699901E-4</v>
      </c>
      <c r="AJ49" s="25">
        <v>-2.8381274333172201E-4</v>
      </c>
      <c r="AK49" s="24">
        <v>0</v>
      </c>
      <c r="AL49" s="25">
        <v>-1.63321822834375E-3</v>
      </c>
      <c r="AM49" s="25">
        <v>0</v>
      </c>
      <c r="AN49" s="24">
        <v>-3.5990624905615499E-4</v>
      </c>
      <c r="AO49" s="24">
        <v>0</v>
      </c>
      <c r="AP49" s="25">
        <v>-5.60164744067445E-5</v>
      </c>
      <c r="AQ49" s="24">
        <v>0</v>
      </c>
      <c r="AR49" s="24">
        <v>1.3376308733175699E-4</v>
      </c>
      <c r="AS49" s="24">
        <v>5.7271879628541999E-3</v>
      </c>
      <c r="AT49" s="25">
        <v>-6.3158376227227797E-4</v>
      </c>
      <c r="AU49" s="24">
        <v>3.5289026309454302E-4</v>
      </c>
      <c r="AV49" s="25">
        <v>0</v>
      </c>
      <c r="AW49" s="24">
        <v>-2.42661926233904E-4</v>
      </c>
      <c r="AX49" s="25">
        <v>0</v>
      </c>
      <c r="AY49" s="25">
        <v>-1.7696582569238999E-4</v>
      </c>
      <c r="AZ49" s="24">
        <v>-1.5301388535002199E-4</v>
      </c>
      <c r="BA49" s="24">
        <v>-1.5079352966954499E-4</v>
      </c>
      <c r="BB49" s="24">
        <v>0</v>
      </c>
      <c r="BC49" s="25">
        <v>0</v>
      </c>
      <c r="BD49" s="25">
        <v>0</v>
      </c>
      <c r="BE49" s="25">
        <v>0</v>
      </c>
      <c r="BF49" s="25">
        <v>-3.8068935586566601E-4</v>
      </c>
      <c r="BG49" s="25">
        <v>-1.3939686806402099E-4</v>
      </c>
      <c r="BH49" s="24">
        <v>2.28466316637646E-5</v>
      </c>
      <c r="BI49" s="25">
        <v>5.6893296672780704E-7</v>
      </c>
      <c r="BJ49" s="24">
        <v>-1.05435014558489E-4</v>
      </c>
      <c r="BK49" s="25">
        <v>1.09183026131838E-4</v>
      </c>
      <c r="BL49" s="25">
        <v>-2.38384721216396E-4</v>
      </c>
      <c r="BM49" s="25">
        <v>4.5525276716411202E-6</v>
      </c>
      <c r="BN49" s="24">
        <v>-2.2605660742615699E-5</v>
      </c>
      <c r="BO49" s="24">
        <v>-3.2451751257568597E-5</v>
      </c>
      <c r="BP49" s="24">
        <v>-5.3945847359577199E-5</v>
      </c>
      <c r="BQ49" s="24">
        <v>1.1305693574396001E-6</v>
      </c>
      <c r="BR49" s="25">
        <v>1.47969682990744E-6</v>
      </c>
      <c r="BS49" s="24">
        <v>4.14564898828565E-5</v>
      </c>
      <c r="BT49" s="25">
        <v>5.1408785225363099E-6</v>
      </c>
      <c r="BU49" s="24">
        <v>2.0158651860164101E-4</v>
      </c>
      <c r="BV49" s="25">
        <v>-2.8381977178063499E-4</v>
      </c>
      <c r="BW49" s="24">
        <v>-5.3974174291325895E-4</v>
      </c>
      <c r="BX49" s="25">
        <v>-3.4945392169446403E-4</v>
      </c>
      <c r="BY49" s="25">
        <v>-4.39754773990048E-5</v>
      </c>
      <c r="BZ49" s="24">
        <v>-6.0488282561065097E-6</v>
      </c>
      <c r="CA49" s="24">
        <v>1.7816937700886E-4</v>
      </c>
      <c r="CB49" s="24">
        <v>-1.8652701050978499E-4</v>
      </c>
      <c r="CC49" s="24">
        <v>1.05074358722815E-3</v>
      </c>
      <c r="CD49" s="24">
        <v>-4.1142420969361601E-4</v>
      </c>
      <c r="CE49" s="24">
        <v>-1.0141121750474199E-5</v>
      </c>
      <c r="CF49" s="24">
        <v>-3.2774219875894499E-3</v>
      </c>
      <c r="CG49" s="24">
        <v>-5.4781209675828701E-3</v>
      </c>
      <c r="CH49" s="24">
        <v>-2.7581223594264298E-4</v>
      </c>
      <c r="CI49" s="24">
        <v>-1.8034510793701001E-5</v>
      </c>
      <c r="CJ49" s="24">
        <v>-3.0280974182281999E-3</v>
      </c>
      <c r="CK49" s="26">
        <v>-8.0548638396903905E-5</v>
      </c>
    </row>
    <row r="50" spans="1:89" s="12" customFormat="1" ht="15.75" x14ac:dyDescent="0.25">
      <c r="A50" s="7"/>
      <c r="B50" s="16" t="s">
        <v>85</v>
      </c>
      <c r="C50" s="1">
        <f>INDEX(Input_Cases!$B:$C,MATCH('GS Male'!$B50,Input_Cases!$B:$B,0),2)</f>
        <v>0</v>
      </c>
      <c r="D50" s="7"/>
      <c r="E50" s="14"/>
      <c r="G50" s="205"/>
      <c r="H50" s="7" t="s">
        <v>52</v>
      </c>
      <c r="I50" s="22">
        <f t="shared" si="4"/>
        <v>0</v>
      </c>
      <c r="J50" s="23">
        <v>-0.40660014500978497</v>
      </c>
      <c r="K50" s="7"/>
      <c r="L50" s="93" t="str">
        <f t="shared" si="2"/>
        <v>X</v>
      </c>
      <c r="M50" s="7" t="str">
        <f t="shared" si="3"/>
        <v>X</v>
      </c>
      <c r="N50" s="93" t="str">
        <v>CS</v>
      </c>
      <c r="O50" s="25" t="s">
        <v>52</v>
      </c>
      <c r="P50" s="25">
        <v>-1.42636270966074E-5</v>
      </c>
      <c r="Q50" s="25">
        <v>-4.8382443520804798E-5</v>
      </c>
      <c r="R50" s="25">
        <v>3.74265067158458E-5</v>
      </c>
      <c r="S50" s="25">
        <v>3.1759338719526303E-5</v>
      </c>
      <c r="T50" s="25">
        <v>-2.4321266271194199E-4</v>
      </c>
      <c r="U50" s="25">
        <v>1.68160114921926E-4</v>
      </c>
      <c r="V50" s="25">
        <v>1.6276041349347799E-5</v>
      </c>
      <c r="W50" s="25">
        <v>1.01079584804517E-4</v>
      </c>
      <c r="X50" s="25">
        <v>-1.01766124212698E-4</v>
      </c>
      <c r="Y50" s="25">
        <v>-1.9128905829641501E-4</v>
      </c>
      <c r="Z50" s="25">
        <v>-8.3010131624232396E-7</v>
      </c>
      <c r="AA50" s="25">
        <v>-2.5088097630919802E-4</v>
      </c>
      <c r="AB50" s="25">
        <v>1.9133733383221499E-4</v>
      </c>
      <c r="AC50" s="25">
        <v>3.5418819654948097E-4</v>
      </c>
      <c r="AD50" s="25">
        <v>-6.7800449687280395E-5</v>
      </c>
      <c r="AE50" s="25">
        <v>3.0468632685300102E-4</v>
      </c>
      <c r="AF50" s="25">
        <v>-1.99529644810441E-5</v>
      </c>
      <c r="AG50" s="25">
        <v>1.2858378889270199E-4</v>
      </c>
      <c r="AH50" s="25">
        <v>1.09406859384133E-5</v>
      </c>
      <c r="AI50" s="25">
        <v>-2.0644427068654001E-3</v>
      </c>
      <c r="AJ50" s="25">
        <v>-8.6382459548897303E-4</v>
      </c>
      <c r="AK50" s="25">
        <v>0</v>
      </c>
      <c r="AL50" s="25">
        <v>1.1505490785636301E-3</v>
      </c>
      <c r="AM50" s="25">
        <v>0</v>
      </c>
      <c r="AN50" s="25">
        <v>3.1416362803222901E-5</v>
      </c>
      <c r="AO50" s="25">
        <v>0</v>
      </c>
      <c r="AP50" s="25">
        <v>-4.9040295039401796E-4</v>
      </c>
      <c r="AQ50" s="25">
        <v>0</v>
      </c>
      <c r="AR50" s="25">
        <v>2.6061986763294798E-4</v>
      </c>
      <c r="AS50" s="25">
        <v>-6.3158376227227505E-4</v>
      </c>
      <c r="AT50" s="25">
        <v>2.2537726623571001E-2</v>
      </c>
      <c r="AU50" s="25">
        <v>2.3115143768870399E-4</v>
      </c>
      <c r="AV50" s="25">
        <v>0</v>
      </c>
      <c r="AW50" s="25">
        <v>-1.73950463481116E-3</v>
      </c>
      <c r="AX50" s="25">
        <v>0</v>
      </c>
      <c r="AY50" s="25">
        <v>2.62035103431173E-4</v>
      </c>
      <c r="AZ50" s="25">
        <v>1.7874778540837499E-4</v>
      </c>
      <c r="BA50" s="25">
        <v>2.06915623354164E-4</v>
      </c>
      <c r="BB50" s="25">
        <v>0</v>
      </c>
      <c r="BC50" s="25">
        <v>0</v>
      </c>
      <c r="BD50" s="25">
        <v>0</v>
      </c>
      <c r="BE50" s="25">
        <v>0</v>
      </c>
      <c r="BF50" s="25">
        <v>-5.3876516699630597E-4</v>
      </c>
      <c r="BG50" s="25">
        <v>-5.51165928947134E-4</v>
      </c>
      <c r="BH50" s="25">
        <v>3.5481967161870198E-4</v>
      </c>
      <c r="BI50" s="25">
        <v>8.4680820373764996E-6</v>
      </c>
      <c r="BJ50" s="25">
        <v>-2.6530067451776803E-4</v>
      </c>
      <c r="BK50" s="25">
        <v>-1.39428168093035E-4</v>
      </c>
      <c r="BL50" s="25">
        <v>-2.13549298111548E-4</v>
      </c>
      <c r="BM50" s="25">
        <v>2.0708901306001901E-5</v>
      </c>
      <c r="BN50" s="25">
        <v>-2.4933612620126001E-4</v>
      </c>
      <c r="BO50" s="25">
        <v>-1.6680162014670599E-4</v>
      </c>
      <c r="BP50" s="25">
        <v>-2.6528087110528801E-4</v>
      </c>
      <c r="BQ50" s="25">
        <v>2.2739599321688699E-5</v>
      </c>
      <c r="BR50" s="25">
        <v>2.9406330237492001E-5</v>
      </c>
      <c r="BS50" s="25">
        <v>-1.60961530830484E-3</v>
      </c>
      <c r="BT50" s="25">
        <v>-3.5693002074484801E-6</v>
      </c>
      <c r="BU50" s="25">
        <v>-2.00682666272259E-4</v>
      </c>
      <c r="BV50" s="25">
        <v>4.56683987706924E-4</v>
      </c>
      <c r="BW50" s="25">
        <v>2.7791536876145502E-4</v>
      </c>
      <c r="BX50" s="25">
        <v>-9.3112778470357701E-5</v>
      </c>
      <c r="BY50" s="25">
        <v>-1.16597588932553E-5</v>
      </c>
      <c r="BZ50" s="25">
        <v>3.2424357433645598E-6</v>
      </c>
      <c r="CA50" s="25">
        <v>-9.11186820545646E-4</v>
      </c>
      <c r="CB50" s="25">
        <v>2.5120298119944403E-4</v>
      </c>
      <c r="CC50" s="25">
        <v>-7.8816296074702699E-4</v>
      </c>
      <c r="CD50" s="25">
        <v>3.9180066497120298E-4</v>
      </c>
      <c r="CE50" s="25">
        <v>-1.6789223549546899E-6</v>
      </c>
      <c r="CF50" s="25">
        <v>1.9184448748970899E-4</v>
      </c>
      <c r="CG50" s="25">
        <v>4.7357429298992203E-4</v>
      </c>
      <c r="CH50" s="25">
        <v>9.9512774529264704E-5</v>
      </c>
      <c r="CI50" s="25">
        <v>-2.8825950751614501E-5</v>
      </c>
      <c r="CJ50" s="25">
        <v>4.0286063704755598E-4</v>
      </c>
      <c r="CK50" s="27">
        <v>-4.4974842838965001E-4</v>
      </c>
    </row>
    <row r="51" spans="1:89" s="12" customFormat="1" ht="15.75" x14ac:dyDescent="0.25">
      <c r="A51" s="7"/>
      <c r="B51" s="16" t="s">
        <v>86</v>
      </c>
      <c r="C51" s="1">
        <f>INDEX(Input_Cases!$B:$C,MATCH('GS Male'!$B51,Input_Cases!$B:$B,0),2)</f>
        <v>0</v>
      </c>
      <c r="D51" s="7"/>
      <c r="E51" s="14"/>
      <c r="G51" s="205"/>
      <c r="H51" s="7" t="s">
        <v>76</v>
      </c>
      <c r="I51" s="22">
        <f t="shared" si="4"/>
        <v>0</v>
      </c>
      <c r="J51" s="23">
        <v>3.92658414252293</v>
      </c>
      <c r="K51" s="7"/>
      <c r="L51" s="7" t="str">
        <f t="shared" si="2"/>
        <v>X</v>
      </c>
      <c r="M51" s="7" t="str">
        <f t="shared" si="3"/>
        <v>X</v>
      </c>
      <c r="N51" s="93" t="str">
        <v>CyF</v>
      </c>
      <c r="O51" s="24" t="s">
        <v>76</v>
      </c>
      <c r="P51" s="25">
        <v>4.4269507754222103E-5</v>
      </c>
      <c r="Q51" s="24">
        <v>-1.7063727608105401E-3</v>
      </c>
      <c r="R51" s="24">
        <v>2.5631689931559701E-4</v>
      </c>
      <c r="S51" s="25">
        <v>8.9120962843803006E-5</v>
      </c>
      <c r="T51" s="24">
        <v>4.3552925227452498E-4</v>
      </c>
      <c r="U51" s="25">
        <v>6.0939423443449805E-4</v>
      </c>
      <c r="V51" s="25">
        <v>6.8830676648398703E-4</v>
      </c>
      <c r="W51" s="24">
        <v>4.1658019373081901E-5</v>
      </c>
      <c r="X51" s="24">
        <v>1.4636691890255701E-4</v>
      </c>
      <c r="Y51" s="24">
        <v>-1.8484913262715999E-4</v>
      </c>
      <c r="Z51" s="24">
        <v>3.2738100681872198E-4</v>
      </c>
      <c r="AA51" s="25">
        <v>6.5431677455799202E-4</v>
      </c>
      <c r="AB51" s="24">
        <v>-5.1817426302340605E-4</v>
      </c>
      <c r="AC51" s="24">
        <v>3.2679157900170901E-3</v>
      </c>
      <c r="AD51" s="25">
        <v>3.5350634313971501E-4</v>
      </c>
      <c r="AE51" s="24">
        <v>2.6692049088470699E-4</v>
      </c>
      <c r="AF51" s="24">
        <v>2.7217139481648401E-4</v>
      </c>
      <c r="AG51" s="25">
        <v>4.2424683395032999E-4</v>
      </c>
      <c r="AH51" s="24">
        <v>5.26697307355707E-5</v>
      </c>
      <c r="AI51" s="25">
        <v>2.6091989773946501E-3</v>
      </c>
      <c r="AJ51" s="24">
        <v>-4.6555433059781697E-3</v>
      </c>
      <c r="AK51" s="24">
        <v>0</v>
      </c>
      <c r="AL51" s="25">
        <v>5.9146281522526696E-3</v>
      </c>
      <c r="AM51" s="25">
        <v>0</v>
      </c>
      <c r="AN51" s="24">
        <v>-1.5564444472547501E-4</v>
      </c>
      <c r="AO51" s="24">
        <v>0</v>
      </c>
      <c r="AP51" s="25">
        <v>5.5878942334525198E-3</v>
      </c>
      <c r="AQ51" s="24">
        <v>0</v>
      </c>
      <c r="AR51" s="24">
        <v>4.5044524969250799E-4</v>
      </c>
      <c r="AS51" s="24">
        <v>3.5289026309441601E-4</v>
      </c>
      <c r="AT51" s="25">
        <v>2.31151437687825E-4</v>
      </c>
      <c r="AU51" s="24">
        <v>0.50692448882147301</v>
      </c>
      <c r="AV51" s="24">
        <v>0</v>
      </c>
      <c r="AW51" s="24">
        <v>-7.0194172988249197E-3</v>
      </c>
      <c r="AX51" s="25">
        <v>0</v>
      </c>
      <c r="AY51" s="25">
        <v>9.5255962462227595E-4</v>
      </c>
      <c r="AZ51" s="24">
        <v>-1.7446348078015801E-3</v>
      </c>
      <c r="BA51" s="24">
        <v>3.5435705570349203E-4</v>
      </c>
      <c r="BB51" s="24">
        <v>0</v>
      </c>
      <c r="BC51" s="25">
        <v>0</v>
      </c>
      <c r="BD51" s="24">
        <v>0</v>
      </c>
      <c r="BE51" s="25">
        <v>0</v>
      </c>
      <c r="BF51" s="24">
        <v>7.3923386703128699E-4</v>
      </c>
      <c r="BG51" s="25">
        <v>6.6079103703791796E-4</v>
      </c>
      <c r="BH51" s="25">
        <v>4.4258164756454501E-4</v>
      </c>
      <c r="BI51" s="25">
        <v>-7.0690583366864E-5</v>
      </c>
      <c r="BJ51" s="24">
        <v>4.1128553648203499E-5</v>
      </c>
      <c r="BK51" s="25">
        <v>-5.9015823106431495E-4</v>
      </c>
      <c r="BL51" s="25">
        <v>5.9710117486736001E-4</v>
      </c>
      <c r="BM51" s="25">
        <v>6.9860474800067005E-5</v>
      </c>
      <c r="BN51" s="24">
        <v>2.8883557648034402E-4</v>
      </c>
      <c r="BO51" s="24">
        <v>1.09811952331028E-4</v>
      </c>
      <c r="BP51" s="24">
        <v>-6.8112547161674195E-4</v>
      </c>
      <c r="BQ51" s="24">
        <v>9.1003575719902804E-5</v>
      </c>
      <c r="BR51" s="24">
        <v>-3.26353667789821E-5</v>
      </c>
      <c r="BS51" s="24">
        <v>-7.6461919368962501E-4</v>
      </c>
      <c r="BT51" s="25">
        <v>-4.68756813982632E-5</v>
      </c>
      <c r="BU51" s="24">
        <v>1.32350049083852E-3</v>
      </c>
      <c r="BV51" s="24">
        <v>2.67658346956056E-4</v>
      </c>
      <c r="BW51" s="24">
        <v>-3.5016509368413699E-3</v>
      </c>
      <c r="BX51" s="24">
        <v>8.7776260341354605E-4</v>
      </c>
      <c r="BY51" s="25">
        <v>5.56399585809478E-5</v>
      </c>
      <c r="BZ51" s="24">
        <v>1.7851003285538199E-5</v>
      </c>
      <c r="CA51" s="25">
        <v>-7.5209208100135904E-4</v>
      </c>
      <c r="CB51" s="24">
        <v>3.5740509807730603E-4</v>
      </c>
      <c r="CC51" s="25">
        <v>-2.3927357134414001E-3</v>
      </c>
      <c r="CD51" s="24">
        <v>-1.1746238431592901E-3</v>
      </c>
      <c r="CE51" s="24">
        <v>-4.15622824933108E-5</v>
      </c>
      <c r="CF51" s="24">
        <v>-6.7964463604830699E-4</v>
      </c>
      <c r="CG51" s="24">
        <v>-3.1489024565636397E-4</v>
      </c>
      <c r="CH51" s="24">
        <v>3.2668334816156599E-3</v>
      </c>
      <c r="CI51" s="24">
        <v>2.05460179802037E-4</v>
      </c>
      <c r="CJ51" s="24">
        <v>-1.14837900452333E-3</v>
      </c>
      <c r="CK51" s="26">
        <v>-5.4888923561668599E-4</v>
      </c>
    </row>
    <row r="52" spans="1:89" s="12" customFormat="1" ht="15.75" x14ac:dyDescent="0.25">
      <c r="A52" s="7"/>
      <c r="B52" s="16" t="s">
        <v>87</v>
      </c>
      <c r="C52" s="1">
        <f>INDEX(Input_Cases!$B:$C,MATCH('GS Male'!$B52,Input_Cases!$B:$B,0),2)</f>
        <v>0</v>
      </c>
      <c r="D52" s="7"/>
      <c r="E52" s="14"/>
      <c r="G52" s="205"/>
      <c r="H52" s="7" t="s">
        <v>131</v>
      </c>
      <c r="I52" s="22">
        <f t="shared" si="4"/>
        <v>0</v>
      </c>
      <c r="J52" s="23">
        <v>0</v>
      </c>
      <c r="K52" s="7"/>
      <c r="L52" s="93" t="str">
        <f t="shared" ref="L52:L83" si="5">IF(H52=O52,"X","")</f>
        <v/>
      </c>
      <c r="M52" s="93" t="str">
        <f t="shared" si="3"/>
        <v>X</v>
      </c>
      <c r="N52" s="93">
        <v>0</v>
      </c>
      <c r="O52" s="25"/>
      <c r="P52" s="25">
        <v>0</v>
      </c>
      <c r="Q52" s="25">
        <v>0</v>
      </c>
      <c r="R52" s="25">
        <v>0</v>
      </c>
      <c r="S52" s="25">
        <v>0</v>
      </c>
      <c r="T52" s="25">
        <v>0</v>
      </c>
      <c r="U52" s="25">
        <v>0</v>
      </c>
      <c r="V52" s="24">
        <v>0</v>
      </c>
      <c r="W52" s="25">
        <v>0</v>
      </c>
      <c r="X52" s="25">
        <v>0</v>
      </c>
      <c r="Y52" s="25">
        <v>0</v>
      </c>
      <c r="Z52" s="24">
        <v>0</v>
      </c>
      <c r="AA52" s="25">
        <v>0</v>
      </c>
      <c r="AB52" s="25">
        <v>0</v>
      </c>
      <c r="AC52" s="25">
        <v>0</v>
      </c>
      <c r="AD52" s="25">
        <v>0</v>
      </c>
      <c r="AE52" s="24">
        <v>0</v>
      </c>
      <c r="AF52" s="24">
        <v>0</v>
      </c>
      <c r="AG52" s="25">
        <v>0</v>
      </c>
      <c r="AH52" s="24">
        <v>0</v>
      </c>
      <c r="AI52" s="25">
        <v>0</v>
      </c>
      <c r="AJ52" s="25">
        <v>0</v>
      </c>
      <c r="AK52" s="24">
        <v>0</v>
      </c>
      <c r="AL52" s="25">
        <v>0</v>
      </c>
      <c r="AM52" s="25">
        <v>0</v>
      </c>
      <c r="AN52" s="24">
        <v>0</v>
      </c>
      <c r="AO52" s="24">
        <v>0</v>
      </c>
      <c r="AP52" s="25">
        <v>0</v>
      </c>
      <c r="AQ52" s="24">
        <v>0</v>
      </c>
      <c r="AR52" s="24">
        <v>0</v>
      </c>
      <c r="AS52" s="25">
        <v>0</v>
      </c>
      <c r="AT52" s="25">
        <v>0</v>
      </c>
      <c r="AU52" s="24">
        <v>0</v>
      </c>
      <c r="AV52" s="24">
        <v>0</v>
      </c>
      <c r="AW52" s="24">
        <v>0</v>
      </c>
      <c r="AX52" s="25">
        <v>0</v>
      </c>
      <c r="AY52" s="25">
        <v>0</v>
      </c>
      <c r="AZ52" s="25">
        <v>0</v>
      </c>
      <c r="BA52" s="25">
        <v>0</v>
      </c>
      <c r="BB52" s="25">
        <v>0</v>
      </c>
      <c r="BC52" s="25">
        <v>0</v>
      </c>
      <c r="BD52" s="25">
        <v>0</v>
      </c>
      <c r="BE52" s="25">
        <v>0</v>
      </c>
      <c r="BF52" s="25">
        <v>0</v>
      </c>
      <c r="BG52" s="25">
        <v>0</v>
      </c>
      <c r="BH52" s="25">
        <v>0</v>
      </c>
      <c r="BI52" s="25">
        <v>0</v>
      </c>
      <c r="BJ52" s="25">
        <v>0</v>
      </c>
      <c r="BK52" s="25">
        <v>0</v>
      </c>
      <c r="BL52" s="25">
        <v>0</v>
      </c>
      <c r="BM52" s="25">
        <v>0</v>
      </c>
      <c r="BN52" s="25">
        <v>0</v>
      </c>
      <c r="BO52" s="24">
        <v>0</v>
      </c>
      <c r="BP52" s="24">
        <v>0</v>
      </c>
      <c r="BQ52" s="24">
        <v>0</v>
      </c>
      <c r="BR52" s="25">
        <v>0</v>
      </c>
      <c r="BS52" s="25">
        <v>0</v>
      </c>
      <c r="BT52" s="25">
        <v>0</v>
      </c>
      <c r="BU52" s="25">
        <v>0</v>
      </c>
      <c r="BV52" s="25">
        <v>0</v>
      </c>
      <c r="BW52" s="24">
        <v>0</v>
      </c>
      <c r="BX52" s="25">
        <v>0</v>
      </c>
      <c r="BY52" s="25">
        <v>0</v>
      </c>
      <c r="BZ52" s="25">
        <v>0</v>
      </c>
      <c r="CA52" s="24">
        <v>0</v>
      </c>
      <c r="CB52" s="25">
        <v>0</v>
      </c>
      <c r="CC52" s="25">
        <v>0</v>
      </c>
      <c r="CD52" s="24">
        <v>0</v>
      </c>
      <c r="CE52" s="24">
        <v>0</v>
      </c>
      <c r="CF52" s="24">
        <v>0</v>
      </c>
      <c r="CG52" s="24">
        <v>0</v>
      </c>
      <c r="CH52" s="24">
        <v>0</v>
      </c>
      <c r="CI52" s="24">
        <v>0</v>
      </c>
      <c r="CJ52" s="24">
        <v>0</v>
      </c>
      <c r="CK52" s="26">
        <v>0</v>
      </c>
    </row>
    <row r="53" spans="1:89" s="12" customFormat="1" ht="15.75" x14ac:dyDescent="0.25">
      <c r="A53" s="7"/>
      <c r="B53" s="16" t="s">
        <v>146</v>
      </c>
      <c r="C53" s="1">
        <f>INDEX(Input_Cases!$B:$C,MATCH('GS Male'!$B53,Input_Cases!$B:$B,0),2)</f>
        <v>0</v>
      </c>
      <c r="D53" s="7"/>
      <c r="E53" s="14"/>
      <c r="G53" s="205"/>
      <c r="H53" s="7" t="s">
        <v>53</v>
      </c>
      <c r="I53" s="22">
        <f t="shared" si="4"/>
        <v>0</v>
      </c>
      <c r="J53" s="23">
        <v>-1.2393018549891099</v>
      </c>
      <c r="K53" s="7"/>
      <c r="L53" s="93" t="str">
        <f t="shared" si="5"/>
        <v>X</v>
      </c>
      <c r="M53" s="93" t="str">
        <f t="shared" si="3"/>
        <v>X</v>
      </c>
      <c r="N53" s="93" t="str">
        <v>Dem</v>
      </c>
      <c r="O53" s="24" t="s">
        <v>53</v>
      </c>
      <c r="P53" s="24">
        <v>1.71417041696894E-4</v>
      </c>
      <c r="Q53" s="25">
        <v>2.3085186355713298E-3</v>
      </c>
      <c r="R53" s="24">
        <v>7.3606494912705395E-5</v>
      </c>
      <c r="S53" s="25">
        <v>7.5237309786371304E-5</v>
      </c>
      <c r="T53" s="25">
        <v>-7.1288925810694505E-5</v>
      </c>
      <c r="U53" s="25">
        <v>-1.65673899629184E-4</v>
      </c>
      <c r="V53" s="24">
        <v>-5.2928402987631495E-4</v>
      </c>
      <c r="W53" s="24">
        <v>-2.8903690449219599E-4</v>
      </c>
      <c r="X53" s="24">
        <v>-5.9846640924957302E-5</v>
      </c>
      <c r="Y53" s="25">
        <v>6.45826418794977E-5</v>
      </c>
      <c r="Z53" s="25">
        <v>1.0655619230508E-4</v>
      </c>
      <c r="AA53" s="25">
        <v>-2.2177407189434201E-4</v>
      </c>
      <c r="AB53" s="25">
        <v>1.38376756138623E-5</v>
      </c>
      <c r="AC53" s="24">
        <v>-5.5193483911401202E-4</v>
      </c>
      <c r="AD53" s="25">
        <v>-1.4566530692700501E-4</v>
      </c>
      <c r="AE53" s="24">
        <v>-5.6297391374369199E-5</v>
      </c>
      <c r="AF53" s="24">
        <v>1.2433999132852101E-4</v>
      </c>
      <c r="AG53" s="25">
        <v>3.0374014769172001E-4</v>
      </c>
      <c r="AH53" s="24">
        <v>4.3602815328703398E-4</v>
      </c>
      <c r="AI53" s="25">
        <v>-4.2560087530313703E-3</v>
      </c>
      <c r="AJ53" s="24">
        <v>2.9840512130623002E-3</v>
      </c>
      <c r="AK53" s="24">
        <v>0</v>
      </c>
      <c r="AL53" s="25">
        <v>-1.0606380633078999E-2</v>
      </c>
      <c r="AM53" s="25">
        <v>0</v>
      </c>
      <c r="AN53" s="24">
        <v>-9.1341312024975605E-5</v>
      </c>
      <c r="AO53" s="24">
        <v>0</v>
      </c>
      <c r="AP53" s="25">
        <v>-4.2833283952197704E-3</v>
      </c>
      <c r="AQ53" s="24">
        <v>0</v>
      </c>
      <c r="AR53" s="25">
        <v>7.2071448264671606E-5</v>
      </c>
      <c r="AS53" s="24">
        <v>-2.4266192623387199E-4</v>
      </c>
      <c r="AT53" s="25">
        <v>-1.7395046348111999E-3</v>
      </c>
      <c r="AU53" s="25">
        <v>-7.0194172988433702E-3</v>
      </c>
      <c r="AV53" s="24">
        <v>0</v>
      </c>
      <c r="AW53" s="24">
        <v>3.78149255856466E-2</v>
      </c>
      <c r="AX53" s="25">
        <v>0</v>
      </c>
      <c r="AY53" s="25">
        <v>-7.3063335282164002E-4</v>
      </c>
      <c r="AZ53" s="25">
        <v>-1.4677617264765999E-4</v>
      </c>
      <c r="BA53" s="24">
        <v>-5.1599916670284202E-4</v>
      </c>
      <c r="BB53" s="25">
        <v>0</v>
      </c>
      <c r="BC53" s="25">
        <v>0</v>
      </c>
      <c r="BD53" s="24">
        <v>0</v>
      </c>
      <c r="BE53" s="25">
        <v>0</v>
      </c>
      <c r="BF53" s="24">
        <v>3.4408356621113399E-4</v>
      </c>
      <c r="BG53" s="25">
        <v>-2.5762114912822098E-4</v>
      </c>
      <c r="BH53" s="24">
        <v>-1.4276507757312901E-4</v>
      </c>
      <c r="BI53" s="25">
        <v>5.4833517971765599E-5</v>
      </c>
      <c r="BJ53" s="24">
        <v>-2.7003615481284898E-4</v>
      </c>
      <c r="BK53" s="25">
        <v>3.4354825523868202E-4</v>
      </c>
      <c r="BL53" s="25">
        <v>-1.8235531931505401E-4</v>
      </c>
      <c r="BM53" s="25">
        <v>-6.0002287975776898E-5</v>
      </c>
      <c r="BN53" s="25">
        <v>5.0364879268209096E-4</v>
      </c>
      <c r="BO53" s="24">
        <v>-1.76345499278094E-4</v>
      </c>
      <c r="BP53" s="25">
        <v>7.8984743141253698E-4</v>
      </c>
      <c r="BQ53" s="24">
        <v>-5.16800419382807E-4</v>
      </c>
      <c r="BR53" s="24">
        <v>5.7328677891796202E-5</v>
      </c>
      <c r="BS53" s="25">
        <v>1.6388720204613301E-4</v>
      </c>
      <c r="BT53" s="25">
        <v>7.1818977333357699E-5</v>
      </c>
      <c r="BU53" s="24">
        <v>4.1458803044274503E-4</v>
      </c>
      <c r="BV53" s="24">
        <v>-6.8432151410105296E-4</v>
      </c>
      <c r="BW53" s="25">
        <v>-1.9558524150694302E-5</v>
      </c>
      <c r="BX53" s="25">
        <v>1.7397401496748099E-3</v>
      </c>
      <c r="BY53" s="25">
        <v>3.63686541436389E-4</v>
      </c>
      <c r="BZ53" s="25">
        <v>-3.0548460146093002E-5</v>
      </c>
      <c r="CA53" s="25">
        <v>5.3661712449685898E-4</v>
      </c>
      <c r="CB53" s="24">
        <v>4.9791052292706901E-4</v>
      </c>
      <c r="CC53" s="24">
        <v>5.3601807968083398E-3</v>
      </c>
      <c r="CD53" s="24">
        <v>1.4539715433718799E-3</v>
      </c>
      <c r="CE53" s="24">
        <v>1.13096972180032E-5</v>
      </c>
      <c r="CF53" s="24">
        <v>-6.2775301972863105E-4</v>
      </c>
      <c r="CG53" s="24">
        <v>1.36983179322672E-4</v>
      </c>
      <c r="CH53" s="24">
        <v>-2.8192266904557999E-3</v>
      </c>
      <c r="CI53" s="24">
        <v>1.9035126111402699E-3</v>
      </c>
      <c r="CJ53" s="24">
        <v>2.3092166024214602E-3</v>
      </c>
      <c r="CK53" s="26">
        <v>7.9515531048465901E-4</v>
      </c>
    </row>
    <row r="54" spans="1:89" s="12" customFormat="1" ht="15.75" x14ac:dyDescent="0.25">
      <c r="A54" s="7"/>
      <c r="B54" s="16" t="s">
        <v>88</v>
      </c>
      <c r="C54" s="1">
        <f>INDEX(Input_Cases!$B:$C,MATCH('GS Male'!$B54,Input_Cases!$B:$B,0),2)</f>
        <v>0</v>
      </c>
      <c r="D54" s="7"/>
      <c r="E54" s="14"/>
      <c r="G54" s="205"/>
      <c r="H54" s="7" t="s">
        <v>55</v>
      </c>
      <c r="I54" s="22">
        <f t="shared" si="4"/>
        <v>0</v>
      </c>
      <c r="J54" s="23">
        <v>0</v>
      </c>
      <c r="K54" s="7"/>
      <c r="L54" s="93" t="str">
        <f t="shared" si="5"/>
        <v/>
      </c>
      <c r="M54" s="93" t="str">
        <f t="shared" si="3"/>
        <v>X</v>
      </c>
      <c r="N54" s="93">
        <v>0</v>
      </c>
      <c r="O54" s="25"/>
      <c r="P54" s="25">
        <v>0</v>
      </c>
      <c r="Q54" s="25">
        <v>0</v>
      </c>
      <c r="R54" s="25">
        <v>0</v>
      </c>
      <c r="S54" s="25">
        <v>0</v>
      </c>
      <c r="T54" s="25">
        <v>0</v>
      </c>
      <c r="U54" s="25">
        <v>0</v>
      </c>
      <c r="V54" s="25">
        <v>0</v>
      </c>
      <c r="W54" s="25">
        <v>0</v>
      </c>
      <c r="X54" s="25">
        <v>0</v>
      </c>
      <c r="Y54" s="25">
        <v>0</v>
      </c>
      <c r="Z54" s="25">
        <v>0</v>
      </c>
      <c r="AA54" s="25">
        <v>0</v>
      </c>
      <c r="AB54" s="25">
        <v>0</v>
      </c>
      <c r="AC54" s="25">
        <v>0</v>
      </c>
      <c r="AD54" s="25">
        <v>0</v>
      </c>
      <c r="AE54" s="25">
        <v>0</v>
      </c>
      <c r="AF54" s="25">
        <v>0</v>
      </c>
      <c r="AG54" s="25">
        <v>0</v>
      </c>
      <c r="AH54" s="25">
        <v>0</v>
      </c>
      <c r="AI54" s="25">
        <v>0</v>
      </c>
      <c r="AJ54" s="25">
        <v>0</v>
      </c>
      <c r="AK54" s="25">
        <v>0</v>
      </c>
      <c r="AL54" s="25">
        <v>0</v>
      </c>
      <c r="AM54" s="25">
        <v>0</v>
      </c>
      <c r="AN54" s="25">
        <v>0</v>
      </c>
      <c r="AO54" s="25">
        <v>0</v>
      </c>
      <c r="AP54" s="25">
        <v>0</v>
      </c>
      <c r="AQ54" s="25">
        <v>0</v>
      </c>
      <c r="AR54" s="25">
        <v>0</v>
      </c>
      <c r="AS54" s="25">
        <v>0</v>
      </c>
      <c r="AT54" s="25">
        <v>0</v>
      </c>
      <c r="AU54" s="25">
        <v>0</v>
      </c>
      <c r="AV54" s="25">
        <v>0</v>
      </c>
      <c r="AW54" s="25">
        <v>0</v>
      </c>
      <c r="AX54" s="25">
        <v>0</v>
      </c>
      <c r="AY54" s="25">
        <v>0</v>
      </c>
      <c r="AZ54" s="25">
        <v>0</v>
      </c>
      <c r="BA54" s="25">
        <v>0</v>
      </c>
      <c r="BB54" s="25">
        <v>0</v>
      </c>
      <c r="BC54" s="25">
        <v>0</v>
      </c>
      <c r="BD54" s="25">
        <v>0</v>
      </c>
      <c r="BE54" s="25">
        <v>0</v>
      </c>
      <c r="BF54" s="25">
        <v>0</v>
      </c>
      <c r="BG54" s="25">
        <v>0</v>
      </c>
      <c r="BH54" s="25">
        <v>0</v>
      </c>
      <c r="BI54" s="25">
        <v>0</v>
      </c>
      <c r="BJ54" s="25">
        <v>0</v>
      </c>
      <c r="BK54" s="25">
        <v>0</v>
      </c>
      <c r="BL54" s="25">
        <v>0</v>
      </c>
      <c r="BM54" s="25">
        <v>0</v>
      </c>
      <c r="BN54" s="25">
        <v>0</v>
      </c>
      <c r="BO54" s="25">
        <v>0</v>
      </c>
      <c r="BP54" s="25">
        <v>0</v>
      </c>
      <c r="BQ54" s="25">
        <v>0</v>
      </c>
      <c r="BR54" s="25">
        <v>0</v>
      </c>
      <c r="BS54" s="25">
        <v>0</v>
      </c>
      <c r="BT54" s="25">
        <v>0</v>
      </c>
      <c r="BU54" s="25">
        <v>0</v>
      </c>
      <c r="BV54" s="25">
        <v>0</v>
      </c>
      <c r="BW54" s="25">
        <v>0</v>
      </c>
      <c r="BX54" s="25">
        <v>0</v>
      </c>
      <c r="BY54" s="25">
        <v>0</v>
      </c>
      <c r="BZ54" s="25">
        <v>0</v>
      </c>
      <c r="CA54" s="25">
        <v>0</v>
      </c>
      <c r="CB54" s="25">
        <v>0</v>
      </c>
      <c r="CC54" s="25">
        <v>0</v>
      </c>
      <c r="CD54" s="25">
        <v>0</v>
      </c>
      <c r="CE54" s="25">
        <v>0</v>
      </c>
      <c r="CF54" s="25">
        <v>0</v>
      </c>
      <c r="CG54" s="25">
        <v>0</v>
      </c>
      <c r="CH54" s="25">
        <v>0</v>
      </c>
      <c r="CI54" s="25">
        <v>0</v>
      </c>
      <c r="CJ54" s="25">
        <v>0</v>
      </c>
      <c r="CK54" s="27">
        <v>0</v>
      </c>
    </row>
    <row r="55" spans="1:89" s="12" customFormat="1" ht="15.75" x14ac:dyDescent="0.25">
      <c r="A55" s="7"/>
      <c r="B55" s="16" t="s">
        <v>90</v>
      </c>
      <c r="C55" s="1">
        <f>INDEX(Input_Cases!$B:$C,MATCH('GS Male'!$B55,Input_Cases!$B:$B,0),2)</f>
        <v>0</v>
      </c>
      <c r="D55" s="7"/>
      <c r="E55" s="14"/>
      <c r="G55" s="205"/>
      <c r="H55" s="7" t="s">
        <v>56</v>
      </c>
      <c r="I55" s="22">
        <f t="shared" si="4"/>
        <v>0</v>
      </c>
      <c r="J55" s="23">
        <v>1.0924979357682401</v>
      </c>
      <c r="K55" s="7"/>
      <c r="L55" s="93" t="str">
        <f t="shared" si="5"/>
        <v>X</v>
      </c>
      <c r="M55" s="7" t="str">
        <f t="shared" si="3"/>
        <v>X</v>
      </c>
      <c r="N55" s="7" t="str">
        <v>Hem</v>
      </c>
      <c r="O55" s="24" t="s">
        <v>56</v>
      </c>
      <c r="P55" s="24">
        <v>-9.8518464304898099E-6</v>
      </c>
      <c r="Q55" s="25">
        <v>-7.2036395148460596E-4</v>
      </c>
      <c r="R55" s="24">
        <v>-1.18184883684491E-4</v>
      </c>
      <c r="S55" s="25">
        <v>9.1983107630833699E-6</v>
      </c>
      <c r="T55" s="24">
        <v>2.8937589252275798E-4</v>
      </c>
      <c r="U55" s="24">
        <v>-6.3978197503941495E-4</v>
      </c>
      <c r="V55" s="24">
        <v>2.2588829175212999E-5</v>
      </c>
      <c r="W55" s="24">
        <v>-8.1782895890274398E-5</v>
      </c>
      <c r="X55" s="24">
        <v>8.1172021656459694E-5</v>
      </c>
      <c r="Y55" s="24">
        <v>-7.6164941623490796E-4</v>
      </c>
      <c r="Z55" s="24">
        <v>-1.1460940741948101E-4</v>
      </c>
      <c r="AA55" s="25">
        <v>-1.5380258523609901E-5</v>
      </c>
      <c r="AB55" s="24">
        <v>-8.9567739875873504E-5</v>
      </c>
      <c r="AC55" s="24">
        <v>3.6389578773750701E-3</v>
      </c>
      <c r="AD55" s="24">
        <v>3.0698007141197501E-5</v>
      </c>
      <c r="AE55" s="24">
        <v>-1.7280042060424799E-4</v>
      </c>
      <c r="AF55" s="24">
        <v>-4.4612012873727901E-5</v>
      </c>
      <c r="AG55" s="25">
        <v>2.34172406764864E-4</v>
      </c>
      <c r="AH55" s="24">
        <v>1.02810541789744E-4</v>
      </c>
      <c r="AI55" s="24">
        <v>1.5944075043329701E-3</v>
      </c>
      <c r="AJ55" s="24">
        <v>-1.5704516062404199E-3</v>
      </c>
      <c r="AK55" s="24">
        <v>0</v>
      </c>
      <c r="AL55" s="25">
        <v>1.19767985185128E-4</v>
      </c>
      <c r="AM55" s="25">
        <v>0</v>
      </c>
      <c r="AN55" s="24">
        <v>-2.1950411803953299E-4</v>
      </c>
      <c r="AO55" s="24">
        <v>0</v>
      </c>
      <c r="AP55" s="25">
        <v>-2.1269697746926101E-4</v>
      </c>
      <c r="AQ55" s="24">
        <v>0</v>
      </c>
      <c r="AR55" s="24">
        <v>7.4161659265514803E-5</v>
      </c>
      <c r="AS55" s="25">
        <v>-1.7696582569237901E-4</v>
      </c>
      <c r="AT55" s="25">
        <v>2.6203510343117197E-4</v>
      </c>
      <c r="AU55" s="24">
        <v>9.5255962462286099E-4</v>
      </c>
      <c r="AV55" s="24">
        <v>0</v>
      </c>
      <c r="AW55" s="24">
        <v>-7.3063335282169304E-4</v>
      </c>
      <c r="AX55" s="25">
        <v>0</v>
      </c>
      <c r="AY55" s="25">
        <v>3.5783240671160302E-2</v>
      </c>
      <c r="AZ55" s="24">
        <v>-2.7684490111973698E-4</v>
      </c>
      <c r="BA55" s="24">
        <v>-7.4023224778827705E-5</v>
      </c>
      <c r="BB55" s="24">
        <v>0</v>
      </c>
      <c r="BC55" s="25">
        <v>0</v>
      </c>
      <c r="BD55" s="24">
        <v>0</v>
      </c>
      <c r="BE55" s="25">
        <v>0</v>
      </c>
      <c r="BF55" s="24">
        <v>-2.6895572616318202E-4</v>
      </c>
      <c r="BG55" s="24">
        <v>1.4727350622203701E-4</v>
      </c>
      <c r="BH55" s="24">
        <v>4.9789324145341901E-4</v>
      </c>
      <c r="BI55" s="24">
        <v>4.9154578585563397E-6</v>
      </c>
      <c r="BJ55" s="24">
        <v>-1.7922785189703201E-4</v>
      </c>
      <c r="BK55" s="24">
        <v>-1.45987297553735E-4</v>
      </c>
      <c r="BL55" s="24">
        <v>1.34136500047834E-5</v>
      </c>
      <c r="BM55" s="24">
        <v>1.7662358518281399E-5</v>
      </c>
      <c r="BN55" s="24">
        <v>2.60333677843674E-5</v>
      </c>
      <c r="BO55" s="24">
        <v>7.66513582270804E-5</v>
      </c>
      <c r="BP55" s="24">
        <v>-8.0255457246880302E-5</v>
      </c>
      <c r="BQ55" s="24">
        <v>9.4309183053837606E-6</v>
      </c>
      <c r="BR55" s="24">
        <v>-1.9459316899066699E-5</v>
      </c>
      <c r="BS55" s="25">
        <v>-5.3318938414525705E-4</v>
      </c>
      <c r="BT55" s="25">
        <v>1.00888697193221E-5</v>
      </c>
      <c r="BU55" s="25">
        <v>2.7695964708673599E-4</v>
      </c>
      <c r="BV55" s="24">
        <v>2.28000220233054E-4</v>
      </c>
      <c r="BW55" s="25">
        <v>1.3109180398962499E-4</v>
      </c>
      <c r="BX55" s="25">
        <v>7.3620398097888401E-4</v>
      </c>
      <c r="BY55" s="25">
        <v>1.5925223655766999E-4</v>
      </c>
      <c r="BZ55" s="25">
        <v>8.1048819020563793E-6</v>
      </c>
      <c r="CA55" s="24">
        <v>-3.5725112724901698E-2</v>
      </c>
      <c r="CB55" s="24">
        <v>-1.39235797357749E-3</v>
      </c>
      <c r="CC55" s="24">
        <v>-8.7169638078788802E-4</v>
      </c>
      <c r="CD55" s="24">
        <v>6.2811976893156299E-5</v>
      </c>
      <c r="CE55" s="24">
        <v>-5.21401894104073E-5</v>
      </c>
      <c r="CF55" s="24">
        <v>-1.39755653721517E-4</v>
      </c>
      <c r="CG55" s="24">
        <v>4.5738452931317301E-4</v>
      </c>
      <c r="CH55" s="24">
        <v>7.9045676815437803E-4</v>
      </c>
      <c r="CI55" s="24">
        <v>-6.8178101201684799E-3</v>
      </c>
      <c r="CJ55" s="24">
        <v>3.9597847399477503E-4</v>
      </c>
      <c r="CK55" s="26">
        <v>6.1667806395462302E-4</v>
      </c>
    </row>
    <row r="56" spans="1:89" s="12" customFormat="1" ht="15.75" x14ac:dyDescent="0.25">
      <c r="A56" s="7"/>
      <c r="B56" s="16" t="s">
        <v>91</v>
      </c>
      <c r="C56" s="1">
        <f>INDEX(Input_Cases!$B:$C,MATCH('GS Male'!$B56,Input_Cases!$B:$B,0),2)</f>
        <v>0</v>
      </c>
      <c r="D56" s="7"/>
      <c r="E56" s="14"/>
      <c r="G56" s="205"/>
      <c r="H56" s="7" t="s">
        <v>57</v>
      </c>
      <c r="I56" s="22">
        <f t="shared" si="4"/>
        <v>0</v>
      </c>
      <c r="J56" s="23">
        <v>1.3685332501227301</v>
      </c>
      <c r="K56" s="7"/>
      <c r="L56" s="7" t="str">
        <f t="shared" si="5"/>
        <v>X</v>
      </c>
      <c r="M56" s="7" t="str">
        <f t="shared" si="3"/>
        <v>X</v>
      </c>
      <c r="N56" s="93" t="str">
        <v>HF</v>
      </c>
      <c r="O56" s="25" t="s">
        <v>57</v>
      </c>
      <c r="P56" s="25">
        <v>-2.5991354083234899E-5</v>
      </c>
      <c r="Q56" s="24">
        <v>6.1508507382085302E-5</v>
      </c>
      <c r="R56" s="24">
        <v>5.3012579415948901E-6</v>
      </c>
      <c r="S56" s="24">
        <v>-2.0261321145247999E-4</v>
      </c>
      <c r="T56" s="24">
        <v>2.52736335809175E-4</v>
      </c>
      <c r="U56" s="24">
        <v>2.9420405278091002E-4</v>
      </c>
      <c r="V56" s="24">
        <v>4.5669401625054902E-5</v>
      </c>
      <c r="W56" s="24">
        <v>-1.11701097721626E-5</v>
      </c>
      <c r="X56" s="25">
        <v>-9.0231049397420295E-7</v>
      </c>
      <c r="Y56" s="24">
        <v>-4.6612675006910598E-4</v>
      </c>
      <c r="Z56" s="24">
        <v>-8.0683365776524902E-4</v>
      </c>
      <c r="AA56" s="25">
        <v>1.2226415115476101E-4</v>
      </c>
      <c r="AB56" s="25">
        <v>2.3510020032840899E-5</v>
      </c>
      <c r="AC56" s="24">
        <v>3.0361353581472402E-4</v>
      </c>
      <c r="AD56" s="24">
        <v>1.88291829328676E-5</v>
      </c>
      <c r="AE56" s="24">
        <v>-6.7719160142734597E-5</v>
      </c>
      <c r="AF56" s="24">
        <v>8.4546888454957404E-5</v>
      </c>
      <c r="AG56" s="25">
        <v>4.0201583564646401E-6</v>
      </c>
      <c r="AH56" s="24">
        <v>5.3076477476739697E-5</v>
      </c>
      <c r="AI56" s="25">
        <v>-3.01153960875041E-3</v>
      </c>
      <c r="AJ56" s="25">
        <v>-8.5618148733204497E-4</v>
      </c>
      <c r="AK56" s="24">
        <v>0</v>
      </c>
      <c r="AL56" s="25">
        <v>5.2678100536978397E-4</v>
      </c>
      <c r="AM56" s="25">
        <v>0</v>
      </c>
      <c r="AN56" s="24">
        <v>-2.5758610011991997E-4</v>
      </c>
      <c r="AO56" s="25">
        <v>0</v>
      </c>
      <c r="AP56" s="25">
        <v>-7.8434833964172699E-4</v>
      </c>
      <c r="AQ56" s="24">
        <v>0</v>
      </c>
      <c r="AR56" s="24">
        <v>-2.0083015727136099E-4</v>
      </c>
      <c r="AS56" s="24">
        <v>-1.5301388535000701E-4</v>
      </c>
      <c r="AT56" s="25">
        <v>1.78747785408378E-4</v>
      </c>
      <c r="AU56" s="24">
        <v>-1.7446348078014901E-3</v>
      </c>
      <c r="AV56" s="24">
        <v>0</v>
      </c>
      <c r="AW56" s="24">
        <v>-1.4677617264777999E-4</v>
      </c>
      <c r="AX56" s="25">
        <v>0</v>
      </c>
      <c r="AY56" s="25">
        <v>-2.76844901119723E-4</v>
      </c>
      <c r="AZ56" s="25">
        <v>1.27045640078189E-2</v>
      </c>
      <c r="BA56" s="25">
        <v>8.0730874374825695E-4</v>
      </c>
      <c r="BB56" s="24">
        <v>0</v>
      </c>
      <c r="BC56" s="25">
        <v>0</v>
      </c>
      <c r="BD56" s="24">
        <v>0</v>
      </c>
      <c r="BE56" s="25">
        <v>0</v>
      </c>
      <c r="BF56" s="24">
        <v>2.0570286958946301E-4</v>
      </c>
      <c r="BG56" s="24">
        <v>-1.12985737407396E-4</v>
      </c>
      <c r="BH56" s="24">
        <v>-6.9094395322014904E-4</v>
      </c>
      <c r="BI56" s="25">
        <v>1.49713043862976E-5</v>
      </c>
      <c r="BJ56" s="25">
        <v>1.1983090313751501E-4</v>
      </c>
      <c r="BK56" s="24">
        <v>5.4407230153907696E-4</v>
      </c>
      <c r="BL56" s="25">
        <v>-3.48300879851462E-3</v>
      </c>
      <c r="BM56" s="24">
        <v>7.0134413408790797E-6</v>
      </c>
      <c r="BN56" s="24">
        <v>4.2163742579637303E-5</v>
      </c>
      <c r="BO56" s="24">
        <v>1.6773862285262E-4</v>
      </c>
      <c r="BP56" s="24">
        <v>7.69630435036705E-4</v>
      </c>
      <c r="BQ56" s="24">
        <v>4.55140162385675E-7</v>
      </c>
      <c r="BR56" s="24">
        <v>3.1983946296498303E-5</v>
      </c>
      <c r="BS56" s="24">
        <v>6.7744841930620899E-4</v>
      </c>
      <c r="BT56" s="25">
        <v>7.29272742705677E-6</v>
      </c>
      <c r="BU56" s="24">
        <v>-1.0575009493115E-2</v>
      </c>
      <c r="BV56" s="24">
        <v>1.69525968291499E-4</v>
      </c>
      <c r="BW56" s="24">
        <v>2.0741267934470701E-4</v>
      </c>
      <c r="BX56" s="25">
        <v>7.39393136176646E-4</v>
      </c>
      <c r="BY56" s="25">
        <v>6.9463038067687602E-5</v>
      </c>
      <c r="BZ56" s="24">
        <v>-9.7266034075033709E-7</v>
      </c>
      <c r="CA56" s="24">
        <v>3.9953015734505598E-4</v>
      </c>
      <c r="CB56" s="24">
        <v>1.46833307728478E-4</v>
      </c>
      <c r="CC56" s="24">
        <v>-1.36856950858674E-3</v>
      </c>
      <c r="CD56" s="24">
        <v>8.92605267633132E-4</v>
      </c>
      <c r="CE56" s="24">
        <v>-4.49624554941146E-6</v>
      </c>
      <c r="CF56" s="24">
        <v>-1.5244043379130899E-3</v>
      </c>
      <c r="CG56" s="24">
        <v>-1.18375108702681E-4</v>
      </c>
      <c r="CH56" s="24">
        <v>8.0738707559734101E-4</v>
      </c>
      <c r="CI56" s="24">
        <v>3.53029807199354E-4</v>
      </c>
      <c r="CJ56" s="24">
        <v>6.3408008888836604E-4</v>
      </c>
      <c r="CK56" s="26">
        <v>7.3572410329801E-4</v>
      </c>
    </row>
    <row r="57" spans="1:89" s="12" customFormat="1" ht="15.75" x14ac:dyDescent="0.25">
      <c r="A57" s="7"/>
      <c r="B57" s="16" t="s">
        <v>92</v>
      </c>
      <c r="C57" s="1">
        <f>INDEX(Input_Cases!$B:$C,MATCH('GS Male'!$B57,Input_Cases!$B:$B,0),2)</f>
        <v>0</v>
      </c>
      <c r="D57" s="7"/>
      <c r="E57" s="14"/>
      <c r="G57" s="205"/>
      <c r="H57" s="7" t="s">
        <v>58</v>
      </c>
      <c r="I57" s="22">
        <f t="shared" si="4"/>
        <v>0</v>
      </c>
      <c r="J57" s="23">
        <v>0.51978602192861101</v>
      </c>
      <c r="K57" s="7"/>
      <c r="L57" s="93" t="str">
        <f t="shared" si="5"/>
        <v>X</v>
      </c>
      <c r="M57" s="7" t="str">
        <f t="shared" si="3"/>
        <v>X</v>
      </c>
      <c r="N57" s="93" t="str">
        <v>Hyp</v>
      </c>
      <c r="O57" s="25" t="s">
        <v>58</v>
      </c>
      <c r="P57" s="25">
        <v>-5.2040622794410698E-5</v>
      </c>
      <c r="Q57" s="25">
        <v>-1.08226928677707E-4</v>
      </c>
      <c r="R57" s="25">
        <v>5.4426517690124703E-6</v>
      </c>
      <c r="S57" s="25">
        <v>1.1350588806125999E-5</v>
      </c>
      <c r="T57" s="25">
        <v>-3.36360635460705E-5</v>
      </c>
      <c r="U57" s="25">
        <v>9.1470247502541496E-5</v>
      </c>
      <c r="V57" s="25">
        <v>-1.3136223272711101E-4</v>
      </c>
      <c r="W57" s="25">
        <v>-1.41013406325398E-4</v>
      </c>
      <c r="X57" s="25">
        <v>-7.9088097921797202E-5</v>
      </c>
      <c r="Y57" s="25">
        <v>-9.38365219461151E-5</v>
      </c>
      <c r="Z57" s="25">
        <v>-1.3432946548307801E-4</v>
      </c>
      <c r="AA57" s="25">
        <v>-1.23594343283462E-4</v>
      </c>
      <c r="AB57" s="25">
        <v>-4.75655316365039E-5</v>
      </c>
      <c r="AC57" s="25">
        <v>-6.3528231792289703E-4</v>
      </c>
      <c r="AD57" s="25">
        <v>-1.39189009125554E-4</v>
      </c>
      <c r="AE57" s="24">
        <v>7.4583260328112204E-5</v>
      </c>
      <c r="AF57" s="25">
        <v>2.5731116742686201E-4</v>
      </c>
      <c r="AG57" s="25">
        <v>9.3555701794287906E-5</v>
      </c>
      <c r="AH57" s="24">
        <v>-3.5750164918661201E-5</v>
      </c>
      <c r="AI57" s="25">
        <v>-5.4645523922441605E-4</v>
      </c>
      <c r="AJ57" s="25">
        <v>-9.6666752505843796E-4</v>
      </c>
      <c r="AK57" s="24">
        <v>0</v>
      </c>
      <c r="AL57" s="25">
        <v>-1.3713644081578601E-3</v>
      </c>
      <c r="AM57" s="25">
        <v>0</v>
      </c>
      <c r="AN57" s="24">
        <v>-2.6862472735899801E-5</v>
      </c>
      <c r="AO57" s="24">
        <v>0</v>
      </c>
      <c r="AP57" s="25">
        <v>-6.6271101422041702E-4</v>
      </c>
      <c r="AQ57" s="24">
        <v>0</v>
      </c>
      <c r="AR57" s="24">
        <v>-9.5392289172515005E-5</v>
      </c>
      <c r="AS57" s="24">
        <v>-1.5079352966954E-4</v>
      </c>
      <c r="AT57" s="25">
        <v>2.0691562335416701E-4</v>
      </c>
      <c r="AU57" s="24">
        <v>3.5435705570376102E-4</v>
      </c>
      <c r="AV57" s="24">
        <v>0</v>
      </c>
      <c r="AW57" s="24">
        <v>-5.1599916670290501E-4</v>
      </c>
      <c r="AX57" s="25">
        <v>0</v>
      </c>
      <c r="AY57" s="25">
        <v>-7.4023224778823802E-5</v>
      </c>
      <c r="AZ57" s="25">
        <v>8.0730874374826205E-4</v>
      </c>
      <c r="BA57" s="24">
        <v>4.0763422705725602E-3</v>
      </c>
      <c r="BB57" s="24">
        <v>0</v>
      </c>
      <c r="BC57" s="25">
        <v>0</v>
      </c>
      <c r="BD57" s="25">
        <v>0</v>
      </c>
      <c r="BE57" s="25">
        <v>0</v>
      </c>
      <c r="BF57" s="25">
        <v>2.73864645311104E-4</v>
      </c>
      <c r="BG57" s="25">
        <v>-9.6238427386237304E-5</v>
      </c>
      <c r="BH57" s="25">
        <v>1.11634482891491E-3</v>
      </c>
      <c r="BI57" s="25">
        <v>3.5283104902833599E-5</v>
      </c>
      <c r="BJ57" s="25">
        <v>4.4079669682074002E-4</v>
      </c>
      <c r="BK57" s="25">
        <v>-3.1886074425383701E-3</v>
      </c>
      <c r="BL57" s="25">
        <v>5.6265812459530397E-4</v>
      </c>
      <c r="BM57" s="25">
        <v>3.3532412512559603E-5</v>
      </c>
      <c r="BN57" s="24">
        <v>-2.11128313046694E-3</v>
      </c>
      <c r="BO57" s="25">
        <v>6.6158460281164297E-5</v>
      </c>
      <c r="BP57" s="24">
        <v>-1.8109517407716E-3</v>
      </c>
      <c r="BQ57" s="24">
        <v>6.56183581389756E-6</v>
      </c>
      <c r="BR57" s="25">
        <v>6.2192337482685701E-6</v>
      </c>
      <c r="BS57" s="25">
        <v>3.9631172378471401E-4</v>
      </c>
      <c r="BT57" s="25">
        <v>1.6558166750939299E-5</v>
      </c>
      <c r="BU57" s="25">
        <v>-1.45214945192374E-3</v>
      </c>
      <c r="BV57" s="25">
        <v>5.83988280214952E-5</v>
      </c>
      <c r="BW57" s="25">
        <v>-1.5593073476119601E-4</v>
      </c>
      <c r="BX57" s="25">
        <v>-4.5609668847869501E-5</v>
      </c>
      <c r="BY57" s="25">
        <v>-1.07147837851373E-5</v>
      </c>
      <c r="BZ57" s="24">
        <v>1.5747915346481199E-6</v>
      </c>
      <c r="CA57" s="24">
        <v>1.27099620436816E-4</v>
      </c>
      <c r="CB57" s="25">
        <v>-3.0551672637784398E-4</v>
      </c>
      <c r="CC57" s="25">
        <v>-1.7904724595180999E-4</v>
      </c>
      <c r="CD57" s="25">
        <v>-5.2188732549867496E-4</v>
      </c>
      <c r="CE57" s="25">
        <v>7.10164376727772E-6</v>
      </c>
      <c r="CF57" s="25">
        <v>4.0067614479360997E-5</v>
      </c>
      <c r="CG57" s="25">
        <v>7.2312082731789404E-5</v>
      </c>
      <c r="CH57" s="25">
        <v>2.8265222410679903E-4</v>
      </c>
      <c r="CI57" s="25">
        <v>4.5348902235196902E-4</v>
      </c>
      <c r="CJ57" s="25">
        <v>-1.8682120733919301E-4</v>
      </c>
      <c r="CK57" s="27">
        <v>3.4861167713983701E-4</v>
      </c>
    </row>
    <row r="58" spans="1:89" s="12" customFormat="1" ht="15.75" x14ac:dyDescent="0.25">
      <c r="A58" s="7"/>
      <c r="B58" s="16" t="s">
        <v>93</v>
      </c>
      <c r="C58" s="1">
        <f>INDEX(Input_Cases!$B:$C,MATCH('GS Male'!$B58,Input_Cases!$B:$B,0),2)</f>
        <v>0</v>
      </c>
      <c r="D58" s="7"/>
      <c r="E58" s="14"/>
      <c r="G58" s="205"/>
      <c r="H58" s="7" t="s">
        <v>75</v>
      </c>
      <c r="I58" s="22">
        <f t="shared" si="4"/>
        <v>0</v>
      </c>
      <c r="J58" s="23">
        <v>0</v>
      </c>
      <c r="K58" s="7"/>
      <c r="L58" s="93" t="str">
        <f t="shared" si="5"/>
        <v/>
      </c>
      <c r="M58" s="7" t="str">
        <f t="shared" si="3"/>
        <v>X</v>
      </c>
      <c r="N58" s="93">
        <v>0</v>
      </c>
      <c r="O58" s="25"/>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c r="AI58" s="25">
        <v>0</v>
      </c>
      <c r="AJ58" s="25">
        <v>0</v>
      </c>
      <c r="AK58" s="25">
        <v>0</v>
      </c>
      <c r="AL58" s="25">
        <v>0</v>
      </c>
      <c r="AM58" s="25">
        <v>0</v>
      </c>
      <c r="AN58" s="25">
        <v>0</v>
      </c>
      <c r="AO58" s="25">
        <v>0</v>
      </c>
      <c r="AP58" s="25">
        <v>0</v>
      </c>
      <c r="AQ58" s="25">
        <v>0</v>
      </c>
      <c r="AR58" s="25">
        <v>0</v>
      </c>
      <c r="AS58" s="25">
        <v>0</v>
      </c>
      <c r="AT58" s="25">
        <v>0</v>
      </c>
      <c r="AU58" s="25">
        <v>0</v>
      </c>
      <c r="AV58" s="25">
        <v>0</v>
      </c>
      <c r="AW58" s="25">
        <v>0</v>
      </c>
      <c r="AX58" s="25">
        <v>0</v>
      </c>
      <c r="AY58" s="25">
        <v>0</v>
      </c>
      <c r="AZ58" s="25">
        <v>0</v>
      </c>
      <c r="BA58" s="25">
        <v>0</v>
      </c>
      <c r="BB58" s="25">
        <v>0</v>
      </c>
      <c r="BC58" s="25">
        <v>0</v>
      </c>
      <c r="BD58" s="25">
        <v>0</v>
      </c>
      <c r="BE58" s="25">
        <v>0</v>
      </c>
      <c r="BF58" s="25">
        <v>0</v>
      </c>
      <c r="BG58" s="25">
        <v>0</v>
      </c>
      <c r="BH58" s="25">
        <v>0</v>
      </c>
      <c r="BI58" s="25">
        <v>0</v>
      </c>
      <c r="BJ58" s="25">
        <v>0</v>
      </c>
      <c r="BK58" s="25">
        <v>0</v>
      </c>
      <c r="BL58" s="25">
        <v>0</v>
      </c>
      <c r="BM58" s="25">
        <v>0</v>
      </c>
      <c r="BN58" s="25">
        <v>0</v>
      </c>
      <c r="BO58" s="25">
        <v>0</v>
      </c>
      <c r="BP58" s="25">
        <v>0</v>
      </c>
      <c r="BQ58" s="25">
        <v>0</v>
      </c>
      <c r="BR58" s="25">
        <v>0</v>
      </c>
      <c r="BS58" s="25">
        <v>0</v>
      </c>
      <c r="BT58" s="25">
        <v>0</v>
      </c>
      <c r="BU58" s="25">
        <v>0</v>
      </c>
      <c r="BV58" s="25">
        <v>0</v>
      </c>
      <c r="BW58" s="25">
        <v>0</v>
      </c>
      <c r="BX58" s="25">
        <v>0</v>
      </c>
      <c r="BY58" s="25">
        <v>0</v>
      </c>
      <c r="BZ58" s="25">
        <v>0</v>
      </c>
      <c r="CA58" s="25">
        <v>0</v>
      </c>
      <c r="CB58" s="25">
        <v>0</v>
      </c>
      <c r="CC58" s="25">
        <v>0</v>
      </c>
      <c r="CD58" s="25">
        <v>0</v>
      </c>
      <c r="CE58" s="25">
        <v>0</v>
      </c>
      <c r="CF58" s="25">
        <v>0</v>
      </c>
      <c r="CG58" s="25">
        <v>0</v>
      </c>
      <c r="CH58" s="25">
        <v>0</v>
      </c>
      <c r="CI58" s="25">
        <v>0</v>
      </c>
      <c r="CJ58" s="25">
        <v>0</v>
      </c>
      <c r="CK58" s="27">
        <v>0</v>
      </c>
    </row>
    <row r="59" spans="1:89" s="12" customFormat="1" ht="15.75" x14ac:dyDescent="0.25">
      <c r="A59" s="7"/>
      <c r="B59" s="16" t="s">
        <v>101</v>
      </c>
      <c r="C59" s="1">
        <f>INDEX(Input_Cases!$B:$C,MATCH('GS Male'!$B59,Input_Cases!$B:$B,0),2)</f>
        <v>0</v>
      </c>
      <c r="D59" s="7"/>
      <c r="E59" s="14"/>
      <c r="G59" s="205"/>
      <c r="H59" s="7" t="s">
        <v>107</v>
      </c>
      <c r="I59" s="22">
        <f t="shared" si="4"/>
        <v>0</v>
      </c>
      <c r="J59" s="23">
        <v>0</v>
      </c>
      <c r="K59" s="7"/>
      <c r="L59" s="93" t="str">
        <f t="shared" si="5"/>
        <v/>
      </c>
      <c r="M59" s="7" t="str">
        <f t="shared" si="3"/>
        <v>X</v>
      </c>
      <c r="N59" s="93">
        <v>0</v>
      </c>
      <c r="O59" s="25"/>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25">
        <v>0</v>
      </c>
      <c r="CH59" s="25">
        <v>0</v>
      </c>
      <c r="CI59" s="25">
        <v>0</v>
      </c>
      <c r="CJ59" s="25">
        <v>0</v>
      </c>
      <c r="CK59" s="27">
        <v>0</v>
      </c>
    </row>
    <row r="60" spans="1:89" s="12" customFormat="1" ht="15.75" x14ac:dyDescent="0.25">
      <c r="A60" s="7"/>
      <c r="B60" s="16" t="s">
        <v>135</v>
      </c>
      <c r="C60" s="1">
        <f>INDEX(Input_Cases!$B:$C,MATCH('GS Male'!$B60,Input_Cases!$B:$B,0),2)</f>
        <v>0</v>
      </c>
      <c r="D60" s="7"/>
      <c r="E60" s="14"/>
      <c r="G60" s="205"/>
      <c r="H60" s="7" t="s">
        <v>108</v>
      </c>
      <c r="I60" s="22">
        <f t="shared" si="4"/>
        <v>0</v>
      </c>
      <c r="J60" s="23">
        <v>0</v>
      </c>
      <c r="K60" s="7"/>
      <c r="L60" s="93" t="str">
        <f t="shared" si="5"/>
        <v/>
      </c>
      <c r="M60" s="7" t="str">
        <f t="shared" si="3"/>
        <v>X</v>
      </c>
      <c r="N60" s="93">
        <v>0</v>
      </c>
      <c r="O60" s="25"/>
      <c r="P60" s="25">
        <v>0</v>
      </c>
      <c r="Q60" s="25">
        <v>0</v>
      </c>
      <c r="R60" s="25">
        <v>0</v>
      </c>
      <c r="S60" s="25">
        <v>0</v>
      </c>
      <c r="T60" s="25">
        <v>0</v>
      </c>
      <c r="U60" s="24">
        <v>0</v>
      </c>
      <c r="V60" s="25">
        <v>0</v>
      </c>
      <c r="W60" s="24">
        <v>0</v>
      </c>
      <c r="X60" s="25">
        <v>0</v>
      </c>
      <c r="Y60" s="24">
        <v>0</v>
      </c>
      <c r="Z60" s="24">
        <v>0</v>
      </c>
      <c r="AA60" s="25">
        <v>0</v>
      </c>
      <c r="AB60" s="24">
        <v>0</v>
      </c>
      <c r="AC60" s="25">
        <v>0</v>
      </c>
      <c r="AD60" s="24">
        <v>0</v>
      </c>
      <c r="AE60" s="24">
        <v>0</v>
      </c>
      <c r="AF60" s="24">
        <v>0</v>
      </c>
      <c r="AG60" s="25">
        <v>0</v>
      </c>
      <c r="AH60" s="25">
        <v>0</v>
      </c>
      <c r="AI60" s="25">
        <v>0</v>
      </c>
      <c r="AJ60" s="24">
        <v>0</v>
      </c>
      <c r="AK60" s="24">
        <v>0</v>
      </c>
      <c r="AL60" s="25">
        <v>0</v>
      </c>
      <c r="AM60" s="25">
        <v>0</v>
      </c>
      <c r="AN60" s="24">
        <v>0</v>
      </c>
      <c r="AO60" s="24">
        <v>0</v>
      </c>
      <c r="AP60" s="25">
        <v>0</v>
      </c>
      <c r="AQ60" s="24">
        <v>0</v>
      </c>
      <c r="AR60" s="25">
        <v>0</v>
      </c>
      <c r="AS60" s="25">
        <v>0</v>
      </c>
      <c r="AT60" s="25">
        <v>0</v>
      </c>
      <c r="AU60" s="24">
        <v>0</v>
      </c>
      <c r="AV60" s="25">
        <v>0</v>
      </c>
      <c r="AW60" s="25">
        <v>0</v>
      </c>
      <c r="AX60" s="25">
        <v>0</v>
      </c>
      <c r="AY60" s="25">
        <v>0</v>
      </c>
      <c r="AZ60" s="24">
        <v>0</v>
      </c>
      <c r="BA60" s="24">
        <v>0</v>
      </c>
      <c r="BB60" s="25">
        <v>0</v>
      </c>
      <c r="BC60" s="25">
        <v>0</v>
      </c>
      <c r="BD60" s="24">
        <v>0</v>
      </c>
      <c r="BE60" s="25">
        <v>0</v>
      </c>
      <c r="BF60" s="25">
        <v>0</v>
      </c>
      <c r="BG60" s="25">
        <v>0</v>
      </c>
      <c r="BH60" s="25">
        <v>0</v>
      </c>
      <c r="BI60" s="25">
        <v>0</v>
      </c>
      <c r="BJ60" s="25">
        <v>0</v>
      </c>
      <c r="BK60" s="25">
        <v>0</v>
      </c>
      <c r="BL60" s="25">
        <v>0</v>
      </c>
      <c r="BM60" s="25">
        <v>0</v>
      </c>
      <c r="BN60" s="25">
        <v>0</v>
      </c>
      <c r="BO60" s="24">
        <v>0</v>
      </c>
      <c r="BP60" s="25">
        <v>0</v>
      </c>
      <c r="BQ60" s="25">
        <v>0</v>
      </c>
      <c r="BR60" s="25">
        <v>0</v>
      </c>
      <c r="BS60" s="25">
        <v>0</v>
      </c>
      <c r="BT60" s="25">
        <v>0</v>
      </c>
      <c r="BU60" s="24">
        <v>0</v>
      </c>
      <c r="BV60" s="24">
        <v>0</v>
      </c>
      <c r="BW60" s="25">
        <v>0</v>
      </c>
      <c r="BX60" s="25">
        <v>0</v>
      </c>
      <c r="BY60" s="25">
        <v>0</v>
      </c>
      <c r="BZ60" s="24">
        <v>0</v>
      </c>
      <c r="CA60" s="24">
        <v>0</v>
      </c>
      <c r="CB60" s="24">
        <v>0</v>
      </c>
      <c r="CC60" s="24">
        <v>0</v>
      </c>
      <c r="CD60" s="24">
        <v>0</v>
      </c>
      <c r="CE60" s="24">
        <v>0</v>
      </c>
      <c r="CF60" s="24">
        <v>0</v>
      </c>
      <c r="CG60" s="24">
        <v>0</v>
      </c>
      <c r="CH60" s="24">
        <v>0</v>
      </c>
      <c r="CI60" s="24">
        <v>0</v>
      </c>
      <c r="CJ60" s="24">
        <v>0</v>
      </c>
      <c r="CK60" s="26">
        <v>0</v>
      </c>
    </row>
    <row r="61" spans="1:89" s="12" customFormat="1" ht="15.75" x14ac:dyDescent="0.25">
      <c r="A61" s="7"/>
      <c r="B61" s="16" t="s">
        <v>136</v>
      </c>
      <c r="C61" s="1">
        <f>INDEX(Input_Cases!$B:$C,MATCH('GS Male'!$B61,Input_Cases!$B:$B,0),2)</f>
        <v>0</v>
      </c>
      <c r="D61" s="7"/>
      <c r="E61" s="14"/>
      <c r="G61" s="205"/>
      <c r="H61" s="7" t="s">
        <v>61</v>
      </c>
      <c r="I61" s="22">
        <f t="shared" si="4"/>
        <v>0</v>
      </c>
      <c r="J61" s="23">
        <v>0</v>
      </c>
      <c r="K61" s="7"/>
      <c r="L61" s="93" t="str">
        <f t="shared" si="5"/>
        <v/>
      </c>
      <c r="M61" s="7" t="str">
        <f t="shared" si="3"/>
        <v>X</v>
      </c>
      <c r="N61" s="7">
        <v>0</v>
      </c>
      <c r="O61" s="24"/>
      <c r="P61" s="24">
        <v>0</v>
      </c>
      <c r="Q61" s="24">
        <v>0</v>
      </c>
      <c r="R61" s="25">
        <v>0</v>
      </c>
      <c r="S61" s="24">
        <v>0</v>
      </c>
      <c r="T61" s="24">
        <v>0</v>
      </c>
      <c r="U61" s="25">
        <v>0</v>
      </c>
      <c r="V61" s="24">
        <v>0</v>
      </c>
      <c r="W61" s="25">
        <v>0</v>
      </c>
      <c r="X61" s="24">
        <v>0</v>
      </c>
      <c r="Y61" s="24">
        <v>0</v>
      </c>
      <c r="Z61" s="24">
        <v>0</v>
      </c>
      <c r="AA61" s="24">
        <v>0</v>
      </c>
      <c r="AB61" s="24">
        <v>0</v>
      </c>
      <c r="AC61" s="24">
        <v>0</v>
      </c>
      <c r="AD61" s="24">
        <v>0</v>
      </c>
      <c r="AE61" s="24">
        <v>0</v>
      </c>
      <c r="AF61" s="24">
        <v>0</v>
      </c>
      <c r="AG61" s="25">
        <v>0</v>
      </c>
      <c r="AH61" s="24">
        <v>0</v>
      </c>
      <c r="AI61" s="24">
        <v>0</v>
      </c>
      <c r="AJ61" s="24">
        <v>0</v>
      </c>
      <c r="AK61" s="24">
        <v>0</v>
      </c>
      <c r="AL61" s="25">
        <v>0</v>
      </c>
      <c r="AM61" s="25">
        <v>0</v>
      </c>
      <c r="AN61" s="24">
        <v>0</v>
      </c>
      <c r="AO61" s="24">
        <v>0</v>
      </c>
      <c r="AP61" s="25">
        <v>0</v>
      </c>
      <c r="AQ61" s="24">
        <v>0</v>
      </c>
      <c r="AR61" s="25">
        <v>0</v>
      </c>
      <c r="AS61" s="24">
        <v>0</v>
      </c>
      <c r="AT61" s="25">
        <v>0</v>
      </c>
      <c r="AU61" s="24">
        <v>0</v>
      </c>
      <c r="AV61" s="25">
        <v>0</v>
      </c>
      <c r="AW61" s="24">
        <v>0</v>
      </c>
      <c r="AX61" s="25">
        <v>0</v>
      </c>
      <c r="AY61" s="25">
        <v>0</v>
      </c>
      <c r="AZ61" s="24">
        <v>0</v>
      </c>
      <c r="BA61" s="24">
        <v>0</v>
      </c>
      <c r="BB61" s="24">
        <v>0</v>
      </c>
      <c r="BC61" s="25">
        <v>0</v>
      </c>
      <c r="BD61" s="24">
        <v>0</v>
      </c>
      <c r="BE61" s="25">
        <v>0</v>
      </c>
      <c r="BF61" s="24">
        <v>0</v>
      </c>
      <c r="BG61" s="25">
        <v>0</v>
      </c>
      <c r="BH61" s="24">
        <v>0</v>
      </c>
      <c r="BI61" s="25">
        <v>0</v>
      </c>
      <c r="BJ61" s="24">
        <v>0</v>
      </c>
      <c r="BK61" s="25">
        <v>0</v>
      </c>
      <c r="BL61" s="25">
        <v>0</v>
      </c>
      <c r="BM61" s="25">
        <v>0</v>
      </c>
      <c r="BN61" s="25">
        <v>0</v>
      </c>
      <c r="BO61" s="25">
        <v>0</v>
      </c>
      <c r="BP61" s="24">
        <v>0</v>
      </c>
      <c r="BQ61" s="24">
        <v>0</v>
      </c>
      <c r="BR61" s="25">
        <v>0</v>
      </c>
      <c r="BS61" s="24">
        <v>0</v>
      </c>
      <c r="BT61" s="25">
        <v>0</v>
      </c>
      <c r="BU61" s="25">
        <v>0</v>
      </c>
      <c r="BV61" s="24">
        <v>0</v>
      </c>
      <c r="BW61" s="24">
        <v>0</v>
      </c>
      <c r="BX61" s="25">
        <v>0</v>
      </c>
      <c r="BY61" s="25">
        <v>0</v>
      </c>
      <c r="BZ61" s="24">
        <v>0</v>
      </c>
      <c r="CA61" s="24">
        <v>0</v>
      </c>
      <c r="CB61" s="24">
        <v>0</v>
      </c>
      <c r="CC61" s="24">
        <v>0</v>
      </c>
      <c r="CD61" s="24">
        <v>0</v>
      </c>
      <c r="CE61" s="24">
        <v>0</v>
      </c>
      <c r="CF61" s="24">
        <v>0</v>
      </c>
      <c r="CG61" s="24">
        <v>0</v>
      </c>
      <c r="CH61" s="24">
        <v>0</v>
      </c>
      <c r="CI61" s="24">
        <v>0</v>
      </c>
      <c r="CJ61" s="24">
        <v>0</v>
      </c>
      <c r="CK61" s="26">
        <v>0</v>
      </c>
    </row>
    <row r="62" spans="1:89" s="12" customFormat="1" ht="15.75" x14ac:dyDescent="0.25">
      <c r="A62" s="7"/>
      <c r="B62" s="16" t="s">
        <v>97</v>
      </c>
      <c r="C62" s="1">
        <f>INDEX(Input_Cases!$B:$C,MATCH('GS Male'!$B62,Input_Cases!$B:$B,0),2)</f>
        <v>0</v>
      </c>
      <c r="D62" s="7"/>
      <c r="E62" s="14"/>
      <c r="G62" s="205"/>
      <c r="H62" s="7" t="s">
        <v>63</v>
      </c>
      <c r="I62" s="22">
        <f t="shared" si="4"/>
        <v>0</v>
      </c>
      <c r="J62" s="23">
        <v>0.670424532010091</v>
      </c>
      <c r="K62" s="7"/>
      <c r="L62" s="93" t="str">
        <f t="shared" si="5"/>
        <v>X</v>
      </c>
      <c r="M62" s="7" t="str">
        <f t="shared" si="3"/>
        <v>X</v>
      </c>
      <c r="N62" s="93" t="str">
        <v>Sch</v>
      </c>
      <c r="O62" s="25" t="s">
        <v>63</v>
      </c>
      <c r="P62" s="25">
        <v>-7.0728785596328203E-6</v>
      </c>
      <c r="Q62" s="25">
        <v>-1.8067467363125801E-4</v>
      </c>
      <c r="R62" s="25">
        <v>1.3604731438865E-5</v>
      </c>
      <c r="S62" s="25">
        <v>8.2458372243654997E-5</v>
      </c>
      <c r="T62" s="24">
        <v>-1.72060203469644E-4</v>
      </c>
      <c r="U62" s="25">
        <v>-4.5221076942662798E-5</v>
      </c>
      <c r="V62" s="25">
        <v>6.9678717738600696E-5</v>
      </c>
      <c r="W62" s="25">
        <v>-3.0284279026152301E-5</v>
      </c>
      <c r="X62" s="25">
        <v>2.95497325907069E-5</v>
      </c>
      <c r="Y62" s="25">
        <v>1.18031294070494E-4</v>
      </c>
      <c r="Z62" s="25">
        <v>6.7570192238380005E-5</v>
      </c>
      <c r="AA62" s="25">
        <v>1.9487204564263202E-5</v>
      </c>
      <c r="AB62" s="25">
        <v>9.8948425912182694E-5</v>
      </c>
      <c r="AC62" s="25">
        <v>-1.1522329863595799E-3</v>
      </c>
      <c r="AD62" s="24">
        <v>-2.72760684761129E-6</v>
      </c>
      <c r="AE62" s="24">
        <v>-2.43192588206356E-4</v>
      </c>
      <c r="AF62" s="25">
        <v>9.7896043150010406E-5</v>
      </c>
      <c r="AG62" s="25">
        <v>9.3862978354375003E-5</v>
      </c>
      <c r="AH62" s="24">
        <v>-7.64325048537388E-5</v>
      </c>
      <c r="AI62" s="25">
        <v>6.8671600433745897E-4</v>
      </c>
      <c r="AJ62" s="25">
        <v>-3.0586291588724302E-3</v>
      </c>
      <c r="AK62" s="24">
        <v>0</v>
      </c>
      <c r="AL62" s="25">
        <v>-9.1078530026499698E-5</v>
      </c>
      <c r="AM62" s="25">
        <v>0</v>
      </c>
      <c r="AN62" s="25">
        <v>-8.9721977636526506E-5</v>
      </c>
      <c r="AO62" s="24">
        <v>0</v>
      </c>
      <c r="AP62" s="25">
        <v>-3.66978069507687E-4</v>
      </c>
      <c r="AQ62" s="24">
        <v>0</v>
      </c>
      <c r="AR62" s="25">
        <v>1.11073303037161E-4</v>
      </c>
      <c r="AS62" s="25">
        <v>-3.8068935586566297E-4</v>
      </c>
      <c r="AT62" s="25">
        <v>-5.3876516699630705E-4</v>
      </c>
      <c r="AU62" s="24">
        <v>7.3923386703104597E-4</v>
      </c>
      <c r="AV62" s="24">
        <v>0</v>
      </c>
      <c r="AW62" s="24">
        <v>3.4408356621117698E-4</v>
      </c>
      <c r="AX62" s="25">
        <v>0</v>
      </c>
      <c r="AY62" s="25">
        <v>-2.68955726163194E-4</v>
      </c>
      <c r="AZ62" s="25">
        <v>2.0570286958946599E-4</v>
      </c>
      <c r="BA62" s="24">
        <v>2.7386464531110898E-4</v>
      </c>
      <c r="BB62" s="24">
        <v>0</v>
      </c>
      <c r="BC62" s="25">
        <v>0</v>
      </c>
      <c r="BD62" s="25">
        <v>0</v>
      </c>
      <c r="BE62" s="25">
        <v>0</v>
      </c>
      <c r="BF62" s="25">
        <v>7.48858750376462E-3</v>
      </c>
      <c r="BG62" s="25">
        <v>-2.8088586226997502E-4</v>
      </c>
      <c r="BH62" s="25">
        <v>1.2649300374718099E-4</v>
      </c>
      <c r="BI62" s="25">
        <v>8.3088626284133306E-6</v>
      </c>
      <c r="BJ62" s="25">
        <v>-1.61756654126256E-4</v>
      </c>
      <c r="BK62" s="25">
        <v>-1.1817902730991E-4</v>
      </c>
      <c r="BL62" s="25">
        <v>6.2002848718543003E-5</v>
      </c>
      <c r="BM62" s="25">
        <v>3.6830765493969798E-5</v>
      </c>
      <c r="BN62" s="25">
        <v>6.80024496643057E-5</v>
      </c>
      <c r="BO62" s="24">
        <v>-1.45103468333465E-4</v>
      </c>
      <c r="BP62" s="25">
        <v>-4.1466371251130003E-5</v>
      </c>
      <c r="BQ62" s="25">
        <v>-7.0445223661480801E-6</v>
      </c>
      <c r="BR62" s="24">
        <v>-7.656227731202E-6</v>
      </c>
      <c r="BS62" s="25">
        <v>-9.2631253079292103E-5</v>
      </c>
      <c r="BT62" s="25">
        <v>2.8583426514310399E-5</v>
      </c>
      <c r="BU62" s="25">
        <v>-3.74476586580307E-4</v>
      </c>
      <c r="BV62" s="25">
        <v>3.4596570208692798E-4</v>
      </c>
      <c r="BW62" s="25">
        <v>1.71971465446374E-4</v>
      </c>
      <c r="BX62" s="25">
        <v>-2.9310375012839201E-5</v>
      </c>
      <c r="BY62" s="25">
        <v>1.23565356118823E-4</v>
      </c>
      <c r="BZ62" s="25">
        <v>8.9680650503287199E-7</v>
      </c>
      <c r="CA62" s="24">
        <v>3.4302856004848003E-4</v>
      </c>
      <c r="CB62" s="25">
        <v>-3.9929348279568403E-5</v>
      </c>
      <c r="CC62" s="25">
        <v>-2.05526519657805E-3</v>
      </c>
      <c r="CD62" s="25">
        <v>7.1330999760978002E-4</v>
      </c>
      <c r="CE62" s="24">
        <v>1.18574707861842E-5</v>
      </c>
      <c r="CF62" s="24">
        <v>1.70103938952562E-4</v>
      </c>
      <c r="CG62" s="24">
        <v>4.14952276524188E-4</v>
      </c>
      <c r="CH62" s="24">
        <v>1.0328585877909799E-3</v>
      </c>
      <c r="CI62" s="24">
        <v>2.8160626287155802E-4</v>
      </c>
      <c r="CJ62" s="24">
        <v>4.0771103362551502E-4</v>
      </c>
      <c r="CK62" s="26">
        <v>7.0924160717862401E-6</v>
      </c>
    </row>
    <row r="63" spans="1:89" s="12" customFormat="1" ht="15.75" x14ac:dyDescent="0.25">
      <c r="A63" s="7"/>
      <c r="B63" s="16" t="s">
        <v>99</v>
      </c>
      <c r="C63" s="1">
        <f>INDEX(Input_Cases!$B:$C,MATCH('GS Male'!$B63,Input_Cases!$B:$B,0),2)</f>
        <v>0</v>
      </c>
      <c r="D63" s="7"/>
      <c r="E63" s="14"/>
      <c r="G63" s="205"/>
      <c r="H63" s="7" t="s">
        <v>109</v>
      </c>
      <c r="I63" s="22">
        <f t="shared" si="4"/>
        <v>0</v>
      </c>
      <c r="J63" s="23">
        <v>0.43793005097672699</v>
      </c>
      <c r="K63" s="7"/>
      <c r="L63" s="93" t="str">
        <f t="shared" si="5"/>
        <v>X</v>
      </c>
      <c r="M63" s="7" t="str">
        <f t="shared" si="3"/>
        <v>X</v>
      </c>
      <c r="N63" s="93" t="str">
        <v>SLD</v>
      </c>
      <c r="O63" s="25" t="s">
        <v>109</v>
      </c>
      <c r="P63" s="25">
        <v>-7.5912975120226199E-6</v>
      </c>
      <c r="Q63" s="25">
        <v>-9.4661431293546002E-4</v>
      </c>
      <c r="R63" s="25">
        <v>4.4988748537345399E-5</v>
      </c>
      <c r="S63" s="25">
        <v>1.04084757721489E-4</v>
      </c>
      <c r="T63" s="25">
        <v>8.7771289163944997E-5</v>
      </c>
      <c r="U63" s="25">
        <v>2.30879554803882E-4</v>
      </c>
      <c r="V63" s="25">
        <v>2.9111317191251999E-6</v>
      </c>
      <c r="W63" s="25">
        <v>1.4101623050636201E-5</v>
      </c>
      <c r="X63" s="25">
        <v>7.0005465483601105E-5</v>
      </c>
      <c r="Y63" s="25">
        <v>-3.95654251304153E-4</v>
      </c>
      <c r="Z63" s="25">
        <v>-2.6787116170014599E-4</v>
      </c>
      <c r="AA63" s="25">
        <v>-5.0602558460024103E-5</v>
      </c>
      <c r="AB63" s="25">
        <v>1.13255681366246E-4</v>
      </c>
      <c r="AC63" s="25">
        <v>-8.9274367933258995E-4</v>
      </c>
      <c r="AD63" s="25">
        <v>-5.2830260781386398E-6</v>
      </c>
      <c r="AE63" s="25">
        <v>-7.2236548351410195E-5</v>
      </c>
      <c r="AF63" s="25">
        <v>1.9216665726472801E-4</v>
      </c>
      <c r="AG63" s="25">
        <v>-1.91331360714809E-4</v>
      </c>
      <c r="AH63" s="25">
        <v>1.11751693450005E-4</v>
      </c>
      <c r="AI63" s="25">
        <v>-1.4880404079281101E-3</v>
      </c>
      <c r="AJ63" s="25">
        <v>-2.42401111900075E-3</v>
      </c>
      <c r="AK63" s="25">
        <v>0</v>
      </c>
      <c r="AL63" s="25">
        <v>1.74572143317164E-3</v>
      </c>
      <c r="AM63" s="25">
        <v>0</v>
      </c>
      <c r="AN63" s="25">
        <v>-2.7638640103782E-5</v>
      </c>
      <c r="AO63" s="25">
        <v>0</v>
      </c>
      <c r="AP63" s="25">
        <v>-1.09935510434283E-4</v>
      </c>
      <c r="AQ63" s="25">
        <v>0</v>
      </c>
      <c r="AR63" s="25">
        <v>-1.20324771462761E-2</v>
      </c>
      <c r="AS63" s="25">
        <v>-1.3939686806402099E-4</v>
      </c>
      <c r="AT63" s="25">
        <v>-5.51165928947143E-4</v>
      </c>
      <c r="AU63" s="25">
        <v>6.6079103703801305E-4</v>
      </c>
      <c r="AV63" s="25">
        <v>0</v>
      </c>
      <c r="AW63" s="25">
        <v>-2.5762114912808697E-4</v>
      </c>
      <c r="AX63" s="25">
        <v>0</v>
      </c>
      <c r="AY63" s="25">
        <v>1.4727350622203801E-4</v>
      </c>
      <c r="AZ63" s="25">
        <v>-1.12985737407397E-4</v>
      </c>
      <c r="BA63" s="25">
        <v>-9.6238427386245707E-5</v>
      </c>
      <c r="BB63" s="25">
        <v>0</v>
      </c>
      <c r="BC63" s="25">
        <v>0</v>
      </c>
      <c r="BD63" s="25">
        <v>0</v>
      </c>
      <c r="BE63" s="25">
        <v>0</v>
      </c>
      <c r="BF63" s="25">
        <v>-2.8088586226996802E-4</v>
      </c>
      <c r="BG63" s="25">
        <v>1.8385497358961899E-2</v>
      </c>
      <c r="BH63" s="25">
        <v>-6.9410578825502599E-5</v>
      </c>
      <c r="BI63" s="25">
        <v>-1.65448245393988E-6</v>
      </c>
      <c r="BJ63" s="25">
        <v>1.09030922094296E-4</v>
      </c>
      <c r="BK63" s="25">
        <v>2.3853582049157101E-4</v>
      </c>
      <c r="BL63" s="25">
        <v>-3.4252839121069297E-5</v>
      </c>
      <c r="BM63" s="25">
        <v>2.4229563807547502E-5</v>
      </c>
      <c r="BN63" s="25">
        <v>-1.7165149744677899E-4</v>
      </c>
      <c r="BO63" s="25">
        <v>4.2975695261716202E-4</v>
      </c>
      <c r="BP63" s="25">
        <v>2.39066721102191E-4</v>
      </c>
      <c r="BQ63" s="25">
        <v>2.7352471014181799E-6</v>
      </c>
      <c r="BR63" s="25">
        <v>1.9003888337506E-5</v>
      </c>
      <c r="BS63" s="25">
        <v>4.6945258330120999E-4</v>
      </c>
      <c r="BT63" s="25">
        <v>-4.2183246985295103E-6</v>
      </c>
      <c r="BU63" s="25">
        <v>1.1392475409071E-4</v>
      </c>
      <c r="BV63" s="25">
        <v>-4.84995247363203E-4</v>
      </c>
      <c r="BW63" s="25">
        <v>3.2895206362709502E-5</v>
      </c>
      <c r="BX63" s="25">
        <v>-5.1453370252720499E-3</v>
      </c>
      <c r="BY63" s="25">
        <v>2.3703701812293301E-4</v>
      </c>
      <c r="BZ63" s="25">
        <v>1.2895068586705599E-5</v>
      </c>
      <c r="CA63" s="25">
        <v>-2.3717657170902099E-4</v>
      </c>
      <c r="CB63" s="25">
        <v>8.6751589375373499E-4</v>
      </c>
      <c r="CC63" s="25">
        <v>-1.43657983604982E-3</v>
      </c>
      <c r="CD63" s="25">
        <v>-5.5234956289508296E-3</v>
      </c>
      <c r="CE63" s="25">
        <v>1.26085845160196E-5</v>
      </c>
      <c r="CF63" s="25">
        <v>-3.47396477319976E-4</v>
      </c>
      <c r="CG63" s="25">
        <v>6.8601484020091398E-5</v>
      </c>
      <c r="CH63" s="25">
        <v>8.1115833947235005E-4</v>
      </c>
      <c r="CI63" s="25">
        <v>8.22605134614314E-3</v>
      </c>
      <c r="CJ63" s="25">
        <v>4.3158251156547403E-4</v>
      </c>
      <c r="CK63" s="27">
        <v>-3.7532683716326801E-4</v>
      </c>
    </row>
    <row r="64" spans="1:89" s="12" customFormat="1" ht="15.75" x14ac:dyDescent="0.25">
      <c r="A64" s="7"/>
      <c r="B64" s="16" t="s">
        <v>134</v>
      </c>
      <c r="C64" s="1">
        <f>INDEX(Input_Cases!$B:$C,MATCH('GS Male'!$B64,Input_Cases!$B:$B,0),2)</f>
        <v>0</v>
      </c>
      <c r="D64" s="7"/>
      <c r="E64" s="14"/>
      <c r="G64" s="206"/>
      <c r="H64" s="7" t="s">
        <v>64</v>
      </c>
      <c r="I64" s="22">
        <f t="shared" si="4"/>
        <v>0</v>
      </c>
      <c r="J64" s="23">
        <v>1.0556802136587</v>
      </c>
      <c r="K64" s="7"/>
      <c r="L64" s="93" t="str">
        <f t="shared" si="5"/>
        <v>X</v>
      </c>
      <c r="M64" s="7" t="str">
        <f t="shared" si="3"/>
        <v>X</v>
      </c>
      <c r="N64" s="93" t="str">
        <v>Str</v>
      </c>
      <c r="O64" s="25" t="s">
        <v>64</v>
      </c>
      <c r="P64" s="25">
        <v>-3.5957031836073601E-5</v>
      </c>
      <c r="Q64" s="25">
        <v>2.2606137350167599E-4</v>
      </c>
      <c r="R64" s="25">
        <v>4.3178576871112198E-5</v>
      </c>
      <c r="S64" s="25">
        <v>-1.2503080845482599E-4</v>
      </c>
      <c r="T64" s="25">
        <v>2.1072783683488001E-6</v>
      </c>
      <c r="U64" s="25">
        <v>-1.1857046181145E-4</v>
      </c>
      <c r="V64" s="25">
        <v>1.4077295453426199E-5</v>
      </c>
      <c r="W64" s="25">
        <v>-1.20246440565767E-4</v>
      </c>
      <c r="X64" s="25">
        <v>1.58911971181869E-4</v>
      </c>
      <c r="Y64" s="25">
        <v>-2.2368426128885501E-4</v>
      </c>
      <c r="Z64" s="25">
        <v>-1.9781737978400999E-4</v>
      </c>
      <c r="AA64" s="25">
        <v>-1.07838196254208E-4</v>
      </c>
      <c r="AB64" s="25">
        <v>9.3700078498637204E-6</v>
      </c>
      <c r="AC64" s="25">
        <v>4.7238264669425798E-5</v>
      </c>
      <c r="AD64" s="24">
        <v>-6.4366173820007893E-5</v>
      </c>
      <c r="AE64" s="24">
        <v>1.2069208406481901E-4</v>
      </c>
      <c r="AF64" s="24">
        <v>2.6433305645825301E-4</v>
      </c>
      <c r="AG64" s="25">
        <v>-1.0732333932266601E-5</v>
      </c>
      <c r="AH64" s="24">
        <v>-1.8674085218978699E-4</v>
      </c>
      <c r="AI64" s="25">
        <v>5.0359310915275095E-4</v>
      </c>
      <c r="AJ64" s="24">
        <v>-9.6930667971647599E-4</v>
      </c>
      <c r="AK64" s="25">
        <v>0</v>
      </c>
      <c r="AL64" s="25">
        <v>-1.0761725459444E-3</v>
      </c>
      <c r="AM64" s="25">
        <v>0</v>
      </c>
      <c r="AN64" s="24">
        <v>-1.01068295655626E-4</v>
      </c>
      <c r="AO64" s="25">
        <v>0</v>
      </c>
      <c r="AP64" s="25">
        <v>-1.17137010885363E-3</v>
      </c>
      <c r="AQ64" s="24">
        <v>0</v>
      </c>
      <c r="AR64" s="25">
        <v>1.9535719885725699E-5</v>
      </c>
      <c r="AS64" s="24">
        <v>2.2846631663769601E-5</v>
      </c>
      <c r="AT64" s="25">
        <v>3.5481967161870599E-4</v>
      </c>
      <c r="AU64" s="24">
        <v>4.4258164756477502E-4</v>
      </c>
      <c r="AV64" s="24">
        <v>0</v>
      </c>
      <c r="AW64" s="25">
        <v>-1.4276507757309901E-4</v>
      </c>
      <c r="AX64" s="25">
        <v>0</v>
      </c>
      <c r="AY64" s="25">
        <v>4.9789324145338995E-4</v>
      </c>
      <c r="AZ64" s="24">
        <v>-6.9094395322015804E-4</v>
      </c>
      <c r="BA64" s="24">
        <v>1.11634482891491E-3</v>
      </c>
      <c r="BB64" s="25">
        <v>0</v>
      </c>
      <c r="BC64" s="25">
        <v>0</v>
      </c>
      <c r="BD64" s="24">
        <v>0</v>
      </c>
      <c r="BE64" s="25">
        <v>0</v>
      </c>
      <c r="BF64" s="25">
        <v>1.2649300374718001E-4</v>
      </c>
      <c r="BG64" s="25">
        <v>-6.9410578825501298E-5</v>
      </c>
      <c r="BH64" s="25">
        <v>9.4956391039751602E-3</v>
      </c>
      <c r="BI64" s="25">
        <v>2.59108090699516E-5</v>
      </c>
      <c r="BJ64" s="24">
        <v>-3.0195900220403001E-3</v>
      </c>
      <c r="BK64" s="25">
        <v>7.1589331366918695E-5</v>
      </c>
      <c r="BL64" s="25">
        <v>8.71468352376219E-5</v>
      </c>
      <c r="BM64" s="25">
        <v>1.1283941459779E-5</v>
      </c>
      <c r="BN64" s="25">
        <v>-7.6410580738226099E-5</v>
      </c>
      <c r="BO64" s="24">
        <v>1.88150849731443E-4</v>
      </c>
      <c r="BP64" s="25">
        <v>-7.7068299373063498E-3</v>
      </c>
      <c r="BQ64" s="24">
        <v>8.1897046003049997E-7</v>
      </c>
      <c r="BR64" s="24">
        <v>-7.9977195730737997E-6</v>
      </c>
      <c r="BS64" s="24">
        <v>2.6554146857583102E-4</v>
      </c>
      <c r="BT64" s="25">
        <v>1.96988541890724E-5</v>
      </c>
      <c r="BU64" s="25">
        <v>7.96945440124333E-4</v>
      </c>
      <c r="BV64" s="25">
        <v>1.5623189507050101E-4</v>
      </c>
      <c r="BW64" s="25">
        <v>-2.5089333517464799E-4</v>
      </c>
      <c r="BX64" s="25">
        <v>6.3046635407839995E-4</v>
      </c>
      <c r="BY64" s="25">
        <v>-1.15772305367296E-4</v>
      </c>
      <c r="BZ64" s="24">
        <v>-3.31957118619815E-6</v>
      </c>
      <c r="CA64" s="24">
        <v>-1.46474191302676E-3</v>
      </c>
      <c r="CB64" s="25">
        <v>-7.3423528012592297E-4</v>
      </c>
      <c r="CC64" s="24">
        <v>-5.0425743332894503E-4</v>
      </c>
      <c r="CD64" s="25">
        <v>4.4296542066293902E-4</v>
      </c>
      <c r="CE64" s="24">
        <v>-2.4706950766452801E-6</v>
      </c>
      <c r="CF64" s="24">
        <v>-6.1670600857542397E-4</v>
      </c>
      <c r="CG64" s="24">
        <v>-2.3118707993025901E-6</v>
      </c>
      <c r="CH64" s="24">
        <v>7.2712126864960902E-4</v>
      </c>
      <c r="CI64" s="24">
        <v>7.2872478027546098E-5</v>
      </c>
      <c r="CJ64" s="24">
        <v>8.2690415631874598E-4</v>
      </c>
      <c r="CK64" s="26">
        <v>5.1068710798971701E-4</v>
      </c>
    </row>
    <row r="65" spans="1:89" s="12" customFormat="1" ht="14.25" customHeight="1" x14ac:dyDescent="0.25">
      <c r="A65" s="7"/>
      <c r="B65" s="16" t="s">
        <v>100</v>
      </c>
      <c r="C65" s="1">
        <f>INDEX(Input_Cases!$B:$C,MATCH('GS Male'!$B65,Input_Cases!$B:$B,0),2)</f>
        <v>0</v>
      </c>
      <c r="D65" s="7"/>
      <c r="E65" s="14"/>
      <c r="G65" s="204" t="s">
        <v>298</v>
      </c>
      <c r="H65" s="7" t="s">
        <v>1</v>
      </c>
      <c r="I65" s="22">
        <f>I20*I46</f>
        <v>0</v>
      </c>
      <c r="J65" s="23">
        <v>-3.3446395083892903E-2</v>
      </c>
      <c r="K65" s="7"/>
      <c r="L65" s="93" t="str">
        <f t="shared" si="5"/>
        <v>X</v>
      </c>
      <c r="M65" s="93" t="str">
        <f t="shared" si="3"/>
        <v>X</v>
      </c>
      <c r="N65" s="93" t="str">
        <v>age_Can</v>
      </c>
      <c r="O65" s="25" t="s">
        <v>1</v>
      </c>
      <c r="P65" s="25">
        <v>-3.6556308814148499E-6</v>
      </c>
      <c r="Q65" s="25">
        <v>-3.5179807592816802E-5</v>
      </c>
      <c r="R65" s="25">
        <v>2.1913986403674802E-6</v>
      </c>
      <c r="S65" s="25">
        <v>-2.3062136354490698E-6</v>
      </c>
      <c r="T65" s="25">
        <v>1.22929235173797E-6</v>
      </c>
      <c r="U65" s="25">
        <v>4.0572286255420203E-7</v>
      </c>
      <c r="V65" s="25">
        <v>-9.8555589442851399E-7</v>
      </c>
      <c r="W65" s="25">
        <v>3.0807729084535E-7</v>
      </c>
      <c r="X65" s="25">
        <v>-2.8689848586234E-6</v>
      </c>
      <c r="Y65" s="25">
        <v>-5.5760004572708904E-6</v>
      </c>
      <c r="Z65" s="25">
        <v>-4.9433472477258604E-6</v>
      </c>
      <c r="AA65" s="25">
        <v>1.13546351140213E-6</v>
      </c>
      <c r="AB65" s="25">
        <v>-6.55989298261723E-7</v>
      </c>
      <c r="AC65" s="25">
        <v>-2.2542065540093299E-5</v>
      </c>
      <c r="AD65" s="25">
        <v>-3.6158843276777199E-6</v>
      </c>
      <c r="AE65" s="25">
        <v>6.9427176666950102E-7</v>
      </c>
      <c r="AF65" s="25">
        <v>-1.0052776227642999E-6</v>
      </c>
      <c r="AG65" s="25">
        <v>-4.8546547790645298E-8</v>
      </c>
      <c r="AH65" s="25">
        <v>-3.8597917984227304E-6</v>
      </c>
      <c r="AI65" s="25">
        <v>3.3498224978200603E-5</v>
      </c>
      <c r="AJ65" s="25">
        <v>-7.5170703880222907E-5</v>
      </c>
      <c r="AK65" s="24">
        <v>0</v>
      </c>
      <c r="AL65" s="25">
        <v>7.7389726816320901E-5</v>
      </c>
      <c r="AM65" s="25">
        <v>0</v>
      </c>
      <c r="AN65" s="25">
        <v>1.4478875361931299E-6</v>
      </c>
      <c r="AO65" s="25">
        <v>0</v>
      </c>
      <c r="AP65" s="25">
        <v>-5.6563988199337303E-4</v>
      </c>
      <c r="AQ65" s="25">
        <v>0</v>
      </c>
      <c r="AR65" s="25">
        <v>1.08653247804292E-5</v>
      </c>
      <c r="AS65" s="25">
        <v>5.6893296672898102E-7</v>
      </c>
      <c r="AT65" s="25">
        <v>8.4680820373768994E-6</v>
      </c>
      <c r="AU65" s="25">
        <v>-7.0690583366888896E-5</v>
      </c>
      <c r="AV65" s="25">
        <v>0</v>
      </c>
      <c r="AW65" s="25">
        <v>5.4833517971763498E-5</v>
      </c>
      <c r="AX65" s="25">
        <v>0</v>
      </c>
      <c r="AY65" s="25">
        <v>4.9154578585546897E-6</v>
      </c>
      <c r="AZ65" s="25">
        <v>1.49713043862978E-5</v>
      </c>
      <c r="BA65" s="25">
        <v>3.5283104902834399E-5</v>
      </c>
      <c r="BB65" s="25">
        <v>0</v>
      </c>
      <c r="BC65" s="25">
        <v>0</v>
      </c>
      <c r="BD65" s="25">
        <v>0</v>
      </c>
      <c r="BE65" s="25">
        <v>0</v>
      </c>
      <c r="BF65" s="25">
        <v>8.30886262841298E-6</v>
      </c>
      <c r="BG65" s="25">
        <v>-1.6544824539401699E-6</v>
      </c>
      <c r="BH65" s="25">
        <v>2.59108090699512E-5</v>
      </c>
      <c r="BI65" s="25">
        <v>8.75480656594374E-6</v>
      </c>
      <c r="BJ65" s="25">
        <v>-4.3756128808290402E-5</v>
      </c>
      <c r="BK65" s="25">
        <v>-6.0949827487231801E-5</v>
      </c>
      <c r="BL65" s="25">
        <v>-3.0453688808775302E-5</v>
      </c>
      <c r="BM65" s="25">
        <v>6.5307547672063501E-7</v>
      </c>
      <c r="BN65" s="25">
        <v>-1.4641223113660399E-5</v>
      </c>
      <c r="BO65" s="25">
        <v>-2.3948721336261201E-5</v>
      </c>
      <c r="BP65" s="25">
        <v>-3.762125692643E-6</v>
      </c>
      <c r="BQ65" s="25">
        <v>-7.7012761119556598E-7</v>
      </c>
      <c r="BR65" s="25">
        <v>-4.8413123338073301E-7</v>
      </c>
      <c r="BS65" s="25">
        <v>-1.61130101020785E-6</v>
      </c>
      <c r="BT65" s="25">
        <v>-5.8805377048372002E-7</v>
      </c>
      <c r="BU65" s="25">
        <v>3.5736474941427002E-6</v>
      </c>
      <c r="BV65" s="25">
        <v>7.0978751454900198E-6</v>
      </c>
      <c r="BW65" s="25">
        <v>3.91193219566143E-6</v>
      </c>
      <c r="BX65" s="25">
        <v>-9.20540739573954E-6</v>
      </c>
      <c r="BY65" s="25">
        <v>5.4881297144556902E-6</v>
      </c>
      <c r="BZ65" s="25">
        <v>4.7813819498981198E-7</v>
      </c>
      <c r="CA65" s="25">
        <v>-9.6084211674465808E-7</v>
      </c>
      <c r="CB65" s="25">
        <v>-1.7235648893265099E-6</v>
      </c>
      <c r="CC65" s="25">
        <v>-3.37115732853907E-5</v>
      </c>
      <c r="CD65" s="25">
        <v>1.10454719643384E-5</v>
      </c>
      <c r="CE65" s="25">
        <v>3.1746958153800098E-7</v>
      </c>
      <c r="CF65" s="25">
        <v>9.0306744752900703E-6</v>
      </c>
      <c r="CG65" s="25">
        <v>3.6496542798179298E-7</v>
      </c>
      <c r="CH65" s="25">
        <v>-3.9845540822989196E-6</v>
      </c>
      <c r="CI65" s="25">
        <v>-5.36647213288638E-5</v>
      </c>
      <c r="CJ65" s="25">
        <v>2.87383472684648E-5</v>
      </c>
      <c r="CK65" s="27">
        <v>9.6850626552831396E-5</v>
      </c>
    </row>
    <row r="66" spans="1:89" s="12" customFormat="1" x14ac:dyDescent="0.25">
      <c r="A66" s="7"/>
      <c r="B66" s="96"/>
      <c r="C66" s="20"/>
      <c r="D66" s="20"/>
      <c r="E66" s="44"/>
      <c r="G66" s="205"/>
      <c r="H66" s="7" t="s">
        <v>110</v>
      </c>
      <c r="I66" s="22">
        <f>I46*I64</f>
        <v>0</v>
      </c>
      <c r="J66" s="23">
        <v>-0.44562555485128502</v>
      </c>
      <c r="K66" s="7"/>
      <c r="L66" s="93" t="str">
        <f t="shared" si="5"/>
        <v>X</v>
      </c>
      <c r="M66" s="93" t="str">
        <f t="shared" si="3"/>
        <v>X</v>
      </c>
      <c r="N66" s="7" t="str">
        <v>Can_Str</v>
      </c>
      <c r="O66" s="25" t="s">
        <v>110</v>
      </c>
      <c r="P66" s="25">
        <v>1.88723077218292E-5</v>
      </c>
      <c r="Q66" s="25">
        <v>-1.88356145064022E-5</v>
      </c>
      <c r="R66" s="25">
        <v>-7.8933929741903202E-5</v>
      </c>
      <c r="S66" s="25">
        <v>-6.4453134072245399E-5</v>
      </c>
      <c r="T66" s="25">
        <v>1.5609355619022701E-4</v>
      </c>
      <c r="U66" s="25">
        <v>-9.3565499741739896E-5</v>
      </c>
      <c r="V66" s="25">
        <v>-6.9780831733368701E-5</v>
      </c>
      <c r="W66" s="25">
        <v>7.9315061834015103E-5</v>
      </c>
      <c r="X66" s="25">
        <v>-1.98143456839601E-4</v>
      </c>
      <c r="Y66" s="25">
        <v>3.2809042740784199E-4</v>
      </c>
      <c r="Z66" s="25">
        <v>4.1987424738524603E-6</v>
      </c>
      <c r="AA66" s="25">
        <v>-9.0736933116381899E-5</v>
      </c>
      <c r="AB66" s="25">
        <v>-4.4694324195150003E-5</v>
      </c>
      <c r="AC66" s="25">
        <v>8.0107726798126703E-4</v>
      </c>
      <c r="AD66" s="25">
        <v>1.5606644120414301E-6</v>
      </c>
      <c r="AE66" s="25">
        <v>-7.70365823159585E-5</v>
      </c>
      <c r="AF66" s="24">
        <v>6.8598328354761996E-5</v>
      </c>
      <c r="AG66" s="25">
        <v>-1.09269611169849E-4</v>
      </c>
      <c r="AH66" s="24">
        <v>2.8808877620169801E-4</v>
      </c>
      <c r="AI66" s="25">
        <v>-5.5159740491995902E-4</v>
      </c>
      <c r="AJ66" s="25">
        <v>1.4734079253556699E-4</v>
      </c>
      <c r="AK66" s="24">
        <v>0</v>
      </c>
      <c r="AL66" s="25">
        <v>4.2617675040220002E-4</v>
      </c>
      <c r="AM66" s="25">
        <v>0</v>
      </c>
      <c r="AN66" s="24">
        <v>6.20313393399523E-5</v>
      </c>
      <c r="AO66" s="25">
        <v>0</v>
      </c>
      <c r="AP66" s="25">
        <v>2.1769532673840699E-3</v>
      </c>
      <c r="AQ66" s="24">
        <v>0</v>
      </c>
      <c r="AR66" s="25">
        <v>-2.2001388832818201E-4</v>
      </c>
      <c r="AS66" s="24">
        <v>-1.0543501455849199E-4</v>
      </c>
      <c r="AT66" s="25">
        <v>-2.65300674517767E-4</v>
      </c>
      <c r="AU66" s="24">
        <v>4.1128553648231498E-5</v>
      </c>
      <c r="AV66" s="24">
        <v>0</v>
      </c>
      <c r="AW66" s="25">
        <v>-2.7003615481294298E-4</v>
      </c>
      <c r="AX66" s="25">
        <v>0</v>
      </c>
      <c r="AY66" s="25">
        <v>-1.7922785189701399E-4</v>
      </c>
      <c r="AZ66" s="25">
        <v>1.19830903137528E-4</v>
      </c>
      <c r="BA66" s="24">
        <v>4.4079669682073401E-4</v>
      </c>
      <c r="BB66" s="25">
        <v>0</v>
      </c>
      <c r="BC66" s="25">
        <v>0</v>
      </c>
      <c r="BD66" s="25">
        <v>0</v>
      </c>
      <c r="BE66" s="25">
        <v>0</v>
      </c>
      <c r="BF66" s="24">
        <v>-1.61756654126257E-4</v>
      </c>
      <c r="BG66" s="25">
        <v>1.09030922094302E-4</v>
      </c>
      <c r="BH66" s="24">
        <v>-3.0195900220403001E-3</v>
      </c>
      <c r="BI66" s="25">
        <v>-4.3756128808290503E-5</v>
      </c>
      <c r="BJ66" s="25">
        <v>6.6251322523750598E-3</v>
      </c>
      <c r="BK66" s="25">
        <v>-7.3032061842087203E-4</v>
      </c>
      <c r="BL66" s="25">
        <v>-4.6723147034651399E-4</v>
      </c>
      <c r="BM66" s="25">
        <v>4.0334171128181504E-6</v>
      </c>
      <c r="BN66" s="24">
        <v>-1.7395181358067401E-4</v>
      </c>
      <c r="BO66" s="24">
        <v>-5.2896882621133999E-5</v>
      </c>
      <c r="BP66" s="24">
        <v>-2.0706795942748699E-4</v>
      </c>
      <c r="BQ66" s="24">
        <v>3.7347479861876299E-6</v>
      </c>
      <c r="BR66" s="24">
        <v>6.7653266092012996E-6</v>
      </c>
      <c r="BS66" s="24">
        <v>-2.22099160820799E-4</v>
      </c>
      <c r="BT66" s="25">
        <v>1.2253979785786999E-6</v>
      </c>
      <c r="BU66" s="25">
        <v>7.4648908244902105E-5</v>
      </c>
      <c r="BV66" s="25">
        <v>-3.2057124550942403E-5</v>
      </c>
      <c r="BW66" s="24">
        <v>-1.28441274310429E-4</v>
      </c>
      <c r="BX66" s="25">
        <v>-3.6420464015150702E-4</v>
      </c>
      <c r="BY66" s="25">
        <v>3.9207822715452302E-5</v>
      </c>
      <c r="BZ66" s="24">
        <v>1.0175755621202599E-6</v>
      </c>
      <c r="CA66" s="24">
        <v>3.2576931763395002E-4</v>
      </c>
      <c r="CB66" s="25">
        <v>4.2697933759801602E-4</v>
      </c>
      <c r="CC66" s="24">
        <v>-4.8538572440841099E-4</v>
      </c>
      <c r="CD66" s="24">
        <v>-8.2891941627446597E-4</v>
      </c>
      <c r="CE66" s="24">
        <v>-1.00848238467383E-5</v>
      </c>
      <c r="CF66" s="24">
        <v>7.08839348331728E-4</v>
      </c>
      <c r="CG66" s="24">
        <v>1.10600477986417E-4</v>
      </c>
      <c r="CH66" s="24">
        <v>-1.5842059230347801E-4</v>
      </c>
      <c r="CI66" s="24">
        <v>3.5648763900843298E-4</v>
      </c>
      <c r="CJ66" s="24">
        <v>-8.19157166385954E-4</v>
      </c>
      <c r="CK66" s="26">
        <v>-7.2446972051977703E-4</v>
      </c>
    </row>
    <row r="67" spans="1:89" s="12" customFormat="1" x14ac:dyDescent="0.25">
      <c r="A67" s="7"/>
      <c r="B67" s="7"/>
      <c r="C67" s="7"/>
      <c r="D67" s="7"/>
      <c r="E67" s="7"/>
      <c r="G67" s="205"/>
      <c r="H67" s="7" t="s">
        <v>2</v>
      </c>
      <c r="I67" s="22">
        <f>I46*I57</f>
        <v>0</v>
      </c>
      <c r="J67" s="23">
        <v>-0.29663180398677003</v>
      </c>
      <c r="K67" s="7"/>
      <c r="L67" s="93" t="str">
        <f t="shared" si="5"/>
        <v>X</v>
      </c>
      <c r="M67" s="93" t="str">
        <f t="shared" si="3"/>
        <v>X</v>
      </c>
      <c r="N67" s="93" t="str">
        <v>Can_Hyp</v>
      </c>
      <c r="O67" s="25" t="s">
        <v>2</v>
      </c>
      <c r="P67" s="25">
        <v>3.8908649232360297E-5</v>
      </c>
      <c r="Q67" s="25">
        <v>-3.4871525392310203E-5</v>
      </c>
      <c r="R67" s="25">
        <v>-6.1089314974776496E-5</v>
      </c>
      <c r="S67" s="25">
        <v>-4.5570716616928098E-6</v>
      </c>
      <c r="T67" s="25">
        <v>3.64026459753969E-5</v>
      </c>
      <c r="U67" s="25">
        <v>1.5131687074476199E-4</v>
      </c>
      <c r="V67" s="25">
        <v>3.8660997769170799E-5</v>
      </c>
      <c r="W67" s="25">
        <v>3.0455804067357502E-5</v>
      </c>
      <c r="X67" s="25">
        <v>4.3570232299188401E-5</v>
      </c>
      <c r="Y67" s="25">
        <v>5.7754489826042401E-5</v>
      </c>
      <c r="Z67" s="25">
        <v>2.6365753975799702E-4</v>
      </c>
      <c r="AA67" s="25">
        <v>3.8555538268638401E-5</v>
      </c>
      <c r="AB67" s="25">
        <v>-5.5343323590565296E-7</v>
      </c>
      <c r="AC67" s="25">
        <v>7.8477800483769196E-4</v>
      </c>
      <c r="AD67" s="25">
        <v>1.2285964360267201E-4</v>
      </c>
      <c r="AE67" s="24">
        <v>-8.46798820272831E-5</v>
      </c>
      <c r="AF67" s="25">
        <v>3.7863436716975701E-7</v>
      </c>
      <c r="AG67" s="25">
        <v>-1.86685528206543E-4</v>
      </c>
      <c r="AH67" s="25">
        <v>7.5786403021168598E-5</v>
      </c>
      <c r="AI67" s="25">
        <v>-2.1527178076238601E-4</v>
      </c>
      <c r="AJ67" s="25">
        <v>3.5853013977454E-4</v>
      </c>
      <c r="AK67" s="25">
        <v>0</v>
      </c>
      <c r="AL67" s="25">
        <v>1.16759365918274E-3</v>
      </c>
      <c r="AM67" s="25">
        <v>0</v>
      </c>
      <c r="AN67" s="24">
        <v>2.4103629018947101E-6</v>
      </c>
      <c r="AO67" s="25">
        <v>0</v>
      </c>
      <c r="AP67" s="25">
        <v>9.0737631067531696E-4</v>
      </c>
      <c r="AQ67" s="25">
        <v>0</v>
      </c>
      <c r="AR67" s="25">
        <v>-3.6937701817519798E-5</v>
      </c>
      <c r="AS67" s="25">
        <v>1.09183026131833E-4</v>
      </c>
      <c r="AT67" s="25">
        <v>-1.39428168093038E-4</v>
      </c>
      <c r="AU67" s="24">
        <v>-5.90158231064474E-4</v>
      </c>
      <c r="AV67" s="24">
        <v>0</v>
      </c>
      <c r="AW67" s="25">
        <v>3.43548255238768E-4</v>
      </c>
      <c r="AX67" s="25">
        <v>0</v>
      </c>
      <c r="AY67" s="25">
        <v>-1.45987297553753E-4</v>
      </c>
      <c r="AZ67" s="25">
        <v>5.4407230153907002E-4</v>
      </c>
      <c r="BA67" s="25">
        <v>-3.1886074425383701E-3</v>
      </c>
      <c r="BB67" s="25">
        <v>0</v>
      </c>
      <c r="BC67" s="25">
        <v>0</v>
      </c>
      <c r="BD67" s="25">
        <v>0</v>
      </c>
      <c r="BE67" s="25">
        <v>0</v>
      </c>
      <c r="BF67" s="25">
        <v>-1.18179027309903E-4</v>
      </c>
      <c r="BG67" s="25">
        <v>2.38535820491556E-4</v>
      </c>
      <c r="BH67" s="25">
        <v>7.1589331366913897E-5</v>
      </c>
      <c r="BI67" s="25">
        <v>-6.0949827487231401E-5</v>
      </c>
      <c r="BJ67" s="25">
        <v>-7.30320618420878E-4</v>
      </c>
      <c r="BK67" s="25">
        <v>5.92926023352572E-3</v>
      </c>
      <c r="BL67" s="25">
        <v>-1.04054009232279E-3</v>
      </c>
      <c r="BM67" s="25">
        <v>-1.40515743628171E-5</v>
      </c>
      <c r="BN67" s="25">
        <v>9.6411321635379095E-4</v>
      </c>
      <c r="BO67" s="25">
        <v>-2.8098557493007E-4</v>
      </c>
      <c r="BP67" s="25">
        <v>3.68255336610153E-4</v>
      </c>
      <c r="BQ67" s="25">
        <v>-3.7873460040458801E-6</v>
      </c>
      <c r="BR67" s="25">
        <v>2.8408084103323001E-6</v>
      </c>
      <c r="BS67" s="25">
        <v>2.4215869328878301E-5</v>
      </c>
      <c r="BT67" s="25">
        <v>-4.8112393084322998E-6</v>
      </c>
      <c r="BU67" s="25">
        <v>2.31115167175812E-7</v>
      </c>
      <c r="BV67" s="25">
        <v>-4.0524703169987202E-4</v>
      </c>
      <c r="BW67" s="25">
        <v>1.05860646354567E-4</v>
      </c>
      <c r="BX67" s="25">
        <v>6.4675107690181303E-5</v>
      </c>
      <c r="BY67" s="25">
        <v>-1.38898267357517E-4</v>
      </c>
      <c r="BZ67" s="25">
        <v>1.1922206226155101E-6</v>
      </c>
      <c r="CA67" s="25">
        <v>8.0003812316146693E-5</v>
      </c>
      <c r="CB67" s="25">
        <v>3.3589537819296599E-4</v>
      </c>
      <c r="CC67" s="25">
        <v>-8.2147998558887805E-4</v>
      </c>
      <c r="CD67" s="25">
        <v>5.6298175574392496E-4</v>
      </c>
      <c r="CE67" s="25">
        <v>-1.02479130087445E-5</v>
      </c>
      <c r="CF67" s="25">
        <v>2.44039843859791E-4</v>
      </c>
      <c r="CG67" s="25">
        <v>-1.29911594173141E-4</v>
      </c>
      <c r="CH67" s="25">
        <v>5.8994518748180199E-5</v>
      </c>
      <c r="CI67" s="25">
        <v>-2.5497438286585701E-4</v>
      </c>
      <c r="CJ67" s="25">
        <v>-1.3182582449766501E-4</v>
      </c>
      <c r="CK67" s="27">
        <v>-2.7245965875034601E-4</v>
      </c>
    </row>
    <row r="68" spans="1:89" s="12" customFormat="1" x14ac:dyDescent="0.25">
      <c r="A68" s="7"/>
      <c r="B68" s="7"/>
      <c r="C68" s="7"/>
      <c r="D68" s="7"/>
      <c r="E68" s="7"/>
      <c r="G68" s="205"/>
      <c r="H68" s="7" t="s">
        <v>4</v>
      </c>
      <c r="I68" s="22">
        <f>I46*I56</f>
        <v>0</v>
      </c>
      <c r="J68" s="23">
        <v>-0.39103485131284998</v>
      </c>
      <c r="K68" s="7"/>
      <c r="L68" s="93" t="str">
        <f t="shared" si="5"/>
        <v>X</v>
      </c>
      <c r="M68" s="7" t="str">
        <f t="shared" si="3"/>
        <v>X</v>
      </c>
      <c r="N68" s="93" t="str">
        <v>Can_HF</v>
      </c>
      <c r="O68" s="25" t="s">
        <v>4</v>
      </c>
      <c r="P68" s="25">
        <v>1.9521834304463401E-5</v>
      </c>
      <c r="Q68" s="24">
        <v>2.8234205600224103E-4</v>
      </c>
      <c r="R68" s="25">
        <v>8.9833384640078203E-5</v>
      </c>
      <c r="S68" s="24">
        <v>-1.69885931765969E-4</v>
      </c>
      <c r="T68" s="24">
        <v>3.2012224655183799E-6</v>
      </c>
      <c r="U68" s="24">
        <v>2.4256310413724499E-5</v>
      </c>
      <c r="V68" s="25">
        <v>-1.94483141364738E-6</v>
      </c>
      <c r="W68" s="24">
        <v>2.4980218098040199E-5</v>
      </c>
      <c r="X68" s="25">
        <v>1.49376131980654E-5</v>
      </c>
      <c r="Y68" s="25">
        <v>2.0110796847158601E-4</v>
      </c>
      <c r="Z68" s="25">
        <v>-2.7498102196136099E-5</v>
      </c>
      <c r="AA68" s="25">
        <v>-1.8485750376822299E-4</v>
      </c>
      <c r="AB68" s="25">
        <v>1.0333547793848801E-4</v>
      </c>
      <c r="AC68" s="25">
        <v>4.0979976295400502E-5</v>
      </c>
      <c r="AD68" s="25">
        <v>-2.20365220683607E-5</v>
      </c>
      <c r="AE68" s="24">
        <v>6.7089833331426306E-5</v>
      </c>
      <c r="AF68" s="25">
        <v>-1.4257292336527201E-4</v>
      </c>
      <c r="AG68" s="25">
        <v>1.81439613191614E-4</v>
      </c>
      <c r="AH68" s="24">
        <v>8.7659813224876405E-5</v>
      </c>
      <c r="AI68" s="25">
        <v>9.4767800574155803E-4</v>
      </c>
      <c r="AJ68" s="25">
        <v>9.7226556685772004E-5</v>
      </c>
      <c r="AK68" s="24">
        <v>0</v>
      </c>
      <c r="AL68" s="25">
        <v>-8.1061500593821996E-4</v>
      </c>
      <c r="AM68" s="25">
        <v>0</v>
      </c>
      <c r="AN68" s="25">
        <v>5.0048200497948403E-5</v>
      </c>
      <c r="AO68" s="24">
        <v>0</v>
      </c>
      <c r="AP68" s="25">
        <v>1.5067079836265599E-3</v>
      </c>
      <c r="AQ68" s="25">
        <v>0</v>
      </c>
      <c r="AR68" s="25">
        <v>6.3882444919653904E-5</v>
      </c>
      <c r="AS68" s="24">
        <v>-2.3838472121640299E-4</v>
      </c>
      <c r="AT68" s="25">
        <v>-2.1354929811154901E-4</v>
      </c>
      <c r="AU68" s="24">
        <v>5.9710117486747299E-4</v>
      </c>
      <c r="AV68" s="24">
        <v>0</v>
      </c>
      <c r="AW68" s="25">
        <v>-1.82355319315051E-4</v>
      </c>
      <c r="AX68" s="25">
        <v>0</v>
      </c>
      <c r="AY68" s="25">
        <v>1.34136500047755E-5</v>
      </c>
      <c r="AZ68" s="25">
        <v>-3.48300879851461E-3</v>
      </c>
      <c r="BA68" s="24">
        <v>5.6265812459529703E-4</v>
      </c>
      <c r="BB68" s="25">
        <v>0</v>
      </c>
      <c r="BC68" s="25">
        <v>0</v>
      </c>
      <c r="BD68" s="25">
        <v>0</v>
      </c>
      <c r="BE68" s="25">
        <v>0</v>
      </c>
      <c r="BF68" s="24">
        <v>6.2002848718541905E-5</v>
      </c>
      <c r="BG68" s="25">
        <v>-3.4252839121062799E-5</v>
      </c>
      <c r="BH68" s="24">
        <v>8.7146835237625694E-5</v>
      </c>
      <c r="BI68" s="25">
        <v>-3.0453688808776101E-5</v>
      </c>
      <c r="BJ68" s="24">
        <v>-4.6723147034651198E-4</v>
      </c>
      <c r="BK68" s="25">
        <v>-1.04054009232278E-3</v>
      </c>
      <c r="BL68" s="25">
        <v>7.0835241328605497E-3</v>
      </c>
      <c r="BM68" s="25">
        <v>5.1401626645986799E-6</v>
      </c>
      <c r="BN68" s="24">
        <v>-2.7250565681988899E-4</v>
      </c>
      <c r="BO68" s="24">
        <v>-1.71947267613471E-4</v>
      </c>
      <c r="BP68" s="24">
        <v>1.0934711978124E-4</v>
      </c>
      <c r="BQ68" s="24">
        <v>3.6874519442198101E-6</v>
      </c>
      <c r="BR68" s="24">
        <v>-1.32576355488877E-5</v>
      </c>
      <c r="BS68" s="24">
        <v>-8.2693978250744898E-4</v>
      </c>
      <c r="BT68" s="25">
        <v>-2.8582242796374699E-6</v>
      </c>
      <c r="BU68" s="24">
        <v>8.5236683588151601E-5</v>
      </c>
      <c r="BV68" s="24">
        <v>-4.3155306838773197E-5</v>
      </c>
      <c r="BW68" s="25">
        <v>-2.4858939480829901E-5</v>
      </c>
      <c r="BX68" s="25">
        <v>-5.7973993486187998E-4</v>
      </c>
      <c r="BY68" s="25">
        <v>2.52902785806815E-6</v>
      </c>
      <c r="BZ68" s="24">
        <v>-4.6856939051176301E-6</v>
      </c>
      <c r="CA68" s="24">
        <v>1.5458590384816501E-5</v>
      </c>
      <c r="CB68" s="24">
        <v>-1.8198455184258299E-4</v>
      </c>
      <c r="CC68" s="25">
        <v>1.04778307037309E-3</v>
      </c>
      <c r="CD68" s="25">
        <v>-9.44543287558467E-4</v>
      </c>
      <c r="CE68" s="24">
        <v>-2.05891051334494E-6</v>
      </c>
      <c r="CF68" s="24">
        <v>1.81091288229444E-3</v>
      </c>
      <c r="CG68" s="24">
        <v>3.3187588872079002E-4</v>
      </c>
      <c r="CH68" s="24">
        <v>-1.8229473062459801E-4</v>
      </c>
      <c r="CI68" s="24">
        <v>7.5514180190793095E-5</v>
      </c>
      <c r="CJ68" s="24">
        <v>5.7701311048309297E-4</v>
      </c>
      <c r="CK68" s="26">
        <v>-4.78199759162722E-4</v>
      </c>
    </row>
    <row r="69" spans="1:89" s="12" customFormat="1" x14ac:dyDescent="0.25">
      <c r="A69" s="7"/>
      <c r="B69" s="7"/>
      <c r="C69" s="7"/>
      <c r="D69" s="7"/>
      <c r="E69" s="7"/>
      <c r="G69" s="205"/>
      <c r="H69" s="7" t="s">
        <v>5</v>
      </c>
      <c r="I69" s="22">
        <f>I20*I40</f>
        <v>0</v>
      </c>
      <c r="J69" s="23">
        <v>-2.6565911775563399E-2</v>
      </c>
      <c r="K69" s="7"/>
      <c r="L69" s="93" t="str">
        <f t="shared" si="5"/>
        <v>X</v>
      </c>
      <c r="M69" s="93" t="str">
        <f t="shared" si="3"/>
        <v>X</v>
      </c>
      <c r="N69" s="93" t="str">
        <v>age_Alc</v>
      </c>
      <c r="O69" s="25" t="s">
        <v>5</v>
      </c>
      <c r="P69" s="25">
        <v>-1.8404113014596399E-6</v>
      </c>
      <c r="Q69" s="25">
        <v>8.1871486909884105E-5</v>
      </c>
      <c r="R69" s="25">
        <v>-6.8353139717726503E-6</v>
      </c>
      <c r="S69" s="25">
        <v>7.0410497742461998E-6</v>
      </c>
      <c r="T69" s="25">
        <v>2.2183741927142798E-6</v>
      </c>
      <c r="U69" s="25">
        <v>-6.1467462460150901E-6</v>
      </c>
      <c r="V69" s="25">
        <v>-6.4568888956981102E-6</v>
      </c>
      <c r="W69" s="25">
        <v>-1.25691399855918E-6</v>
      </c>
      <c r="X69" s="25">
        <v>-6.2397383141291603E-6</v>
      </c>
      <c r="Y69" s="25">
        <v>-3.0167465521564099E-6</v>
      </c>
      <c r="Z69" s="25">
        <v>6.1466290813319697E-6</v>
      </c>
      <c r="AA69" s="25">
        <v>1.51625336455422E-6</v>
      </c>
      <c r="AB69" s="25">
        <v>2.04249832966625E-6</v>
      </c>
      <c r="AC69" s="25">
        <v>6.04263096814205E-6</v>
      </c>
      <c r="AD69" s="25">
        <v>2.20564482838362E-6</v>
      </c>
      <c r="AE69" s="25">
        <v>4.5347591251400103E-6</v>
      </c>
      <c r="AF69" s="24">
        <v>6.34316507239493E-6</v>
      </c>
      <c r="AG69" s="25">
        <v>6.8096496346834601E-6</v>
      </c>
      <c r="AH69" s="25">
        <v>-7.8440971860758405E-6</v>
      </c>
      <c r="AI69" s="25">
        <v>-7.4520992815047296E-6</v>
      </c>
      <c r="AJ69" s="25">
        <v>-9.8019524185102196E-4</v>
      </c>
      <c r="AK69" s="25">
        <v>0</v>
      </c>
      <c r="AL69" s="25">
        <v>1.4915219584966E-4</v>
      </c>
      <c r="AM69" s="25">
        <v>0</v>
      </c>
      <c r="AN69" s="24">
        <v>5.5464207421119397E-6</v>
      </c>
      <c r="AO69" s="25">
        <v>0</v>
      </c>
      <c r="AP69" s="25">
        <v>-3.31763138115444E-5</v>
      </c>
      <c r="AQ69" s="25">
        <v>0</v>
      </c>
      <c r="AR69" s="25">
        <v>9.5918761149061008E-6</v>
      </c>
      <c r="AS69" s="25">
        <v>4.5525276716409296E-6</v>
      </c>
      <c r="AT69" s="25">
        <v>2.0708901306001901E-5</v>
      </c>
      <c r="AU69" s="24">
        <v>6.9860474800094896E-5</v>
      </c>
      <c r="AV69" s="25">
        <v>0</v>
      </c>
      <c r="AW69" s="25">
        <v>-6.0002287975776403E-5</v>
      </c>
      <c r="AX69" s="25">
        <v>0</v>
      </c>
      <c r="AY69" s="25">
        <v>1.7662358518279302E-5</v>
      </c>
      <c r="AZ69" s="25">
        <v>7.0134413408787002E-6</v>
      </c>
      <c r="BA69" s="25">
        <v>3.3532412512559298E-5</v>
      </c>
      <c r="BB69" s="25">
        <v>0</v>
      </c>
      <c r="BC69" s="25">
        <v>0</v>
      </c>
      <c r="BD69" s="25">
        <v>0</v>
      </c>
      <c r="BE69" s="25">
        <v>0</v>
      </c>
      <c r="BF69" s="25">
        <v>3.6830765493970198E-5</v>
      </c>
      <c r="BG69" s="25">
        <v>2.4229563807545899E-5</v>
      </c>
      <c r="BH69" s="25">
        <v>1.12839414597791E-5</v>
      </c>
      <c r="BI69" s="25">
        <v>6.5307547672059795E-7</v>
      </c>
      <c r="BJ69" s="25">
        <v>4.0334171128186798E-6</v>
      </c>
      <c r="BK69" s="25">
        <v>-1.40515743628167E-5</v>
      </c>
      <c r="BL69" s="25">
        <v>5.1401626645990298E-6</v>
      </c>
      <c r="BM69" s="25">
        <v>1.7818691559395701E-5</v>
      </c>
      <c r="BN69" s="25">
        <v>-1.69713062436612E-4</v>
      </c>
      <c r="BO69" s="25">
        <v>1.9381943574430102E-6</v>
      </c>
      <c r="BP69" s="24">
        <v>-1.40393434824851E-5</v>
      </c>
      <c r="BQ69" s="25">
        <v>8.3837925971739798E-7</v>
      </c>
      <c r="BR69" s="25">
        <v>4.99916166597004E-8</v>
      </c>
      <c r="BS69" s="25">
        <v>6.20873953769964E-6</v>
      </c>
      <c r="BT69" s="25">
        <v>-6.6941862103540195E-7</v>
      </c>
      <c r="BU69" s="25">
        <v>-2.4385961554929401E-6</v>
      </c>
      <c r="BV69" s="25">
        <v>-7.0691606276478805E-7</v>
      </c>
      <c r="BW69" s="25">
        <v>-1.7712647536483099E-5</v>
      </c>
      <c r="BX69" s="25">
        <v>9.90416517586927E-5</v>
      </c>
      <c r="BY69" s="25">
        <v>2.7344824059935301E-6</v>
      </c>
      <c r="BZ69" s="25">
        <v>-1.1203974385446701E-6</v>
      </c>
      <c r="CA69" s="25">
        <v>-8.3594894768147394E-8</v>
      </c>
      <c r="CB69" s="25">
        <v>-2.8255072889634098E-6</v>
      </c>
      <c r="CC69" s="25">
        <v>-1.01055691078458E-4</v>
      </c>
      <c r="CD69" s="25">
        <v>-1.3300176320674899E-4</v>
      </c>
      <c r="CE69" s="25">
        <v>-1.0653549890062601E-7</v>
      </c>
      <c r="CF69" s="25">
        <v>2.5304905989350901E-5</v>
      </c>
      <c r="CG69" s="25">
        <v>-8.5544083643439505E-6</v>
      </c>
      <c r="CH69" s="25">
        <v>4.43615709630469E-5</v>
      </c>
      <c r="CI69" s="25">
        <v>-3.7657024445655199E-5</v>
      </c>
      <c r="CJ69" s="25">
        <v>2.50217811062352E-5</v>
      </c>
      <c r="CK69" s="27">
        <v>-4.1592644290453397E-5</v>
      </c>
    </row>
    <row r="70" spans="1:89" s="12" customFormat="1" x14ac:dyDescent="0.25">
      <c r="A70" s="7"/>
      <c r="B70" s="7"/>
      <c r="C70" s="7"/>
      <c r="D70" s="7"/>
      <c r="E70" s="7"/>
      <c r="G70" s="205"/>
      <c r="H70" s="7" t="s">
        <v>19</v>
      </c>
      <c r="I70" s="22">
        <f>I40*I57</f>
        <v>0</v>
      </c>
      <c r="J70" s="23">
        <v>-0.54974048302949496</v>
      </c>
      <c r="K70" s="7"/>
      <c r="L70" s="93" t="str">
        <f t="shared" si="5"/>
        <v>X</v>
      </c>
      <c r="M70" s="7" t="str">
        <f t="shared" si="3"/>
        <v>X</v>
      </c>
      <c r="N70" s="93" t="str">
        <v>Alc_Hyp</v>
      </c>
      <c r="O70" s="25" t="s">
        <v>19</v>
      </c>
      <c r="P70" s="25">
        <v>2.2001182151118301E-5</v>
      </c>
      <c r="Q70" s="24">
        <v>-1.0234415518426401E-4</v>
      </c>
      <c r="R70" s="25">
        <v>7.1894063703838198E-5</v>
      </c>
      <c r="S70" s="25">
        <v>-6.9645696801280604E-5</v>
      </c>
      <c r="T70" s="25">
        <v>4.3237524274043103E-5</v>
      </c>
      <c r="U70" s="24">
        <v>1.10841424086867E-5</v>
      </c>
      <c r="V70" s="24">
        <v>4.2985825464358999E-5</v>
      </c>
      <c r="W70" s="25">
        <v>1.3064421811028099E-4</v>
      </c>
      <c r="X70" s="25">
        <v>5.9550728001191398E-5</v>
      </c>
      <c r="Y70" s="25">
        <v>2.52616904281674E-4</v>
      </c>
      <c r="Z70" s="25">
        <v>-4.9035347216726102E-5</v>
      </c>
      <c r="AA70" s="24">
        <v>-3.5773090104305803E-5</v>
      </c>
      <c r="AB70" s="25">
        <v>-3.7234458172491899E-5</v>
      </c>
      <c r="AC70" s="25">
        <v>-2.5077953595825702E-4</v>
      </c>
      <c r="AD70" s="24">
        <v>1.90894688508017E-4</v>
      </c>
      <c r="AE70" s="24">
        <v>1.6148317588561999E-6</v>
      </c>
      <c r="AF70" s="24">
        <v>-2.40623554469034E-4</v>
      </c>
      <c r="AG70" s="25">
        <v>-1.0274499649046101E-4</v>
      </c>
      <c r="AH70" s="24">
        <v>-1.6576673129902599E-5</v>
      </c>
      <c r="AI70" s="25">
        <v>-1.70578667377396E-3</v>
      </c>
      <c r="AJ70" s="24">
        <v>4.1446654743153098E-3</v>
      </c>
      <c r="AK70" s="24">
        <v>0</v>
      </c>
      <c r="AL70" s="25">
        <v>5.5058291430771697E-4</v>
      </c>
      <c r="AM70" s="25">
        <v>0</v>
      </c>
      <c r="AN70" s="24">
        <v>-5.3847658766562101E-5</v>
      </c>
      <c r="AO70" s="24">
        <v>0</v>
      </c>
      <c r="AP70" s="25">
        <v>4.9043988516690403E-4</v>
      </c>
      <c r="AQ70" s="24">
        <v>0</v>
      </c>
      <c r="AR70" s="25">
        <v>3.5699145640859101E-4</v>
      </c>
      <c r="AS70" s="24">
        <v>-2.2605660742604502E-5</v>
      </c>
      <c r="AT70" s="25">
        <v>-2.4933612620126402E-4</v>
      </c>
      <c r="AU70" s="24">
        <v>2.8883557648012902E-4</v>
      </c>
      <c r="AV70" s="25">
        <v>0</v>
      </c>
      <c r="AW70" s="25">
        <v>5.0364879268208597E-4</v>
      </c>
      <c r="AX70" s="25">
        <v>0</v>
      </c>
      <c r="AY70" s="25">
        <v>2.6033367784386299E-5</v>
      </c>
      <c r="AZ70" s="25">
        <v>4.21637425796334E-5</v>
      </c>
      <c r="BA70" s="24">
        <v>-2.11128313046694E-3</v>
      </c>
      <c r="BB70" s="25">
        <v>0</v>
      </c>
      <c r="BC70" s="25">
        <v>0</v>
      </c>
      <c r="BD70" s="24">
        <v>0</v>
      </c>
      <c r="BE70" s="25">
        <v>0</v>
      </c>
      <c r="BF70" s="25">
        <v>6.8002449664301607E-5</v>
      </c>
      <c r="BG70" s="25">
        <v>-1.7165149744676701E-4</v>
      </c>
      <c r="BH70" s="24">
        <v>-7.64105807382295E-5</v>
      </c>
      <c r="BI70" s="25">
        <v>-1.4641223113660399E-5</v>
      </c>
      <c r="BJ70" s="24">
        <v>-1.7395181358068499E-4</v>
      </c>
      <c r="BK70" s="25">
        <v>9.64113216353789E-4</v>
      </c>
      <c r="BL70" s="25">
        <v>-2.72505656819895E-4</v>
      </c>
      <c r="BM70" s="25">
        <v>-1.69713062436613E-4</v>
      </c>
      <c r="BN70" s="25">
        <v>1.1332290209201399E-2</v>
      </c>
      <c r="BO70" s="24">
        <v>6.6380296218482697E-5</v>
      </c>
      <c r="BP70" s="24">
        <v>1.14581247940732E-4</v>
      </c>
      <c r="BQ70" s="24">
        <v>-6.0123651753252401E-6</v>
      </c>
      <c r="BR70" s="24">
        <v>2.3607139268095801E-5</v>
      </c>
      <c r="BS70" s="25">
        <v>-1.2083661201681001E-3</v>
      </c>
      <c r="BT70" s="25">
        <v>3.9271952509373198E-5</v>
      </c>
      <c r="BU70" s="24">
        <v>-6.4099491466803802E-5</v>
      </c>
      <c r="BV70" s="24">
        <v>3.6318069031527402E-5</v>
      </c>
      <c r="BW70" s="24">
        <v>3.5985256343061003E-4</v>
      </c>
      <c r="BX70" s="25">
        <v>1.6506722557678601E-4</v>
      </c>
      <c r="BY70" s="25">
        <v>-8.5567992024446505E-5</v>
      </c>
      <c r="BZ70" s="25">
        <v>1.55287070145661E-6</v>
      </c>
      <c r="CA70" s="24">
        <v>-5.1394830527125399E-4</v>
      </c>
      <c r="CB70" s="24">
        <v>8.22251863920106E-4</v>
      </c>
      <c r="CC70" s="25">
        <v>-3.4277041789950399E-3</v>
      </c>
      <c r="CD70" s="24">
        <v>-2.5337709851575101E-3</v>
      </c>
      <c r="CE70" s="24">
        <v>5.5249456809879097E-6</v>
      </c>
      <c r="CF70" s="24">
        <v>4.5049119856121101E-4</v>
      </c>
      <c r="CG70" s="24">
        <v>-8.5582100393765602E-5</v>
      </c>
      <c r="CH70" s="24">
        <v>1.46994640562463E-3</v>
      </c>
      <c r="CI70" s="24">
        <v>-5.7373806831944902E-4</v>
      </c>
      <c r="CJ70" s="24">
        <v>2.8067859077117398E-4</v>
      </c>
      <c r="CK70" s="26">
        <v>-5.3199366106150602E-4</v>
      </c>
    </row>
    <row r="71" spans="1:89" s="12" customFormat="1" x14ac:dyDescent="0.25">
      <c r="A71" s="7"/>
      <c r="B71" s="7"/>
      <c r="C71" s="7"/>
      <c r="D71" s="7"/>
      <c r="E71" s="7"/>
      <c r="G71" s="205"/>
      <c r="H71" s="7" t="s">
        <v>111</v>
      </c>
      <c r="I71" s="22">
        <f>I46*I59</f>
        <v>0</v>
      </c>
      <c r="J71" s="23">
        <v>-0.22899772293911699</v>
      </c>
      <c r="K71" s="7"/>
      <c r="L71" s="93" t="str">
        <f t="shared" si="5"/>
        <v>X</v>
      </c>
      <c r="M71" s="93" t="str">
        <f t="shared" si="3"/>
        <v>X</v>
      </c>
      <c r="N71" s="93" t="str">
        <v>Can_PrD</v>
      </c>
      <c r="O71" s="25" t="s">
        <v>111</v>
      </c>
      <c r="P71" s="25">
        <v>-3.1289860949079399E-6</v>
      </c>
      <c r="Q71" s="25">
        <v>-1.78093867377163E-4</v>
      </c>
      <c r="R71" s="25">
        <v>3.3027580871159597E-5</v>
      </c>
      <c r="S71" s="25">
        <v>-3.26136940713443E-6</v>
      </c>
      <c r="T71" s="25">
        <v>2.26707577149923E-5</v>
      </c>
      <c r="U71" s="25">
        <v>9.3924508852141905E-5</v>
      </c>
      <c r="V71" s="25">
        <v>2.4547234686713701E-5</v>
      </c>
      <c r="W71" s="25">
        <v>-7.16508094476876E-6</v>
      </c>
      <c r="X71" s="25">
        <v>-5.3240494906208298E-5</v>
      </c>
      <c r="Y71" s="25">
        <v>7.0652695927183706E-5</v>
      </c>
      <c r="Z71" s="25">
        <v>-7.2520424418908496E-5</v>
      </c>
      <c r="AA71" s="25">
        <v>-3.1922827926327902E-5</v>
      </c>
      <c r="AB71" s="25">
        <v>2.35542275139626E-5</v>
      </c>
      <c r="AC71" s="25">
        <v>3.9375668735526297E-4</v>
      </c>
      <c r="AD71" s="25">
        <v>4.9770855425972502E-5</v>
      </c>
      <c r="AE71" s="24">
        <v>3.2537993940471198E-5</v>
      </c>
      <c r="AF71" s="25">
        <v>4.0494215778604398E-5</v>
      </c>
      <c r="AG71" s="25">
        <v>-4.1435692695133599E-5</v>
      </c>
      <c r="AH71" s="25">
        <v>-3.86592741603888E-4</v>
      </c>
      <c r="AI71" s="25">
        <v>1.9155521978114E-4</v>
      </c>
      <c r="AJ71" s="25">
        <v>-1.51671053386639E-4</v>
      </c>
      <c r="AK71" s="25">
        <v>0</v>
      </c>
      <c r="AL71" s="25">
        <v>-7.32889229982763E-4</v>
      </c>
      <c r="AM71" s="25">
        <v>0</v>
      </c>
      <c r="AN71" s="25">
        <v>-9.4193786398729296E-5</v>
      </c>
      <c r="AO71" s="25">
        <v>0</v>
      </c>
      <c r="AP71" s="25">
        <v>1.10410287784065E-3</v>
      </c>
      <c r="AQ71" s="25">
        <v>0</v>
      </c>
      <c r="AR71" s="25">
        <v>-3.5648590515214098E-4</v>
      </c>
      <c r="AS71" s="25">
        <v>-3.2451751257573503E-5</v>
      </c>
      <c r="AT71" s="25">
        <v>-1.6680162014670699E-4</v>
      </c>
      <c r="AU71" s="24">
        <v>1.09811952331129E-4</v>
      </c>
      <c r="AV71" s="24">
        <v>0</v>
      </c>
      <c r="AW71" s="25">
        <v>-1.7634549927812799E-4</v>
      </c>
      <c r="AX71" s="25">
        <v>0</v>
      </c>
      <c r="AY71" s="25">
        <v>7.6651358227083503E-5</v>
      </c>
      <c r="AZ71" s="25">
        <v>1.6773862285261699E-4</v>
      </c>
      <c r="BA71" s="25">
        <v>6.6158460281161099E-5</v>
      </c>
      <c r="BB71" s="25">
        <v>0</v>
      </c>
      <c r="BC71" s="25">
        <v>0</v>
      </c>
      <c r="BD71" s="25">
        <v>0</v>
      </c>
      <c r="BE71" s="25">
        <v>0</v>
      </c>
      <c r="BF71" s="25">
        <v>-1.4510346833346399E-4</v>
      </c>
      <c r="BG71" s="25">
        <v>4.2975695261716299E-4</v>
      </c>
      <c r="BH71" s="25">
        <v>1.88150849731443E-4</v>
      </c>
      <c r="BI71" s="25">
        <v>-2.39487213362617E-5</v>
      </c>
      <c r="BJ71" s="25">
        <v>-5.2896882621131397E-5</v>
      </c>
      <c r="BK71" s="25">
        <v>-2.80985574930068E-4</v>
      </c>
      <c r="BL71" s="25">
        <v>-1.71947267613471E-4</v>
      </c>
      <c r="BM71" s="25">
        <v>1.9381943574431E-6</v>
      </c>
      <c r="BN71" s="25">
        <v>6.6380296218482006E-5</v>
      </c>
      <c r="BO71" s="25">
        <v>2.9548733930489499E-3</v>
      </c>
      <c r="BP71" s="25">
        <v>-1.78484638262188E-4</v>
      </c>
      <c r="BQ71" s="25">
        <v>1.88380892360116E-6</v>
      </c>
      <c r="BR71" s="25">
        <v>-2.7016236874564099E-6</v>
      </c>
      <c r="BS71" s="25">
        <v>-2.6325925368615499E-4</v>
      </c>
      <c r="BT71" s="25">
        <v>4.2564473166130703E-6</v>
      </c>
      <c r="BU71" s="25">
        <v>-1.7615917197058001E-4</v>
      </c>
      <c r="BV71" s="25">
        <v>-4.0833835199750201E-4</v>
      </c>
      <c r="BW71" s="25">
        <v>-3.82634558191204E-4</v>
      </c>
      <c r="BX71" s="25">
        <v>2.8988270206105999E-4</v>
      </c>
      <c r="BY71" s="25">
        <v>-2.3356058551783301E-4</v>
      </c>
      <c r="BZ71" s="25">
        <v>2.6577639695638701E-6</v>
      </c>
      <c r="CA71" s="25">
        <v>-2.2450764729430099E-4</v>
      </c>
      <c r="CB71" s="25">
        <v>9.75776889183724E-5</v>
      </c>
      <c r="CC71" s="25">
        <v>4.8535422632915698E-4</v>
      </c>
      <c r="CD71" s="25">
        <v>-1.49070605963133E-4</v>
      </c>
      <c r="CE71" s="25">
        <v>-6.1579788362845904E-6</v>
      </c>
      <c r="CF71" s="25">
        <v>3.2518118209433399E-4</v>
      </c>
      <c r="CG71" s="25">
        <v>1.13723808593104E-5</v>
      </c>
      <c r="CH71" s="25">
        <v>1.10932042261675E-4</v>
      </c>
      <c r="CI71" s="25">
        <v>1.0328960690232001E-4</v>
      </c>
      <c r="CJ71" s="25">
        <v>3.4403454820508599E-4</v>
      </c>
      <c r="CK71" s="27">
        <v>8.4754732014303199E-5</v>
      </c>
    </row>
    <row r="72" spans="1:89" s="12" customFormat="1" x14ac:dyDescent="0.25">
      <c r="A72" s="7"/>
      <c r="B72" s="7"/>
      <c r="C72" s="7"/>
      <c r="D72" s="7"/>
      <c r="E72" s="7"/>
      <c r="G72" s="205"/>
      <c r="H72" s="7" t="s">
        <v>112</v>
      </c>
      <c r="I72" s="22">
        <f>I57*I64</f>
        <v>0</v>
      </c>
      <c r="J72" s="23">
        <v>-0.41263520297034401</v>
      </c>
      <c r="K72" s="7"/>
      <c r="L72" s="93" t="str">
        <f t="shared" si="5"/>
        <v>X</v>
      </c>
      <c r="M72" s="93" t="str">
        <f t="shared" si="3"/>
        <v>X</v>
      </c>
      <c r="N72" s="93" t="str">
        <v>Hyp_Str</v>
      </c>
      <c r="O72" s="25" t="s">
        <v>112</v>
      </c>
      <c r="P72" s="25">
        <v>2.41206704504352E-5</v>
      </c>
      <c r="Q72" s="25">
        <v>-2.2917409514369599E-4</v>
      </c>
      <c r="R72" s="25">
        <v>1.01461856902761E-5</v>
      </c>
      <c r="S72" s="25">
        <v>1.0918509814275899E-4</v>
      </c>
      <c r="T72" s="25">
        <v>-8.9767946336860094E-5</v>
      </c>
      <c r="U72" s="25">
        <v>8.17997766794803E-5</v>
      </c>
      <c r="V72" s="25">
        <v>7.7694466621732595E-6</v>
      </c>
      <c r="W72" s="25">
        <v>1.4983632688193001E-4</v>
      </c>
      <c r="X72" s="25">
        <v>-1.11384526163119E-4</v>
      </c>
      <c r="Y72" s="25">
        <v>9.2882853076978899E-5</v>
      </c>
      <c r="Z72" s="25">
        <v>3.21326653797798E-4</v>
      </c>
      <c r="AA72" s="25">
        <v>2.06299966962363E-4</v>
      </c>
      <c r="AB72" s="25">
        <v>2.5361943927645899E-5</v>
      </c>
      <c r="AC72" s="25">
        <v>-4.5451101201516501E-4</v>
      </c>
      <c r="AD72" s="25">
        <v>2.0823005379482999E-5</v>
      </c>
      <c r="AE72" s="25">
        <v>-4.5290851943140398E-5</v>
      </c>
      <c r="AF72" s="24">
        <v>-2.42797971566407E-4</v>
      </c>
      <c r="AG72" s="25">
        <v>8.1187030062951403E-5</v>
      </c>
      <c r="AH72" s="25">
        <v>-2.1776259300104701E-4</v>
      </c>
      <c r="AI72" s="25">
        <v>-3.1767477246913202E-5</v>
      </c>
      <c r="AJ72" s="25">
        <v>8.9651531430517701E-4</v>
      </c>
      <c r="AK72" s="25">
        <v>0</v>
      </c>
      <c r="AL72" s="25">
        <v>1.31039182141645E-3</v>
      </c>
      <c r="AM72" s="25">
        <v>0</v>
      </c>
      <c r="AN72" s="24">
        <v>7.28926458062969E-5</v>
      </c>
      <c r="AO72" s="25">
        <v>0</v>
      </c>
      <c r="AP72" s="25">
        <v>1.3332839264144699E-4</v>
      </c>
      <c r="AQ72" s="25">
        <v>0</v>
      </c>
      <c r="AR72" s="25">
        <v>-9.3400655624541104E-6</v>
      </c>
      <c r="AS72" s="25">
        <v>-5.3945847359580702E-5</v>
      </c>
      <c r="AT72" s="25">
        <v>-2.65280871105295E-4</v>
      </c>
      <c r="AU72" s="24">
        <v>-6.8112547161726497E-4</v>
      </c>
      <c r="AV72" s="25">
        <v>0</v>
      </c>
      <c r="AW72" s="25">
        <v>7.8984743141253405E-4</v>
      </c>
      <c r="AX72" s="25">
        <v>0</v>
      </c>
      <c r="AY72" s="25">
        <v>-8.0255457246854498E-5</v>
      </c>
      <c r="AZ72" s="25">
        <v>7.6963043503670803E-4</v>
      </c>
      <c r="BA72" s="25">
        <v>-1.8109517407716E-3</v>
      </c>
      <c r="BB72" s="25">
        <v>0</v>
      </c>
      <c r="BC72" s="25">
        <v>0</v>
      </c>
      <c r="BD72" s="25">
        <v>0</v>
      </c>
      <c r="BE72" s="25">
        <v>0</v>
      </c>
      <c r="BF72" s="25">
        <v>-4.1466371251127997E-5</v>
      </c>
      <c r="BG72" s="25">
        <v>2.39066721102183E-4</v>
      </c>
      <c r="BH72" s="25">
        <v>-7.7068299373063498E-3</v>
      </c>
      <c r="BI72" s="25">
        <v>-3.7621256926434701E-6</v>
      </c>
      <c r="BJ72" s="25">
        <v>-2.0706795942748599E-4</v>
      </c>
      <c r="BK72" s="25">
        <v>3.6825533661014297E-4</v>
      </c>
      <c r="BL72" s="25">
        <v>1.0934711978124601E-4</v>
      </c>
      <c r="BM72" s="25">
        <v>-1.4039343482484601E-5</v>
      </c>
      <c r="BN72" s="25">
        <v>1.1458124794072E-4</v>
      </c>
      <c r="BO72" s="25">
        <v>-1.7848463826218699E-4</v>
      </c>
      <c r="BP72" s="25">
        <v>9.9322492171054991E-3</v>
      </c>
      <c r="BQ72" s="25">
        <v>-1.1656299440816499E-5</v>
      </c>
      <c r="BR72" s="25">
        <v>-9.9604043803422904E-7</v>
      </c>
      <c r="BS72" s="25">
        <v>-2.2605253609252299E-4</v>
      </c>
      <c r="BT72" s="25">
        <v>-2.6794061558443501E-5</v>
      </c>
      <c r="BU72" s="25">
        <v>-1.00487967245066E-3</v>
      </c>
      <c r="BV72" s="25">
        <v>-2.3667634501497699E-4</v>
      </c>
      <c r="BW72" s="25">
        <v>5.0865468309103197E-4</v>
      </c>
      <c r="BX72" s="25">
        <v>-2.8710863743206498E-4</v>
      </c>
      <c r="BY72" s="25">
        <v>9.7581937298842707E-5</v>
      </c>
      <c r="BZ72" s="25">
        <v>2.81104813996316E-6</v>
      </c>
      <c r="CA72" s="25">
        <v>-5.9109212335169202E-4</v>
      </c>
      <c r="CB72" s="25">
        <v>3.2954365717799801E-4</v>
      </c>
      <c r="CC72" s="25">
        <v>6.6711652675586304E-4</v>
      </c>
      <c r="CD72" s="25">
        <v>2.58148981508574E-4</v>
      </c>
      <c r="CE72" s="25">
        <v>7.1442030267896599E-6</v>
      </c>
      <c r="CF72" s="25">
        <v>-4.5316898256918801E-4</v>
      </c>
      <c r="CG72" s="25">
        <v>4.0853051779783501E-5</v>
      </c>
      <c r="CH72" s="25">
        <v>-6.2915134728935103E-4</v>
      </c>
      <c r="CI72" s="25">
        <v>-2.8690465265494402E-4</v>
      </c>
      <c r="CJ72" s="25">
        <v>3.0988524247314701E-4</v>
      </c>
      <c r="CK72" s="27">
        <v>-2.4484125411815499E-4</v>
      </c>
    </row>
    <row r="73" spans="1:89" s="12" customFormat="1" x14ac:dyDescent="0.25">
      <c r="A73" s="7"/>
      <c r="B73" s="7"/>
      <c r="C73" s="7"/>
      <c r="D73" s="7"/>
      <c r="E73" s="7"/>
      <c r="G73" s="205"/>
      <c r="H73" s="7" t="s">
        <v>35</v>
      </c>
      <c r="I73" s="22">
        <f>I20*I53</f>
        <v>0</v>
      </c>
      <c r="J73" s="23">
        <v>2.0624177448331098E-2</v>
      </c>
      <c r="K73" s="7"/>
      <c r="L73" s="93" t="str">
        <f t="shared" si="5"/>
        <v>X</v>
      </c>
      <c r="M73" s="93" t="str">
        <f t="shared" si="3"/>
        <v>X</v>
      </c>
      <c r="N73" s="93" t="str">
        <v>age_Dem</v>
      </c>
      <c r="O73" s="25" t="s">
        <v>35</v>
      </c>
      <c r="P73" s="25">
        <v>-2.5462161279427498E-6</v>
      </c>
      <c r="Q73" s="25">
        <v>-3.2297776563996802E-5</v>
      </c>
      <c r="R73" s="25">
        <v>-8.7977216112343605E-7</v>
      </c>
      <c r="S73" s="25">
        <v>-4.0748828096547702E-7</v>
      </c>
      <c r="T73" s="25">
        <v>6.9166195554761298E-7</v>
      </c>
      <c r="U73" s="25">
        <v>3.3047618939094201E-6</v>
      </c>
      <c r="V73" s="25">
        <v>7.5132171289864001E-6</v>
      </c>
      <c r="W73" s="25">
        <v>4.2737378643648996E-6</v>
      </c>
      <c r="X73" s="25">
        <v>1.9829354230227E-6</v>
      </c>
      <c r="Y73" s="25">
        <v>-1.50592444158152E-6</v>
      </c>
      <c r="Z73" s="25">
        <v>-2.0701852629031499E-6</v>
      </c>
      <c r="AA73" s="25">
        <v>2.88254968119937E-6</v>
      </c>
      <c r="AB73" s="25">
        <v>4.5656933193595402E-7</v>
      </c>
      <c r="AC73" s="25">
        <v>1.00705938202908E-5</v>
      </c>
      <c r="AD73" s="25">
        <v>1.4070415097602601E-6</v>
      </c>
      <c r="AE73" s="24">
        <v>2.1118612706775399E-6</v>
      </c>
      <c r="AF73" s="25">
        <v>-1.439355432443E-6</v>
      </c>
      <c r="AG73" s="25">
        <v>-4.5832104278723197E-6</v>
      </c>
      <c r="AH73" s="25">
        <v>-6.5788343473210803E-6</v>
      </c>
      <c r="AI73" s="25">
        <v>6.3843096166448006E-5</v>
      </c>
      <c r="AJ73" s="25">
        <v>-4.2486992693354397E-5</v>
      </c>
      <c r="AK73" s="25">
        <v>0</v>
      </c>
      <c r="AL73" s="25">
        <v>1.4456973527349299E-4</v>
      </c>
      <c r="AM73" s="25">
        <v>0</v>
      </c>
      <c r="AN73" s="25">
        <v>1.1999577362927599E-6</v>
      </c>
      <c r="AO73" s="25">
        <v>0</v>
      </c>
      <c r="AP73" s="25">
        <v>5.8630008311642003E-5</v>
      </c>
      <c r="AQ73" s="25">
        <v>0</v>
      </c>
      <c r="AR73" s="25">
        <v>8.4755573767812504E-7</v>
      </c>
      <c r="AS73" s="25">
        <v>1.1305693574393E-6</v>
      </c>
      <c r="AT73" s="25">
        <v>2.2739599321689299E-5</v>
      </c>
      <c r="AU73" s="24">
        <v>9.1003575720151805E-5</v>
      </c>
      <c r="AV73" s="24">
        <v>0</v>
      </c>
      <c r="AW73" s="25">
        <v>-5.1680041938280603E-4</v>
      </c>
      <c r="AX73" s="25">
        <v>0</v>
      </c>
      <c r="AY73" s="25">
        <v>9.4309183053830795E-6</v>
      </c>
      <c r="AZ73" s="25">
        <v>4.55140162383956E-7</v>
      </c>
      <c r="BA73" s="25">
        <v>6.5618358138966799E-6</v>
      </c>
      <c r="BB73" s="25">
        <v>0</v>
      </c>
      <c r="BC73" s="25">
        <v>0</v>
      </c>
      <c r="BD73" s="25">
        <v>0</v>
      </c>
      <c r="BE73" s="25">
        <v>0</v>
      </c>
      <c r="BF73" s="25">
        <v>-7.0445223661474999E-6</v>
      </c>
      <c r="BG73" s="25">
        <v>2.7352471014200298E-6</v>
      </c>
      <c r="BH73" s="25">
        <v>8.1897046003093598E-7</v>
      </c>
      <c r="BI73" s="25">
        <v>-7.7012761119559202E-7</v>
      </c>
      <c r="BJ73" s="25">
        <v>3.7347479861863199E-6</v>
      </c>
      <c r="BK73" s="25">
        <v>-3.7873460040447002E-6</v>
      </c>
      <c r="BL73" s="25">
        <v>3.6874519442197898E-6</v>
      </c>
      <c r="BM73" s="25">
        <v>8.3837925971739903E-7</v>
      </c>
      <c r="BN73" s="25">
        <v>-6.0123651753253401E-6</v>
      </c>
      <c r="BO73" s="25">
        <v>1.8838089236006799E-6</v>
      </c>
      <c r="BP73" s="25">
        <v>-1.1656299440816499E-5</v>
      </c>
      <c r="BQ73" s="25">
        <v>7.3239677945906297E-6</v>
      </c>
      <c r="BR73" s="25">
        <v>-8.6857779890591695E-7</v>
      </c>
      <c r="BS73" s="25">
        <v>-3.0103427055722102E-6</v>
      </c>
      <c r="BT73" s="25">
        <v>-1.03430866500782E-6</v>
      </c>
      <c r="BU73" s="25">
        <v>-4.2136343447194103E-6</v>
      </c>
      <c r="BV73" s="25">
        <v>1.17004152556637E-5</v>
      </c>
      <c r="BW73" s="25">
        <v>2.2881389953985799E-7</v>
      </c>
      <c r="BX73" s="25">
        <v>-2.2818298911093201E-5</v>
      </c>
      <c r="BY73" s="25">
        <v>-1.4415245068212101E-5</v>
      </c>
      <c r="BZ73" s="25">
        <v>4.2397410247603099E-7</v>
      </c>
      <c r="CA73" s="25">
        <v>-7.8447967856982604E-6</v>
      </c>
      <c r="CB73" s="25">
        <v>-7.9214994789637002E-6</v>
      </c>
      <c r="CC73" s="25">
        <v>-6.9444851015656702E-5</v>
      </c>
      <c r="CD73" s="25">
        <v>-1.51866354802583E-5</v>
      </c>
      <c r="CE73" s="25">
        <v>-1.9233643903719799E-7</v>
      </c>
      <c r="CF73" s="25">
        <v>1.38865698337823E-5</v>
      </c>
      <c r="CG73" s="25">
        <v>3.2581831747649899E-9</v>
      </c>
      <c r="CH73" s="25">
        <v>3.7280123126057698E-5</v>
      </c>
      <c r="CI73" s="25">
        <v>-2.4891812674630701E-5</v>
      </c>
      <c r="CJ73" s="25">
        <v>-3.0367283837011101E-5</v>
      </c>
      <c r="CK73" s="27">
        <v>-1.1154583050061101E-5</v>
      </c>
    </row>
    <row r="74" spans="1:89" s="12" customFormat="1" x14ac:dyDescent="0.25">
      <c r="A74" s="7"/>
      <c r="B74" s="7"/>
      <c r="C74" s="7"/>
      <c r="D74" s="7"/>
      <c r="E74" s="7"/>
      <c r="G74" s="205"/>
      <c r="H74" s="7" t="s">
        <v>13</v>
      </c>
      <c r="I74" s="22">
        <f>I39*I20</f>
        <v>0</v>
      </c>
      <c r="J74" s="23">
        <v>-1.16170838161576E-2</v>
      </c>
      <c r="K74" s="7"/>
      <c r="L74" s="93" t="str">
        <f t="shared" si="5"/>
        <v>X</v>
      </c>
      <c r="M74" s="93" t="str">
        <f t="shared" si="3"/>
        <v>X</v>
      </c>
      <c r="N74" s="93" t="str">
        <v>age_AF</v>
      </c>
      <c r="O74" s="25" t="s">
        <v>13</v>
      </c>
      <c r="P74" s="25">
        <v>-9.615214315206819E-7</v>
      </c>
      <c r="Q74" s="25">
        <v>-1.4159286582875701E-5</v>
      </c>
      <c r="R74" s="24">
        <v>2.6060269451553199E-6</v>
      </c>
      <c r="S74" s="24">
        <v>4.1147007616143999E-6</v>
      </c>
      <c r="T74" s="24">
        <v>-1.7809476126727501E-6</v>
      </c>
      <c r="U74" s="24">
        <v>5.2215927090148703E-6</v>
      </c>
      <c r="V74" s="24">
        <v>4.4240197847664904E-6</v>
      </c>
      <c r="W74" s="25">
        <v>-2.37048715773801E-6</v>
      </c>
      <c r="X74" s="25">
        <v>9.1246967305449597E-6</v>
      </c>
      <c r="Y74" s="25">
        <v>-4.2330065853398597E-6</v>
      </c>
      <c r="Z74" s="25">
        <v>-1.00309585242098E-5</v>
      </c>
      <c r="AA74" s="25">
        <v>1.01356843388953E-5</v>
      </c>
      <c r="AB74" s="25">
        <v>-2.1314438337590598E-6</v>
      </c>
      <c r="AC74" s="25">
        <v>-3.45747486146514E-5</v>
      </c>
      <c r="AD74" s="24">
        <v>-8.6016885171067199E-8</v>
      </c>
      <c r="AE74" s="24">
        <v>-1.1475369756718801E-6</v>
      </c>
      <c r="AF74" s="24">
        <v>1.95927765455463E-6</v>
      </c>
      <c r="AG74" s="25">
        <v>-2.1234283660477299E-6</v>
      </c>
      <c r="AH74" s="24">
        <v>1.1455369191534099E-5</v>
      </c>
      <c r="AI74" s="25">
        <v>-1.32981146575271E-3</v>
      </c>
      <c r="AJ74" s="25">
        <v>-4.1383095939946498E-6</v>
      </c>
      <c r="AK74" s="24">
        <v>0</v>
      </c>
      <c r="AL74" s="25">
        <v>1.29362997636851E-4</v>
      </c>
      <c r="AM74" s="25">
        <v>0</v>
      </c>
      <c r="AN74" s="24">
        <v>5.0556832563508097E-6</v>
      </c>
      <c r="AO74" s="24">
        <v>0</v>
      </c>
      <c r="AP74" s="25">
        <v>3.4526015059254199E-5</v>
      </c>
      <c r="AQ74" s="24">
        <v>0</v>
      </c>
      <c r="AR74" s="25">
        <v>-1.18216766169385E-5</v>
      </c>
      <c r="AS74" s="25">
        <v>1.47969682990859E-6</v>
      </c>
      <c r="AT74" s="25">
        <v>2.9406330237489399E-5</v>
      </c>
      <c r="AU74" s="24">
        <v>-3.2635366779008202E-5</v>
      </c>
      <c r="AV74" s="24">
        <v>0</v>
      </c>
      <c r="AW74" s="24">
        <v>5.7328677891791201E-5</v>
      </c>
      <c r="AX74" s="25">
        <v>0</v>
      </c>
      <c r="AY74" s="25">
        <v>-1.9459316899060901E-5</v>
      </c>
      <c r="AZ74" s="25">
        <v>3.1983946296496798E-5</v>
      </c>
      <c r="BA74" s="25">
        <v>6.2192337482663797E-6</v>
      </c>
      <c r="BB74" s="25">
        <v>0</v>
      </c>
      <c r="BC74" s="25">
        <v>0</v>
      </c>
      <c r="BD74" s="25">
        <v>0</v>
      </c>
      <c r="BE74" s="25">
        <v>0</v>
      </c>
      <c r="BF74" s="24">
        <v>-7.6562277312026606E-6</v>
      </c>
      <c r="BG74" s="25">
        <v>1.9003888337506702E-5</v>
      </c>
      <c r="BH74" s="24">
        <v>-7.9977195730761799E-6</v>
      </c>
      <c r="BI74" s="25">
        <v>-4.8413123338085403E-7</v>
      </c>
      <c r="BJ74" s="25">
        <v>6.76532660920117E-6</v>
      </c>
      <c r="BK74" s="25">
        <v>2.8408084103333199E-6</v>
      </c>
      <c r="BL74" s="25">
        <v>-1.32576355488869E-5</v>
      </c>
      <c r="BM74" s="25">
        <v>4.9991616659649002E-8</v>
      </c>
      <c r="BN74" s="24">
        <v>2.3607139268097701E-5</v>
      </c>
      <c r="BO74" s="24">
        <v>-2.7016236874552499E-6</v>
      </c>
      <c r="BP74" s="24">
        <v>-9.9604043803079009E-7</v>
      </c>
      <c r="BQ74" s="24">
        <v>-8.6857779890586496E-7</v>
      </c>
      <c r="BR74" s="24">
        <v>1.77858530510775E-5</v>
      </c>
      <c r="BS74" s="24">
        <v>4.2969369399963197E-6</v>
      </c>
      <c r="BT74" s="25">
        <v>-2.6866774276914601E-6</v>
      </c>
      <c r="BU74" s="24">
        <v>-3.0353335955734198E-5</v>
      </c>
      <c r="BV74" s="25">
        <v>-2.1322607111460101E-5</v>
      </c>
      <c r="BW74" s="25">
        <v>1.2628886742228501E-5</v>
      </c>
      <c r="BX74" s="25">
        <v>-3.5548734250454097E-5</v>
      </c>
      <c r="BY74" s="25">
        <v>1.0195834919000999E-5</v>
      </c>
      <c r="BZ74" s="25">
        <v>2.13138163618335E-7</v>
      </c>
      <c r="CA74" s="24">
        <v>4.2195485576972699E-5</v>
      </c>
      <c r="CB74" s="25">
        <v>-5.8530947019598197E-6</v>
      </c>
      <c r="CC74" s="24">
        <v>7.5851820290018395E-5</v>
      </c>
      <c r="CD74" s="24">
        <v>-2.29234691574392E-5</v>
      </c>
      <c r="CE74" s="24">
        <v>6.5470312520397905E-7</v>
      </c>
      <c r="CF74" s="24">
        <v>2.39595383303717E-5</v>
      </c>
      <c r="CG74" s="24">
        <v>-2.7868818452546199E-6</v>
      </c>
      <c r="CH74" s="24">
        <v>-5.8633712264983197E-6</v>
      </c>
      <c r="CI74" s="24">
        <v>-7.0772437511661402E-6</v>
      </c>
      <c r="CJ74" s="24">
        <v>1.7638458503305099E-5</v>
      </c>
      <c r="CK74" s="26">
        <v>-4.0835645391142499E-6</v>
      </c>
    </row>
    <row r="75" spans="1:89" s="12" customFormat="1" x14ac:dyDescent="0.25">
      <c r="A75" s="7"/>
      <c r="B75" s="7"/>
      <c r="C75" s="7"/>
      <c r="D75" s="7"/>
      <c r="E75" s="7"/>
      <c r="G75" s="205"/>
      <c r="H75" s="7" t="s">
        <v>113</v>
      </c>
      <c r="I75" s="22">
        <f>I42*I48</f>
        <v>0</v>
      </c>
      <c r="J75" s="23">
        <v>-0.50407050608552395</v>
      </c>
      <c r="K75" s="7"/>
      <c r="L75" s="93" t="str">
        <f t="shared" si="5"/>
        <v>X</v>
      </c>
      <c r="M75" s="7" t="str">
        <f t="shared" si="3"/>
        <v>X</v>
      </c>
      <c r="N75" s="7" t="str">
        <v>Ang_CLD</v>
      </c>
      <c r="O75" s="24" t="s">
        <v>113</v>
      </c>
      <c r="P75" s="24">
        <v>-7.9288062048922106E-6</v>
      </c>
      <c r="Q75" s="24">
        <v>-6.8707773096037903E-5</v>
      </c>
      <c r="R75" s="25">
        <v>-2.4174296350974501E-5</v>
      </c>
      <c r="S75" s="25">
        <v>1.4298989090547699E-4</v>
      </c>
      <c r="T75" s="24">
        <v>-2.68739604342678E-5</v>
      </c>
      <c r="U75" s="24">
        <v>4.01405659151149E-4</v>
      </c>
      <c r="V75" s="25">
        <v>-8.11462351882514E-5</v>
      </c>
      <c r="W75" s="24">
        <v>1.6461050424900701E-4</v>
      </c>
      <c r="X75" s="24">
        <v>1.15575790942561E-4</v>
      </c>
      <c r="Y75" s="24">
        <v>2.9054866557666302E-4</v>
      </c>
      <c r="Z75" s="24">
        <v>1.51003941959927E-4</v>
      </c>
      <c r="AA75" s="25">
        <v>1.37754840779642E-4</v>
      </c>
      <c r="AB75" s="24">
        <v>-2.33946240897805E-4</v>
      </c>
      <c r="AC75" s="24">
        <v>8.5135534636641698E-5</v>
      </c>
      <c r="AD75" s="24">
        <v>1.0255667937131499E-4</v>
      </c>
      <c r="AE75" s="24">
        <v>9.3731500384728404E-5</v>
      </c>
      <c r="AF75" s="24">
        <v>1.6349132732931701E-4</v>
      </c>
      <c r="AG75" s="25">
        <v>-3.3125107125439201E-5</v>
      </c>
      <c r="AH75" s="24">
        <v>1.6496090974826001E-4</v>
      </c>
      <c r="AI75" s="24">
        <v>-4.7980065820590298E-4</v>
      </c>
      <c r="AJ75" s="24">
        <v>7.47568803062561E-4</v>
      </c>
      <c r="AK75" s="24">
        <v>0</v>
      </c>
      <c r="AL75" s="25">
        <v>-6.5098666500949696E-3</v>
      </c>
      <c r="AM75" s="25">
        <v>0</v>
      </c>
      <c r="AN75" s="24">
        <v>-6.2107730904077801E-5</v>
      </c>
      <c r="AO75" s="24">
        <v>0</v>
      </c>
      <c r="AP75" s="25">
        <v>4.8962485929504498E-4</v>
      </c>
      <c r="AQ75" s="24">
        <v>0</v>
      </c>
      <c r="AR75" s="24">
        <v>-6.2144347405990704E-3</v>
      </c>
      <c r="AS75" s="24">
        <v>4.1456489882865899E-5</v>
      </c>
      <c r="AT75" s="25">
        <v>-1.60961530830484E-3</v>
      </c>
      <c r="AU75" s="24">
        <v>-7.6461919368972595E-4</v>
      </c>
      <c r="AV75" s="24">
        <v>0</v>
      </c>
      <c r="AW75" s="25">
        <v>1.6388720204613201E-4</v>
      </c>
      <c r="AX75" s="25">
        <v>0</v>
      </c>
      <c r="AY75" s="25">
        <v>-5.3318938414526399E-4</v>
      </c>
      <c r="AZ75" s="24">
        <v>6.7744841930620703E-4</v>
      </c>
      <c r="BA75" s="25">
        <v>3.96311723784719E-4</v>
      </c>
      <c r="BB75" s="24">
        <v>0</v>
      </c>
      <c r="BC75" s="25">
        <v>0</v>
      </c>
      <c r="BD75" s="24">
        <v>0</v>
      </c>
      <c r="BE75" s="25">
        <v>0</v>
      </c>
      <c r="BF75" s="24">
        <v>-9.2631253079295504E-5</v>
      </c>
      <c r="BG75" s="25">
        <v>4.6945258330121498E-4</v>
      </c>
      <c r="BH75" s="24">
        <v>2.6554146857582999E-4</v>
      </c>
      <c r="BI75" s="25">
        <v>-1.6113010102067201E-6</v>
      </c>
      <c r="BJ75" s="24">
        <v>-2.2209916082080799E-4</v>
      </c>
      <c r="BK75" s="25">
        <v>2.4215869328867601E-5</v>
      </c>
      <c r="BL75" s="25">
        <v>-8.26939782507448E-4</v>
      </c>
      <c r="BM75" s="25">
        <v>6.2087395377001703E-6</v>
      </c>
      <c r="BN75" s="24">
        <v>-1.20836612016812E-3</v>
      </c>
      <c r="BO75" s="24">
        <v>-2.6325925368615499E-4</v>
      </c>
      <c r="BP75" s="24">
        <v>-2.2605253609251499E-4</v>
      </c>
      <c r="BQ75" s="24">
        <v>-3.0103427055722E-6</v>
      </c>
      <c r="BR75" s="24">
        <v>4.2969369399955497E-6</v>
      </c>
      <c r="BS75" s="24">
        <v>2.2495375043427499E-2</v>
      </c>
      <c r="BT75" s="25">
        <v>1.06549996141099E-4</v>
      </c>
      <c r="BU75" s="24">
        <v>-7.3479727657148395E-4</v>
      </c>
      <c r="BV75" s="24">
        <v>-3.9920020553942901E-4</v>
      </c>
      <c r="BW75" s="25">
        <v>-2.5717456848042201E-4</v>
      </c>
      <c r="BX75" s="25">
        <v>4.19284060410336E-3</v>
      </c>
      <c r="BY75" s="25">
        <v>-2.7759602498406301E-4</v>
      </c>
      <c r="BZ75" s="24">
        <v>-5.4002563893795598E-8</v>
      </c>
      <c r="CA75" s="24">
        <v>3.8268458315833298E-4</v>
      </c>
      <c r="CB75" s="24">
        <v>-5.1711881504983904E-4</v>
      </c>
      <c r="CC75" s="24">
        <v>-2.6869632376134902E-3</v>
      </c>
      <c r="CD75" s="24">
        <v>4.9324788326408197E-3</v>
      </c>
      <c r="CE75" s="24">
        <v>9.8278779697525502E-7</v>
      </c>
      <c r="CF75" s="24">
        <v>3.0816631983221103E-4</v>
      </c>
      <c r="CG75" s="24">
        <v>1.2499986842951001E-4</v>
      </c>
      <c r="CH75" s="24">
        <v>-1.0374859830010099E-3</v>
      </c>
      <c r="CI75" s="24">
        <v>3.1569260430407099E-3</v>
      </c>
      <c r="CJ75" s="24">
        <v>-2.4862459954308599E-4</v>
      </c>
      <c r="CK75" s="26">
        <v>-3.7074435656927102E-4</v>
      </c>
    </row>
    <row r="76" spans="1:89" s="12" customFormat="1" x14ac:dyDescent="0.25">
      <c r="A76" s="7"/>
      <c r="B76" s="7"/>
      <c r="C76" s="7"/>
      <c r="D76" s="7"/>
      <c r="E76" s="7"/>
      <c r="G76" s="205"/>
      <c r="H76" s="7" t="s">
        <v>114</v>
      </c>
      <c r="I76" s="22">
        <f>I20*I42</f>
        <v>0</v>
      </c>
      <c r="J76" s="23">
        <v>-1.20750717975718E-2</v>
      </c>
      <c r="K76" s="7"/>
      <c r="L76" s="93" t="str">
        <f t="shared" si="5"/>
        <v>X</v>
      </c>
      <c r="M76" s="7" t="str">
        <f t="shared" si="3"/>
        <v>X</v>
      </c>
      <c r="N76" s="7" t="str">
        <v>age_Ang</v>
      </c>
      <c r="O76" s="24" t="s">
        <v>114</v>
      </c>
      <c r="P76" s="24">
        <v>-6.86271087024384E-7</v>
      </c>
      <c r="Q76" s="25">
        <v>3.6478241984688498E-5</v>
      </c>
      <c r="R76" s="25">
        <v>-1.9659919309576201E-7</v>
      </c>
      <c r="S76" s="24">
        <v>-2.4238695967611599E-6</v>
      </c>
      <c r="T76" s="24">
        <v>-2.6562959626900998E-7</v>
      </c>
      <c r="U76" s="25">
        <v>-6.0971211600116197E-6</v>
      </c>
      <c r="V76" s="24">
        <v>5.70632532873343E-7</v>
      </c>
      <c r="W76" s="25">
        <v>8.5038056242296601E-6</v>
      </c>
      <c r="X76" s="25">
        <v>-8.7114213068246392E-6</v>
      </c>
      <c r="Y76" s="25">
        <v>1.5444834373094301E-5</v>
      </c>
      <c r="Z76" s="24">
        <v>-8.4563980731951599E-6</v>
      </c>
      <c r="AA76" s="24">
        <v>1.01062292961864E-6</v>
      </c>
      <c r="AB76" s="25">
        <v>-7.3940922429627004E-8</v>
      </c>
      <c r="AC76" s="25">
        <v>2.5454615026602699E-5</v>
      </c>
      <c r="AD76" s="24">
        <v>-3.8771536307878899E-7</v>
      </c>
      <c r="AE76" s="24">
        <v>9.5841624556206502E-6</v>
      </c>
      <c r="AF76" s="24">
        <v>-2.3533537226255099E-6</v>
      </c>
      <c r="AG76" s="25">
        <v>-4.9629309559398602E-6</v>
      </c>
      <c r="AH76" s="24">
        <v>-6.4849299891804E-6</v>
      </c>
      <c r="AI76" s="25">
        <v>2.05171264343172E-4</v>
      </c>
      <c r="AJ76" s="25">
        <v>2.7852339432153798E-5</v>
      </c>
      <c r="AK76" s="24">
        <v>0</v>
      </c>
      <c r="AL76" s="25">
        <v>-6.8507684512902195E-4</v>
      </c>
      <c r="AM76" s="25">
        <v>0</v>
      </c>
      <c r="AN76" s="24">
        <v>-4.1548088157790001E-7</v>
      </c>
      <c r="AO76" s="24">
        <v>0</v>
      </c>
      <c r="AP76" s="25">
        <v>4.7910494942002402E-5</v>
      </c>
      <c r="AQ76" s="24">
        <v>0</v>
      </c>
      <c r="AR76" s="24">
        <v>-2.4287995396979201E-5</v>
      </c>
      <c r="AS76" s="25">
        <v>5.1408785225372298E-6</v>
      </c>
      <c r="AT76" s="25">
        <v>-3.5693002074483801E-6</v>
      </c>
      <c r="AU76" s="24">
        <v>-4.68756813982995E-5</v>
      </c>
      <c r="AV76" s="24">
        <v>0</v>
      </c>
      <c r="AW76" s="24">
        <v>7.18189773333561E-5</v>
      </c>
      <c r="AX76" s="25">
        <v>0</v>
      </c>
      <c r="AY76" s="25">
        <v>1.0088869719320001E-5</v>
      </c>
      <c r="AZ76" s="25">
        <v>7.2927274270574798E-6</v>
      </c>
      <c r="BA76" s="24">
        <v>1.6558166750939699E-5</v>
      </c>
      <c r="BB76" s="25">
        <v>0</v>
      </c>
      <c r="BC76" s="25">
        <v>0</v>
      </c>
      <c r="BD76" s="25">
        <v>0</v>
      </c>
      <c r="BE76" s="25">
        <v>0</v>
      </c>
      <c r="BF76" s="24">
        <v>2.8583426514309901E-5</v>
      </c>
      <c r="BG76" s="25">
        <v>-4.2183246985294103E-6</v>
      </c>
      <c r="BH76" s="24">
        <v>1.96988541890722E-5</v>
      </c>
      <c r="BI76" s="24">
        <v>-5.8805377048370604E-7</v>
      </c>
      <c r="BJ76" s="24">
        <v>1.22539797857864E-6</v>
      </c>
      <c r="BK76" s="25">
        <v>-4.8112393084326802E-6</v>
      </c>
      <c r="BL76" s="25">
        <v>-2.8582242796374301E-6</v>
      </c>
      <c r="BM76" s="25">
        <v>-6.6941862103542101E-7</v>
      </c>
      <c r="BN76" s="24">
        <v>3.9271952509372101E-5</v>
      </c>
      <c r="BO76" s="24">
        <v>4.2564473166130898E-6</v>
      </c>
      <c r="BP76" s="24">
        <v>-2.6794061558443301E-5</v>
      </c>
      <c r="BQ76" s="24">
        <v>-1.0343086650077899E-6</v>
      </c>
      <c r="BR76" s="24">
        <v>-2.6866774276914101E-6</v>
      </c>
      <c r="BS76" s="24">
        <v>1.06549996141099E-4</v>
      </c>
      <c r="BT76" s="25">
        <v>1.1922338716308499E-5</v>
      </c>
      <c r="BU76" s="25">
        <v>-1.7766465160512199E-5</v>
      </c>
      <c r="BV76" s="25">
        <v>1.28357061857151E-5</v>
      </c>
      <c r="BW76" s="24">
        <v>7.0354777630216999E-6</v>
      </c>
      <c r="BX76" s="25">
        <v>-5.3275212322195003E-6</v>
      </c>
      <c r="BY76" s="25">
        <v>-9.5529821220557797E-6</v>
      </c>
      <c r="BZ76" s="24">
        <v>-5.25704829211103E-7</v>
      </c>
      <c r="CA76" s="25">
        <v>-4.3189060191883598E-7</v>
      </c>
      <c r="CB76" s="24">
        <v>-5.4137346737822504E-6</v>
      </c>
      <c r="CC76" s="24">
        <v>-1.9784600688818501E-4</v>
      </c>
      <c r="CD76" s="24">
        <v>-5.2140341331124602E-6</v>
      </c>
      <c r="CE76" s="24">
        <v>-3.9551637634908601E-7</v>
      </c>
      <c r="CF76" s="24">
        <v>-4.3570519309567101E-5</v>
      </c>
      <c r="CG76" s="24">
        <v>1.26249514104074E-6</v>
      </c>
      <c r="CH76" s="24">
        <v>-1.8636126641537202E-5</v>
      </c>
      <c r="CI76" s="24">
        <v>2.6348966434871599E-5</v>
      </c>
      <c r="CJ76" s="24">
        <v>1.23224519817856E-5</v>
      </c>
      <c r="CK76" s="26">
        <v>1.1646966141228399E-6</v>
      </c>
    </row>
    <row r="77" spans="1:89" s="12" customFormat="1" x14ac:dyDescent="0.25">
      <c r="A77" s="7"/>
      <c r="B77" s="7"/>
      <c r="C77" s="7"/>
      <c r="D77" s="7"/>
      <c r="E77" s="7"/>
      <c r="G77" s="205"/>
      <c r="H77" s="7" t="s">
        <v>115</v>
      </c>
      <c r="I77" s="22">
        <f>I56*I57</f>
        <v>0</v>
      </c>
      <c r="J77" s="23">
        <v>-0.32009094940601401</v>
      </c>
      <c r="K77" s="7"/>
      <c r="L77" s="93" t="str">
        <f t="shared" si="5"/>
        <v>X</v>
      </c>
      <c r="M77" s="7" t="str">
        <f t="shared" si="3"/>
        <v>X</v>
      </c>
      <c r="N77" s="93" t="str">
        <v>HF_Hyp</v>
      </c>
      <c r="O77" s="24" t="s">
        <v>115</v>
      </c>
      <c r="P77" s="25">
        <v>1.02752509821022E-5</v>
      </c>
      <c r="Q77" s="25">
        <v>-2.66532881450179E-4</v>
      </c>
      <c r="R77" s="24">
        <v>-3.93613644161604E-5</v>
      </c>
      <c r="S77" s="24">
        <v>2.97195705632798E-4</v>
      </c>
      <c r="T77" s="25">
        <v>-2.3917030873969199E-4</v>
      </c>
      <c r="U77" s="24">
        <v>-2.7458652880584298E-4</v>
      </c>
      <c r="V77" s="25">
        <v>-3.9219483796802999E-5</v>
      </c>
      <c r="W77" s="24">
        <v>-5.7611778010039403E-5</v>
      </c>
      <c r="X77" s="25">
        <v>-1.3660871245953799E-5</v>
      </c>
      <c r="Y77" s="24">
        <v>2.7956063359398E-4</v>
      </c>
      <c r="Z77" s="24">
        <v>7.3337570738293899E-4</v>
      </c>
      <c r="AA77" s="24">
        <v>1.31354091167028E-4</v>
      </c>
      <c r="AB77" s="25">
        <v>-1.7801700929314201E-5</v>
      </c>
      <c r="AC77" s="25">
        <v>-2.2231771588390899E-4</v>
      </c>
      <c r="AD77" s="25">
        <v>2.7673492870671699E-5</v>
      </c>
      <c r="AE77" s="24">
        <v>-4.6133025418754199E-5</v>
      </c>
      <c r="AF77" s="24">
        <v>-2.0392486075688899E-5</v>
      </c>
      <c r="AG77" s="25">
        <v>-2.0165121149118401E-5</v>
      </c>
      <c r="AH77" s="24">
        <v>-1.58655660616082E-4</v>
      </c>
      <c r="AI77" s="24">
        <v>2.36231584486339E-3</v>
      </c>
      <c r="AJ77" s="24">
        <v>4.6551665438735498E-4</v>
      </c>
      <c r="AK77" s="24">
        <v>0</v>
      </c>
      <c r="AL77" s="25">
        <v>2.37306000048152E-4</v>
      </c>
      <c r="AM77" s="25">
        <v>0</v>
      </c>
      <c r="AN77" s="25">
        <v>-8.5120546643558596E-5</v>
      </c>
      <c r="AO77" s="24">
        <v>0</v>
      </c>
      <c r="AP77" s="25">
        <v>-1.01301528692879E-4</v>
      </c>
      <c r="AQ77" s="24">
        <v>0</v>
      </c>
      <c r="AR77" s="24">
        <v>1.3923315888583301E-4</v>
      </c>
      <c r="AS77" s="24">
        <v>2.01586518601629E-4</v>
      </c>
      <c r="AT77" s="25">
        <v>-2.0068266627226201E-4</v>
      </c>
      <c r="AU77" s="24">
        <v>1.3235004908382999E-3</v>
      </c>
      <c r="AV77" s="24">
        <v>0</v>
      </c>
      <c r="AW77" s="24">
        <v>4.1458803044287898E-4</v>
      </c>
      <c r="AX77" s="25">
        <v>0</v>
      </c>
      <c r="AY77" s="25">
        <v>2.7695964708672097E-4</v>
      </c>
      <c r="AZ77" s="25">
        <v>-1.0575009493115E-2</v>
      </c>
      <c r="BA77" s="24">
        <v>-1.45214945192373E-3</v>
      </c>
      <c r="BB77" s="25">
        <v>0</v>
      </c>
      <c r="BC77" s="25">
        <v>0</v>
      </c>
      <c r="BD77" s="24">
        <v>0</v>
      </c>
      <c r="BE77" s="25">
        <v>0</v>
      </c>
      <c r="BF77" s="24">
        <v>-3.7447658658030402E-4</v>
      </c>
      <c r="BG77" s="25">
        <v>1.1392475409070601E-4</v>
      </c>
      <c r="BH77" s="24">
        <v>7.9694544012431901E-4</v>
      </c>
      <c r="BI77" s="25">
        <v>3.573647494143E-6</v>
      </c>
      <c r="BJ77" s="24">
        <v>7.4648908244917095E-5</v>
      </c>
      <c r="BK77" s="25">
        <v>2.31115167163802E-7</v>
      </c>
      <c r="BL77" s="25">
        <v>8.5236683588157497E-5</v>
      </c>
      <c r="BM77" s="25">
        <v>-2.4385961554931701E-6</v>
      </c>
      <c r="BN77" s="24">
        <v>-6.4099491466808098E-5</v>
      </c>
      <c r="BO77" s="24">
        <v>-1.7615917197058299E-4</v>
      </c>
      <c r="BP77" s="24">
        <v>-1.00487967245065E-3</v>
      </c>
      <c r="BQ77" s="24">
        <v>-4.2136343447213399E-6</v>
      </c>
      <c r="BR77" s="24">
        <v>-3.03533359557347E-5</v>
      </c>
      <c r="BS77" s="24">
        <v>-7.3479727657148504E-4</v>
      </c>
      <c r="BT77" s="25">
        <v>-1.7766465160511501E-5</v>
      </c>
      <c r="BU77" s="24">
        <v>1.2581235714131901E-2</v>
      </c>
      <c r="BV77" s="24">
        <v>-2.35746275967101E-5</v>
      </c>
      <c r="BW77" s="24">
        <v>-1.9832509020910799E-4</v>
      </c>
      <c r="BX77" s="25">
        <v>-3.5565685280921798E-4</v>
      </c>
      <c r="BY77" s="25">
        <v>1.2742284031456999E-4</v>
      </c>
      <c r="BZ77" s="24">
        <v>3.1295850755181502E-6</v>
      </c>
      <c r="CA77" s="24">
        <v>-4.3564677124665398E-4</v>
      </c>
      <c r="CB77" s="24">
        <v>1.03686317403134E-4</v>
      </c>
      <c r="CC77" s="24">
        <v>1.02674581176132E-3</v>
      </c>
      <c r="CD77" s="24">
        <v>-8.80441367402206E-5</v>
      </c>
      <c r="CE77" s="24">
        <v>4.8873398257951002E-6</v>
      </c>
      <c r="CF77" s="24">
        <v>-9.4112797533716904E-4</v>
      </c>
      <c r="CG77" s="24">
        <v>1.8079408759777099E-5</v>
      </c>
      <c r="CH77" s="24">
        <v>-7.56758776031445E-4</v>
      </c>
      <c r="CI77" s="24">
        <v>-1.9029698374493101E-4</v>
      </c>
      <c r="CJ77" s="24">
        <v>-1.13907871358143E-3</v>
      </c>
      <c r="CK77" s="26">
        <v>-5.34461567783772E-4</v>
      </c>
    </row>
    <row r="78" spans="1:89" s="12" customFormat="1" x14ac:dyDescent="0.25">
      <c r="A78" s="7"/>
      <c r="B78" s="7"/>
      <c r="C78" s="7"/>
      <c r="D78" s="7"/>
      <c r="E78" s="7"/>
      <c r="G78" s="205"/>
      <c r="H78" s="7" t="s">
        <v>116</v>
      </c>
      <c r="I78" s="22">
        <f>I43*I46</f>
        <v>0</v>
      </c>
      <c r="J78" s="23">
        <v>1.42052996806323</v>
      </c>
      <c r="K78" s="7"/>
      <c r="L78" s="93" t="str">
        <f t="shared" si="5"/>
        <v>X</v>
      </c>
      <c r="M78" s="7" t="str">
        <f t="shared" si="3"/>
        <v>X</v>
      </c>
      <c r="N78" s="93" t="str">
        <v>Ano_Can</v>
      </c>
      <c r="O78" s="24" t="s">
        <v>116</v>
      </c>
      <c r="P78" s="24">
        <v>5.0043473289091199E-6</v>
      </c>
      <c r="Q78" s="24">
        <v>2.8807208739516099E-4</v>
      </c>
      <c r="R78" s="24">
        <v>-7.4136332081703901E-5</v>
      </c>
      <c r="S78" s="25">
        <v>1.8079873960269799E-4</v>
      </c>
      <c r="T78" s="25">
        <v>-5.6427341833740899E-5</v>
      </c>
      <c r="U78" s="24">
        <v>1.7362176707829099E-4</v>
      </c>
      <c r="V78" s="24">
        <v>1.2396247915459201E-4</v>
      </c>
      <c r="W78" s="25">
        <v>2.4434989269536402E-4</v>
      </c>
      <c r="X78" s="25">
        <v>5.7680198496753698E-5</v>
      </c>
      <c r="Y78" s="25">
        <v>4.7117616694323601E-5</v>
      </c>
      <c r="Z78" s="24">
        <v>-3.0494332875870002E-4</v>
      </c>
      <c r="AA78" s="24">
        <v>-8.9046871551135001E-5</v>
      </c>
      <c r="AB78" s="25">
        <v>1.41222200546512E-4</v>
      </c>
      <c r="AC78" s="24">
        <v>1.2926100807808801E-3</v>
      </c>
      <c r="AD78" s="24">
        <v>4.4105545534832002E-5</v>
      </c>
      <c r="AE78" s="24">
        <v>-7.6928023158577899E-5</v>
      </c>
      <c r="AF78" s="24">
        <v>2.8189720036788701E-5</v>
      </c>
      <c r="AG78" s="25">
        <v>1.7220189558960199E-4</v>
      </c>
      <c r="AH78" s="24">
        <v>1.42473583639833E-4</v>
      </c>
      <c r="AI78" s="24">
        <v>1.17601279603465E-3</v>
      </c>
      <c r="AJ78" s="24">
        <v>1.25474915013345E-5</v>
      </c>
      <c r="AK78" s="24">
        <v>0</v>
      </c>
      <c r="AL78" s="25">
        <v>2.7044987471318001E-4</v>
      </c>
      <c r="AM78" s="25">
        <v>0</v>
      </c>
      <c r="AN78" s="25">
        <v>2.4382748290231101E-6</v>
      </c>
      <c r="AO78" s="25">
        <v>0</v>
      </c>
      <c r="AP78" s="25">
        <v>-6.4952111527011996E-4</v>
      </c>
      <c r="AQ78" s="24">
        <v>0</v>
      </c>
      <c r="AR78" s="25">
        <v>5.13110150443003E-4</v>
      </c>
      <c r="AS78" s="24">
        <v>-2.8381977178063299E-4</v>
      </c>
      <c r="AT78" s="25">
        <v>4.5668398770692497E-4</v>
      </c>
      <c r="AU78" s="24">
        <v>2.6765834695643498E-4</v>
      </c>
      <c r="AV78" s="24">
        <v>0</v>
      </c>
      <c r="AW78" s="25">
        <v>-6.8432151410099398E-4</v>
      </c>
      <c r="AX78" s="25">
        <v>0</v>
      </c>
      <c r="AY78" s="25">
        <v>2.2800022023304601E-4</v>
      </c>
      <c r="AZ78" s="25">
        <v>1.69525968291499E-4</v>
      </c>
      <c r="BA78" s="25">
        <v>5.8398828021502098E-5</v>
      </c>
      <c r="BB78" s="24">
        <v>0</v>
      </c>
      <c r="BC78" s="25">
        <v>0</v>
      </c>
      <c r="BD78" s="24">
        <v>0</v>
      </c>
      <c r="BE78" s="25">
        <v>0</v>
      </c>
      <c r="BF78" s="24">
        <v>3.4596570208693199E-4</v>
      </c>
      <c r="BG78" s="25">
        <v>-4.8499524736320002E-4</v>
      </c>
      <c r="BH78" s="24">
        <v>1.5623189507050399E-4</v>
      </c>
      <c r="BI78" s="25">
        <v>7.0978751454907398E-6</v>
      </c>
      <c r="BJ78" s="24">
        <v>-3.2057124550947702E-5</v>
      </c>
      <c r="BK78" s="25">
        <v>-4.05247031699882E-4</v>
      </c>
      <c r="BL78" s="25">
        <v>-4.31553068387763E-5</v>
      </c>
      <c r="BM78" s="25">
        <v>-7.0691606276462002E-7</v>
      </c>
      <c r="BN78" s="24">
        <v>3.6318069031522103E-5</v>
      </c>
      <c r="BO78" s="24">
        <v>-4.0833835199750499E-4</v>
      </c>
      <c r="BP78" s="24">
        <v>-2.3667634501497699E-4</v>
      </c>
      <c r="BQ78" s="24">
        <v>1.17004152556629E-5</v>
      </c>
      <c r="BR78" s="24">
        <v>-2.1322607111460101E-5</v>
      </c>
      <c r="BS78" s="25">
        <v>-3.9920020553942402E-4</v>
      </c>
      <c r="BT78" s="25">
        <v>1.28357061857158E-5</v>
      </c>
      <c r="BU78" s="24">
        <v>-2.3574627596707701E-5</v>
      </c>
      <c r="BV78" s="24">
        <v>1.70901256644863E-2</v>
      </c>
      <c r="BW78" s="24">
        <v>-5.6453782225343704E-4</v>
      </c>
      <c r="BX78" s="25">
        <v>-6.3662130127199301E-4</v>
      </c>
      <c r="BY78" s="25">
        <v>2.24159931053167E-5</v>
      </c>
      <c r="BZ78" s="24">
        <v>-7.8126300489596198E-6</v>
      </c>
      <c r="CA78" s="24">
        <v>1.07833462425209E-4</v>
      </c>
      <c r="CB78" s="24">
        <v>1.34692775477611E-4</v>
      </c>
      <c r="CC78" s="24">
        <v>-1.24493507538861E-3</v>
      </c>
      <c r="CD78" s="24">
        <v>8.7342918493692905E-5</v>
      </c>
      <c r="CE78" s="24">
        <v>-2.3941204708179E-5</v>
      </c>
      <c r="CF78" s="24">
        <v>-6.2794031557702502E-4</v>
      </c>
      <c r="CG78" s="24">
        <v>1.9512401742486E-4</v>
      </c>
      <c r="CH78" s="24">
        <v>2.29219999967018E-4</v>
      </c>
      <c r="CI78" s="24">
        <v>-2.4586196122810301E-3</v>
      </c>
      <c r="CJ78" s="24">
        <v>4.5605556633008799E-4</v>
      </c>
      <c r="CK78" s="26">
        <v>-2.6111308799824101E-4</v>
      </c>
    </row>
    <row r="79" spans="1:89" s="12" customFormat="1" x14ac:dyDescent="0.25">
      <c r="A79" s="7"/>
      <c r="B79" s="7"/>
      <c r="C79" s="7"/>
      <c r="D79" s="7"/>
      <c r="E79" s="7"/>
      <c r="G79" s="205"/>
      <c r="H79" s="7" t="s">
        <v>117</v>
      </c>
      <c r="I79" s="22">
        <f>I36*I45</f>
        <v>0</v>
      </c>
      <c r="J79" s="23">
        <v>0.73302228844553496</v>
      </c>
      <c r="K79" s="7"/>
      <c r="L79" s="93" t="str">
        <f t="shared" si="5"/>
        <v>X</v>
      </c>
      <c r="M79" s="7" t="str">
        <f t="shared" si="3"/>
        <v>X</v>
      </c>
      <c r="N79" s="93" t="str">
        <v>Cl1_Bro</v>
      </c>
      <c r="O79" s="25" t="s">
        <v>117</v>
      </c>
      <c r="P79" s="25">
        <v>-5.1363752178227297E-6</v>
      </c>
      <c r="Q79" s="25">
        <v>1.32103176451422E-4</v>
      </c>
      <c r="R79" s="25">
        <v>-9.1570234354907502E-5</v>
      </c>
      <c r="S79" s="25">
        <v>-1.29476432424285E-4</v>
      </c>
      <c r="T79" s="25">
        <v>-1.8975064083714701E-5</v>
      </c>
      <c r="U79" s="25">
        <v>-3.8568564572827898E-4</v>
      </c>
      <c r="V79" s="24">
        <v>-1.23562897303745E-4</v>
      </c>
      <c r="W79" s="24">
        <v>9.3802742281010306E-5</v>
      </c>
      <c r="X79" s="25">
        <v>1.4430621640542801E-5</v>
      </c>
      <c r="Y79" s="24">
        <v>-1.72905585683683E-4</v>
      </c>
      <c r="Z79" s="25">
        <v>3.0834191772942198E-4</v>
      </c>
      <c r="AA79" s="24">
        <v>2.0658676391888101E-4</v>
      </c>
      <c r="AB79" s="25">
        <v>-7.3157072218240005E-5</v>
      </c>
      <c r="AC79" s="25">
        <v>-5.5817261789550203E-4</v>
      </c>
      <c r="AD79" s="25">
        <v>-1.3141954113968799E-4</v>
      </c>
      <c r="AE79" s="25">
        <v>2.44706156943343E-4</v>
      </c>
      <c r="AF79" s="24">
        <v>-1.01110101550321E-3</v>
      </c>
      <c r="AG79" s="25">
        <v>2.7450546795177903E-4</v>
      </c>
      <c r="AH79" s="25">
        <v>-2.2432661355728501E-3</v>
      </c>
      <c r="AI79" s="25">
        <v>-1.2583166011546801E-3</v>
      </c>
      <c r="AJ79" s="25">
        <v>8.6720165414128298E-4</v>
      </c>
      <c r="AK79" s="24">
        <v>0</v>
      </c>
      <c r="AL79" s="25">
        <v>6.0496593216026301E-5</v>
      </c>
      <c r="AM79" s="25">
        <v>0</v>
      </c>
      <c r="AN79" s="24">
        <v>-1.15168715558617E-4</v>
      </c>
      <c r="AO79" s="24">
        <v>0</v>
      </c>
      <c r="AP79" s="25">
        <v>-2.2754304570681201E-4</v>
      </c>
      <c r="AQ79" s="24">
        <v>0</v>
      </c>
      <c r="AR79" s="25">
        <v>1.82803925814152E-4</v>
      </c>
      <c r="AS79" s="25">
        <v>-5.3974174291325798E-4</v>
      </c>
      <c r="AT79" s="25">
        <v>2.7791536876146499E-4</v>
      </c>
      <c r="AU79" s="25">
        <v>-3.50165093684132E-3</v>
      </c>
      <c r="AV79" s="24">
        <v>0</v>
      </c>
      <c r="AW79" s="25">
        <v>-1.95585241508506E-5</v>
      </c>
      <c r="AX79" s="25">
        <v>0</v>
      </c>
      <c r="AY79" s="25">
        <v>1.3109180398963901E-4</v>
      </c>
      <c r="AZ79" s="25">
        <v>2.07412679344703E-4</v>
      </c>
      <c r="BA79" s="24">
        <v>-1.5593073476118799E-4</v>
      </c>
      <c r="BB79" s="25">
        <v>0</v>
      </c>
      <c r="BC79" s="25">
        <v>0</v>
      </c>
      <c r="BD79" s="24">
        <v>0</v>
      </c>
      <c r="BE79" s="25">
        <v>0</v>
      </c>
      <c r="BF79" s="24">
        <v>1.7197146544637099E-4</v>
      </c>
      <c r="BG79" s="25">
        <v>3.2895206362716299E-5</v>
      </c>
      <c r="BH79" s="24">
        <v>-2.5089333517465103E-4</v>
      </c>
      <c r="BI79" s="25">
        <v>3.91193219565983E-6</v>
      </c>
      <c r="BJ79" s="25">
        <v>-1.2844127431042301E-4</v>
      </c>
      <c r="BK79" s="25">
        <v>1.0586064635455499E-4</v>
      </c>
      <c r="BL79" s="25">
        <v>-2.4858939480817599E-5</v>
      </c>
      <c r="BM79" s="25">
        <v>-1.77126475364828E-5</v>
      </c>
      <c r="BN79" s="24">
        <v>3.5985256343061501E-4</v>
      </c>
      <c r="BO79" s="24">
        <v>-3.8263455819120303E-4</v>
      </c>
      <c r="BP79" s="24">
        <v>5.0865468309103001E-4</v>
      </c>
      <c r="BQ79" s="24">
        <v>2.28813899542136E-7</v>
      </c>
      <c r="BR79" s="25">
        <v>1.2628886742231199E-5</v>
      </c>
      <c r="BS79" s="24">
        <v>-2.5717456848042201E-4</v>
      </c>
      <c r="BT79" s="25">
        <v>7.0354777630209104E-6</v>
      </c>
      <c r="BU79" s="25">
        <v>-1.98325090209112E-4</v>
      </c>
      <c r="BV79" s="25">
        <v>-5.6453782225343704E-4</v>
      </c>
      <c r="BW79" s="24">
        <v>2.3552002365900701E-2</v>
      </c>
      <c r="BX79" s="25">
        <v>2.1052995971721899E-3</v>
      </c>
      <c r="BY79" s="25">
        <v>7.8755273283340294E-5</v>
      </c>
      <c r="BZ79" s="24">
        <v>1.09636680745826E-6</v>
      </c>
      <c r="CA79" s="24">
        <v>-6.8880180418854199E-4</v>
      </c>
      <c r="CB79" s="24">
        <v>6.69207195023373E-4</v>
      </c>
      <c r="CC79" s="24">
        <v>-4.7853954780497699E-4</v>
      </c>
      <c r="CD79" s="24">
        <v>4.8330215421528102E-5</v>
      </c>
      <c r="CE79" s="25">
        <v>8.3986470757508508E-6</v>
      </c>
      <c r="CF79" s="25">
        <v>2.4508305400381802E-3</v>
      </c>
      <c r="CG79" s="25">
        <v>-7.6310195044894399E-5</v>
      </c>
      <c r="CH79" s="25">
        <v>-3.7082871736921299E-4</v>
      </c>
      <c r="CI79" s="25">
        <v>5.7136996064526002E-4</v>
      </c>
      <c r="CJ79" s="25">
        <v>-2.66942732131727E-5</v>
      </c>
      <c r="CK79" s="27">
        <v>-2.0922118953497E-5</v>
      </c>
    </row>
    <row r="80" spans="1:89" s="12" customFormat="1" x14ac:dyDescent="0.25">
      <c r="A80" s="7"/>
      <c r="B80" s="7"/>
      <c r="C80" s="7"/>
      <c r="D80" s="7"/>
      <c r="E80" s="7"/>
      <c r="G80" s="205"/>
      <c r="H80" s="7" t="s">
        <v>118</v>
      </c>
      <c r="I80" s="22">
        <f>I38*I63</f>
        <v>0</v>
      </c>
      <c r="J80" s="23">
        <v>2.59502781446318</v>
      </c>
      <c r="K80" s="7"/>
      <c r="L80" s="93" t="str">
        <f t="shared" si="5"/>
        <v>X</v>
      </c>
      <c r="M80" s="93" t="str">
        <f t="shared" si="3"/>
        <v>X</v>
      </c>
      <c r="N80" s="93" t="str">
        <v>Cl3_SLD</v>
      </c>
      <c r="O80" s="25" t="s">
        <v>118</v>
      </c>
      <c r="P80" s="25">
        <v>-9.0194575095011203E-7</v>
      </c>
      <c r="Q80" s="25">
        <v>-4.33746443900084E-4</v>
      </c>
      <c r="R80" s="25">
        <v>-8.5822227342329104E-5</v>
      </c>
      <c r="S80" s="25">
        <v>-6.2790037008622797E-4</v>
      </c>
      <c r="T80" s="25">
        <v>7.1226389457263698E-4</v>
      </c>
      <c r="U80" s="25">
        <v>2.2661349066700501E-4</v>
      </c>
      <c r="V80" s="25">
        <v>8.00135671111389E-5</v>
      </c>
      <c r="W80" s="25">
        <v>-1.20702973595626E-3</v>
      </c>
      <c r="X80" s="25">
        <v>9.813738098242179E-4</v>
      </c>
      <c r="Y80" s="25">
        <v>1.2332431243241601E-3</v>
      </c>
      <c r="Z80" s="25">
        <v>2.0694701985727701E-4</v>
      </c>
      <c r="AA80" s="25">
        <v>1.4510221409942E-4</v>
      </c>
      <c r="AB80" s="25">
        <v>-9.7218489862546903E-4</v>
      </c>
      <c r="AC80" s="25">
        <v>5.2224186384435597E-3</v>
      </c>
      <c r="AD80" s="25">
        <v>-2.99097936889762E-5</v>
      </c>
      <c r="AE80" s="25">
        <v>-3.1273275383056901E-4</v>
      </c>
      <c r="AF80" s="25">
        <v>1.9258849970823499E-5</v>
      </c>
      <c r="AG80" s="25">
        <v>2.43485966573559E-4</v>
      </c>
      <c r="AH80" s="25">
        <v>-4.7502932833941899E-2</v>
      </c>
      <c r="AI80" s="25">
        <v>2.4318197496497398E-3</v>
      </c>
      <c r="AJ80" s="25">
        <v>-7.3931860063377198E-3</v>
      </c>
      <c r="AK80" s="25">
        <v>0</v>
      </c>
      <c r="AL80" s="25">
        <v>-8.2088007107070603E-4</v>
      </c>
      <c r="AM80" s="25">
        <v>0</v>
      </c>
      <c r="AN80" s="25">
        <v>3.4366948033434799E-4</v>
      </c>
      <c r="AO80" s="25">
        <v>0</v>
      </c>
      <c r="AP80" s="25">
        <v>8.8807670874396696E-4</v>
      </c>
      <c r="AQ80" s="25">
        <v>0</v>
      </c>
      <c r="AR80" s="25">
        <v>-1.34602225936213E-3</v>
      </c>
      <c r="AS80" s="25">
        <v>-3.4945392169447303E-4</v>
      </c>
      <c r="AT80" s="25">
        <v>-9.3112778470351399E-5</v>
      </c>
      <c r="AU80" s="25">
        <v>8.7776260341350702E-4</v>
      </c>
      <c r="AV80" s="25">
        <v>0</v>
      </c>
      <c r="AW80" s="25">
        <v>1.7397401496730999E-3</v>
      </c>
      <c r="AX80" s="25">
        <v>0</v>
      </c>
      <c r="AY80" s="25">
        <v>7.36203980978929E-4</v>
      </c>
      <c r="AZ80" s="25">
        <v>7.3939313617651004E-4</v>
      </c>
      <c r="BA80" s="25">
        <v>-4.5609668847953303E-5</v>
      </c>
      <c r="BB80" s="25">
        <v>0</v>
      </c>
      <c r="BC80" s="25">
        <v>0</v>
      </c>
      <c r="BD80" s="25">
        <v>0</v>
      </c>
      <c r="BE80" s="25">
        <v>0</v>
      </c>
      <c r="BF80" s="25">
        <v>-2.93103750129166E-5</v>
      </c>
      <c r="BG80" s="25">
        <v>-5.1453370252721002E-3</v>
      </c>
      <c r="BH80" s="25">
        <v>6.3046635407827396E-4</v>
      </c>
      <c r="BI80" s="25">
        <v>-9.2054073958027101E-6</v>
      </c>
      <c r="BJ80" s="25">
        <v>-3.6420464015125598E-4</v>
      </c>
      <c r="BK80" s="25">
        <v>6.4675107690338296E-5</v>
      </c>
      <c r="BL80" s="25">
        <v>-5.7973993486156903E-4</v>
      </c>
      <c r="BM80" s="25">
        <v>9.9041651758685802E-5</v>
      </c>
      <c r="BN80" s="25">
        <v>1.6506722557686599E-4</v>
      </c>
      <c r="BO80" s="25">
        <v>2.8988270206118099E-4</v>
      </c>
      <c r="BP80" s="25">
        <v>-2.8710863743208699E-4</v>
      </c>
      <c r="BQ80" s="25">
        <v>-2.2818298911070799E-5</v>
      </c>
      <c r="BR80" s="25">
        <v>-3.5548734250446799E-5</v>
      </c>
      <c r="BS80" s="25">
        <v>4.1928406041033903E-3</v>
      </c>
      <c r="BT80" s="25">
        <v>-5.3275212322151398E-6</v>
      </c>
      <c r="BU80" s="25">
        <v>-3.5565685280926302E-4</v>
      </c>
      <c r="BV80" s="25">
        <v>-6.3662130127204602E-4</v>
      </c>
      <c r="BW80" s="25">
        <v>2.1052995971721899E-3</v>
      </c>
      <c r="BX80" s="25">
        <v>0.30856026552925903</v>
      </c>
      <c r="BY80" s="25">
        <v>-4.08896161160231E-4</v>
      </c>
      <c r="BZ80" s="25">
        <v>7.3297201938812101E-6</v>
      </c>
      <c r="CA80" s="25">
        <v>-2.71480600316863E-4</v>
      </c>
      <c r="CB80" s="25">
        <v>1.0173261895248999E-3</v>
      </c>
      <c r="CC80" s="25">
        <v>1.3096947162116201E-3</v>
      </c>
      <c r="CD80" s="25">
        <v>6.1628005496680701E-3</v>
      </c>
      <c r="CE80" s="25">
        <v>-5.2553103256836298E-5</v>
      </c>
      <c r="CF80" s="25">
        <v>4.53033499970006E-2</v>
      </c>
      <c r="CG80" s="25">
        <v>7.4998056324177703E-4</v>
      </c>
      <c r="CH80" s="25">
        <v>1.4254446841944601E-3</v>
      </c>
      <c r="CI80" s="25">
        <v>1.1937595926785601E-3</v>
      </c>
      <c r="CJ80" s="25">
        <v>-2.0054953318978901E-4</v>
      </c>
      <c r="CK80" s="27">
        <v>2.0709877559636999E-3</v>
      </c>
    </row>
    <row r="81" spans="1:89" s="12" customFormat="1" x14ac:dyDescent="0.25">
      <c r="A81" s="7"/>
      <c r="B81" s="7"/>
      <c r="C81" s="7"/>
      <c r="D81" s="7"/>
      <c r="G81" s="205"/>
      <c r="H81" s="7" t="s">
        <v>119</v>
      </c>
      <c r="I81" s="22">
        <f>I53*I52</f>
        <v>0</v>
      </c>
      <c r="J81" s="23">
        <v>0.17994677287126701</v>
      </c>
      <c r="K81" s="7"/>
      <c r="L81" s="93" t="str">
        <f t="shared" si="5"/>
        <v>X</v>
      </c>
      <c r="M81" s="7" t="str">
        <f t="shared" si="3"/>
        <v>X</v>
      </c>
      <c r="N81" s="7" t="str">
        <v>DDI_Dem</v>
      </c>
      <c r="O81" s="24" t="s">
        <v>119</v>
      </c>
      <c r="P81" s="25">
        <v>1.49011296920242E-6</v>
      </c>
      <c r="Q81" s="25">
        <v>2.0326366542562801E-4</v>
      </c>
      <c r="R81" s="25">
        <v>-3.3656200753403597E-5</v>
      </c>
      <c r="S81" s="25">
        <v>-2.8890440024410898E-6</v>
      </c>
      <c r="T81" s="25">
        <v>-1.9295807656798998E-5</v>
      </c>
      <c r="U81" s="25">
        <v>9.3892982717593297E-5</v>
      </c>
      <c r="V81" s="25">
        <v>-8.1993743437093397E-6</v>
      </c>
      <c r="W81" s="25">
        <v>-4.9832910281748199E-5</v>
      </c>
      <c r="X81" s="25">
        <v>-6.8864535368473701E-6</v>
      </c>
      <c r="Y81" s="25">
        <v>1.81385332681727E-4</v>
      </c>
      <c r="Z81" s="25">
        <v>1.6765934926777299E-5</v>
      </c>
      <c r="AA81" s="25">
        <v>7.9674318923562103E-5</v>
      </c>
      <c r="AB81" s="25">
        <v>7.2144194158608901E-6</v>
      </c>
      <c r="AC81" s="25">
        <v>-7.8055625455393705E-5</v>
      </c>
      <c r="AD81" s="25">
        <v>-7.4495927494147495E-5</v>
      </c>
      <c r="AE81" s="24">
        <v>5.0608511330410902E-5</v>
      </c>
      <c r="AF81" s="24">
        <v>2.1461160411071301E-5</v>
      </c>
      <c r="AG81" s="25">
        <v>8.2251821594515399E-5</v>
      </c>
      <c r="AH81" s="24">
        <v>2.1756045623854599E-4</v>
      </c>
      <c r="AI81" s="25">
        <v>-6.9125831664696997E-4</v>
      </c>
      <c r="AJ81" s="25">
        <v>-1.27054013282661E-4</v>
      </c>
      <c r="AK81" s="25">
        <v>0</v>
      </c>
      <c r="AL81" s="25">
        <v>7.4323834469702203E-4</v>
      </c>
      <c r="AM81" s="25">
        <v>0</v>
      </c>
      <c r="AN81" s="24">
        <v>-2.50234639599024E-6</v>
      </c>
      <c r="AO81" s="24">
        <v>0</v>
      </c>
      <c r="AP81" s="25">
        <v>-2.68619757216921E-4</v>
      </c>
      <c r="AQ81" s="24">
        <v>0</v>
      </c>
      <c r="AR81" s="25">
        <v>-1.42992778384456E-4</v>
      </c>
      <c r="AS81" s="24">
        <v>-4.3975477399002598E-5</v>
      </c>
      <c r="AT81" s="25">
        <v>-1.1659758893256601E-5</v>
      </c>
      <c r="AU81" s="25">
        <v>5.5639958580645301E-5</v>
      </c>
      <c r="AV81" s="24">
        <v>0</v>
      </c>
      <c r="AW81" s="25">
        <v>3.6368654143635999E-4</v>
      </c>
      <c r="AX81" s="25">
        <v>0</v>
      </c>
      <c r="AY81" s="25">
        <v>1.59252236557673E-4</v>
      </c>
      <c r="AZ81" s="24">
        <v>6.9463038067689797E-5</v>
      </c>
      <c r="BA81" s="25">
        <v>-1.07147837851372E-5</v>
      </c>
      <c r="BB81" s="25">
        <v>0</v>
      </c>
      <c r="BC81" s="25">
        <v>0</v>
      </c>
      <c r="BD81" s="25">
        <v>0</v>
      </c>
      <c r="BE81" s="25">
        <v>0</v>
      </c>
      <c r="BF81" s="25">
        <v>1.23565356118823E-4</v>
      </c>
      <c r="BG81" s="25">
        <v>2.37037018122932E-4</v>
      </c>
      <c r="BH81" s="24">
        <v>-1.1577230536729899E-4</v>
      </c>
      <c r="BI81" s="25">
        <v>5.4881297144552904E-6</v>
      </c>
      <c r="BJ81" s="24">
        <v>3.9207822715455697E-5</v>
      </c>
      <c r="BK81" s="25">
        <v>-1.3889826735751599E-4</v>
      </c>
      <c r="BL81" s="25">
        <v>2.5290278580692101E-6</v>
      </c>
      <c r="BM81" s="25">
        <v>2.73448240599378E-6</v>
      </c>
      <c r="BN81" s="24">
        <v>-8.55679920244466E-5</v>
      </c>
      <c r="BO81" s="24">
        <v>-2.33560585517831E-4</v>
      </c>
      <c r="BP81" s="25">
        <v>9.7581937298843398E-5</v>
      </c>
      <c r="BQ81" s="24">
        <v>-1.4415245068211701E-5</v>
      </c>
      <c r="BR81" s="24">
        <v>1.01958349190008E-5</v>
      </c>
      <c r="BS81" s="25">
        <v>-2.7759602498406399E-4</v>
      </c>
      <c r="BT81" s="25">
        <v>-9.5529821220558E-6</v>
      </c>
      <c r="BU81" s="24">
        <v>1.2742284031456701E-4</v>
      </c>
      <c r="BV81" s="25">
        <v>2.2415993105315799E-5</v>
      </c>
      <c r="BW81" s="24">
        <v>7.8755273283341297E-5</v>
      </c>
      <c r="BX81" s="25">
        <v>-4.0889616116018801E-4</v>
      </c>
      <c r="BY81" s="25">
        <v>3.7264031282750001E-3</v>
      </c>
      <c r="BZ81" s="24">
        <v>-2.3395892757286099E-6</v>
      </c>
      <c r="CA81" s="24">
        <v>-7.7782080360169306E-5</v>
      </c>
      <c r="CB81" s="24">
        <v>-4.9205009142224501E-5</v>
      </c>
      <c r="CC81" s="24">
        <v>-1.60094067223747E-4</v>
      </c>
      <c r="CD81" s="25">
        <v>-1.19163262597434E-4</v>
      </c>
      <c r="CE81" s="25">
        <v>1.2439799225777401E-6</v>
      </c>
      <c r="CF81" s="25">
        <v>-1.9583421532661099E-3</v>
      </c>
      <c r="CG81" s="25">
        <v>4.9142157977516199E-5</v>
      </c>
      <c r="CH81" s="25">
        <v>1.18404455829459E-4</v>
      </c>
      <c r="CI81" s="25">
        <v>-1.2238613088920799E-4</v>
      </c>
      <c r="CJ81" s="25">
        <v>-1.58096897014918E-3</v>
      </c>
      <c r="CK81" s="27">
        <v>2.44122556914949E-5</v>
      </c>
    </row>
    <row r="82" spans="1:89" s="12" customFormat="1" x14ac:dyDescent="0.25">
      <c r="A82" s="7"/>
      <c r="B82" s="7"/>
      <c r="C82" s="7"/>
      <c r="D82" s="7"/>
      <c r="G82" s="205"/>
      <c r="H82" s="7" t="s">
        <v>381</v>
      </c>
      <c r="I82" s="22">
        <f>I21*I20</f>
        <v>0</v>
      </c>
      <c r="J82" s="23">
        <v>-1.02140929396871E-2</v>
      </c>
      <c r="K82" s="7"/>
      <c r="L82" s="93" t="str">
        <f t="shared" si="5"/>
        <v>X</v>
      </c>
      <c r="M82" s="7" t="str">
        <f t="shared" si="3"/>
        <v>X</v>
      </c>
      <c r="N82" s="93" t="str">
        <v>age_IMD2</v>
      </c>
      <c r="O82" s="25" t="s">
        <v>381</v>
      </c>
      <c r="P82" s="25">
        <v>-8.9023921357683102E-6</v>
      </c>
      <c r="Q82" s="25">
        <v>-7.7278093254642304E-4</v>
      </c>
      <c r="R82" s="25">
        <v>1.12778320166737E-6</v>
      </c>
      <c r="S82" s="25">
        <v>2.6763287249790902E-6</v>
      </c>
      <c r="T82" s="25">
        <v>2.9324244600032601E-6</v>
      </c>
      <c r="U82" s="24">
        <v>1.1660145432484799E-5</v>
      </c>
      <c r="V82" s="25">
        <v>2.69757293798477E-6</v>
      </c>
      <c r="W82" s="25">
        <v>-4.4687793367669601E-7</v>
      </c>
      <c r="X82" s="25">
        <v>-2.0334424917427699E-6</v>
      </c>
      <c r="Y82" s="25">
        <v>3.3397836003161E-6</v>
      </c>
      <c r="Z82" s="25">
        <v>4.5635429654150101E-6</v>
      </c>
      <c r="AA82" s="25">
        <v>3.3213619023996402E-7</v>
      </c>
      <c r="AB82" s="24">
        <v>-3.0556234778304598E-6</v>
      </c>
      <c r="AC82" s="24">
        <v>-3.4890867107006497E-5</v>
      </c>
      <c r="AD82" s="24">
        <v>1.24099100825476E-6</v>
      </c>
      <c r="AE82" s="24">
        <v>4.3173167091418201E-6</v>
      </c>
      <c r="AF82" s="24">
        <v>1.86167788763632E-6</v>
      </c>
      <c r="AG82" s="25">
        <v>-3.1082770024549001E-6</v>
      </c>
      <c r="AH82" s="24">
        <v>3.3821001691991E-6</v>
      </c>
      <c r="AI82" s="25">
        <v>-1.2833632046142001E-5</v>
      </c>
      <c r="AJ82" s="25">
        <v>7.3869916878942595E-5</v>
      </c>
      <c r="AK82" s="25">
        <v>0</v>
      </c>
      <c r="AL82" s="25">
        <v>5.9510945832835899E-5</v>
      </c>
      <c r="AM82" s="25">
        <v>0</v>
      </c>
      <c r="AN82" s="24">
        <v>1.77843233420516E-7</v>
      </c>
      <c r="AO82" s="25">
        <v>0</v>
      </c>
      <c r="AP82" s="25">
        <v>-3.5087756522657797E-5</v>
      </c>
      <c r="AQ82" s="24">
        <v>0</v>
      </c>
      <c r="AR82" s="25">
        <v>-3.89699033496551E-6</v>
      </c>
      <c r="AS82" s="24">
        <v>-6.0488282561062904E-6</v>
      </c>
      <c r="AT82" s="25">
        <v>3.2424357433646899E-6</v>
      </c>
      <c r="AU82" s="24">
        <v>1.7851003285553201E-5</v>
      </c>
      <c r="AV82" s="24">
        <v>0</v>
      </c>
      <c r="AW82" s="25">
        <v>-3.0548460146092202E-5</v>
      </c>
      <c r="AX82" s="25">
        <v>0</v>
      </c>
      <c r="AY82" s="25">
        <v>8.1048819020564606E-6</v>
      </c>
      <c r="AZ82" s="24">
        <v>-9.7266034075026107E-7</v>
      </c>
      <c r="BA82" s="24">
        <v>1.57479153464797E-6</v>
      </c>
      <c r="BB82" s="25">
        <v>0</v>
      </c>
      <c r="BC82" s="25">
        <v>0</v>
      </c>
      <c r="BD82" s="25">
        <v>0</v>
      </c>
      <c r="BE82" s="25">
        <v>0</v>
      </c>
      <c r="BF82" s="25">
        <v>8.9680650503283303E-7</v>
      </c>
      <c r="BG82" s="25">
        <v>1.2895068586705799E-5</v>
      </c>
      <c r="BH82" s="24">
        <v>-3.31957118619838E-6</v>
      </c>
      <c r="BI82" s="25">
        <v>4.7813819498979101E-7</v>
      </c>
      <c r="BJ82" s="24">
        <v>1.0175755621203499E-6</v>
      </c>
      <c r="BK82" s="25">
        <v>1.1922206226158099E-6</v>
      </c>
      <c r="BL82" s="25">
        <v>-4.6856939051177597E-6</v>
      </c>
      <c r="BM82" s="25">
        <v>-1.12039743854468E-6</v>
      </c>
      <c r="BN82" s="25">
        <v>1.5528707014568399E-6</v>
      </c>
      <c r="BO82" s="24">
        <v>2.65776396956389E-6</v>
      </c>
      <c r="BP82" s="25">
        <v>2.8110481399633701E-6</v>
      </c>
      <c r="BQ82" s="24">
        <v>4.2397410247602199E-7</v>
      </c>
      <c r="BR82" s="24">
        <v>2.1313816361838201E-7</v>
      </c>
      <c r="BS82" s="25">
        <v>-5.4002563893635E-8</v>
      </c>
      <c r="BT82" s="25">
        <v>-5.2570482921109802E-7</v>
      </c>
      <c r="BU82" s="25">
        <v>3.12958507551811E-6</v>
      </c>
      <c r="BV82" s="24">
        <v>-7.8126300489596893E-6</v>
      </c>
      <c r="BW82" s="25">
        <v>1.0963668074582399E-6</v>
      </c>
      <c r="BX82" s="25">
        <v>7.3297201938836199E-6</v>
      </c>
      <c r="BY82" s="25">
        <v>-2.3395892757285099E-6</v>
      </c>
      <c r="BZ82" s="24">
        <v>1.07158996713404E-5</v>
      </c>
      <c r="CA82" s="24">
        <v>-1.32949357942482E-5</v>
      </c>
      <c r="CB82" s="24">
        <v>-2.23760069606147E-6</v>
      </c>
      <c r="CC82" s="24">
        <v>-2.2518816706245401E-5</v>
      </c>
      <c r="CD82" s="24">
        <v>-1.04239703846004E-5</v>
      </c>
      <c r="CE82" s="24">
        <v>5.6390673910679995E-7</v>
      </c>
      <c r="CF82" s="24">
        <v>-1.2955212780342999E-5</v>
      </c>
      <c r="CG82" s="24">
        <v>-1.9475876847578298E-6</v>
      </c>
      <c r="CH82" s="24">
        <v>2.3322916157273598E-5</v>
      </c>
      <c r="CI82" s="24">
        <v>-2.9112576764373202E-5</v>
      </c>
      <c r="CJ82" s="24">
        <v>-2.49169514830896E-5</v>
      </c>
      <c r="CK82" s="26">
        <v>7.3084355034418801E-6</v>
      </c>
    </row>
    <row r="83" spans="1:89" s="12" customFormat="1" x14ac:dyDescent="0.25">
      <c r="A83" s="7"/>
      <c r="B83" s="7"/>
      <c r="C83" s="7"/>
      <c r="D83" s="7"/>
      <c r="G83" s="205"/>
      <c r="H83" s="7" t="s">
        <v>120</v>
      </c>
      <c r="I83" s="22">
        <f>I64*I55</f>
        <v>0</v>
      </c>
      <c r="J83" s="23">
        <v>-0.65799261088129601</v>
      </c>
      <c r="K83" s="7"/>
      <c r="L83" s="93" t="str">
        <f t="shared" si="5"/>
        <v>X</v>
      </c>
      <c r="M83" s="93" t="str">
        <f t="shared" si="3"/>
        <v>X</v>
      </c>
      <c r="N83" s="93" t="str">
        <v>Hem_Str</v>
      </c>
      <c r="O83" s="25" t="s">
        <v>120</v>
      </c>
      <c r="P83" s="25">
        <v>1.0841930815331E-5</v>
      </c>
      <c r="Q83" s="25">
        <v>1.06530581505277E-3</v>
      </c>
      <c r="R83" s="25">
        <v>1.5253979037351901E-5</v>
      </c>
      <c r="S83" s="25">
        <v>-2.0053899471623298E-5</v>
      </c>
      <c r="T83" s="25">
        <v>-1.65471314345227E-4</v>
      </c>
      <c r="U83" s="25">
        <v>5.7414995849295204E-4</v>
      </c>
      <c r="V83" s="24">
        <v>-2.5443193777239999E-5</v>
      </c>
      <c r="W83" s="25">
        <v>1.2358857893160499E-4</v>
      </c>
      <c r="X83" s="25">
        <v>-1.09865384671703E-4</v>
      </c>
      <c r="Y83" s="25">
        <v>1.1323435616757099E-3</v>
      </c>
      <c r="Z83" s="25">
        <v>2.9016343487016101E-4</v>
      </c>
      <c r="AA83" s="25">
        <v>1.5602818949178601E-4</v>
      </c>
      <c r="AB83" s="25">
        <v>1.35370069054729E-4</v>
      </c>
      <c r="AC83" s="25">
        <v>-3.9269700037869101E-3</v>
      </c>
      <c r="AD83" s="25">
        <v>-1.6851969222038599E-6</v>
      </c>
      <c r="AE83" s="24">
        <v>1.3001740069247899E-4</v>
      </c>
      <c r="AF83" s="24">
        <v>1.2301516607660001E-4</v>
      </c>
      <c r="AG83" s="25">
        <v>-4.9419846457235796E-4</v>
      </c>
      <c r="AH83" s="24">
        <v>-3.7207098254205798E-4</v>
      </c>
      <c r="AI83" s="25">
        <v>-3.24530134455532E-3</v>
      </c>
      <c r="AJ83" s="24">
        <v>6.6124123882817199E-4</v>
      </c>
      <c r="AK83" s="25">
        <v>0</v>
      </c>
      <c r="AL83" s="25">
        <v>7.9655267923830903E-5</v>
      </c>
      <c r="AM83" s="25">
        <v>0</v>
      </c>
      <c r="AN83" s="24">
        <v>7.1013412436687903E-5</v>
      </c>
      <c r="AO83" s="24">
        <v>0</v>
      </c>
      <c r="AP83" s="25">
        <v>1.35613105704589E-5</v>
      </c>
      <c r="AQ83" s="24">
        <v>0</v>
      </c>
      <c r="AR83" s="24">
        <v>1.11944741871304E-4</v>
      </c>
      <c r="AS83" s="25">
        <v>1.78169377008852E-4</v>
      </c>
      <c r="AT83" s="25">
        <v>-9.1118682054564296E-4</v>
      </c>
      <c r="AU83" s="25">
        <v>-7.5209208100185604E-4</v>
      </c>
      <c r="AV83" s="24">
        <v>0</v>
      </c>
      <c r="AW83" s="25">
        <v>5.3661712449687698E-4</v>
      </c>
      <c r="AX83" s="25">
        <v>0</v>
      </c>
      <c r="AY83" s="25">
        <v>-3.5725112724901698E-2</v>
      </c>
      <c r="AZ83" s="25">
        <v>3.9953015734507002E-4</v>
      </c>
      <c r="BA83" s="24">
        <v>1.2709962043681701E-4</v>
      </c>
      <c r="BB83" s="25">
        <v>0</v>
      </c>
      <c r="BC83" s="25">
        <v>0</v>
      </c>
      <c r="BD83" s="25">
        <v>0</v>
      </c>
      <c r="BE83" s="25">
        <v>0</v>
      </c>
      <c r="BF83" s="24">
        <v>3.4302856004846398E-4</v>
      </c>
      <c r="BG83" s="25">
        <v>-2.3717657170901999E-4</v>
      </c>
      <c r="BH83" s="25">
        <v>-1.4647419130268001E-3</v>
      </c>
      <c r="BI83" s="25">
        <v>-9.6084211674727604E-7</v>
      </c>
      <c r="BJ83" s="24">
        <v>3.25769317633971E-4</v>
      </c>
      <c r="BK83" s="25">
        <v>8.0003812316131203E-5</v>
      </c>
      <c r="BL83" s="25">
        <v>1.5458590384814299E-5</v>
      </c>
      <c r="BM83" s="25">
        <v>-8.3594894770565395E-8</v>
      </c>
      <c r="BN83" s="25">
        <v>-5.1394830527122699E-4</v>
      </c>
      <c r="BO83" s="25">
        <v>-2.2450764729429399E-4</v>
      </c>
      <c r="BP83" s="24">
        <v>-5.9109212335166101E-4</v>
      </c>
      <c r="BQ83" s="24">
        <v>-7.8447967856981402E-6</v>
      </c>
      <c r="BR83" s="24">
        <v>4.2195485576980797E-5</v>
      </c>
      <c r="BS83" s="24">
        <v>3.8268458315832501E-4</v>
      </c>
      <c r="BT83" s="25">
        <v>-4.3189060192106997E-7</v>
      </c>
      <c r="BU83" s="24">
        <v>-4.3564677124667198E-4</v>
      </c>
      <c r="BV83" s="25">
        <v>1.07833462425201E-4</v>
      </c>
      <c r="BW83" s="24">
        <v>-6.8880180418852898E-4</v>
      </c>
      <c r="BX83" s="25">
        <v>-2.7148060031680402E-4</v>
      </c>
      <c r="BY83" s="25">
        <v>-7.7782080360166595E-5</v>
      </c>
      <c r="BZ83" s="25">
        <v>-1.32949357942481E-5</v>
      </c>
      <c r="CA83" s="24">
        <v>4.3268449096359698E-2</v>
      </c>
      <c r="CB83" s="25">
        <v>1.2410798760168901E-3</v>
      </c>
      <c r="CC83" s="24">
        <v>1.1861271177330599E-4</v>
      </c>
      <c r="CD83" s="24">
        <v>-1.31770873996245E-4</v>
      </c>
      <c r="CE83" s="24">
        <v>5.5080671172402697E-5</v>
      </c>
      <c r="CF83" s="24">
        <v>1.5088427051605301E-3</v>
      </c>
      <c r="CG83" s="24">
        <v>-4.5015281364662598E-4</v>
      </c>
      <c r="CH83" s="24">
        <v>-6.8734375464893295E-4</v>
      </c>
      <c r="CI83" s="24">
        <v>6.7270071125834999E-3</v>
      </c>
      <c r="CJ83" s="24">
        <v>-5.45477452004749E-4</v>
      </c>
      <c r="CK83" s="26">
        <v>-1.0214714404792301E-3</v>
      </c>
    </row>
    <row r="84" spans="1:89" s="12" customFormat="1" x14ac:dyDescent="0.25">
      <c r="A84" s="7"/>
      <c r="B84" s="7"/>
      <c r="C84" s="7"/>
      <c r="D84" s="7"/>
      <c r="G84" s="205"/>
      <c r="H84" s="7" t="s">
        <v>121</v>
      </c>
      <c r="I84" s="22">
        <f>I36*I54</f>
        <v>0</v>
      </c>
      <c r="J84" s="23">
        <v>0.44724205222590502</v>
      </c>
      <c r="K84" s="7"/>
      <c r="L84" s="93" t="str">
        <f t="shared" ref="L84:L93" si="6">IF(H84=O84,"X","")</f>
        <v>X</v>
      </c>
      <c r="M84" s="93" t="str">
        <f t="shared" si="3"/>
        <v>X</v>
      </c>
      <c r="N84" s="93" t="str">
        <v>Cl1_Epi</v>
      </c>
      <c r="O84" s="25" t="s">
        <v>121</v>
      </c>
      <c r="P84" s="25">
        <v>1.08995513637142E-5</v>
      </c>
      <c r="Q84" s="25">
        <v>6.1653704593047197E-5</v>
      </c>
      <c r="R84" s="25">
        <v>-7.8152361865272007E-5</v>
      </c>
      <c r="S84" s="25">
        <v>1.0014689333808301E-4</v>
      </c>
      <c r="T84" s="25">
        <v>-3.3313415819807797E-5</v>
      </c>
      <c r="U84" s="25">
        <v>-2.58746411034051E-4</v>
      </c>
      <c r="V84" s="25">
        <v>7.2660344979565001E-5</v>
      </c>
      <c r="W84" s="25">
        <v>-1.8533727928919599E-5</v>
      </c>
      <c r="X84" s="25">
        <v>2.13088593967472E-5</v>
      </c>
      <c r="Y84" s="25">
        <v>-1.8417001472645399E-4</v>
      </c>
      <c r="Z84" s="25">
        <v>1.6125512569076802E-5</v>
      </c>
      <c r="AA84" s="25">
        <v>-8.4006967886933302E-5</v>
      </c>
      <c r="AB84" s="25">
        <v>1.56236734380814E-4</v>
      </c>
      <c r="AC84" s="25">
        <v>3.1325864500460698E-4</v>
      </c>
      <c r="AD84" s="25">
        <v>9.4780397382024297E-5</v>
      </c>
      <c r="AE84" s="25">
        <v>1.36805202512386E-4</v>
      </c>
      <c r="AF84" s="25">
        <v>-9.8355209265070498E-4</v>
      </c>
      <c r="AG84" s="25">
        <v>4.1710344317464297E-4</v>
      </c>
      <c r="AH84" s="25">
        <v>-5.3410230131993098E-4</v>
      </c>
      <c r="AI84" s="25">
        <v>5.2411466965487702E-4</v>
      </c>
      <c r="AJ84" s="25">
        <v>-7.8668491535941701E-4</v>
      </c>
      <c r="AK84" s="25">
        <v>0</v>
      </c>
      <c r="AL84" s="25">
        <v>7.6977712656313305E-4</v>
      </c>
      <c r="AM84" s="25">
        <v>0</v>
      </c>
      <c r="AN84" s="25">
        <v>5.4784938440062397E-5</v>
      </c>
      <c r="AO84" s="25">
        <v>0</v>
      </c>
      <c r="AP84" s="25">
        <v>-1.55219216569275E-4</v>
      </c>
      <c r="AQ84" s="24">
        <v>0</v>
      </c>
      <c r="AR84" s="25">
        <v>-4.8289544488153499E-4</v>
      </c>
      <c r="AS84" s="25">
        <v>-1.8652701050978699E-4</v>
      </c>
      <c r="AT84" s="25">
        <v>2.5120298119944798E-4</v>
      </c>
      <c r="AU84" s="25">
        <v>3.5740509807703601E-4</v>
      </c>
      <c r="AV84" s="25">
        <v>0</v>
      </c>
      <c r="AW84" s="25">
        <v>4.9791052292701696E-4</v>
      </c>
      <c r="AX84" s="25">
        <v>0</v>
      </c>
      <c r="AY84" s="25">
        <v>-1.39235797357749E-3</v>
      </c>
      <c r="AZ84" s="25">
        <v>1.4683330772848001E-4</v>
      </c>
      <c r="BA84" s="25">
        <v>-3.0551672637784202E-4</v>
      </c>
      <c r="BB84" s="25">
        <v>0</v>
      </c>
      <c r="BC84" s="25">
        <v>0</v>
      </c>
      <c r="BD84" s="25">
        <v>0</v>
      </c>
      <c r="BE84" s="25">
        <v>0</v>
      </c>
      <c r="BF84" s="25">
        <v>-3.99293482795686E-5</v>
      </c>
      <c r="BG84" s="25">
        <v>8.6751589375373098E-4</v>
      </c>
      <c r="BH84" s="25">
        <v>-7.34235280125926E-4</v>
      </c>
      <c r="BI84" s="25">
        <v>-1.7235648893269099E-6</v>
      </c>
      <c r="BJ84" s="25">
        <v>4.26979337598019E-4</v>
      </c>
      <c r="BK84" s="25">
        <v>3.3589537819296301E-4</v>
      </c>
      <c r="BL84" s="25">
        <v>-1.81984551842584E-4</v>
      </c>
      <c r="BM84" s="25">
        <v>-2.8255072889636E-6</v>
      </c>
      <c r="BN84" s="25">
        <v>8.2225186392010903E-4</v>
      </c>
      <c r="BO84" s="25">
        <v>9.7577688918371695E-5</v>
      </c>
      <c r="BP84" s="25">
        <v>3.2954365717799801E-4</v>
      </c>
      <c r="BQ84" s="25">
        <v>-7.9214994789629599E-6</v>
      </c>
      <c r="BR84" s="25">
        <v>-5.8530947019594504E-6</v>
      </c>
      <c r="BS84" s="25">
        <v>-5.1711881504984002E-4</v>
      </c>
      <c r="BT84" s="25">
        <v>-5.4137346737823004E-6</v>
      </c>
      <c r="BU84" s="25">
        <v>1.03686317403131E-4</v>
      </c>
      <c r="BV84" s="25">
        <v>1.3469277547761201E-4</v>
      </c>
      <c r="BW84" s="25">
        <v>6.6920719502337896E-4</v>
      </c>
      <c r="BX84" s="25">
        <v>1.0173261895249401E-3</v>
      </c>
      <c r="BY84" s="25">
        <v>-4.9205009142224E-5</v>
      </c>
      <c r="BZ84" s="25">
        <v>-2.2376006960614501E-6</v>
      </c>
      <c r="CA84" s="25">
        <v>1.2410798760169E-3</v>
      </c>
      <c r="CB84" s="25">
        <v>1.8658001327359199E-2</v>
      </c>
      <c r="CC84" s="25">
        <v>-4.5949885369327397E-4</v>
      </c>
      <c r="CD84" s="25">
        <v>-1.52163650334232E-4</v>
      </c>
      <c r="CE84" s="25">
        <v>-2.4431026155148002E-6</v>
      </c>
      <c r="CF84" s="25">
        <v>1.30249130015424E-3</v>
      </c>
      <c r="CG84" s="25">
        <v>-5.21510775922206E-6</v>
      </c>
      <c r="CH84" s="25">
        <v>3.67693723116804E-4</v>
      </c>
      <c r="CI84" s="25">
        <v>1.30840524566566E-3</v>
      </c>
      <c r="CJ84" s="25">
        <v>8.6433085994795205E-5</v>
      </c>
      <c r="CK84" s="27">
        <v>9.4910301140469004E-5</v>
      </c>
    </row>
    <row r="85" spans="1:89" s="12" customFormat="1" x14ac:dyDescent="0.25">
      <c r="A85" s="7"/>
      <c r="B85" s="7"/>
      <c r="C85" s="7"/>
      <c r="D85" s="7"/>
      <c r="G85" s="205"/>
      <c r="H85" s="7" t="s">
        <v>122</v>
      </c>
      <c r="I85" s="22">
        <f>I42*I47</f>
        <v>0</v>
      </c>
      <c r="J85" s="23">
        <v>-4.3284623966513802</v>
      </c>
      <c r="K85" s="7"/>
      <c r="L85" s="93" t="str">
        <f t="shared" si="6"/>
        <v>X</v>
      </c>
      <c r="M85" s="7" t="str">
        <f t="shared" ref="M85:M93" si="7">IF(N85=O85,"X","")</f>
        <v>X</v>
      </c>
      <c r="N85" s="93" t="str">
        <v>Ang_CHD</v>
      </c>
      <c r="O85" s="25" t="s">
        <v>122</v>
      </c>
      <c r="P85" s="25">
        <v>6.3720806326582495E-5</v>
      </c>
      <c r="Q85" s="25">
        <v>2.4432970594826498E-3</v>
      </c>
      <c r="R85" s="25">
        <v>-5.4390340059967104E-4</v>
      </c>
      <c r="S85" s="25">
        <v>-4.67387062955805E-4</v>
      </c>
      <c r="T85" s="25">
        <v>-3.7629694369438802E-4</v>
      </c>
      <c r="U85" s="25">
        <v>-6.6438294277213297E-4</v>
      </c>
      <c r="V85" s="25">
        <v>8.5142690624230805E-4</v>
      </c>
      <c r="W85" s="25">
        <v>-1.19959298757169E-3</v>
      </c>
      <c r="X85" s="25">
        <v>2.0187658518215499E-4</v>
      </c>
      <c r="Y85" s="25">
        <v>-5.6924114574848702E-4</v>
      </c>
      <c r="Z85" s="25">
        <v>-7.4479642567215002E-4</v>
      </c>
      <c r="AA85" s="25">
        <v>-1.53828361902371E-3</v>
      </c>
      <c r="AB85" s="25">
        <v>-3.1104633785064698E-5</v>
      </c>
      <c r="AC85" s="25">
        <v>-1.73569199156627E-3</v>
      </c>
      <c r="AD85" s="25">
        <v>-4.5040860248075302E-4</v>
      </c>
      <c r="AE85" s="25">
        <v>4.8904664981309302E-4</v>
      </c>
      <c r="AF85" s="25">
        <v>-5.31090722992781E-4</v>
      </c>
      <c r="AG85" s="25">
        <v>1.16769971431092E-4</v>
      </c>
      <c r="AH85" s="25">
        <v>1.3393836893200301E-4</v>
      </c>
      <c r="AI85" s="25">
        <v>-6.1830071475647798E-3</v>
      </c>
      <c r="AJ85" s="25">
        <v>8.1106620463339604E-3</v>
      </c>
      <c r="AK85" s="25">
        <v>0</v>
      </c>
      <c r="AL85" s="25">
        <v>-1.0237103443723801</v>
      </c>
      <c r="AM85" s="25">
        <v>0</v>
      </c>
      <c r="AN85" s="25">
        <v>6.4233112553899999E-4</v>
      </c>
      <c r="AO85" s="25">
        <v>0</v>
      </c>
      <c r="AP85" s="25">
        <v>2.8594024220236999E-3</v>
      </c>
      <c r="AQ85" s="25">
        <v>0</v>
      </c>
      <c r="AR85" s="25">
        <v>3.1198957318054901E-4</v>
      </c>
      <c r="AS85" s="25">
        <v>1.0507435872269E-3</v>
      </c>
      <c r="AT85" s="25">
        <v>-7.8816296074679605E-4</v>
      </c>
      <c r="AU85" s="25">
        <v>-2.3927357134418299E-3</v>
      </c>
      <c r="AV85" s="25">
        <v>0</v>
      </c>
      <c r="AW85" s="25">
        <v>5.3601807968014E-3</v>
      </c>
      <c r="AX85" s="25">
        <v>0</v>
      </c>
      <c r="AY85" s="25">
        <v>-8.7169638078763605E-4</v>
      </c>
      <c r="AZ85" s="25">
        <v>-1.36856950858617E-3</v>
      </c>
      <c r="BA85" s="25">
        <v>-1.7904724595177801E-4</v>
      </c>
      <c r="BB85" s="25">
        <v>0</v>
      </c>
      <c r="BC85" s="25">
        <v>0</v>
      </c>
      <c r="BD85" s="25">
        <v>0</v>
      </c>
      <c r="BE85" s="25">
        <v>0</v>
      </c>
      <c r="BF85" s="25">
        <v>-2.0552651965788202E-3</v>
      </c>
      <c r="BG85" s="25">
        <v>-1.4365798360486E-3</v>
      </c>
      <c r="BH85" s="25">
        <v>-5.04257433329864E-4</v>
      </c>
      <c r="BI85" s="25">
        <v>-3.3711573285354297E-5</v>
      </c>
      <c r="BJ85" s="25">
        <v>-4.8538572440774198E-4</v>
      </c>
      <c r="BK85" s="25">
        <v>-8.2147998558914997E-4</v>
      </c>
      <c r="BL85" s="25">
        <v>1.04778307037411E-3</v>
      </c>
      <c r="BM85" s="25">
        <v>-1.01055691078422E-4</v>
      </c>
      <c r="BN85" s="25">
        <v>-3.4277041789961601E-3</v>
      </c>
      <c r="BO85" s="25">
        <v>4.8535422632933501E-4</v>
      </c>
      <c r="BP85" s="25">
        <v>6.6711652675662501E-4</v>
      </c>
      <c r="BQ85" s="25">
        <v>-6.9444851015556101E-5</v>
      </c>
      <c r="BR85" s="25">
        <v>7.5851820290175699E-5</v>
      </c>
      <c r="BS85" s="25">
        <v>-2.6869632376166799E-3</v>
      </c>
      <c r="BT85" s="25">
        <v>-1.9784600688854001E-4</v>
      </c>
      <c r="BU85" s="25">
        <v>1.0267458117606001E-3</v>
      </c>
      <c r="BV85" s="25">
        <v>-1.2449350753890201E-3</v>
      </c>
      <c r="BW85" s="25">
        <v>-4.7853954780401601E-4</v>
      </c>
      <c r="BX85" s="25">
        <v>1.30969471620534E-3</v>
      </c>
      <c r="BY85" s="25">
        <v>-1.6009406722340799E-4</v>
      </c>
      <c r="BZ85" s="25">
        <v>-2.2518816706205201E-5</v>
      </c>
      <c r="CA85" s="25">
        <v>1.18612711772816E-4</v>
      </c>
      <c r="CB85" s="25">
        <v>-4.5949885369307399E-4</v>
      </c>
      <c r="CC85" s="25">
        <v>1.0394867725779899</v>
      </c>
      <c r="CD85" s="25">
        <v>3.5491110913494399E-3</v>
      </c>
      <c r="CE85" s="25">
        <v>2.76829269531875E-5</v>
      </c>
      <c r="CF85" s="25">
        <v>6.8785338776420604E-4</v>
      </c>
      <c r="CG85" s="25">
        <v>-2.0409266690887899E-4</v>
      </c>
      <c r="CH85" s="25">
        <v>-2.5335937413921601E-3</v>
      </c>
      <c r="CI85" s="25">
        <v>1.4024070059702001E-3</v>
      </c>
      <c r="CJ85" s="25">
        <v>-1.4608501793293E-3</v>
      </c>
      <c r="CK85" s="27">
        <v>3.7731356833497001E-3</v>
      </c>
    </row>
    <row r="86" spans="1:89" s="12" customFormat="1" x14ac:dyDescent="0.25">
      <c r="A86" s="7"/>
      <c r="B86" s="7"/>
      <c r="C86" s="7"/>
      <c r="D86" s="7"/>
      <c r="G86" s="205"/>
      <c r="H86" s="7" t="s">
        <v>123</v>
      </c>
      <c r="I86" s="22">
        <f>I63*I61</f>
        <v>0</v>
      </c>
      <c r="J86" s="23">
        <v>3.9007941375325301</v>
      </c>
      <c r="K86" s="7"/>
      <c r="L86" s="93" t="str">
        <f t="shared" si="6"/>
        <v>X</v>
      </c>
      <c r="M86" s="7" t="str">
        <f t="shared" si="7"/>
        <v>X</v>
      </c>
      <c r="N86" s="93" t="str">
        <v>PuF_SLD</v>
      </c>
      <c r="O86" s="25" t="s">
        <v>123</v>
      </c>
      <c r="P86" s="25">
        <v>1.9012478622280501E-5</v>
      </c>
      <c r="Q86" s="24">
        <v>1.9398101601959101E-3</v>
      </c>
      <c r="R86" s="25">
        <v>7.8774505120412499E-5</v>
      </c>
      <c r="S86" s="24">
        <v>8.6710239483720101E-5</v>
      </c>
      <c r="T86" s="24">
        <v>-7.9771920504426703E-5</v>
      </c>
      <c r="U86" s="25">
        <v>1.3423710626266001E-3</v>
      </c>
      <c r="V86" s="24">
        <v>6.1711792397524802E-4</v>
      </c>
      <c r="W86" s="24">
        <v>3.1861886957354798E-6</v>
      </c>
      <c r="X86" s="24">
        <v>2.8943578050590701E-5</v>
      </c>
      <c r="Y86" s="25">
        <v>8.8922806234595497E-5</v>
      </c>
      <c r="Z86" s="25">
        <v>3.0103976149060599E-4</v>
      </c>
      <c r="AA86" s="25">
        <v>-5.2688204880253602E-4</v>
      </c>
      <c r="AB86" s="25">
        <v>5.83893074518313E-4</v>
      </c>
      <c r="AC86" s="25">
        <v>1.8811242958750201E-3</v>
      </c>
      <c r="AD86" s="25">
        <v>3.2932190663745597E-5</v>
      </c>
      <c r="AE86" s="24">
        <v>-6.0231382338609297E-4</v>
      </c>
      <c r="AF86" s="25">
        <v>1.64423071353405E-4</v>
      </c>
      <c r="AG86" s="25">
        <v>2.55754518493144E-4</v>
      </c>
      <c r="AH86" s="24">
        <v>-3.4581268236983102E-4</v>
      </c>
      <c r="AI86" s="24">
        <v>1.85731239659206E-3</v>
      </c>
      <c r="AJ86" s="24">
        <v>7.8970605392958606E-3</v>
      </c>
      <c r="AK86" s="25">
        <v>0</v>
      </c>
      <c r="AL86" s="25">
        <v>-3.1507260083368598E-3</v>
      </c>
      <c r="AM86" s="25">
        <v>0</v>
      </c>
      <c r="AN86" s="24">
        <v>1.2822813646448401E-4</v>
      </c>
      <c r="AO86" s="24">
        <v>0</v>
      </c>
      <c r="AP86" s="25">
        <v>-5.1186782271290697E-4</v>
      </c>
      <c r="AQ86" s="24">
        <v>0</v>
      </c>
      <c r="AR86" s="25">
        <v>-1.64461064743117E-3</v>
      </c>
      <c r="AS86" s="25">
        <v>-4.1142420969362398E-4</v>
      </c>
      <c r="AT86" s="25">
        <v>3.91800664971211E-4</v>
      </c>
      <c r="AU86" s="25">
        <v>-1.1746238431598901E-3</v>
      </c>
      <c r="AV86" s="24">
        <v>0</v>
      </c>
      <c r="AW86" s="24">
        <v>1.45397154337194E-3</v>
      </c>
      <c r="AX86" s="25">
        <v>0</v>
      </c>
      <c r="AY86" s="25">
        <v>6.2811976893155797E-5</v>
      </c>
      <c r="AZ86" s="24">
        <v>8.9260526763316095E-4</v>
      </c>
      <c r="BA86" s="24">
        <v>-5.2188732549866997E-4</v>
      </c>
      <c r="BB86" s="25">
        <v>0</v>
      </c>
      <c r="BC86" s="25">
        <v>0</v>
      </c>
      <c r="BD86" s="24">
        <v>0</v>
      </c>
      <c r="BE86" s="25">
        <v>0</v>
      </c>
      <c r="BF86" s="24">
        <v>7.1330999760977297E-4</v>
      </c>
      <c r="BG86" s="25">
        <v>-5.5234956289508096E-3</v>
      </c>
      <c r="BH86" s="24">
        <v>4.4296542066293599E-4</v>
      </c>
      <c r="BI86" s="25">
        <v>1.10454719643381E-5</v>
      </c>
      <c r="BJ86" s="25">
        <v>-8.2891941627446001E-4</v>
      </c>
      <c r="BK86" s="25">
        <v>5.6298175574392897E-4</v>
      </c>
      <c r="BL86" s="25">
        <v>-9.4454328755848305E-4</v>
      </c>
      <c r="BM86" s="25">
        <v>-1.3300176320674899E-4</v>
      </c>
      <c r="BN86" s="25">
        <v>-2.5337709851575301E-3</v>
      </c>
      <c r="BO86" s="24">
        <v>-1.49070605963131E-4</v>
      </c>
      <c r="BP86" s="24">
        <v>2.5814898150857503E-4</v>
      </c>
      <c r="BQ86" s="24">
        <v>-1.5186635480259199E-5</v>
      </c>
      <c r="BR86" s="24">
        <v>-2.2923469157433701E-5</v>
      </c>
      <c r="BS86" s="24">
        <v>4.9324788326408197E-3</v>
      </c>
      <c r="BT86" s="25">
        <v>-5.2140341331141102E-6</v>
      </c>
      <c r="BU86" s="24">
        <v>-8.8044136740238706E-5</v>
      </c>
      <c r="BV86" s="24">
        <v>8.7342918493682199E-5</v>
      </c>
      <c r="BW86" s="25">
        <v>4.8330215421548302E-5</v>
      </c>
      <c r="BX86" s="25">
        <v>6.1628005496681699E-3</v>
      </c>
      <c r="BY86" s="25">
        <v>-1.19163262597428E-4</v>
      </c>
      <c r="BZ86" s="24">
        <v>-1.04239703846003E-5</v>
      </c>
      <c r="CA86" s="24">
        <v>-1.31770873996236E-4</v>
      </c>
      <c r="CB86" s="24">
        <v>-1.5216365033422899E-4</v>
      </c>
      <c r="CC86" s="25">
        <v>3.5491110913497999E-3</v>
      </c>
      <c r="CD86" s="24">
        <v>0.52618723372427501</v>
      </c>
      <c r="CE86" s="25">
        <v>-2.4612673104812201E-5</v>
      </c>
      <c r="CF86" s="25">
        <v>-1.33315419785552E-3</v>
      </c>
      <c r="CG86" s="25">
        <v>-5.7147173441104103E-4</v>
      </c>
      <c r="CH86" s="25">
        <v>-5.08576640191859E-4</v>
      </c>
      <c r="CI86" s="25">
        <v>2.5033063541301599E-3</v>
      </c>
      <c r="CJ86" s="25">
        <v>-3.4242416409299801E-4</v>
      </c>
      <c r="CK86" s="27">
        <v>3.1169085549522398E-3</v>
      </c>
    </row>
    <row r="87" spans="1:89" s="12" customFormat="1" x14ac:dyDescent="0.25">
      <c r="A87" s="7"/>
      <c r="B87" s="7"/>
      <c r="C87" s="7"/>
      <c r="D87" s="7"/>
      <c r="G87" s="205"/>
      <c r="H87" s="7" t="s">
        <v>124</v>
      </c>
      <c r="I87" s="22">
        <f>I20*I33</f>
        <v>0</v>
      </c>
      <c r="J87" s="23">
        <v>-1.32431192631702E-2</v>
      </c>
      <c r="K87" s="7"/>
      <c r="L87" s="93" t="str">
        <f t="shared" si="6"/>
        <v>X</v>
      </c>
      <c r="M87" s="7" t="str">
        <f t="shared" si="7"/>
        <v>X</v>
      </c>
      <c r="N87" s="7" t="str">
        <v>age_BP4</v>
      </c>
      <c r="O87" s="24" t="s">
        <v>124</v>
      </c>
      <c r="P87" s="24">
        <v>-2.0042644612773598E-6</v>
      </c>
      <c r="Q87" s="24">
        <v>-3.9697679111327797E-5</v>
      </c>
      <c r="R87" s="24">
        <v>6.7616392806314598E-7</v>
      </c>
      <c r="S87" s="24">
        <v>3.2334776259074701E-6</v>
      </c>
      <c r="T87" s="24">
        <v>-4.9885653068353004E-7</v>
      </c>
      <c r="U87" s="24">
        <v>-2.92910364331333E-6</v>
      </c>
      <c r="V87" s="24">
        <v>2.14370717853712E-6</v>
      </c>
      <c r="W87" s="24">
        <v>5.1111579319199301E-7</v>
      </c>
      <c r="X87" s="24">
        <v>5.38412472222612E-6</v>
      </c>
      <c r="Y87" s="24">
        <v>-1.3538859599462199E-6</v>
      </c>
      <c r="Z87" s="24">
        <v>1.05416316747132E-5</v>
      </c>
      <c r="AA87" s="24">
        <v>-7.0933295630899798E-7</v>
      </c>
      <c r="AB87" s="24">
        <v>2.9644720567585701E-6</v>
      </c>
      <c r="AC87" s="25">
        <v>-1.68960460027234E-3</v>
      </c>
      <c r="AD87" s="24">
        <v>1.48866828043073E-6</v>
      </c>
      <c r="AE87" s="24">
        <v>8.7321781502035399E-7</v>
      </c>
      <c r="AF87" s="24">
        <v>-3.0904869006303798E-7</v>
      </c>
      <c r="AG87" s="25">
        <v>5.9112862295444901E-6</v>
      </c>
      <c r="AH87" s="24">
        <v>5.1477415915775205E-7</v>
      </c>
      <c r="AI87" s="25">
        <v>-3.8614159457944502E-5</v>
      </c>
      <c r="AJ87" s="24">
        <v>7.9696492022723603E-6</v>
      </c>
      <c r="AK87" s="24">
        <v>0</v>
      </c>
      <c r="AL87" s="25">
        <v>2.4459380101592199E-6</v>
      </c>
      <c r="AM87" s="25">
        <v>0</v>
      </c>
      <c r="AN87" s="24">
        <v>-8.4325499215468693E-6</v>
      </c>
      <c r="AO87" s="24">
        <v>0</v>
      </c>
      <c r="AP87" s="25">
        <v>-1.1359645401069599E-5</v>
      </c>
      <c r="AQ87" s="25">
        <v>0</v>
      </c>
      <c r="AR87" s="24">
        <v>1.60201058038296E-6</v>
      </c>
      <c r="AS87" s="25">
        <v>-1.01411217504735E-5</v>
      </c>
      <c r="AT87" s="25">
        <v>-1.67892235495417E-6</v>
      </c>
      <c r="AU87" s="24">
        <v>-4.1562282493319298E-5</v>
      </c>
      <c r="AV87" s="24">
        <v>0</v>
      </c>
      <c r="AW87" s="24">
        <v>1.1309697218005199E-5</v>
      </c>
      <c r="AX87" s="25">
        <v>0</v>
      </c>
      <c r="AY87" s="25">
        <v>-5.21401894104057E-5</v>
      </c>
      <c r="AZ87" s="24">
        <v>-4.4962455494102496E-6</v>
      </c>
      <c r="BA87" s="24">
        <v>7.1016437672780699E-6</v>
      </c>
      <c r="BB87" s="24">
        <v>0</v>
      </c>
      <c r="BC87" s="25">
        <v>0</v>
      </c>
      <c r="BD87" s="24">
        <v>0</v>
      </c>
      <c r="BE87" s="25">
        <v>0</v>
      </c>
      <c r="BF87" s="24">
        <v>1.18574707861843E-5</v>
      </c>
      <c r="BG87" s="25">
        <v>1.2608584516019799E-5</v>
      </c>
      <c r="BH87" s="24">
        <v>-2.4706950766453398E-6</v>
      </c>
      <c r="BI87" s="25">
        <v>3.1746958153798198E-7</v>
      </c>
      <c r="BJ87" s="24">
        <v>-1.00848238467377E-5</v>
      </c>
      <c r="BK87" s="25">
        <v>-1.02479130087447E-5</v>
      </c>
      <c r="BL87" s="25">
        <v>-2.05891051334517E-6</v>
      </c>
      <c r="BM87" s="25">
        <v>-1.06535498900613E-7</v>
      </c>
      <c r="BN87" s="24">
        <v>5.5249456809883798E-6</v>
      </c>
      <c r="BO87" s="24">
        <v>-6.1579788362843702E-6</v>
      </c>
      <c r="BP87" s="25">
        <v>7.1442030267895998E-6</v>
      </c>
      <c r="BQ87" s="24">
        <v>-1.9233643903721999E-7</v>
      </c>
      <c r="BR87" s="24">
        <v>6.5470312520407603E-7</v>
      </c>
      <c r="BS87" s="24">
        <v>9.8278779697550701E-7</v>
      </c>
      <c r="BT87" s="25">
        <v>-3.9551637634908501E-7</v>
      </c>
      <c r="BU87" s="24">
        <v>4.8873398257938102E-6</v>
      </c>
      <c r="BV87" s="24">
        <v>-2.3941204708179098E-5</v>
      </c>
      <c r="BW87" s="24">
        <v>8.3986470757507204E-6</v>
      </c>
      <c r="BX87" s="25">
        <v>-5.2553103256835302E-5</v>
      </c>
      <c r="BY87" s="25">
        <v>1.2439799225778E-6</v>
      </c>
      <c r="BZ87" s="24">
        <v>5.6390673910678904E-7</v>
      </c>
      <c r="CA87" s="24">
        <v>5.5080671172400902E-5</v>
      </c>
      <c r="CB87" s="24">
        <v>-2.4431026155148798E-6</v>
      </c>
      <c r="CC87" s="24">
        <v>2.76829269531957E-5</v>
      </c>
      <c r="CD87" s="24">
        <v>-2.4612673104811801E-5</v>
      </c>
      <c r="CE87" s="24">
        <v>2.4147773760417098E-5</v>
      </c>
      <c r="CF87" s="24">
        <v>1.8573219404830699E-5</v>
      </c>
      <c r="CG87" s="24">
        <v>1.31140676971283E-5</v>
      </c>
      <c r="CH87" s="24">
        <v>-2.2258215974753201E-5</v>
      </c>
      <c r="CI87" s="24">
        <v>7.87160344067703E-6</v>
      </c>
      <c r="CJ87" s="24">
        <v>1.8876225077510398E-5</v>
      </c>
      <c r="CK87" s="26">
        <v>6.6867744313098101E-6</v>
      </c>
    </row>
    <row r="88" spans="1:89" s="12" customFormat="1" x14ac:dyDescent="0.25">
      <c r="A88" s="7"/>
      <c r="B88" s="7"/>
      <c r="C88" s="7"/>
      <c r="D88" s="7"/>
      <c r="G88" s="205"/>
      <c r="H88" s="7" t="s">
        <v>125</v>
      </c>
      <c r="I88" s="22">
        <f>I37*I61</f>
        <v>0</v>
      </c>
      <c r="J88" s="23">
        <v>2.1651036798062799</v>
      </c>
      <c r="K88" s="7"/>
      <c r="L88" s="93" t="str">
        <f t="shared" si="6"/>
        <v>X</v>
      </c>
      <c r="M88" s="93" t="str">
        <f t="shared" si="7"/>
        <v>X</v>
      </c>
      <c r="N88" s="93" t="str">
        <v>Cl2_PuF</v>
      </c>
      <c r="O88" s="25" t="s">
        <v>125</v>
      </c>
      <c r="P88" s="24">
        <v>-1.2398266020770401E-6</v>
      </c>
      <c r="Q88" s="25">
        <v>1.02888602839252E-3</v>
      </c>
      <c r="R88" s="25">
        <v>-1.1991472635108601E-3</v>
      </c>
      <c r="S88" s="25">
        <v>1.2752203971979101E-3</v>
      </c>
      <c r="T88" s="25">
        <v>-1.28154853947251E-4</v>
      </c>
      <c r="U88" s="24">
        <v>-2.6392982998607302E-4</v>
      </c>
      <c r="V88" s="24">
        <v>1.3675071510233999E-4</v>
      </c>
      <c r="W88" s="24">
        <v>-1.7315156201243699E-3</v>
      </c>
      <c r="X88" s="25">
        <v>1.6519986151873401E-3</v>
      </c>
      <c r="Y88" s="25">
        <v>8.8289640176187603E-4</v>
      </c>
      <c r="Z88" s="25">
        <v>4.3699669676608698E-4</v>
      </c>
      <c r="AA88" s="25">
        <v>-9.1370346727560401E-5</v>
      </c>
      <c r="AB88" s="25">
        <v>-7.8117619383321702E-4</v>
      </c>
      <c r="AC88" s="24">
        <v>1.3334219171980699E-4</v>
      </c>
      <c r="AD88" s="25">
        <v>3.8859224277046199E-4</v>
      </c>
      <c r="AE88" s="24">
        <v>-1.7477838171391101E-5</v>
      </c>
      <c r="AF88" s="24">
        <v>-3.2727561045891798E-4</v>
      </c>
      <c r="AG88" s="25">
        <v>-4.77433303585423E-4</v>
      </c>
      <c r="AH88" s="25">
        <v>-4.3288429284550498E-2</v>
      </c>
      <c r="AI88" s="25">
        <v>-1.08698563730763E-3</v>
      </c>
      <c r="AJ88" s="25">
        <v>-1.4514763006327001E-3</v>
      </c>
      <c r="AK88" s="24">
        <v>0</v>
      </c>
      <c r="AL88" s="25">
        <v>2.2559757876722199E-3</v>
      </c>
      <c r="AM88" s="25">
        <v>0</v>
      </c>
      <c r="AN88" s="25">
        <v>8.8766269320455496E-4</v>
      </c>
      <c r="AO88" s="24">
        <v>0</v>
      </c>
      <c r="AP88" s="25">
        <v>-8.3328136609678403E-4</v>
      </c>
      <c r="AQ88" s="24">
        <v>0</v>
      </c>
      <c r="AR88" s="25">
        <v>-1.09270143809891E-4</v>
      </c>
      <c r="AS88" s="24">
        <v>-3.2774219875894698E-3</v>
      </c>
      <c r="AT88" s="25">
        <v>1.9184448748984801E-4</v>
      </c>
      <c r="AU88" s="24">
        <v>-6.7964463604778603E-4</v>
      </c>
      <c r="AV88" s="24">
        <v>0</v>
      </c>
      <c r="AW88" s="25">
        <v>-6.2775301972970495E-4</v>
      </c>
      <c r="AX88" s="25">
        <v>0</v>
      </c>
      <c r="AY88" s="25">
        <v>-1.3975565372150101E-4</v>
      </c>
      <c r="AZ88" s="24">
        <v>-1.52440433791312E-3</v>
      </c>
      <c r="BA88" s="24">
        <v>4.0067614479475699E-5</v>
      </c>
      <c r="BB88" s="25">
        <v>0</v>
      </c>
      <c r="BC88" s="25">
        <v>0</v>
      </c>
      <c r="BD88" s="25">
        <v>0</v>
      </c>
      <c r="BE88" s="25">
        <v>0</v>
      </c>
      <c r="BF88" s="25">
        <v>1.70103938952495E-4</v>
      </c>
      <c r="BG88" s="25">
        <v>-3.47396477319927E-4</v>
      </c>
      <c r="BH88" s="24">
        <v>-6.1670600857542104E-4</v>
      </c>
      <c r="BI88" s="25">
        <v>9.0306744752991606E-6</v>
      </c>
      <c r="BJ88" s="24">
        <v>7.0883934833172702E-4</v>
      </c>
      <c r="BK88" s="25">
        <v>2.4403984385961E-4</v>
      </c>
      <c r="BL88" s="25">
        <v>1.81091288229452E-3</v>
      </c>
      <c r="BM88" s="25">
        <v>2.5304905989355702E-5</v>
      </c>
      <c r="BN88" s="25">
        <v>4.5049119856117398E-4</v>
      </c>
      <c r="BO88" s="24">
        <v>3.2518118209431198E-4</v>
      </c>
      <c r="BP88" s="24">
        <v>-4.5316898256921099E-4</v>
      </c>
      <c r="BQ88" s="24">
        <v>1.38865698337946E-5</v>
      </c>
      <c r="BR88" s="24">
        <v>2.3959538330419801E-5</v>
      </c>
      <c r="BS88" s="24">
        <v>3.0816631983205902E-4</v>
      </c>
      <c r="BT88" s="25">
        <v>-4.3570519309589198E-5</v>
      </c>
      <c r="BU88" s="24">
        <v>-9.4112797533717197E-4</v>
      </c>
      <c r="BV88" s="24">
        <v>-6.2794031557701104E-4</v>
      </c>
      <c r="BW88" s="25">
        <v>2.4508305400382101E-3</v>
      </c>
      <c r="BX88" s="25">
        <v>4.53033499970006E-2</v>
      </c>
      <c r="BY88" s="25">
        <v>-1.95834215326609E-3</v>
      </c>
      <c r="BZ88" s="24">
        <v>-1.2955212780340701E-5</v>
      </c>
      <c r="CA88" s="24">
        <v>1.50884270516056E-3</v>
      </c>
      <c r="CB88" s="24">
        <v>1.3024913001541899E-3</v>
      </c>
      <c r="CC88" s="25">
        <v>6.8785338776214096E-4</v>
      </c>
      <c r="CD88" s="24">
        <v>-1.3331541978556299E-3</v>
      </c>
      <c r="CE88" s="24">
        <v>1.85732194048285E-5</v>
      </c>
      <c r="CF88" s="24">
        <v>0.38520378039877401</v>
      </c>
      <c r="CG88" s="24">
        <v>3.1917542663986E-3</v>
      </c>
      <c r="CH88" s="24">
        <v>-1.12952858299533E-3</v>
      </c>
      <c r="CI88" s="24">
        <v>-6.3189174424279596E-4</v>
      </c>
      <c r="CJ88" s="24">
        <v>3.4069462961910202E-3</v>
      </c>
      <c r="CK88" s="26">
        <v>-5.88587246382447E-4</v>
      </c>
    </row>
    <row r="89" spans="1:89" s="12" customFormat="1" x14ac:dyDescent="0.25">
      <c r="A89" s="7"/>
      <c r="B89" s="7"/>
      <c r="C89" s="7"/>
      <c r="D89" s="7"/>
      <c r="G89" s="205"/>
      <c r="H89" s="7" t="s">
        <v>126</v>
      </c>
      <c r="I89" s="22">
        <f>I49*I34</f>
        <v>0</v>
      </c>
      <c r="J89" s="23">
        <v>0.24557024504477301</v>
      </c>
      <c r="K89" s="7"/>
      <c r="L89" s="93" t="str">
        <f t="shared" si="6"/>
        <v>X</v>
      </c>
      <c r="M89" s="7" t="str">
        <f t="shared" si="7"/>
        <v>X</v>
      </c>
      <c r="N89" s="93" t="str">
        <v>SmokerEver_COP</v>
      </c>
      <c r="O89" s="25" t="s">
        <v>126</v>
      </c>
      <c r="P89" s="24">
        <v>-1.98459124347368E-6</v>
      </c>
      <c r="Q89" s="24">
        <v>1.21307940111881E-4</v>
      </c>
      <c r="R89" s="24">
        <v>1.12136970750455E-5</v>
      </c>
      <c r="S89" s="24">
        <v>-9.1648704892590601E-5</v>
      </c>
      <c r="T89" s="24">
        <v>3.0888844193546298E-5</v>
      </c>
      <c r="U89" s="25">
        <v>-1.62224623285296E-4</v>
      </c>
      <c r="V89" s="25">
        <v>6.9074758309383395E-5</v>
      </c>
      <c r="W89" s="25">
        <v>2.6305033402946699E-5</v>
      </c>
      <c r="X89" s="25">
        <v>-9.6011927582038993E-6</v>
      </c>
      <c r="Y89" s="25">
        <v>5.5002132855762402E-5</v>
      </c>
      <c r="Z89" s="24">
        <v>-2.7718992083939102E-4</v>
      </c>
      <c r="AA89" s="25">
        <v>5.6134618496929299E-5</v>
      </c>
      <c r="AB89" s="24">
        <v>-4.0803883381355799E-5</v>
      </c>
      <c r="AC89" s="25">
        <v>-7.4006648537440402E-4</v>
      </c>
      <c r="AD89" s="25">
        <v>-1.5226502206431799E-3</v>
      </c>
      <c r="AE89" s="24">
        <v>2.05453605539404E-5</v>
      </c>
      <c r="AF89" s="24">
        <v>1.94169317534695E-5</v>
      </c>
      <c r="AG89" s="25">
        <v>-1.7457039187592901E-4</v>
      </c>
      <c r="AH89" s="24">
        <v>-5.2206810132778602E-6</v>
      </c>
      <c r="AI89" s="25">
        <v>2.3911504127987899E-4</v>
      </c>
      <c r="AJ89" s="24">
        <v>5.4252707481040397E-4</v>
      </c>
      <c r="AK89" s="24">
        <v>0</v>
      </c>
      <c r="AL89" s="25">
        <v>2.4817844612707598E-4</v>
      </c>
      <c r="AM89" s="25">
        <v>0</v>
      </c>
      <c r="AN89" s="24">
        <v>-6.5583452352616301E-5</v>
      </c>
      <c r="AO89" s="24">
        <v>0</v>
      </c>
      <c r="AP89" s="25">
        <v>-3.6234967982618403E-5</v>
      </c>
      <c r="AQ89" s="25">
        <v>0</v>
      </c>
      <c r="AR89" s="25">
        <v>-1.9952170791284101E-4</v>
      </c>
      <c r="AS89" s="24">
        <v>-5.4781209675828701E-3</v>
      </c>
      <c r="AT89" s="25">
        <v>4.7357429298992501E-4</v>
      </c>
      <c r="AU89" s="24">
        <v>-3.1489024565641601E-4</v>
      </c>
      <c r="AV89" s="24">
        <v>0</v>
      </c>
      <c r="AW89" s="25">
        <v>1.3698317932268501E-4</v>
      </c>
      <c r="AX89" s="25">
        <v>0</v>
      </c>
      <c r="AY89" s="25">
        <v>4.5738452931318402E-4</v>
      </c>
      <c r="AZ89" s="24">
        <v>-1.1837510870266899E-4</v>
      </c>
      <c r="BA89" s="24">
        <v>7.2312082731793701E-5</v>
      </c>
      <c r="BB89" s="25">
        <v>0</v>
      </c>
      <c r="BC89" s="25">
        <v>0</v>
      </c>
      <c r="BD89" s="24">
        <v>0</v>
      </c>
      <c r="BE89" s="25">
        <v>0</v>
      </c>
      <c r="BF89" s="24">
        <v>4.1495227652419E-4</v>
      </c>
      <c r="BG89" s="25">
        <v>6.8601484020092604E-5</v>
      </c>
      <c r="BH89" s="25">
        <v>-2.3118707992981E-6</v>
      </c>
      <c r="BI89" s="25">
        <v>3.6496542798338201E-7</v>
      </c>
      <c r="BJ89" s="25">
        <v>1.10600477986413E-4</v>
      </c>
      <c r="BK89" s="25">
        <v>-1.2991159417314601E-4</v>
      </c>
      <c r="BL89" s="25">
        <v>3.3187588872078699E-4</v>
      </c>
      <c r="BM89" s="25">
        <v>-8.5544083643443605E-6</v>
      </c>
      <c r="BN89" s="24">
        <v>-8.5582100393754895E-5</v>
      </c>
      <c r="BO89" s="24">
        <v>1.1372380859304999E-5</v>
      </c>
      <c r="BP89" s="24">
        <v>4.0853051779781502E-5</v>
      </c>
      <c r="BQ89" s="24">
        <v>3.2581831746406502E-9</v>
      </c>
      <c r="BR89" s="24">
        <v>-2.7868818452538402E-6</v>
      </c>
      <c r="BS89" s="24">
        <v>1.24999868429516E-4</v>
      </c>
      <c r="BT89" s="25">
        <v>1.26249514104136E-6</v>
      </c>
      <c r="BU89" s="24">
        <v>1.8079408759765999E-5</v>
      </c>
      <c r="BV89" s="24">
        <v>1.9512401742486301E-4</v>
      </c>
      <c r="BW89" s="24">
        <v>-7.6310195044893396E-5</v>
      </c>
      <c r="BX89" s="25">
        <v>7.4998056324176402E-4</v>
      </c>
      <c r="BY89" s="25">
        <v>4.9142157977518597E-5</v>
      </c>
      <c r="BZ89" s="25">
        <v>-1.9475876847574901E-6</v>
      </c>
      <c r="CA89" s="24">
        <v>-4.5015281364663498E-4</v>
      </c>
      <c r="CB89" s="25">
        <v>-5.2151077592249204E-6</v>
      </c>
      <c r="CC89" s="24">
        <v>-2.04092666909989E-4</v>
      </c>
      <c r="CD89" s="24">
        <v>-5.7147173441104602E-4</v>
      </c>
      <c r="CE89" s="24">
        <v>1.31140676971291E-5</v>
      </c>
      <c r="CF89" s="24">
        <v>3.19175426639859E-3</v>
      </c>
      <c r="CG89" s="24">
        <v>7.4406845585730302E-3</v>
      </c>
      <c r="CH89" s="24">
        <v>6.0808438787829497E-4</v>
      </c>
      <c r="CI89" s="24">
        <v>2.9210544123064297E-4</v>
      </c>
      <c r="CJ89" s="24">
        <v>3.0476031795412502E-3</v>
      </c>
      <c r="CK89" s="26">
        <v>3.9319008526639099E-5</v>
      </c>
    </row>
    <row r="90" spans="1:89" s="12" customFormat="1" x14ac:dyDescent="0.25">
      <c r="A90" s="7"/>
      <c r="B90" s="7"/>
      <c r="C90" s="7"/>
      <c r="D90" s="7"/>
      <c r="G90" s="205"/>
      <c r="H90" s="7" t="s">
        <v>127</v>
      </c>
      <c r="I90" s="22">
        <f>I41*I60</f>
        <v>0</v>
      </c>
      <c r="J90" s="23">
        <v>2.4220645345005698</v>
      </c>
      <c r="K90" s="7"/>
      <c r="L90" s="93" t="str">
        <f t="shared" si="6"/>
        <v>X</v>
      </c>
      <c r="M90" s="7" t="str">
        <f t="shared" si="7"/>
        <v>X</v>
      </c>
      <c r="N90" s="93" t="str">
        <v>AID_PsE</v>
      </c>
      <c r="O90" s="24" t="s">
        <v>127</v>
      </c>
      <c r="P90" s="24">
        <v>-1.7279644948883601E-5</v>
      </c>
      <c r="Q90" s="24">
        <v>-2.16087097282409E-3</v>
      </c>
      <c r="R90" s="24">
        <v>4.5238843389744702E-4</v>
      </c>
      <c r="S90" s="25">
        <v>-6.5743881372519095E-4</v>
      </c>
      <c r="T90" s="25">
        <v>7.8371077839325303E-4</v>
      </c>
      <c r="U90" s="25">
        <v>8.3696063012368401E-4</v>
      </c>
      <c r="V90" s="24">
        <v>4.84144892781797E-4</v>
      </c>
      <c r="W90" s="24">
        <v>7.7700845180409699E-5</v>
      </c>
      <c r="X90" s="24">
        <v>2.7829991143239998E-5</v>
      </c>
      <c r="Y90" s="25">
        <v>-1.03443321463351E-5</v>
      </c>
      <c r="Z90" s="24">
        <v>4.1893391033934798E-4</v>
      </c>
      <c r="AA90" s="24">
        <v>4.62443348299136E-4</v>
      </c>
      <c r="AB90" s="24">
        <v>2.5354541169470799E-4</v>
      </c>
      <c r="AC90" s="25">
        <v>1.5107937304416801E-3</v>
      </c>
      <c r="AD90" s="24">
        <v>-4.5503540654587201E-4</v>
      </c>
      <c r="AE90" s="25">
        <v>1.6213524423164601E-5</v>
      </c>
      <c r="AF90" s="24">
        <v>5.0150098551045796E-4</v>
      </c>
      <c r="AG90" s="25">
        <v>1.1737763305693401E-4</v>
      </c>
      <c r="AH90" s="24">
        <v>-1.2906354460378401E-4</v>
      </c>
      <c r="AI90" s="24">
        <v>5.3631911539014595E-4</v>
      </c>
      <c r="AJ90" s="25">
        <v>-5.2072986926144597E-3</v>
      </c>
      <c r="AK90" s="24">
        <v>0</v>
      </c>
      <c r="AL90" s="25">
        <v>4.0978892943229596E-3</v>
      </c>
      <c r="AM90" s="25">
        <v>0</v>
      </c>
      <c r="AN90" s="24">
        <v>2.58431429677516E-4</v>
      </c>
      <c r="AO90" s="24">
        <v>0</v>
      </c>
      <c r="AP90" s="25">
        <v>1.88195269811626E-4</v>
      </c>
      <c r="AQ90" s="24">
        <v>0</v>
      </c>
      <c r="AR90" s="24">
        <v>6.1395417406027596E-4</v>
      </c>
      <c r="AS90" s="24">
        <v>-2.7581223594264201E-4</v>
      </c>
      <c r="AT90" s="25">
        <v>9.9512774529270207E-5</v>
      </c>
      <c r="AU90" s="24">
        <v>3.2668334816170598E-3</v>
      </c>
      <c r="AV90" s="24">
        <v>0</v>
      </c>
      <c r="AW90" s="25">
        <v>-2.8192266904558802E-3</v>
      </c>
      <c r="AX90" s="25">
        <v>0</v>
      </c>
      <c r="AY90" s="25">
        <v>7.9045676815435505E-4</v>
      </c>
      <c r="AZ90" s="24">
        <v>8.0738707559733201E-4</v>
      </c>
      <c r="BA90" s="24">
        <v>2.8265222410678699E-4</v>
      </c>
      <c r="BB90" s="25">
        <v>0</v>
      </c>
      <c r="BC90" s="25">
        <v>0</v>
      </c>
      <c r="BD90" s="25">
        <v>0</v>
      </c>
      <c r="BE90" s="25">
        <v>0</v>
      </c>
      <c r="BF90" s="24">
        <v>1.0328585877909799E-3</v>
      </c>
      <c r="BG90" s="25">
        <v>8.11158339472352E-4</v>
      </c>
      <c r="BH90" s="25">
        <v>7.2712126864961097E-4</v>
      </c>
      <c r="BI90" s="25">
        <v>-3.9845540823030997E-6</v>
      </c>
      <c r="BJ90" s="24">
        <v>-1.5842059230347601E-4</v>
      </c>
      <c r="BK90" s="25">
        <v>5.8994518748203001E-5</v>
      </c>
      <c r="BL90" s="25">
        <v>-1.8229473062458701E-4</v>
      </c>
      <c r="BM90" s="25">
        <v>4.43615709630465E-5</v>
      </c>
      <c r="BN90" s="24">
        <v>1.4699464056246499E-3</v>
      </c>
      <c r="BO90" s="24">
        <v>1.1093204226168399E-4</v>
      </c>
      <c r="BP90" s="24">
        <v>-6.2915134728936002E-4</v>
      </c>
      <c r="BQ90" s="24">
        <v>3.7280123126058898E-5</v>
      </c>
      <c r="BR90" s="24">
        <v>-5.8633712264970297E-6</v>
      </c>
      <c r="BS90" s="24">
        <v>-1.0374859830010099E-3</v>
      </c>
      <c r="BT90" s="25">
        <v>-1.86361266415369E-5</v>
      </c>
      <c r="BU90" s="25">
        <v>-7.5675877603144305E-4</v>
      </c>
      <c r="BV90" s="24">
        <v>2.2921999996701901E-4</v>
      </c>
      <c r="BW90" s="24">
        <v>-3.7082871736922801E-4</v>
      </c>
      <c r="BX90" s="25">
        <v>1.4254446841943801E-3</v>
      </c>
      <c r="BY90" s="25">
        <v>1.1840445582945099E-4</v>
      </c>
      <c r="BZ90" s="24">
        <v>2.3322916157273598E-5</v>
      </c>
      <c r="CA90" s="24">
        <v>-6.8734375464890997E-4</v>
      </c>
      <c r="CB90" s="24">
        <v>3.6769372311679799E-4</v>
      </c>
      <c r="CC90" s="24">
        <v>-2.5335937413925999E-3</v>
      </c>
      <c r="CD90" s="24">
        <v>-5.0857664019186204E-4</v>
      </c>
      <c r="CE90" s="24">
        <v>-2.2258215974751601E-5</v>
      </c>
      <c r="CF90" s="24">
        <v>-1.12952858299542E-3</v>
      </c>
      <c r="CG90" s="24">
        <v>6.0808438787829302E-4</v>
      </c>
      <c r="CH90" s="24">
        <v>0.50409361873692404</v>
      </c>
      <c r="CI90" s="24">
        <v>-7.7839918806393003E-4</v>
      </c>
      <c r="CJ90" s="24">
        <v>-2.51111507116119E-4</v>
      </c>
      <c r="CK90" s="26">
        <v>1.2020873989451999E-3</v>
      </c>
    </row>
    <row r="91" spans="1:89" s="12" customFormat="1" x14ac:dyDescent="0.25">
      <c r="A91" s="7"/>
      <c r="B91" s="7"/>
      <c r="C91" s="7"/>
      <c r="D91" s="7"/>
      <c r="G91" s="205"/>
      <c r="H91" s="7" t="s">
        <v>128</v>
      </c>
      <c r="I91" s="22">
        <f>I43*I58</f>
        <v>0</v>
      </c>
      <c r="J91" s="23">
        <v>2.6538150647897001</v>
      </c>
      <c r="K91" s="7"/>
      <c r="L91" s="93" t="str">
        <f t="shared" si="6"/>
        <v>X</v>
      </c>
      <c r="M91" s="93" t="str">
        <f t="shared" si="7"/>
        <v>X</v>
      </c>
      <c r="N91" s="7" t="str">
        <v>Ano_MLD</v>
      </c>
      <c r="O91" s="25" t="s">
        <v>128</v>
      </c>
      <c r="P91" s="24">
        <v>7.0767250477466603E-5</v>
      </c>
      <c r="Q91" s="25">
        <v>2.6777906680649E-3</v>
      </c>
      <c r="R91" s="25">
        <v>-3.4859586973081302E-4</v>
      </c>
      <c r="S91" s="24">
        <v>2.61050476035077E-4</v>
      </c>
      <c r="T91" s="24">
        <v>3.4238911617084298E-4</v>
      </c>
      <c r="U91" s="24">
        <v>-1.31223842968941E-3</v>
      </c>
      <c r="V91" s="24">
        <v>2.4899878626084902E-4</v>
      </c>
      <c r="W91" s="24">
        <v>1.56972596252248E-4</v>
      </c>
      <c r="X91" s="25">
        <v>-2.86700840257511E-6</v>
      </c>
      <c r="Y91" s="25">
        <v>1.11088078390148E-4</v>
      </c>
      <c r="Z91" s="25">
        <v>-6.9844433941010394E-5</v>
      </c>
      <c r="AA91" s="24">
        <v>-3.13783724794588E-4</v>
      </c>
      <c r="AB91" s="24">
        <v>2.6433409807205798E-4</v>
      </c>
      <c r="AC91" s="24">
        <v>-9.1275576414712103E-4</v>
      </c>
      <c r="AD91" s="24">
        <v>-4.5849747116594598E-4</v>
      </c>
      <c r="AE91" s="24">
        <v>1.24157863447225E-4</v>
      </c>
      <c r="AF91" s="25">
        <v>-6.01287574596714E-4</v>
      </c>
      <c r="AG91" s="25">
        <v>6.4353828238955795E-4</v>
      </c>
      <c r="AH91" s="25">
        <v>-2.4447611988409601E-4</v>
      </c>
      <c r="AI91" s="25">
        <v>6.6969592674612699E-4</v>
      </c>
      <c r="AJ91" s="25">
        <v>4.19762136678393E-3</v>
      </c>
      <c r="AK91" s="24">
        <v>0</v>
      </c>
      <c r="AL91" s="25">
        <v>-3.6591985528092799E-3</v>
      </c>
      <c r="AM91" s="25">
        <v>0</v>
      </c>
      <c r="AN91" s="25">
        <v>-5.8711306743521703E-4</v>
      </c>
      <c r="AO91" s="24">
        <v>0</v>
      </c>
      <c r="AP91" s="25">
        <v>4.5253791883702304E-3</v>
      </c>
      <c r="AQ91" s="24">
        <v>0</v>
      </c>
      <c r="AR91" s="24">
        <v>-1.0719936748114001E-2</v>
      </c>
      <c r="AS91" s="24">
        <v>-1.80345107937086E-5</v>
      </c>
      <c r="AT91" s="25">
        <v>-2.8825950751610499E-5</v>
      </c>
      <c r="AU91" s="24">
        <v>2.05460179801079E-4</v>
      </c>
      <c r="AV91" s="24">
        <v>0</v>
      </c>
      <c r="AW91" s="25">
        <v>1.90351261114016E-3</v>
      </c>
      <c r="AX91" s="25">
        <v>0</v>
      </c>
      <c r="AY91" s="25">
        <v>-6.8178101201684599E-3</v>
      </c>
      <c r="AZ91" s="24">
        <v>3.5302980719935302E-4</v>
      </c>
      <c r="BA91" s="24">
        <v>4.5348902235196799E-4</v>
      </c>
      <c r="BB91" s="24">
        <v>0</v>
      </c>
      <c r="BC91" s="25">
        <v>0</v>
      </c>
      <c r="BD91" s="24">
        <v>0</v>
      </c>
      <c r="BE91" s="25">
        <v>0</v>
      </c>
      <c r="BF91" s="24">
        <v>2.81606262871552E-4</v>
      </c>
      <c r="BG91" s="25">
        <v>8.22605134614314E-3</v>
      </c>
      <c r="BH91" s="24">
        <v>7.2872478027544404E-5</v>
      </c>
      <c r="BI91" s="25">
        <v>-5.3664721328864403E-5</v>
      </c>
      <c r="BJ91" s="24">
        <v>3.5648763900843298E-4</v>
      </c>
      <c r="BK91" s="25">
        <v>-2.5497438286585701E-4</v>
      </c>
      <c r="BL91" s="25">
        <v>7.5514180190788298E-5</v>
      </c>
      <c r="BM91" s="25">
        <v>-3.7657024445654297E-5</v>
      </c>
      <c r="BN91" s="24">
        <v>-5.7373806831947005E-4</v>
      </c>
      <c r="BO91" s="24">
        <v>1.03289606902319E-4</v>
      </c>
      <c r="BP91" s="24">
        <v>-2.8690465265494299E-4</v>
      </c>
      <c r="BQ91" s="24">
        <v>-2.48918126746294E-5</v>
      </c>
      <c r="BR91" s="24">
        <v>-7.0772437511644004E-6</v>
      </c>
      <c r="BS91" s="25">
        <v>3.1569260430407099E-3</v>
      </c>
      <c r="BT91" s="25">
        <v>2.6348966434870501E-5</v>
      </c>
      <c r="BU91" s="25">
        <v>-1.9029698374493101E-4</v>
      </c>
      <c r="BV91" s="24">
        <v>-2.4586196122810301E-3</v>
      </c>
      <c r="BW91" s="24">
        <v>5.7136996064526295E-4</v>
      </c>
      <c r="BX91" s="25">
        <v>1.1937595926781301E-3</v>
      </c>
      <c r="BY91" s="25">
        <v>-1.2238613088920799E-4</v>
      </c>
      <c r="BZ91" s="25">
        <v>-2.91125767643735E-5</v>
      </c>
      <c r="CA91" s="24">
        <v>6.72700711258348E-3</v>
      </c>
      <c r="CB91" s="24">
        <v>1.30840524566566E-3</v>
      </c>
      <c r="CC91" s="24">
        <v>1.40240700597273E-3</v>
      </c>
      <c r="CD91" s="24">
        <v>2.50330635413015E-3</v>
      </c>
      <c r="CE91" s="24">
        <v>7.8716034406766708E-6</v>
      </c>
      <c r="CF91" s="24">
        <v>-6.3189174424263604E-4</v>
      </c>
      <c r="CG91" s="24">
        <v>2.9210544123065501E-4</v>
      </c>
      <c r="CH91" s="24">
        <v>-7.7839918806395204E-4</v>
      </c>
      <c r="CI91" s="24">
        <v>0.264894507287467</v>
      </c>
      <c r="CJ91" s="24">
        <v>-4.4911248501628797E-4</v>
      </c>
      <c r="CK91" s="26">
        <v>-1.14653206168091E-3</v>
      </c>
    </row>
    <row r="92" spans="1:89" s="12" customFormat="1" x14ac:dyDescent="0.25">
      <c r="A92" s="7"/>
      <c r="B92" s="7"/>
      <c r="C92" s="7"/>
      <c r="D92" s="7"/>
      <c r="G92" s="205"/>
      <c r="H92" s="7" t="s">
        <v>129</v>
      </c>
      <c r="I92" s="22">
        <f>I30*I61</f>
        <v>0</v>
      </c>
      <c r="J92" s="23">
        <v>1.54775494376696</v>
      </c>
      <c r="K92" s="7"/>
      <c r="L92" s="93" t="str">
        <f t="shared" si="6"/>
        <v>X</v>
      </c>
      <c r="M92" s="7" t="str">
        <f t="shared" si="7"/>
        <v>X</v>
      </c>
      <c r="N92" s="7" t="str">
        <v>BP1_PuF</v>
      </c>
      <c r="O92" s="24" t="s">
        <v>129</v>
      </c>
      <c r="P92" s="24">
        <v>4.4277636438600402E-7</v>
      </c>
      <c r="Q92" s="24">
        <v>1.33485454449484E-3</v>
      </c>
      <c r="R92" s="25">
        <v>-2.8215614991153402E-4</v>
      </c>
      <c r="S92" s="25">
        <v>7.7957848920670505E-4</v>
      </c>
      <c r="T92" s="24">
        <v>4.5880050036222298E-5</v>
      </c>
      <c r="U92" s="24">
        <v>-3.9091218777968698E-5</v>
      </c>
      <c r="V92" s="24">
        <v>-7.1019920202704105E-4</v>
      </c>
      <c r="W92" s="24">
        <v>2.3043097644761599E-4</v>
      </c>
      <c r="X92" s="24">
        <v>4.2992439907751099E-4</v>
      </c>
      <c r="Y92" s="24">
        <v>-2.7866101935780901E-4</v>
      </c>
      <c r="Z92" s="24">
        <v>-4.2458931250591797E-3</v>
      </c>
      <c r="AA92" s="24">
        <v>1.1898574022183E-4</v>
      </c>
      <c r="AB92" s="24">
        <v>1.9827682792417699E-4</v>
      </c>
      <c r="AC92" s="24">
        <v>-1.3107160842181201E-3</v>
      </c>
      <c r="AD92" s="24">
        <v>-1.30603362220797E-4</v>
      </c>
      <c r="AE92" s="24">
        <v>-1.7458081752969699E-4</v>
      </c>
      <c r="AF92" s="24">
        <v>2.7278323212883001E-4</v>
      </c>
      <c r="AG92" s="25">
        <v>-1.5943730141478201E-4</v>
      </c>
      <c r="AH92" s="24">
        <v>-7.5334255758531901E-5</v>
      </c>
      <c r="AI92" s="24">
        <v>-1.0199226676519001E-3</v>
      </c>
      <c r="AJ92" s="24">
        <v>-1.84965184409121E-3</v>
      </c>
      <c r="AK92" s="24">
        <v>0</v>
      </c>
      <c r="AL92" s="25">
        <v>9.6015137205354597E-4</v>
      </c>
      <c r="AM92" s="25">
        <v>0</v>
      </c>
      <c r="AN92" s="24">
        <v>3.7451773074570298E-4</v>
      </c>
      <c r="AO92" s="24">
        <v>0</v>
      </c>
      <c r="AP92" s="25">
        <v>-1.5785603914759399E-3</v>
      </c>
      <c r="AQ92" s="24">
        <v>0</v>
      </c>
      <c r="AR92" s="24">
        <v>-1.7068769821784499E-4</v>
      </c>
      <c r="AS92" s="24">
        <v>-3.0280974182281899E-3</v>
      </c>
      <c r="AT92" s="25">
        <v>4.0286063704755197E-4</v>
      </c>
      <c r="AU92" s="24">
        <v>-1.14837900452445E-3</v>
      </c>
      <c r="AV92" s="24">
        <v>0</v>
      </c>
      <c r="AW92" s="24">
        <v>2.3092166024215499E-3</v>
      </c>
      <c r="AX92" s="25">
        <v>0</v>
      </c>
      <c r="AY92" s="25">
        <v>3.95978473994785E-4</v>
      </c>
      <c r="AZ92" s="24">
        <v>6.3408008888837699E-4</v>
      </c>
      <c r="BA92" s="24">
        <v>-1.8682120733916899E-4</v>
      </c>
      <c r="BB92" s="25">
        <v>0</v>
      </c>
      <c r="BC92" s="25">
        <v>0</v>
      </c>
      <c r="BD92" s="25">
        <v>0</v>
      </c>
      <c r="BE92" s="25">
        <v>0</v>
      </c>
      <c r="BF92" s="25">
        <v>4.0771103362552402E-4</v>
      </c>
      <c r="BG92" s="25">
        <v>4.3158251156545999E-4</v>
      </c>
      <c r="BH92" s="24">
        <v>8.2690415631876105E-4</v>
      </c>
      <c r="BI92" s="25">
        <v>2.8738347268468699E-5</v>
      </c>
      <c r="BJ92" s="24">
        <v>-8.1915716638597102E-4</v>
      </c>
      <c r="BK92" s="25">
        <v>-1.31825824497699E-4</v>
      </c>
      <c r="BL92" s="25">
        <v>5.7701311048308397E-4</v>
      </c>
      <c r="BM92" s="25">
        <v>2.5021781106235898E-5</v>
      </c>
      <c r="BN92" s="24">
        <v>2.8067859077117398E-4</v>
      </c>
      <c r="BO92" s="24">
        <v>3.4403454820507601E-4</v>
      </c>
      <c r="BP92" s="24">
        <v>3.09885242473143E-4</v>
      </c>
      <c r="BQ92" s="24">
        <v>-3.0367283837012398E-5</v>
      </c>
      <c r="BR92" s="25">
        <v>1.7638458503304801E-5</v>
      </c>
      <c r="BS92" s="25">
        <v>-2.4862459954306398E-4</v>
      </c>
      <c r="BT92" s="25">
        <v>1.23224519817882E-5</v>
      </c>
      <c r="BU92" s="24">
        <v>-1.13907871358144E-3</v>
      </c>
      <c r="BV92" s="24">
        <v>4.5605556633008799E-4</v>
      </c>
      <c r="BW92" s="24">
        <v>-2.6694273213162599E-5</v>
      </c>
      <c r="BX92" s="25">
        <v>-2.00549533189514E-4</v>
      </c>
      <c r="BY92" s="25">
        <v>-1.58096897014918E-3</v>
      </c>
      <c r="BZ92" s="24">
        <v>-2.4916951483089298E-5</v>
      </c>
      <c r="CA92" s="24">
        <v>-5.4547745200475095E-4</v>
      </c>
      <c r="CB92" s="24">
        <v>8.6433085994796303E-5</v>
      </c>
      <c r="CC92" s="24">
        <v>-1.46085017932948E-3</v>
      </c>
      <c r="CD92" s="24">
        <v>-3.4242416409300798E-4</v>
      </c>
      <c r="CE92" s="24">
        <v>1.88762250775107E-5</v>
      </c>
      <c r="CF92" s="24">
        <v>3.4069462961909998E-3</v>
      </c>
      <c r="CG92" s="24">
        <v>3.0476031795412398E-3</v>
      </c>
      <c r="CH92" s="24">
        <v>-2.5111150711611401E-4</v>
      </c>
      <c r="CI92" s="24">
        <v>-4.4911248501629697E-4</v>
      </c>
      <c r="CJ92" s="24">
        <v>0.20905230892229101</v>
      </c>
      <c r="CK92" s="26">
        <v>-7.5786272733521201E-5</v>
      </c>
    </row>
    <row r="93" spans="1:89" s="12" customFormat="1" x14ac:dyDescent="0.25">
      <c r="A93" s="7"/>
      <c r="B93" s="7"/>
      <c r="C93" s="7"/>
      <c r="D93" s="7"/>
      <c r="G93" s="206"/>
      <c r="H93" s="19" t="s">
        <v>130</v>
      </c>
      <c r="I93" s="28">
        <f>I40*I46</f>
        <v>0</v>
      </c>
      <c r="J93" s="29">
        <v>-0.44789355243200502</v>
      </c>
      <c r="K93" s="19"/>
      <c r="L93" s="95" t="str">
        <f t="shared" si="6"/>
        <v>X</v>
      </c>
      <c r="M93" s="19" t="str">
        <f t="shared" si="7"/>
        <v>X</v>
      </c>
      <c r="N93" s="19" t="str">
        <v>Alc_Can</v>
      </c>
      <c r="O93" s="30" t="s">
        <v>130</v>
      </c>
      <c r="P93" s="31">
        <v>-3.8263742439771902E-5</v>
      </c>
      <c r="Q93" s="30">
        <v>-5.2707004881955401E-4</v>
      </c>
      <c r="R93" s="30">
        <v>-1.4445367079975899E-5</v>
      </c>
      <c r="S93" s="30">
        <v>7.7688290146812506E-5</v>
      </c>
      <c r="T93" s="30">
        <v>-1.42774689695581E-4</v>
      </c>
      <c r="U93" s="30">
        <v>-3.2467606412779902E-4</v>
      </c>
      <c r="V93" s="30">
        <v>-1.10392307716767E-5</v>
      </c>
      <c r="W93" s="31">
        <v>-2.0454465350189799E-4</v>
      </c>
      <c r="X93" s="30">
        <v>6.9069386315731695E-5</v>
      </c>
      <c r="Y93" s="30">
        <v>-4.0466944300372699E-4</v>
      </c>
      <c r="Z93" s="30">
        <v>-6.5473662308215095E-5</v>
      </c>
      <c r="AA93" s="30">
        <v>-1.2243031022657699E-4</v>
      </c>
      <c r="AB93" s="30">
        <v>-8.9198463362298098E-5</v>
      </c>
      <c r="AC93" s="30">
        <v>-3.7255804608959399E-4</v>
      </c>
      <c r="AD93" s="30">
        <v>1.8164073290025901E-5</v>
      </c>
      <c r="AE93" s="30">
        <v>1.8027594069050201E-5</v>
      </c>
      <c r="AF93" s="30">
        <v>3.7028716589474003E-5</v>
      </c>
      <c r="AG93" s="31">
        <v>-2.1244220888178299E-4</v>
      </c>
      <c r="AH93" s="30">
        <v>5.1335870486722101E-4</v>
      </c>
      <c r="AI93" s="30">
        <v>3.26845075282802E-4</v>
      </c>
      <c r="AJ93" s="30">
        <v>-1.4051062223675199E-3</v>
      </c>
      <c r="AK93" s="30">
        <v>0</v>
      </c>
      <c r="AL93" s="31">
        <v>-3.8903111990367199E-3</v>
      </c>
      <c r="AM93" s="31">
        <v>0</v>
      </c>
      <c r="AN93" s="30">
        <v>-1.2081026833517999E-4</v>
      </c>
      <c r="AO93" s="31">
        <v>0</v>
      </c>
      <c r="AP93" s="31">
        <v>-7.8171907164461592E-3</v>
      </c>
      <c r="AQ93" s="30">
        <v>0</v>
      </c>
      <c r="AR93" s="30">
        <v>3.4771200355891702E-4</v>
      </c>
      <c r="AS93" s="30">
        <v>-8.0548638396891599E-5</v>
      </c>
      <c r="AT93" s="31">
        <v>-4.4974842838964502E-4</v>
      </c>
      <c r="AU93" s="30">
        <v>-5.4888923561704302E-4</v>
      </c>
      <c r="AV93" s="30">
        <v>0</v>
      </c>
      <c r="AW93" s="30">
        <v>7.9515531048465001E-4</v>
      </c>
      <c r="AX93" s="31">
        <v>0</v>
      </c>
      <c r="AY93" s="31">
        <v>6.1667806395460101E-4</v>
      </c>
      <c r="AZ93" s="30">
        <v>7.3572410329801E-4</v>
      </c>
      <c r="BA93" s="30">
        <v>3.4861167713984298E-4</v>
      </c>
      <c r="BB93" s="30">
        <v>0</v>
      </c>
      <c r="BC93" s="31">
        <v>0</v>
      </c>
      <c r="BD93" s="31">
        <v>0</v>
      </c>
      <c r="BE93" s="31">
        <v>0</v>
      </c>
      <c r="BF93" s="30">
        <v>7.0924160717788498E-6</v>
      </c>
      <c r="BG93" s="31">
        <v>-3.7532683716326503E-4</v>
      </c>
      <c r="BH93" s="30">
        <v>5.1068710798970595E-4</v>
      </c>
      <c r="BI93" s="31">
        <v>9.6850626552832006E-5</v>
      </c>
      <c r="BJ93" s="30">
        <v>-7.2446972051977301E-4</v>
      </c>
      <c r="BK93" s="31">
        <v>-2.7245965875034899E-4</v>
      </c>
      <c r="BL93" s="31">
        <v>-4.7819975916271002E-4</v>
      </c>
      <c r="BM93" s="31">
        <v>-4.1592644290453201E-5</v>
      </c>
      <c r="BN93" s="30">
        <v>-5.3199366106151003E-4</v>
      </c>
      <c r="BO93" s="30">
        <v>8.4754732014311304E-5</v>
      </c>
      <c r="BP93" s="30">
        <v>-2.4484125411813998E-4</v>
      </c>
      <c r="BQ93" s="30">
        <v>-1.1154583050061001E-5</v>
      </c>
      <c r="BR93" s="30">
        <v>-4.0835645391122001E-6</v>
      </c>
      <c r="BS93" s="30">
        <v>-3.70744356569303E-4</v>
      </c>
      <c r="BT93" s="31">
        <v>1.1646966141209E-6</v>
      </c>
      <c r="BU93" s="30">
        <v>-5.3446156778377395E-4</v>
      </c>
      <c r="BV93" s="30">
        <v>-2.6111308799825299E-4</v>
      </c>
      <c r="BW93" s="30">
        <v>-2.0922118953471999E-5</v>
      </c>
      <c r="BX93" s="31">
        <v>2.0709877559645399E-3</v>
      </c>
      <c r="BY93" s="31">
        <v>2.4412255691500998E-5</v>
      </c>
      <c r="BZ93" s="30">
        <v>7.3084355034423298E-6</v>
      </c>
      <c r="CA93" s="30">
        <v>-1.0214714404791999E-3</v>
      </c>
      <c r="CB93" s="30">
        <v>9.4910301140475794E-5</v>
      </c>
      <c r="CC93" s="30">
        <v>3.7731356833501099E-3</v>
      </c>
      <c r="CD93" s="30">
        <v>3.1169085549522498E-3</v>
      </c>
      <c r="CE93" s="30">
        <v>6.6867744313100803E-6</v>
      </c>
      <c r="CF93" s="30">
        <v>-5.8858724638248799E-4</v>
      </c>
      <c r="CG93" s="30">
        <v>3.9319008526624503E-5</v>
      </c>
      <c r="CH93" s="30">
        <v>1.20208739894525E-3</v>
      </c>
      <c r="CI93" s="30">
        <v>-1.14653206168091E-3</v>
      </c>
      <c r="CJ93" s="30">
        <v>-7.5786272733560395E-5</v>
      </c>
      <c r="CK93" s="32">
        <v>1.10831184136047E-2</v>
      </c>
    </row>
  </sheetData>
  <sheetProtection sheet="1" objects="1" scenarios="1"/>
  <mergeCells count="9">
    <mergeCell ref="G36:G38"/>
    <mergeCell ref="G39:G64"/>
    <mergeCell ref="G65:G93"/>
    <mergeCell ref="B18:E18"/>
    <mergeCell ref="B3:E3"/>
    <mergeCell ref="G21:G24"/>
    <mergeCell ref="G25:G29"/>
    <mergeCell ref="G30:G33"/>
    <mergeCell ref="G34:G35"/>
  </mergeCells>
  <phoneticPr fontId="3" type="noConversion"/>
  <hyperlinks>
    <hyperlink ref="A1" location="TableOfContents!A1" display="TableOfContents" xr:uid="{D3A65ECC-00F2-4E5D-9228-52D7A53739FC}"/>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9DC65-A71F-4B61-9F3E-11C132AD66EF}">
  <sheetPr codeName="Sheet1">
    <tabColor theme="0" tint="-0.14999847407452621"/>
  </sheetPr>
  <dimension ref="A1:CK93"/>
  <sheetViews>
    <sheetView zoomScale="45" zoomScaleNormal="45" workbookViewId="0">
      <selection activeCell="B1" sqref="B1:B1048576"/>
    </sheetView>
  </sheetViews>
  <sheetFormatPr defaultColWidth="9" defaultRowHeight="15" x14ac:dyDescent="0.25"/>
  <cols>
    <col min="1" max="1" width="16.7109375" style="7" customWidth="1"/>
    <col min="2" max="2" width="57.140625" style="7" bestFit="1" customWidth="1"/>
    <col min="3" max="3" width="11.5703125" style="7" customWidth="1"/>
    <col min="4" max="4" width="12" style="7" bestFit="1" customWidth="1"/>
    <col min="5" max="5" width="9.5703125" style="12" bestFit="1" customWidth="1"/>
    <col min="6" max="6" width="9.5703125" style="12" customWidth="1"/>
    <col min="7" max="7" width="20.7109375" style="12" bestFit="1" customWidth="1"/>
    <col min="8" max="8" width="24.85546875" style="7" bestFit="1" customWidth="1"/>
    <col min="9" max="9" width="15.7109375" style="7" bestFit="1" customWidth="1"/>
    <col min="10" max="10" width="15.42578125" style="7" bestFit="1" customWidth="1"/>
    <col min="11" max="11" width="8.7109375" style="7" customWidth="1"/>
    <col min="12" max="14" width="5.7109375" style="7" customWidth="1"/>
    <col min="15" max="15" width="9" style="7"/>
    <col min="16" max="16" width="11.85546875" style="7" bestFit="1" customWidth="1"/>
    <col min="17" max="16384" width="9" style="7"/>
  </cols>
  <sheetData>
    <row r="1" spans="1:5" x14ac:dyDescent="0.25">
      <c r="A1" s="11" t="s">
        <v>338</v>
      </c>
    </row>
    <row r="2" spans="1:5" x14ac:dyDescent="0.25">
      <c r="A2" s="11"/>
    </row>
    <row r="3" spans="1:5" ht="15.75" thickBot="1" x14ac:dyDescent="0.3">
      <c r="A3" s="11"/>
      <c r="B3" s="226" t="s">
        <v>295</v>
      </c>
      <c r="C3" s="227"/>
      <c r="D3" s="227"/>
      <c r="E3" s="228"/>
    </row>
    <row r="4" spans="1:5" ht="15.75" x14ac:dyDescent="0.25">
      <c r="B4" s="17" t="s">
        <v>103</v>
      </c>
      <c r="C4" s="2">
        <f>EXP(SUMPRODUCT(I20:I93,J20:J93))</f>
        <v>24.420699327853022</v>
      </c>
      <c r="E4" s="14"/>
    </row>
    <row r="5" spans="1:5" ht="15.75" x14ac:dyDescent="0.25">
      <c r="A5" s="11"/>
      <c r="B5" s="17" t="s">
        <v>323</v>
      </c>
      <c r="C5" s="2">
        <f>EXP(YEARFRAC(DATE(2010,1,1),C19)*0.0616-14.3738)</f>
        <v>1.355418900160634E-6</v>
      </c>
      <c r="E5" s="14"/>
    </row>
    <row r="6" spans="1:5" ht="15.75" x14ac:dyDescent="0.25">
      <c r="A6" s="11"/>
      <c r="B6" s="17" t="s">
        <v>105</v>
      </c>
      <c r="C6" s="3">
        <f>C5*C4</f>
        <v>3.3100277424112076E-5</v>
      </c>
      <c r="D6" s="41" t="s">
        <v>271</v>
      </c>
      <c r="E6" s="42" t="s">
        <v>272</v>
      </c>
    </row>
    <row r="7" spans="1:5" ht="15.75" x14ac:dyDescent="0.25">
      <c r="B7" s="17" t="s">
        <v>371</v>
      </c>
      <c r="C7" s="43">
        <f>1-EXP(-$C$6/0.0616*(EXP(0.0616)-1))</f>
        <v>3.4140443057384395E-5</v>
      </c>
      <c r="D7" s="3">
        <f t="shared" ref="D7:D13" si="0">C7/$C$15</f>
        <v>2.7906657469984756E-5</v>
      </c>
      <c r="E7" s="60">
        <f t="shared" ref="E7:E13" si="1">C7*$C$15</f>
        <v>4.176673087445693E-5</v>
      </c>
    </row>
    <row r="8" spans="1:5" ht="15.75" x14ac:dyDescent="0.25">
      <c r="A8" s="11"/>
      <c r="B8" s="17" t="s">
        <v>373</v>
      </c>
      <c r="C8" s="43">
        <f>1-EXP(-$C$6/0.0616*(EXP(0.0616*2)-EXP(0.0616*1)))</f>
        <v>3.6309579711235607E-5</v>
      </c>
      <c r="D8" s="3">
        <f t="shared" si="0"/>
        <v>2.9679726246592844E-5</v>
      </c>
      <c r="E8" s="60">
        <f t="shared" si="1"/>
        <v>4.4420408997469096E-5</v>
      </c>
    </row>
    <row r="9" spans="1:5" ht="15.75" x14ac:dyDescent="0.25">
      <c r="B9" s="17" t="s">
        <v>374</v>
      </c>
      <c r="C9" s="43">
        <f>1-EXP(-$C$6/0.0616*(EXP(0.0616*3)-EXP(0.0616*2)))</f>
        <v>3.8616531300883494E-5</v>
      </c>
      <c r="D9" s="3">
        <f t="shared" si="0"/>
        <v>3.1565445998499098E-5</v>
      </c>
      <c r="E9" s="60">
        <f t="shared" si="1"/>
        <v>4.7242687139064072E-5</v>
      </c>
    </row>
    <row r="10" spans="1:5" ht="15.75" x14ac:dyDescent="0.25">
      <c r="A10" s="11"/>
      <c r="B10" s="17" t="s">
        <v>375</v>
      </c>
      <c r="C10" s="43">
        <f>1-EXP(-$C$6/0.0616*(EXP(0.0616*4)-EXP(0.0616*3)))</f>
        <v>4.1070053475755763E-5</v>
      </c>
      <c r="D10" s="3">
        <f t="shared" si="0"/>
        <v>3.3570973660049544E-5</v>
      </c>
      <c r="E10" s="60">
        <f t="shared" si="1"/>
        <v>5.0244276784522333E-5</v>
      </c>
    </row>
    <row r="11" spans="1:5" ht="15.75" x14ac:dyDescent="0.25">
      <c r="A11" s="11"/>
      <c r="B11" s="17" t="s">
        <v>376</v>
      </c>
      <c r="C11" s="43">
        <f>1-EXP(-$C$6/0.0616*(EXP(0.0616*2)-EXP(0.0616*0)))</f>
        <v>7.0448783143439719E-5</v>
      </c>
      <c r="D11" s="3">
        <f t="shared" si="0"/>
        <v>5.7585370437539623E-5</v>
      </c>
      <c r="E11" s="60">
        <f t="shared" si="1"/>
        <v>8.6185623339431032E-5</v>
      </c>
    </row>
    <row r="12" spans="1:5" ht="15.75" x14ac:dyDescent="0.25">
      <c r="A12" s="11"/>
      <c r="B12" s="17" t="s">
        <v>377</v>
      </c>
      <c r="C12" s="43">
        <f>1-EXP(-$C$6/0.0616*(EXP(0.0616*3)-EXP(0.0616*0)))</f>
        <v>1.0906259395671025E-4</v>
      </c>
      <c r="D12" s="3">
        <f t="shared" si="0"/>
        <v>8.9148592688800322E-5</v>
      </c>
      <c r="E12" s="60">
        <f t="shared" si="1"/>
        <v>1.3342498228870604E-4</v>
      </c>
    </row>
    <row r="13" spans="1:5" ht="15.75" x14ac:dyDescent="0.25">
      <c r="B13" s="17" t="s">
        <v>378</v>
      </c>
      <c r="C13" s="43">
        <f>1-EXP(-$C$6/0.0616*(EXP(0.0616*4)-EXP(0.0616*0)))</f>
        <v>1.5012816822579378E-4</v>
      </c>
      <c r="D13" s="3">
        <f t="shared" si="0"/>
        <v>1.2271590501129403E-4</v>
      </c>
      <c r="E13" s="60">
        <f t="shared" si="1"/>
        <v>1.836637793019408E-4</v>
      </c>
    </row>
    <row r="14" spans="1:5" ht="15.75" x14ac:dyDescent="0.25">
      <c r="A14" s="11"/>
      <c r="B14" s="17"/>
      <c r="C14" s="40"/>
      <c r="E14" s="14"/>
    </row>
    <row r="15" spans="1:5" ht="15.75" x14ac:dyDescent="0.25">
      <c r="A15" s="11"/>
      <c r="B15" s="17" t="s">
        <v>270</v>
      </c>
      <c r="C15" s="2">
        <f>EXP(1.96*SQRT(C16))</f>
        <v>1.2233798724947422</v>
      </c>
      <c r="E15" s="14"/>
    </row>
    <row r="16" spans="1:5" ht="15.75" x14ac:dyDescent="0.25">
      <c r="B16" s="18" t="s">
        <v>274</v>
      </c>
      <c r="C16" s="4" cm="1">
        <f t="array" ref="C16">MMULT(MMULT(TRANSPOSE(I20:I93),P20:CK93),I20:I93)</f>
        <v>1.0581419790601194E-2</v>
      </c>
      <c r="D16" s="19"/>
      <c r="E16" s="44"/>
    </row>
    <row r="17" spans="1:89" x14ac:dyDescent="0.25">
      <c r="A17" s="11"/>
    </row>
    <row r="18" spans="1:89" x14ac:dyDescent="0.25">
      <c r="B18" s="223" t="s">
        <v>284</v>
      </c>
      <c r="C18" s="224"/>
      <c r="D18" s="224"/>
      <c r="E18" s="225"/>
    </row>
    <row r="19" spans="1:89" ht="15.75" x14ac:dyDescent="0.25">
      <c r="B19" s="16" t="s">
        <v>102</v>
      </c>
      <c r="C19" s="6">
        <f>INDEX(Input_Cases!$B:$C,MATCH('GS Female'!$B19,Input_Cases!$B:$B,0),2)</f>
        <v>45292</v>
      </c>
      <c r="E19" s="14"/>
      <c r="G19" s="51" t="s">
        <v>287</v>
      </c>
      <c r="H19" s="37" t="s">
        <v>290</v>
      </c>
      <c r="I19" s="37" t="s">
        <v>299</v>
      </c>
      <c r="J19" s="37" t="s">
        <v>291</v>
      </c>
      <c r="K19" s="37"/>
      <c r="L19" s="78" t="s">
        <v>399</v>
      </c>
      <c r="M19" s="78" t="s">
        <v>399</v>
      </c>
      <c r="N19" s="78" t="s">
        <v>399</v>
      </c>
      <c r="O19" s="38" t="s">
        <v>269</v>
      </c>
      <c r="P19" s="38" t="s">
        <v>0</v>
      </c>
      <c r="Q19" s="38" t="s">
        <v>311</v>
      </c>
      <c r="R19" s="38" t="s">
        <v>312</v>
      </c>
      <c r="S19" s="38" t="s">
        <v>314</v>
      </c>
      <c r="T19" s="38" t="s">
        <v>313</v>
      </c>
      <c r="U19" s="38" t="s">
        <v>6</v>
      </c>
      <c r="V19" s="38" t="s">
        <v>8</v>
      </c>
      <c r="W19" s="38" t="s">
        <v>10</v>
      </c>
      <c r="X19" s="38" t="s">
        <v>12</v>
      </c>
      <c r="Y19" s="38" t="s">
        <v>14</v>
      </c>
      <c r="Z19" s="38" t="s">
        <v>16</v>
      </c>
      <c r="AA19" s="38" t="s">
        <v>18</v>
      </c>
      <c r="AB19" s="38" t="s">
        <v>20</v>
      </c>
      <c r="AC19" s="38" t="s">
        <v>22</v>
      </c>
      <c r="AD19" s="38" t="s">
        <v>24</v>
      </c>
      <c r="AE19" s="38" t="s">
        <v>26</v>
      </c>
      <c r="AF19" s="38" t="s">
        <v>28</v>
      </c>
      <c r="AG19" s="38" t="s">
        <v>30</v>
      </c>
      <c r="AH19" s="38" t="s">
        <v>32</v>
      </c>
      <c r="AI19" s="38" t="s">
        <v>34</v>
      </c>
      <c r="AJ19" s="38" t="s">
        <v>36</v>
      </c>
      <c r="AK19" s="38"/>
      <c r="AL19" s="38" t="s">
        <v>38</v>
      </c>
      <c r="AM19" s="38" t="s">
        <v>40</v>
      </c>
      <c r="AN19" s="38" t="s">
        <v>42</v>
      </c>
      <c r="AO19" s="38" t="s">
        <v>45</v>
      </c>
      <c r="AP19" s="38"/>
      <c r="AQ19" s="38"/>
      <c r="AR19" s="38" t="s">
        <v>51</v>
      </c>
      <c r="AS19" s="38" t="s">
        <v>52</v>
      </c>
      <c r="AT19" s="38"/>
      <c r="AU19" s="38" t="s">
        <v>53</v>
      </c>
      <c r="AV19" s="38" t="s">
        <v>54</v>
      </c>
      <c r="AW19" s="38" t="s">
        <v>55</v>
      </c>
      <c r="AX19" s="38"/>
      <c r="AY19" s="38" t="s">
        <v>57</v>
      </c>
      <c r="AZ19" s="38" t="s">
        <v>58</v>
      </c>
      <c r="BA19" s="38" t="s">
        <v>59</v>
      </c>
      <c r="BB19" s="38"/>
      <c r="BC19" s="38"/>
      <c r="BD19" s="38" t="s">
        <v>60</v>
      </c>
      <c r="BE19" s="38" t="s">
        <v>61</v>
      </c>
      <c r="BF19" s="38" t="s">
        <v>62</v>
      </c>
      <c r="BG19" s="38"/>
      <c r="BH19" s="38" t="s">
        <v>64</v>
      </c>
      <c r="BI19" s="38" t="s">
        <v>1</v>
      </c>
      <c r="BJ19" s="38" t="s">
        <v>2</v>
      </c>
      <c r="BK19" s="38" t="s">
        <v>3</v>
      </c>
      <c r="BL19" s="38" t="s">
        <v>4</v>
      </c>
      <c r="BM19" s="38" t="s">
        <v>5</v>
      </c>
      <c r="BN19" s="38" t="s">
        <v>7</v>
      </c>
      <c r="BO19" s="38" t="s">
        <v>9</v>
      </c>
      <c r="BP19" s="38" t="s">
        <v>11</v>
      </c>
      <c r="BQ19" s="38" t="s">
        <v>13</v>
      </c>
      <c r="BR19" s="38" t="s">
        <v>15</v>
      </c>
      <c r="BS19" s="38" t="s">
        <v>17</v>
      </c>
      <c r="BT19" s="38" t="s">
        <v>19</v>
      </c>
      <c r="BU19" s="38" t="s">
        <v>21</v>
      </c>
      <c r="BV19" s="38" t="s">
        <v>23</v>
      </c>
      <c r="BW19" s="38" t="s">
        <v>25</v>
      </c>
      <c r="BX19" s="38" t="s">
        <v>27</v>
      </c>
      <c r="BY19" s="38" t="s">
        <v>29</v>
      </c>
      <c r="BZ19" s="38" t="s">
        <v>31</v>
      </c>
      <c r="CA19" s="38" t="s">
        <v>33</v>
      </c>
      <c r="CB19" s="38" t="s">
        <v>35</v>
      </c>
      <c r="CC19" s="38" t="s">
        <v>381</v>
      </c>
      <c r="CD19" s="38" t="s">
        <v>37</v>
      </c>
      <c r="CE19" s="38" t="s">
        <v>39</v>
      </c>
      <c r="CF19" s="38" t="s">
        <v>41</v>
      </c>
      <c r="CG19" s="38" t="s">
        <v>43</v>
      </c>
      <c r="CH19" s="38" t="s">
        <v>44</v>
      </c>
      <c r="CI19" s="38" t="s">
        <v>46</v>
      </c>
      <c r="CJ19" s="38" t="s">
        <v>48</v>
      </c>
      <c r="CK19" s="39" t="s">
        <v>50</v>
      </c>
    </row>
    <row r="20" spans="1:89" x14ac:dyDescent="0.25">
      <c r="B20" s="13" t="s">
        <v>65</v>
      </c>
      <c r="C20" s="6" t="str">
        <f>INDEX(Input_Cases!$B:$C,MATCH('GS Female'!$B20,Input_Cases!$B:$B,0),2)</f>
        <v>01/01/1997</v>
      </c>
      <c r="E20" s="14"/>
      <c r="G20" s="36" t="s">
        <v>292</v>
      </c>
      <c r="H20" s="7" t="s">
        <v>0</v>
      </c>
      <c r="I20" s="35">
        <f>IF(2009 -YEAR(C20)&gt;65,2009 -YEAR(C20),ROUND((2009 -YEAR(C20))*0.7335+17.3214,3))</f>
        <v>26.123000000000001</v>
      </c>
      <c r="J20" s="23">
        <v>0.1277598013283</v>
      </c>
      <c r="L20" s="7" t="str">
        <f t="shared" ref="L20:L51" si="2">IF(H20=O20,"X","")</f>
        <v>X</v>
      </c>
      <c r="M20" s="7" t="str">
        <f>IF(N20=O20,"X","")</f>
        <v>X</v>
      </c>
      <c r="N20" s="50" t="str">
        <f t="array" ref="N20:N93">TRANSPOSE(P19:CK19)</f>
        <v>age</v>
      </c>
      <c r="O20" s="24" t="s">
        <v>0</v>
      </c>
      <c r="P20" s="25">
        <v>1.32188136202821E-5</v>
      </c>
      <c r="Q20" s="24">
        <v>6.8321461761621698E-4</v>
      </c>
      <c r="R20" s="25">
        <v>1.76080375785067E-6</v>
      </c>
      <c r="S20" s="25">
        <v>1.44210711856776E-6</v>
      </c>
      <c r="T20" s="25">
        <v>-7.2255011806922003E-7</v>
      </c>
      <c r="U20" s="25">
        <v>-1.28229047713796E-5</v>
      </c>
      <c r="V20" s="25">
        <v>1.5001741232308801E-6</v>
      </c>
      <c r="W20" s="25">
        <v>-1.4238637248237101E-6</v>
      </c>
      <c r="X20" s="25">
        <v>4.6381900220938397E-6</v>
      </c>
      <c r="Y20" s="25">
        <v>-2.08825244630422E-6</v>
      </c>
      <c r="Z20" s="25">
        <v>-8.0327293327165605E-6</v>
      </c>
      <c r="AA20" s="25">
        <v>-1.5505228058194299E-5</v>
      </c>
      <c r="AB20" s="25">
        <v>-6.57940938275707E-6</v>
      </c>
      <c r="AC20" s="25">
        <v>-1.9629100384266701E-6</v>
      </c>
      <c r="AD20" s="25">
        <v>1.4230438349385099E-6</v>
      </c>
      <c r="AE20" s="25">
        <v>6.0481781955572602E-6</v>
      </c>
      <c r="AF20" s="25">
        <v>-3.8794133168191403E-6</v>
      </c>
      <c r="AG20" s="25">
        <v>4.4456691623285502E-7</v>
      </c>
      <c r="AH20" s="25">
        <v>6.9721679463625601E-6</v>
      </c>
      <c r="AI20" s="25">
        <v>1.7142820815818498E-5</v>
      </c>
      <c r="AJ20" s="25">
        <v>4.0688559151880302E-5</v>
      </c>
      <c r="AK20" s="25">
        <v>0</v>
      </c>
      <c r="AL20" s="25">
        <v>5.1993888824819599E-6</v>
      </c>
      <c r="AM20" s="25">
        <v>1.98518683026566E-6</v>
      </c>
      <c r="AN20" s="25">
        <v>-9.2954874802092295E-6</v>
      </c>
      <c r="AO20" s="24">
        <v>1.9689970392627E-4</v>
      </c>
      <c r="AP20" s="25">
        <v>0</v>
      </c>
      <c r="AQ20" s="25">
        <v>0</v>
      </c>
      <c r="AR20" s="25">
        <v>3.1546313371289197E-5</v>
      </c>
      <c r="AS20" s="25">
        <v>-1.5859314909826699E-5</v>
      </c>
      <c r="AT20" s="25">
        <v>0</v>
      </c>
      <c r="AU20" s="24">
        <v>1.6694965047679E-4</v>
      </c>
      <c r="AV20" s="25">
        <v>7.9802572312849106E-6</v>
      </c>
      <c r="AW20" s="25">
        <v>6.9122598152149104E-6</v>
      </c>
      <c r="AX20" s="25">
        <v>0</v>
      </c>
      <c r="AY20" s="25">
        <v>-7.0043751945720596E-6</v>
      </c>
      <c r="AZ20" s="24">
        <v>1.8728426594862799E-4</v>
      </c>
      <c r="BA20" s="25">
        <v>3.3401274817525198E-6</v>
      </c>
      <c r="BB20" s="25">
        <v>0</v>
      </c>
      <c r="BC20" s="25">
        <v>0</v>
      </c>
      <c r="BD20" s="25">
        <v>-1.9094304575622399E-6</v>
      </c>
      <c r="BE20" s="25">
        <v>2.8706200282487599E-6</v>
      </c>
      <c r="BF20" s="25">
        <v>-6.1522087087262003E-6</v>
      </c>
      <c r="BG20" s="25">
        <v>0</v>
      </c>
      <c r="BH20" s="25">
        <v>-1.32544512213162E-5</v>
      </c>
      <c r="BI20" s="25">
        <v>-2.6671150827933799E-6</v>
      </c>
      <c r="BJ20" s="25">
        <v>1.4806849627415199E-5</v>
      </c>
      <c r="BK20" s="25">
        <v>-1.87101079462238E-7</v>
      </c>
      <c r="BL20" s="25">
        <v>1.63374965878137E-6</v>
      </c>
      <c r="BM20" s="25">
        <v>-2.2917404225017201E-7</v>
      </c>
      <c r="BN20" s="25">
        <v>1.72569538376323E-5</v>
      </c>
      <c r="BO20" s="25">
        <v>-2.6866566558248301E-6</v>
      </c>
      <c r="BP20" s="25">
        <v>-3.4018768626640298E-7</v>
      </c>
      <c r="BQ20" s="25">
        <v>-4.9013202239601605E-7</v>
      </c>
      <c r="BR20" s="25">
        <v>-1.31014124794632E-5</v>
      </c>
      <c r="BS20" s="25">
        <v>-4.8663167317014298E-6</v>
      </c>
      <c r="BT20" s="25">
        <v>-3.0486804209328999E-5</v>
      </c>
      <c r="BU20" s="25">
        <v>-1.14989745152253E-5</v>
      </c>
      <c r="BV20" s="25">
        <v>-1.91633488899708E-7</v>
      </c>
      <c r="BW20" s="25">
        <v>-1.58107237557527E-5</v>
      </c>
      <c r="BX20" s="25">
        <v>-1.13780814825288E-7</v>
      </c>
      <c r="BY20" s="25">
        <v>1.7467637700108899E-5</v>
      </c>
      <c r="BZ20" s="25">
        <v>-5.0770549114294496E-6</v>
      </c>
      <c r="CA20" s="25">
        <v>-8.10662949444197E-6</v>
      </c>
      <c r="CB20" s="25">
        <v>-2.3540526456124998E-6</v>
      </c>
      <c r="CC20" s="25">
        <v>-8.7917340674190408E-6</v>
      </c>
      <c r="CD20" s="25">
        <v>4.5568414435102301E-7</v>
      </c>
      <c r="CE20" s="25">
        <v>3.22313563366844E-6</v>
      </c>
      <c r="CF20" s="25">
        <v>2.0134339470142102E-5</v>
      </c>
      <c r="CG20" s="25">
        <v>1.03309977885407E-6</v>
      </c>
      <c r="CH20" s="25">
        <v>6.9641215428509795E-5</v>
      </c>
      <c r="CI20" s="25">
        <v>-9.0163566717565908E-6</v>
      </c>
      <c r="CJ20" s="25">
        <v>4.2684180804393098E-5</v>
      </c>
      <c r="CK20" s="27">
        <v>-1.5549371656050001E-5</v>
      </c>
    </row>
    <row r="21" spans="1:89" ht="22.9" customHeight="1" x14ac:dyDescent="0.25">
      <c r="B21" s="13" t="s">
        <v>372</v>
      </c>
      <c r="C21" s="1">
        <f>INDEX(Input_Cases!$B:$C,MATCH('GS Female'!$B21,Input_Cases!$B:$B,0),2)</f>
        <v>1</v>
      </c>
      <c r="E21" s="14"/>
      <c r="G21" s="204" t="s">
        <v>310</v>
      </c>
      <c r="H21" s="7" t="s">
        <v>311</v>
      </c>
      <c r="I21" s="22">
        <f>IF($C$21&gt;1,1,0)</f>
        <v>0</v>
      </c>
      <c r="J21" s="23">
        <v>0.70134616808126704</v>
      </c>
      <c r="L21" s="7" t="str">
        <f t="shared" si="2"/>
        <v>X</v>
      </c>
      <c r="M21" s="7" t="str">
        <f t="shared" ref="M21:M84" si="3">IF(N21=O21,"X","")</f>
        <v>X</v>
      </c>
      <c r="N21" s="50" t="str">
        <v>IMD2</v>
      </c>
      <c r="O21" s="24" t="s">
        <v>311</v>
      </c>
      <c r="P21" s="24">
        <v>6.83214617616216E-4</v>
      </c>
      <c r="Q21" s="24">
        <v>6.7483594677327202E-2</v>
      </c>
      <c r="R21" s="24">
        <v>-1.2222278446048099E-3</v>
      </c>
      <c r="S21" s="24">
        <v>-1.31679129207179E-4</v>
      </c>
      <c r="T21" s="24">
        <v>-2.0011502955317201E-4</v>
      </c>
      <c r="U21" s="24">
        <v>-2.9460539101849197E-4</v>
      </c>
      <c r="V21" s="25">
        <v>-1.3810518976755799E-5</v>
      </c>
      <c r="W21" s="24">
        <v>-3.1522218137037698E-4</v>
      </c>
      <c r="X21" s="25">
        <v>-7.9002655518851494E-5</v>
      </c>
      <c r="Y21" s="24">
        <v>-3.4466312655869098E-4</v>
      </c>
      <c r="Z21" s="25">
        <v>2.1090934370712101E-6</v>
      </c>
      <c r="AA21" s="24">
        <v>1.6390641019042301E-4</v>
      </c>
      <c r="AB21" s="25">
        <v>-5.3885715286596999E-5</v>
      </c>
      <c r="AC21" s="24">
        <v>1.83424261431757E-4</v>
      </c>
      <c r="AD21" s="25">
        <v>-4.6012268896409099E-5</v>
      </c>
      <c r="AE21" s="24">
        <v>-3.2023265239464102E-4</v>
      </c>
      <c r="AF21" s="24">
        <v>-2.1496489797999001E-4</v>
      </c>
      <c r="AG21" s="24">
        <v>1.32475836973356E-4</v>
      </c>
      <c r="AH21" s="24">
        <v>5.06278143930486E-4</v>
      </c>
      <c r="AI21" s="24">
        <v>3.11529093361675E-3</v>
      </c>
      <c r="AJ21" s="24">
        <v>-6.8115928834374699E-3</v>
      </c>
      <c r="AK21" s="24">
        <v>0</v>
      </c>
      <c r="AL21" s="24">
        <v>-9.1436533268471505E-4</v>
      </c>
      <c r="AM21" s="24">
        <v>-1.3781687074547E-4</v>
      </c>
      <c r="AN21" s="24">
        <v>-5.7470062116631601E-4</v>
      </c>
      <c r="AO21" s="24">
        <v>8.4335985982066401E-4</v>
      </c>
      <c r="AP21" s="24">
        <v>0</v>
      </c>
      <c r="AQ21" s="24">
        <v>0</v>
      </c>
      <c r="AR21" s="24">
        <v>-3.2576806687920098E-3</v>
      </c>
      <c r="AS21" s="24">
        <v>-1.5337033411584201E-4</v>
      </c>
      <c r="AT21" s="24">
        <v>0</v>
      </c>
      <c r="AU21" s="24">
        <v>1.43699105397327E-3</v>
      </c>
      <c r="AV21" s="25">
        <v>-6.3110756674565396E-5</v>
      </c>
      <c r="AW21" s="25">
        <v>-8.5086078740789799E-5</v>
      </c>
      <c r="AX21" s="25">
        <v>0</v>
      </c>
      <c r="AY21" s="24">
        <v>-3.7603490628906801E-3</v>
      </c>
      <c r="AZ21" s="24">
        <v>-2.2841172107289999E-4</v>
      </c>
      <c r="BA21" s="24">
        <v>1.2027552942614801E-4</v>
      </c>
      <c r="BB21" s="24">
        <v>0</v>
      </c>
      <c r="BC21" s="24">
        <v>0</v>
      </c>
      <c r="BD21" s="24">
        <v>6.0222397517688795E-4</v>
      </c>
      <c r="BE21" s="24">
        <v>-3.1781667705361099E-4</v>
      </c>
      <c r="BF21" s="24">
        <v>-2.7854423437932002E-4</v>
      </c>
      <c r="BG21" s="24">
        <v>0</v>
      </c>
      <c r="BH21" s="24">
        <v>-5.3755375052680202E-4</v>
      </c>
      <c r="BI21" s="25">
        <v>-7.2955201525437504E-6</v>
      </c>
      <c r="BJ21" s="25">
        <v>-6.4996773722844202E-5</v>
      </c>
      <c r="BK21" s="25">
        <v>4.9053870176874702E-5</v>
      </c>
      <c r="BL21" s="24">
        <v>-5.9227268832577997E-4</v>
      </c>
      <c r="BM21" s="25">
        <v>9.0549900035664693E-5</v>
      </c>
      <c r="BN21" s="24">
        <v>6.5617539140053703E-4</v>
      </c>
      <c r="BO21" s="25">
        <v>2.5239557172751799E-6</v>
      </c>
      <c r="BP21" s="25">
        <v>4.6841870161271001E-5</v>
      </c>
      <c r="BQ21" s="25">
        <v>-4.08707218810344E-5</v>
      </c>
      <c r="BR21" s="25">
        <v>-3.5645810223753E-5</v>
      </c>
      <c r="BS21" s="24">
        <v>-1.0143273301603699E-3</v>
      </c>
      <c r="BT21" s="24">
        <v>4.52667565112538E-4</v>
      </c>
      <c r="BU21" s="24">
        <v>1.0437901874369999E-3</v>
      </c>
      <c r="BV21" s="24">
        <v>2.71022501773622E-4</v>
      </c>
      <c r="BW21" s="24">
        <v>-4.4024001523486702E-4</v>
      </c>
      <c r="BX21" s="25">
        <v>1.6257260560108899E-6</v>
      </c>
      <c r="BY21" s="24">
        <v>-1.7638981557702399E-4</v>
      </c>
      <c r="BZ21" s="24">
        <v>-1.74699008719828E-4</v>
      </c>
      <c r="CA21" s="25">
        <v>9.5985353669747795E-5</v>
      </c>
      <c r="CB21" s="25">
        <v>-1.7787771497266999E-5</v>
      </c>
      <c r="CC21" s="24">
        <v>-8.36794044390336E-4</v>
      </c>
      <c r="CD21" s="24">
        <v>-2.4626478231513401E-4</v>
      </c>
      <c r="CE21" s="24">
        <v>1.2232894149111001E-3</v>
      </c>
      <c r="CF21" s="25">
        <v>-6.4444955002073104E-5</v>
      </c>
      <c r="CG21" s="24">
        <v>-1.6422440558827101E-4</v>
      </c>
      <c r="CH21" s="24">
        <v>-3.9182683729506304E-3</v>
      </c>
      <c r="CI21" s="25">
        <v>5.6673419675915301E-5</v>
      </c>
      <c r="CJ21" s="24">
        <v>1.33263289911591E-3</v>
      </c>
      <c r="CK21" s="26">
        <v>-1.6427170781204399E-3</v>
      </c>
    </row>
    <row r="22" spans="1:89" x14ac:dyDescent="0.25">
      <c r="B22" s="49"/>
      <c r="E22" s="14"/>
      <c r="G22" s="205"/>
      <c r="H22" s="7" t="s">
        <v>312</v>
      </c>
      <c r="I22" s="22">
        <f>IF($C$21&gt;2,1,0)</f>
        <v>0</v>
      </c>
      <c r="J22" s="23">
        <v>-1.9521913728768301E-2</v>
      </c>
      <c r="L22" s="7" t="str">
        <f t="shared" si="2"/>
        <v>X</v>
      </c>
      <c r="M22" s="7" t="str">
        <f t="shared" si="3"/>
        <v>X</v>
      </c>
      <c r="N22" s="50" t="str">
        <v>IMD3</v>
      </c>
      <c r="O22" s="24" t="s">
        <v>312</v>
      </c>
      <c r="P22" s="25">
        <v>1.7608037578529401E-6</v>
      </c>
      <c r="Q22" s="24">
        <v>-1.2222278446047999E-3</v>
      </c>
      <c r="R22" s="24">
        <v>2.2988378852311499E-3</v>
      </c>
      <c r="S22" s="24">
        <v>-1.1568759697172901E-3</v>
      </c>
      <c r="T22" s="25">
        <v>1.4794916769014099E-5</v>
      </c>
      <c r="U22" s="25">
        <v>-6.8124116354448998E-5</v>
      </c>
      <c r="V22" s="25">
        <v>3.8733484752437603E-5</v>
      </c>
      <c r="W22" s="25">
        <v>-5.0816764682456498E-5</v>
      </c>
      <c r="X22" s="25">
        <v>-1.4205503295170401E-5</v>
      </c>
      <c r="Y22" s="25">
        <v>5.1243573878919697E-5</v>
      </c>
      <c r="Z22" s="25">
        <v>2.30894877229895E-5</v>
      </c>
      <c r="AA22" s="25">
        <v>1.7336165786293901E-5</v>
      </c>
      <c r="AB22" s="25">
        <v>4.6584648990782203E-5</v>
      </c>
      <c r="AC22" s="25">
        <v>-5.94914511564629E-5</v>
      </c>
      <c r="AD22" s="25">
        <v>-4.8985031782963603E-5</v>
      </c>
      <c r="AE22" s="25">
        <v>9.4012577510292995E-6</v>
      </c>
      <c r="AF22" s="25">
        <v>1.4223011743469599E-5</v>
      </c>
      <c r="AG22" s="25">
        <v>6.6422438568637199E-5</v>
      </c>
      <c r="AH22" s="24">
        <v>-1.2586780538040499E-4</v>
      </c>
      <c r="AI22" s="24">
        <v>-1.31859860985151E-4</v>
      </c>
      <c r="AJ22" s="24">
        <v>-2.2906891632787501E-4</v>
      </c>
      <c r="AK22" s="24">
        <v>0</v>
      </c>
      <c r="AL22" s="24">
        <v>-1.00712346072449E-4</v>
      </c>
      <c r="AM22" s="25">
        <v>-1.21029665079423E-5</v>
      </c>
      <c r="AN22" s="25">
        <v>-4.5177201871250801E-6</v>
      </c>
      <c r="AO22" s="24">
        <v>1.78531425908514E-4</v>
      </c>
      <c r="AP22" s="24">
        <v>0</v>
      </c>
      <c r="AQ22" s="24">
        <v>0</v>
      </c>
      <c r="AR22" s="24">
        <v>1.9485855484743599E-4</v>
      </c>
      <c r="AS22" s="25">
        <v>-6.0530540305019101E-5</v>
      </c>
      <c r="AT22" s="25">
        <v>0</v>
      </c>
      <c r="AU22" s="25">
        <v>3.3981748331271799E-5</v>
      </c>
      <c r="AV22" s="25">
        <v>4.7221849298574801E-5</v>
      </c>
      <c r="AW22" s="25">
        <v>-2.5261848527644599E-5</v>
      </c>
      <c r="AX22" s="25">
        <v>0</v>
      </c>
      <c r="AY22" s="24">
        <v>-2.81364423554446E-4</v>
      </c>
      <c r="AZ22" s="25">
        <v>-6.5720898409247998E-5</v>
      </c>
      <c r="BA22" s="25">
        <v>-3.7499409102145101E-6</v>
      </c>
      <c r="BB22" s="25">
        <v>0</v>
      </c>
      <c r="BC22" s="25">
        <v>0</v>
      </c>
      <c r="BD22" s="25">
        <v>-9.5695102858997806E-5</v>
      </c>
      <c r="BE22" s="24">
        <v>2.6723942062323102E-4</v>
      </c>
      <c r="BF22" s="25">
        <v>4.55361304493926E-5</v>
      </c>
      <c r="BG22" s="25">
        <v>0</v>
      </c>
      <c r="BH22" s="25">
        <v>9.6840030504473196E-6</v>
      </c>
      <c r="BI22" s="25">
        <v>-3.7413106514857902E-6</v>
      </c>
      <c r="BJ22" s="24">
        <v>1.2859389698101001E-4</v>
      </c>
      <c r="BK22" s="25">
        <v>4.6788590172654704E-6</v>
      </c>
      <c r="BL22" s="25">
        <v>-3.4261794849645903E-5</v>
      </c>
      <c r="BM22" s="25">
        <v>1.8639040688361901E-6</v>
      </c>
      <c r="BN22" s="25">
        <v>-7.9281180950205193E-5</v>
      </c>
      <c r="BO22" s="25">
        <v>-2.8636549635552499E-7</v>
      </c>
      <c r="BP22" s="25">
        <v>-3.4362834621898899E-6</v>
      </c>
      <c r="BQ22" s="25">
        <v>1.0854111570923901E-6</v>
      </c>
      <c r="BR22" s="25">
        <v>6.3897708139448603E-6</v>
      </c>
      <c r="BS22" s="24">
        <v>-2.0269434164605499E-4</v>
      </c>
      <c r="BT22" s="24">
        <v>2.1207164873899499E-4</v>
      </c>
      <c r="BU22" s="25">
        <v>3.3924712849988601E-5</v>
      </c>
      <c r="BV22" s="25">
        <v>7.8516905022237699E-5</v>
      </c>
      <c r="BW22" s="25">
        <v>2.89369724483906E-5</v>
      </c>
      <c r="BX22" s="25">
        <v>-1.7154757477295799E-6</v>
      </c>
      <c r="BY22" s="24">
        <v>-1.40547794097706E-4</v>
      </c>
      <c r="BZ22" s="25">
        <v>-4.8183663653086903E-6</v>
      </c>
      <c r="CA22" s="25">
        <v>-3.7878957222959099E-5</v>
      </c>
      <c r="CB22" s="25">
        <v>-9.7292611059638294E-8</v>
      </c>
      <c r="CC22" s="25">
        <v>1.36494510572535E-6</v>
      </c>
      <c r="CD22" s="25">
        <v>9.6499252457263806E-5</v>
      </c>
      <c r="CE22" s="24">
        <v>-2.8695125223037702E-4</v>
      </c>
      <c r="CF22" s="25">
        <v>8.9572193243167103E-5</v>
      </c>
      <c r="CG22" s="25">
        <v>2.8434865975569701E-5</v>
      </c>
      <c r="CH22" s="25">
        <v>5.8382608865043003E-5</v>
      </c>
      <c r="CI22" s="24">
        <v>1.49665772510159E-4</v>
      </c>
      <c r="CJ22" s="24">
        <v>1.064408827146E-4</v>
      </c>
      <c r="CK22" s="26">
        <v>8.1036586696869905E-4</v>
      </c>
    </row>
    <row r="23" spans="1:89" x14ac:dyDescent="0.25">
      <c r="B23" s="49"/>
      <c r="E23" s="14"/>
      <c r="G23" s="205"/>
      <c r="H23" s="7" t="s">
        <v>314</v>
      </c>
      <c r="I23" s="22">
        <f>IF($C$21&gt;3,1,0)</f>
        <v>0</v>
      </c>
      <c r="J23" s="23">
        <v>0.16484042999729601</v>
      </c>
      <c r="L23" s="7" t="str">
        <f t="shared" si="2"/>
        <v>X</v>
      </c>
      <c r="M23" s="7" t="str">
        <f t="shared" si="3"/>
        <v>X</v>
      </c>
      <c r="N23" s="50" t="str">
        <v>IMD4</v>
      </c>
      <c r="O23" s="24" t="s">
        <v>314</v>
      </c>
      <c r="P23" s="25">
        <v>1.44210711856498E-6</v>
      </c>
      <c r="Q23" s="24">
        <v>-1.3167912920715799E-4</v>
      </c>
      <c r="R23" s="24">
        <v>-1.1568759697172901E-3</v>
      </c>
      <c r="S23" s="24">
        <v>2.4008990225325498E-3</v>
      </c>
      <c r="T23" s="24">
        <v>-1.2299572653011401E-3</v>
      </c>
      <c r="U23" s="25">
        <v>4.54800429842425E-5</v>
      </c>
      <c r="V23" s="25">
        <v>-4.6855400953501199E-5</v>
      </c>
      <c r="W23" s="25">
        <v>-1.81390555275684E-5</v>
      </c>
      <c r="X23" s="25">
        <v>2.2640427259065699E-5</v>
      </c>
      <c r="Y23" s="25">
        <v>2.5495648415979098E-5</v>
      </c>
      <c r="Z23" s="25">
        <v>-2.6513939596927202E-5</v>
      </c>
      <c r="AA23" s="25">
        <v>-4.88103447167554E-5</v>
      </c>
      <c r="AB23" s="25">
        <v>-1.7719048618502001E-6</v>
      </c>
      <c r="AC23" s="25">
        <v>9.0806128802123301E-7</v>
      </c>
      <c r="AD23" s="25">
        <v>5.6054684638498003E-5</v>
      </c>
      <c r="AE23" s="24">
        <v>-1.24978984741249E-4</v>
      </c>
      <c r="AF23" s="25">
        <v>1.4904390120713799E-5</v>
      </c>
      <c r="AG23" s="25">
        <v>-6.3206918253189799E-5</v>
      </c>
      <c r="AH23" s="25">
        <v>9.4914838327453998E-5</v>
      </c>
      <c r="AI23" s="24">
        <v>-1.4099836385167701E-4</v>
      </c>
      <c r="AJ23" s="24">
        <v>2.2924928922809099E-4</v>
      </c>
      <c r="AK23" s="25">
        <v>0</v>
      </c>
      <c r="AL23" s="24">
        <v>1.0608992452155899E-4</v>
      </c>
      <c r="AM23" s="25">
        <v>-1.64553746317991E-6</v>
      </c>
      <c r="AN23" s="25">
        <v>-4.7207473818028402E-5</v>
      </c>
      <c r="AO23" s="25">
        <v>1.5687961112020601E-5</v>
      </c>
      <c r="AP23" s="25">
        <v>0</v>
      </c>
      <c r="AQ23" s="25">
        <v>0</v>
      </c>
      <c r="AR23" s="25">
        <v>9.0826802162078204E-5</v>
      </c>
      <c r="AS23" s="24">
        <v>1.3973465284974001E-4</v>
      </c>
      <c r="AT23" s="25">
        <v>0</v>
      </c>
      <c r="AU23" s="24">
        <v>2.4159640994828301E-4</v>
      </c>
      <c r="AV23" s="25">
        <v>-4.3714745286319098E-5</v>
      </c>
      <c r="AW23" s="24">
        <v>-2.7750718673841398E-4</v>
      </c>
      <c r="AX23" s="25">
        <v>0</v>
      </c>
      <c r="AY23" s="24">
        <v>1.02452900850622E-4</v>
      </c>
      <c r="AZ23" s="25">
        <v>-7.1191695724910001E-6</v>
      </c>
      <c r="BA23" s="25">
        <v>1.1597473676812699E-5</v>
      </c>
      <c r="BB23" s="25">
        <v>0</v>
      </c>
      <c r="BC23" s="25">
        <v>0</v>
      </c>
      <c r="BD23" s="25">
        <v>-3.2537784620970399E-5</v>
      </c>
      <c r="BE23" s="24">
        <v>-3.0302513530196598E-4</v>
      </c>
      <c r="BF23" s="25">
        <v>2.7646125828933701E-5</v>
      </c>
      <c r="BG23" s="25">
        <v>0</v>
      </c>
      <c r="BH23" s="25">
        <v>1.00777183678561E-5</v>
      </c>
      <c r="BI23" s="25">
        <v>5.4684073287343396E-7</v>
      </c>
      <c r="BJ23" s="25">
        <v>-4.3817771593412899E-5</v>
      </c>
      <c r="BK23" s="25">
        <v>-1.2462823945220401E-6</v>
      </c>
      <c r="BL23" s="25">
        <v>-3.6553374156328303E-5</v>
      </c>
      <c r="BM23" s="25">
        <v>-8.6256015193730896E-7</v>
      </c>
      <c r="BN23" s="25">
        <v>-1.7760460808791799E-5</v>
      </c>
      <c r="BO23" s="25">
        <v>-2.3397152111746499E-8</v>
      </c>
      <c r="BP23" s="25">
        <v>-2.1264988697524599E-6</v>
      </c>
      <c r="BQ23" s="25">
        <v>2.71169815075356E-6</v>
      </c>
      <c r="BR23" s="25">
        <v>-6.8164783594961002E-6</v>
      </c>
      <c r="BS23" s="24">
        <v>2.3034926065026401E-4</v>
      </c>
      <c r="BT23" s="24">
        <v>-2.7884210468024501E-4</v>
      </c>
      <c r="BU23" s="24">
        <v>-2.34443439976602E-4</v>
      </c>
      <c r="BV23" s="24">
        <v>2.8345677020437398E-4</v>
      </c>
      <c r="BW23" s="25">
        <v>-1.31211219336202E-6</v>
      </c>
      <c r="BX23" s="25">
        <v>9.4943058584409496E-7</v>
      </c>
      <c r="BY23" s="24">
        <v>1.12624926396183E-4</v>
      </c>
      <c r="BZ23" s="25">
        <v>-1.57914042597526E-6</v>
      </c>
      <c r="CA23" s="25">
        <v>8.8760338629151396E-5</v>
      </c>
      <c r="CB23" s="25">
        <v>-3.2178141564418099E-6</v>
      </c>
      <c r="CC23" s="25">
        <v>1.7816239098366401E-6</v>
      </c>
      <c r="CD23" s="25">
        <v>-5.4804827175578398E-5</v>
      </c>
      <c r="CE23" s="24">
        <v>3.7594340062873901E-4</v>
      </c>
      <c r="CF23" s="25">
        <v>-9.77260980053057E-5</v>
      </c>
      <c r="CG23" s="25">
        <v>4.7081901114515402E-5</v>
      </c>
      <c r="CH23" s="24">
        <v>-1.1334415393097E-3</v>
      </c>
      <c r="CI23" s="25">
        <v>7.97419097617052E-5</v>
      </c>
      <c r="CJ23" s="24">
        <v>-9.8530371617839901E-4</v>
      </c>
      <c r="CK23" s="26">
        <v>4.71747508136008E-4</v>
      </c>
    </row>
    <row r="24" spans="1:89" x14ac:dyDescent="0.25">
      <c r="B24" s="49"/>
      <c r="E24" s="14"/>
      <c r="G24" s="206"/>
      <c r="H24" s="7" t="s">
        <v>313</v>
      </c>
      <c r="I24" s="22">
        <f>IF($C$21&gt;4,1,0)</f>
        <v>0</v>
      </c>
      <c r="J24" s="23">
        <v>6.8883967653175704E-3</v>
      </c>
      <c r="L24" s="7" t="str">
        <f t="shared" si="2"/>
        <v>X</v>
      </c>
      <c r="M24" s="7" t="str">
        <f t="shared" si="3"/>
        <v>X</v>
      </c>
      <c r="N24" s="50" t="str">
        <v>IMD5</v>
      </c>
      <c r="O24" s="24" t="s">
        <v>313</v>
      </c>
      <c r="P24" s="25">
        <v>-7.2255011806735402E-7</v>
      </c>
      <c r="Q24" s="24">
        <v>-2.0011502955317301E-4</v>
      </c>
      <c r="R24" s="25">
        <v>1.47949167690124E-5</v>
      </c>
      <c r="S24" s="24">
        <v>-1.2299572653011401E-3</v>
      </c>
      <c r="T24" s="24">
        <v>2.8414290648641699E-3</v>
      </c>
      <c r="U24" s="25">
        <v>-8.2151207115943896E-5</v>
      </c>
      <c r="V24" s="25">
        <v>8.9629122501428203E-6</v>
      </c>
      <c r="W24" s="25">
        <v>3.1199800430572101E-5</v>
      </c>
      <c r="X24" s="25">
        <v>-7.7477218589333297E-5</v>
      </c>
      <c r="Y24" s="24">
        <v>-1.03175977040502E-4</v>
      </c>
      <c r="Z24" s="25">
        <v>-2.8047478400447299E-5</v>
      </c>
      <c r="AA24" s="25">
        <v>-1.3737719744625601E-6</v>
      </c>
      <c r="AB24" s="25">
        <v>-5.2864860782341497E-5</v>
      </c>
      <c r="AC24" s="25">
        <v>5.6694384555320397E-5</v>
      </c>
      <c r="AD24" s="25">
        <v>-5.0463566451145797E-5</v>
      </c>
      <c r="AE24" s="25">
        <v>-2.9203042520438601E-5</v>
      </c>
      <c r="AF24" s="25">
        <v>-1.27927103119952E-5</v>
      </c>
      <c r="AG24" s="25">
        <v>3.2518238940510901E-5</v>
      </c>
      <c r="AH24" s="25">
        <v>-8.2589408623409298E-5</v>
      </c>
      <c r="AI24" s="25">
        <v>-4.2031126938372097E-5</v>
      </c>
      <c r="AJ24" s="24">
        <v>-3.2832048695834702E-4</v>
      </c>
      <c r="AK24" s="25">
        <v>0</v>
      </c>
      <c r="AL24" s="25">
        <v>4.5773480776279503E-5</v>
      </c>
      <c r="AM24" s="25">
        <v>1.24160188944691E-5</v>
      </c>
      <c r="AN24" s="24">
        <v>1.31249725831465E-4</v>
      </c>
      <c r="AO24" s="24">
        <v>1.2850102854151799E-4</v>
      </c>
      <c r="AP24" s="25">
        <v>0</v>
      </c>
      <c r="AQ24" s="25">
        <v>0</v>
      </c>
      <c r="AR24" s="24">
        <v>-5.2591954008678597E-4</v>
      </c>
      <c r="AS24" s="25">
        <v>8.12892225800397E-5</v>
      </c>
      <c r="AT24" s="25">
        <v>0</v>
      </c>
      <c r="AU24" s="25">
        <v>-1.1478407356677799E-5</v>
      </c>
      <c r="AV24" s="25">
        <v>-5.4309972429148298E-5</v>
      </c>
      <c r="AW24" s="24">
        <v>2.4823516387383998E-4</v>
      </c>
      <c r="AX24" s="25">
        <v>0</v>
      </c>
      <c r="AY24" s="24">
        <v>-4.9952057648945398E-4</v>
      </c>
      <c r="AZ24" s="25">
        <v>-3.2483274993094201E-5</v>
      </c>
      <c r="BA24" s="25">
        <v>8.5958987010928805E-5</v>
      </c>
      <c r="BB24" s="25">
        <v>0</v>
      </c>
      <c r="BC24" s="25">
        <v>0</v>
      </c>
      <c r="BD24" s="25">
        <v>-1.5743751836663301E-5</v>
      </c>
      <c r="BE24" s="24">
        <v>3.1968503389134698E-4</v>
      </c>
      <c r="BF24" s="25">
        <v>2.2731866386197602E-6</v>
      </c>
      <c r="BG24" s="25">
        <v>0</v>
      </c>
      <c r="BH24" s="25">
        <v>5.2215404198299601E-5</v>
      </c>
      <c r="BI24" s="25">
        <v>-1.6009991910867001E-6</v>
      </c>
      <c r="BJ24" s="25">
        <v>5.0430114422193498E-5</v>
      </c>
      <c r="BK24" s="25">
        <v>4.7606471114606598E-6</v>
      </c>
      <c r="BL24" s="25">
        <v>4.69000173558957E-5</v>
      </c>
      <c r="BM24" s="25">
        <v>1.0386323379807801E-6</v>
      </c>
      <c r="BN24" s="25">
        <v>8.6681987312917002E-5</v>
      </c>
      <c r="BO24" s="25">
        <v>-1.0122878207161801E-8</v>
      </c>
      <c r="BP24" s="25">
        <v>7.0764047118728704E-6</v>
      </c>
      <c r="BQ24" s="25">
        <v>-1.03134424892893E-6</v>
      </c>
      <c r="BR24" s="25">
        <v>-3.4570443478957099E-5</v>
      </c>
      <c r="BS24" s="24">
        <v>-3.6874285944733901E-4</v>
      </c>
      <c r="BT24" s="24">
        <v>3.4456752710974002E-4</v>
      </c>
      <c r="BU24" s="25">
        <v>7.33005152060104E-6</v>
      </c>
      <c r="BV24" s="24">
        <v>-4.8023363024690799E-4</v>
      </c>
      <c r="BW24" s="25">
        <v>3.3110549493583501E-5</v>
      </c>
      <c r="BX24" s="25">
        <v>1.6818893602900301E-6</v>
      </c>
      <c r="BY24" s="25">
        <v>3.0509079024262302E-5</v>
      </c>
      <c r="BZ24" s="25">
        <v>-3.3394979315213903E-5</v>
      </c>
      <c r="CA24" s="25">
        <v>1.0098223950256099E-6</v>
      </c>
      <c r="CB24" s="25">
        <v>-3.8101265336010201E-7</v>
      </c>
      <c r="CC24" s="25">
        <v>2.7631790139453901E-6</v>
      </c>
      <c r="CD24" s="25">
        <v>-2.05009168268559E-5</v>
      </c>
      <c r="CE24" s="24">
        <v>-3.5090018810916601E-4</v>
      </c>
      <c r="CF24" s="24">
        <v>1.8229587795810199E-4</v>
      </c>
      <c r="CG24" s="24">
        <v>-2.03467283913902E-4</v>
      </c>
      <c r="CH24" s="24">
        <v>1.27880934423526E-3</v>
      </c>
      <c r="CI24" s="24">
        <v>-4.5761855858790301E-4</v>
      </c>
      <c r="CJ24" s="24">
        <v>7.2309817515448503E-4</v>
      </c>
      <c r="CK24" s="27">
        <v>-5.6450348528573803E-6</v>
      </c>
    </row>
    <row r="25" spans="1:89" ht="14.25" customHeight="1" x14ac:dyDescent="0.25">
      <c r="B25" s="13" t="s">
        <v>66</v>
      </c>
      <c r="C25" s="1">
        <f>INDEX(Input_Cases!$B:$C,MATCH('GS Female'!$B25,Input_Cases!$B:$B,0),2)</f>
        <v>28</v>
      </c>
      <c r="E25" s="14"/>
      <c r="G25" s="204" t="s">
        <v>66</v>
      </c>
      <c r="H25" s="7" t="s">
        <v>6</v>
      </c>
      <c r="I25" s="22">
        <f>IF($C$25&lt;18.5,1,0)</f>
        <v>0</v>
      </c>
      <c r="J25" s="23">
        <v>0.31607100029195601</v>
      </c>
      <c r="L25" s="7" t="str">
        <f t="shared" si="2"/>
        <v>X</v>
      </c>
      <c r="M25" s="7" t="str">
        <f t="shared" si="3"/>
        <v>X</v>
      </c>
      <c r="N25" s="50" t="str">
        <v>BMI1</v>
      </c>
      <c r="O25" s="24" t="s">
        <v>6</v>
      </c>
      <c r="P25" s="25">
        <v>-1.28229047713762E-5</v>
      </c>
      <c r="Q25" s="24">
        <v>-2.9460539101850499E-4</v>
      </c>
      <c r="R25" s="25">
        <v>-6.8124116354443496E-5</v>
      </c>
      <c r="S25" s="25">
        <v>4.5480042984240399E-5</v>
      </c>
      <c r="T25" s="25">
        <v>-8.2151207115938407E-5</v>
      </c>
      <c r="U25" s="24">
        <v>3.5926496281900502E-3</v>
      </c>
      <c r="V25" s="24">
        <v>5.63416307318291E-4</v>
      </c>
      <c r="W25" s="25">
        <v>-2.3875881324521E-6</v>
      </c>
      <c r="X25" s="25">
        <v>-2.4080960370452302E-5</v>
      </c>
      <c r="Y25" s="25">
        <v>-3.5808169012163301E-5</v>
      </c>
      <c r="Z25" s="25">
        <v>8.2269476114795695E-5</v>
      </c>
      <c r="AA25" s="25">
        <v>4.7957638610991801E-5</v>
      </c>
      <c r="AB25" s="25">
        <v>9.9050911238787804E-5</v>
      </c>
      <c r="AC25" s="24">
        <v>1.1602393852218299E-4</v>
      </c>
      <c r="AD25" s="25">
        <v>6.5828737519092097E-5</v>
      </c>
      <c r="AE25" s="25">
        <v>-7.8533668974455504E-5</v>
      </c>
      <c r="AF25" s="25">
        <v>2.0558299760022599E-5</v>
      </c>
      <c r="AG25" s="25">
        <v>5.0387097760640197E-5</v>
      </c>
      <c r="AH25" s="24">
        <v>1.93356691103997E-4</v>
      </c>
      <c r="AI25" s="24">
        <v>2.20463537975441E-4</v>
      </c>
      <c r="AJ25" s="25">
        <v>6.6947562360688298E-5</v>
      </c>
      <c r="AK25" s="25">
        <v>0</v>
      </c>
      <c r="AL25" s="25">
        <v>1.65068406961301E-5</v>
      </c>
      <c r="AM25" s="25">
        <v>7.8083490286098495E-5</v>
      </c>
      <c r="AN25" s="24">
        <v>2.7789277750065399E-4</v>
      </c>
      <c r="AO25" s="24">
        <v>-3.5022368799307699E-4</v>
      </c>
      <c r="AP25" s="25">
        <v>0</v>
      </c>
      <c r="AQ25" s="25">
        <v>0</v>
      </c>
      <c r="AR25" s="24">
        <v>-1.06246624597902E-4</v>
      </c>
      <c r="AS25" s="25">
        <v>5.1630165821044503E-5</v>
      </c>
      <c r="AT25" s="25">
        <v>0</v>
      </c>
      <c r="AU25" s="24">
        <v>3.2601219605212E-4</v>
      </c>
      <c r="AV25" s="25">
        <v>3.1955864338371402E-6</v>
      </c>
      <c r="AW25" s="25">
        <v>-1.7008951109103199E-5</v>
      </c>
      <c r="AX25" s="25">
        <v>0</v>
      </c>
      <c r="AY25" s="25">
        <v>-6.3674204072128296E-5</v>
      </c>
      <c r="AZ25" s="24">
        <v>-1.10156394962803E-4</v>
      </c>
      <c r="BA25" s="25">
        <v>-1.94129312573132E-5</v>
      </c>
      <c r="BB25" s="25">
        <v>0</v>
      </c>
      <c r="BC25" s="25">
        <v>0</v>
      </c>
      <c r="BD25" s="25">
        <v>-3.3220917193931397E-5</v>
      </c>
      <c r="BE25" s="24">
        <v>-3.3373669850360799E-4</v>
      </c>
      <c r="BF25" s="25">
        <v>-2.4046722729999799E-5</v>
      </c>
      <c r="BG25" s="25">
        <v>0</v>
      </c>
      <c r="BH25" s="25">
        <v>4.7873952889460697E-5</v>
      </c>
      <c r="BI25" s="25">
        <v>5.4516319416515201E-6</v>
      </c>
      <c r="BJ25" s="25">
        <v>-3.1798230357301101E-5</v>
      </c>
      <c r="BK25" s="25">
        <v>1.4024117517294801E-6</v>
      </c>
      <c r="BL25" s="24">
        <v>-1.0915204423722401E-4</v>
      </c>
      <c r="BM25" s="25">
        <v>-3.0799133368944198E-6</v>
      </c>
      <c r="BN25" s="24">
        <v>-1.06426462407544E-4</v>
      </c>
      <c r="BO25" s="25">
        <v>2.35567445843079E-6</v>
      </c>
      <c r="BP25" s="25">
        <v>2.9900509007512997E-7</v>
      </c>
      <c r="BQ25" s="25">
        <v>-2.7582944818715801E-6</v>
      </c>
      <c r="BR25" s="25">
        <v>2.0343567568363599E-5</v>
      </c>
      <c r="BS25" s="24">
        <v>1.02690806774383E-4</v>
      </c>
      <c r="BT25" s="25">
        <v>-9.7215050590785098E-5</v>
      </c>
      <c r="BU25" s="25">
        <v>-4.8097883547148697E-5</v>
      </c>
      <c r="BV25" s="24">
        <v>-1.4193521574426801E-4</v>
      </c>
      <c r="BW25" s="25">
        <v>1.77736020642967E-5</v>
      </c>
      <c r="BX25" s="25">
        <v>8.5861815472329998E-7</v>
      </c>
      <c r="BY25" s="25">
        <v>3.8626628765811897E-5</v>
      </c>
      <c r="BZ25" s="25">
        <v>5.3534231493299403E-5</v>
      </c>
      <c r="CA25" s="25">
        <v>-4.0705331956300397E-5</v>
      </c>
      <c r="CB25" s="25">
        <v>-5.7509700844497804E-6</v>
      </c>
      <c r="CC25" s="25">
        <v>4.2524466566670596E-6</v>
      </c>
      <c r="CD25" s="24">
        <v>-1.2216724611221501E-4</v>
      </c>
      <c r="CE25" s="24">
        <v>4.9507780833980104E-4</v>
      </c>
      <c r="CF25" s="25">
        <v>3.8442549003453398E-5</v>
      </c>
      <c r="CG25" s="24">
        <v>-1.18368359914924E-4</v>
      </c>
      <c r="CH25" s="24">
        <v>4.7955842905016101E-4</v>
      </c>
      <c r="CI25" s="25">
        <v>-1.55922431005326E-5</v>
      </c>
      <c r="CJ25" s="24">
        <v>-2.9726173932040998E-3</v>
      </c>
      <c r="CK25" s="26">
        <v>2.7254348758874801E-4</v>
      </c>
    </row>
    <row r="26" spans="1:89" x14ac:dyDescent="0.25">
      <c r="B26" s="13"/>
      <c r="C26" s="12"/>
      <c r="E26" s="14"/>
      <c r="G26" s="205"/>
      <c r="H26" s="7" t="s">
        <v>8</v>
      </c>
      <c r="I26" s="22">
        <f>IF($C$25&gt;=25,1,0)</f>
        <v>1</v>
      </c>
      <c r="J26" s="23">
        <v>-0.142038184322449</v>
      </c>
      <c r="L26" s="7" t="str">
        <f t="shared" si="2"/>
        <v>X</v>
      </c>
      <c r="M26" s="7" t="str">
        <f t="shared" si="3"/>
        <v>X</v>
      </c>
      <c r="N26" s="50" t="str">
        <v>BMI2</v>
      </c>
      <c r="O26" s="24" t="s">
        <v>8</v>
      </c>
      <c r="P26" s="25">
        <v>1.5001741232299501E-6</v>
      </c>
      <c r="Q26" s="25">
        <v>-1.38105189767784E-5</v>
      </c>
      <c r="R26" s="25">
        <v>3.8733484752436898E-5</v>
      </c>
      <c r="S26" s="25">
        <v>-4.6855400953505997E-5</v>
      </c>
      <c r="T26" s="25">
        <v>8.9629122501404808E-6</v>
      </c>
      <c r="U26" s="24">
        <v>5.6341630731829198E-4</v>
      </c>
      <c r="V26" s="24">
        <v>1.4823761667016101E-3</v>
      </c>
      <c r="W26" s="24">
        <v>-8.3429582057570405E-4</v>
      </c>
      <c r="X26" s="25">
        <v>2.8815089628540502E-5</v>
      </c>
      <c r="Y26" s="25">
        <v>1.32309396330458E-5</v>
      </c>
      <c r="Z26" s="25">
        <v>-4.3593577963194801E-5</v>
      </c>
      <c r="AA26" s="24">
        <v>-1.10793627130578E-4</v>
      </c>
      <c r="AB26" s="25">
        <v>1.1768489254294199E-5</v>
      </c>
      <c r="AC26" s="25">
        <v>-3.5666344230722899E-5</v>
      </c>
      <c r="AD26" s="25">
        <v>-2.0460780288283999E-5</v>
      </c>
      <c r="AE26" s="24">
        <v>1.3270996464052E-4</v>
      </c>
      <c r="AF26" s="25">
        <v>6.0793771081423296E-6</v>
      </c>
      <c r="AG26" s="25">
        <v>-4.5486399900755899E-5</v>
      </c>
      <c r="AH26" s="24">
        <v>1.00639547161206E-4</v>
      </c>
      <c r="AI26" s="25">
        <v>5.4611938616485597E-5</v>
      </c>
      <c r="AJ26" s="25">
        <v>1.4192527752644501E-5</v>
      </c>
      <c r="AK26" s="25">
        <v>0</v>
      </c>
      <c r="AL26" s="25">
        <v>-1.2355780680921201E-6</v>
      </c>
      <c r="AM26" s="25">
        <v>-1.2328906203793299E-5</v>
      </c>
      <c r="AN26" s="25">
        <v>3.6871934852070999E-5</v>
      </c>
      <c r="AO26" s="25">
        <v>-2.7344607669152899E-5</v>
      </c>
      <c r="AP26" s="25">
        <v>0</v>
      </c>
      <c r="AQ26" s="25">
        <v>0</v>
      </c>
      <c r="AR26" s="25">
        <v>-4.6502978708718301E-6</v>
      </c>
      <c r="AS26" s="25">
        <v>-8.5294939077860003E-5</v>
      </c>
      <c r="AT26" s="25">
        <v>0</v>
      </c>
      <c r="AU26" s="24">
        <v>-3.1288919293966902E-4</v>
      </c>
      <c r="AV26" s="25">
        <v>-7.1465423401283998E-5</v>
      </c>
      <c r="AW26" s="24">
        <v>-1.04412694251519E-4</v>
      </c>
      <c r="AX26" s="25">
        <v>0</v>
      </c>
      <c r="AY26" s="24">
        <v>1.41728006843697E-4</v>
      </c>
      <c r="AZ26" s="24">
        <v>-3.1590574304596298E-4</v>
      </c>
      <c r="BA26" s="25">
        <v>-1.05403000645949E-5</v>
      </c>
      <c r="BB26" s="25">
        <v>0</v>
      </c>
      <c r="BC26" s="25">
        <v>0</v>
      </c>
      <c r="BD26" s="25">
        <v>5.5153974815686897E-5</v>
      </c>
      <c r="BE26" s="25">
        <v>-2.1932279431916499E-5</v>
      </c>
      <c r="BF26" s="25">
        <v>1.2186701311154999E-5</v>
      </c>
      <c r="BG26" s="25">
        <v>0</v>
      </c>
      <c r="BH26" s="25">
        <v>-4.3081797806848698E-5</v>
      </c>
      <c r="BI26" s="25">
        <v>4.7981260833666197E-7</v>
      </c>
      <c r="BJ26" s="25">
        <v>-2.7590745354917E-5</v>
      </c>
      <c r="BK26" s="25">
        <v>-2.9257013658148698E-6</v>
      </c>
      <c r="BL26" s="25">
        <v>-3.6251031033353102E-5</v>
      </c>
      <c r="BM26" s="25">
        <v>-2.5050835018918998E-7</v>
      </c>
      <c r="BN26" s="25">
        <v>5.3249180271158499E-5</v>
      </c>
      <c r="BO26" s="25">
        <v>2.5853526956256701E-6</v>
      </c>
      <c r="BP26" s="25">
        <v>3.5763484863272198E-7</v>
      </c>
      <c r="BQ26" s="25">
        <v>-1.5335699747526499E-6</v>
      </c>
      <c r="BR26" s="24">
        <v>1.2271175347499999E-4</v>
      </c>
      <c r="BS26" s="25">
        <v>5.7260246398302102E-5</v>
      </c>
      <c r="BT26" s="25">
        <v>9.2440693912363906E-6</v>
      </c>
      <c r="BU26" s="24">
        <v>1.0534440312881E-4</v>
      </c>
      <c r="BV26" s="24">
        <v>1.16284796971333E-4</v>
      </c>
      <c r="BW26" s="25">
        <v>-2.0224797651958198E-5</v>
      </c>
      <c r="BX26" s="25">
        <v>3.6808494125814401E-7</v>
      </c>
      <c r="BY26" s="25">
        <v>6.3999377778878401E-6</v>
      </c>
      <c r="BZ26" s="25">
        <v>5.30419611894107E-5</v>
      </c>
      <c r="CA26" s="25">
        <v>7.7376015147561996E-5</v>
      </c>
      <c r="CB26" s="25">
        <v>4.2131677831779001E-6</v>
      </c>
      <c r="CC26" s="25">
        <v>-5.3691646791162198E-7</v>
      </c>
      <c r="CD26" s="25">
        <v>6.5192733928895104E-6</v>
      </c>
      <c r="CE26" s="24">
        <v>-8.4193073844654996E-4</v>
      </c>
      <c r="CF26" s="25">
        <v>4.7631292449607498E-5</v>
      </c>
      <c r="CG26" s="24">
        <v>-1.0199604607456301E-4</v>
      </c>
      <c r="CH26" s="24">
        <v>3.6414099537179101E-4</v>
      </c>
      <c r="CI26" s="25">
        <v>-2.9848664489075701E-5</v>
      </c>
      <c r="CJ26" s="25">
        <v>-1.8444967879828701E-5</v>
      </c>
      <c r="CK26" s="26">
        <v>-1.67512586947042E-4</v>
      </c>
    </row>
    <row r="27" spans="1:89" x14ac:dyDescent="0.25">
      <c r="B27" s="13"/>
      <c r="C27" s="12"/>
      <c r="E27" s="14"/>
      <c r="G27" s="205"/>
      <c r="H27" s="7" t="s">
        <v>10</v>
      </c>
      <c r="I27" s="22">
        <f>IF($C$25&gt;=30,1,0)</f>
        <v>0</v>
      </c>
      <c r="J27" s="23">
        <v>1.40019171330037E-3</v>
      </c>
      <c r="L27" s="7" t="str">
        <f t="shared" si="2"/>
        <v>X</v>
      </c>
      <c r="M27" s="7" t="str">
        <f t="shared" si="3"/>
        <v>X</v>
      </c>
      <c r="N27" s="50" t="str">
        <v>BMI3</v>
      </c>
      <c r="O27" s="24" t="s">
        <v>10</v>
      </c>
      <c r="P27" s="25">
        <v>-1.4238637248227201E-6</v>
      </c>
      <c r="Q27" s="24">
        <v>-3.1522218137034202E-4</v>
      </c>
      <c r="R27" s="25">
        <v>-5.0816764682459398E-5</v>
      </c>
      <c r="S27" s="25">
        <v>-1.8139055527567201E-5</v>
      </c>
      <c r="T27" s="25">
        <v>3.1199800430578701E-5</v>
      </c>
      <c r="U27" s="25">
        <v>-2.3875881324451098E-6</v>
      </c>
      <c r="V27" s="24">
        <v>-8.3429582057570502E-4</v>
      </c>
      <c r="W27" s="24">
        <v>2.8273697826671201E-3</v>
      </c>
      <c r="X27" s="24">
        <v>-1.9136326367580601E-3</v>
      </c>
      <c r="Y27" s="25">
        <v>2.7469013818728399E-5</v>
      </c>
      <c r="Z27" s="24">
        <v>1.06852860303265E-4</v>
      </c>
      <c r="AA27" s="25">
        <v>4.6447130056194202E-6</v>
      </c>
      <c r="AB27" s="25">
        <v>-3.3471034972989198E-5</v>
      </c>
      <c r="AC27" s="24">
        <v>1.20624031193485E-4</v>
      </c>
      <c r="AD27" s="25">
        <v>3.0697198635559303E-5</v>
      </c>
      <c r="AE27" s="25">
        <v>6.9371740228189505E-5</v>
      </c>
      <c r="AF27" s="25">
        <v>3.6443890986282498E-5</v>
      </c>
      <c r="AG27" s="25">
        <v>1.1222502692438799E-5</v>
      </c>
      <c r="AH27" s="24">
        <v>-1.10892376618346E-4</v>
      </c>
      <c r="AI27" s="24">
        <v>-4.4602546723066102E-4</v>
      </c>
      <c r="AJ27" s="24">
        <v>3.8063750827365501E-4</v>
      </c>
      <c r="AK27" s="25">
        <v>0</v>
      </c>
      <c r="AL27" s="24">
        <v>1.9615814339837199E-4</v>
      </c>
      <c r="AM27" s="25">
        <v>-3.4296526329581201E-5</v>
      </c>
      <c r="AN27" s="25">
        <v>1.6041793663364902E-5</v>
      </c>
      <c r="AO27" s="25">
        <v>5.3749156345650703E-5</v>
      </c>
      <c r="AP27" s="25">
        <v>0</v>
      </c>
      <c r="AQ27" s="25">
        <v>0</v>
      </c>
      <c r="AR27" s="25">
        <v>6.3961405081740496E-5</v>
      </c>
      <c r="AS27" s="24">
        <v>2.02900920186785E-4</v>
      </c>
      <c r="AT27" s="25">
        <v>0</v>
      </c>
      <c r="AU27" s="25">
        <v>-4.0960135718213598E-5</v>
      </c>
      <c r="AV27" s="25">
        <v>-4.0998019283449101E-5</v>
      </c>
      <c r="AW27" s="25">
        <v>2.23190287808095E-5</v>
      </c>
      <c r="AX27" s="25">
        <v>0</v>
      </c>
      <c r="AY27" s="25">
        <v>1.96560891820581E-5</v>
      </c>
      <c r="AZ27" s="24">
        <v>-4.9592736679977204E-4</v>
      </c>
      <c r="BA27" s="25">
        <v>-3.8721556289829499E-5</v>
      </c>
      <c r="BB27" s="25">
        <v>0</v>
      </c>
      <c r="BC27" s="25">
        <v>0</v>
      </c>
      <c r="BD27" s="25">
        <v>-2.87793109409632E-5</v>
      </c>
      <c r="BE27" s="24">
        <v>-2.6283760696578599E-4</v>
      </c>
      <c r="BF27" s="25">
        <v>-5.3066578263167002E-5</v>
      </c>
      <c r="BG27" s="25">
        <v>0</v>
      </c>
      <c r="BH27" s="25">
        <v>6.0294583241896097E-6</v>
      </c>
      <c r="BI27" s="25">
        <v>-7.1006344630265795E-7</v>
      </c>
      <c r="BJ27" s="25">
        <v>4.52260559233661E-5</v>
      </c>
      <c r="BK27" s="25">
        <v>-3.2184061089803001E-7</v>
      </c>
      <c r="BL27" s="24">
        <v>-1.5689322130011101E-4</v>
      </c>
      <c r="BM27" s="25">
        <v>-7.4202392049771203E-6</v>
      </c>
      <c r="BN27" s="25">
        <v>-3.9075891143258098E-5</v>
      </c>
      <c r="BO27" s="25">
        <v>5.1036324291414599E-6</v>
      </c>
      <c r="BP27" s="25">
        <v>-1.4174020062372599E-6</v>
      </c>
      <c r="BQ27" s="25">
        <v>6.3286333833251399E-6</v>
      </c>
      <c r="BR27" s="24">
        <v>-1.02102029178183E-4</v>
      </c>
      <c r="BS27" s="25">
        <v>7.9159378875256803E-5</v>
      </c>
      <c r="BT27" s="24">
        <v>1.3881586282587499E-4</v>
      </c>
      <c r="BU27" s="24">
        <v>-1.51531538095441E-4</v>
      </c>
      <c r="BV27" s="25">
        <v>-4.3266603088044303E-5</v>
      </c>
      <c r="BW27" s="25">
        <v>1.89278143655118E-5</v>
      </c>
      <c r="BX27" s="25">
        <v>1.48374757667814E-6</v>
      </c>
      <c r="BY27" s="25">
        <v>7.9597342061758398E-5</v>
      </c>
      <c r="BZ27" s="25">
        <v>-4.4570208487231699E-5</v>
      </c>
      <c r="CA27" s="25">
        <v>7.2474004803736304E-5</v>
      </c>
      <c r="CB27" s="25">
        <v>5.1823732831392E-7</v>
      </c>
      <c r="CC27" s="25">
        <v>4.2986463581759504E-6</v>
      </c>
      <c r="CD27" s="24">
        <v>-2.56170519873388E-4</v>
      </c>
      <c r="CE27" s="24">
        <v>1.35915354668957E-3</v>
      </c>
      <c r="CF27" s="25">
        <v>-4.2470846735578501E-6</v>
      </c>
      <c r="CG27" s="24">
        <v>1.4771843428554101E-4</v>
      </c>
      <c r="CH27" s="25">
        <v>3.3120538304571501E-6</v>
      </c>
      <c r="CI27" s="24">
        <v>-1.29631780493822E-4</v>
      </c>
      <c r="CJ27" s="25">
        <v>1.6886713406040201E-6</v>
      </c>
      <c r="CK27" s="26">
        <v>1.84674369158207E-4</v>
      </c>
    </row>
    <row r="28" spans="1:89" x14ac:dyDescent="0.25">
      <c r="B28" s="13"/>
      <c r="C28" s="12"/>
      <c r="E28" s="14"/>
      <c r="G28" s="205"/>
      <c r="H28" s="7" t="s">
        <v>12</v>
      </c>
      <c r="I28" s="22">
        <f>IF($C$25&gt;=35,1,0)</f>
        <v>0</v>
      </c>
      <c r="J28" s="23">
        <v>3.1407319537456999E-2</v>
      </c>
      <c r="L28" s="7" t="str">
        <f t="shared" si="2"/>
        <v>X</v>
      </c>
      <c r="M28" s="7" t="str">
        <f t="shared" si="3"/>
        <v>X</v>
      </c>
      <c r="N28" s="50" t="str">
        <v>BMI4</v>
      </c>
      <c r="O28" s="24" t="s">
        <v>12</v>
      </c>
      <c r="P28" s="25">
        <v>4.6381900220864299E-6</v>
      </c>
      <c r="Q28" s="25">
        <v>-7.9002655519035199E-5</v>
      </c>
      <c r="R28" s="25">
        <v>-1.4205503295176601E-5</v>
      </c>
      <c r="S28" s="25">
        <v>2.2640427259069301E-5</v>
      </c>
      <c r="T28" s="25">
        <v>-7.7477218589342499E-5</v>
      </c>
      <c r="U28" s="25">
        <v>-2.4080960370464201E-5</v>
      </c>
      <c r="V28" s="25">
        <v>2.8815089628554E-5</v>
      </c>
      <c r="W28" s="24">
        <v>-1.9136326367580399E-3</v>
      </c>
      <c r="X28" s="24">
        <v>7.1495012749840702E-3</v>
      </c>
      <c r="Y28" s="24">
        <v>-4.8646279593597304E-3</v>
      </c>
      <c r="Z28" s="24">
        <v>1.3277293028891401E-4</v>
      </c>
      <c r="AA28" s="25">
        <v>-8.5974192421969594E-5</v>
      </c>
      <c r="AB28" s="25">
        <v>-4.7349475900581302E-5</v>
      </c>
      <c r="AC28" s="24">
        <v>-1.3337125692588001E-4</v>
      </c>
      <c r="AD28" s="25">
        <v>-5.8130771412057497E-5</v>
      </c>
      <c r="AE28" s="25">
        <v>-6.4933293488866304E-5</v>
      </c>
      <c r="AF28" s="25">
        <v>4.5067593496936703E-5</v>
      </c>
      <c r="AG28" s="25">
        <v>2.2261278831958198E-6</v>
      </c>
      <c r="AH28" s="24">
        <v>2.1762656208589799E-4</v>
      </c>
      <c r="AI28" s="24">
        <v>1.16577421261929E-4</v>
      </c>
      <c r="AJ28" s="24">
        <v>6.5282454357970705E-4</v>
      </c>
      <c r="AK28" s="25">
        <v>0</v>
      </c>
      <c r="AL28" s="25">
        <v>6.1736779985964197E-5</v>
      </c>
      <c r="AM28" s="25">
        <v>1.6933177560259399E-5</v>
      </c>
      <c r="AN28" s="25">
        <v>1.9249597029711301E-5</v>
      </c>
      <c r="AO28" s="24">
        <v>2.1008499508688201E-4</v>
      </c>
      <c r="AP28" s="25">
        <v>0</v>
      </c>
      <c r="AQ28" s="25">
        <v>0</v>
      </c>
      <c r="AR28" s="24">
        <v>-5.4869699834615303E-4</v>
      </c>
      <c r="AS28" s="24">
        <v>-4.2181873580014398E-4</v>
      </c>
      <c r="AT28" s="25">
        <v>0</v>
      </c>
      <c r="AU28" s="24">
        <v>1.4856088092458201E-4</v>
      </c>
      <c r="AV28" s="25">
        <v>-5.6159882824290304E-7</v>
      </c>
      <c r="AW28" s="25">
        <v>-4.2032190350699999E-5</v>
      </c>
      <c r="AX28" s="25">
        <v>0</v>
      </c>
      <c r="AY28" s="24">
        <v>-8.8900523989258497E-4</v>
      </c>
      <c r="AZ28" s="24">
        <v>-5.8540480190521701E-4</v>
      </c>
      <c r="BA28" s="25">
        <v>5.3830204230726797E-5</v>
      </c>
      <c r="BB28" s="25">
        <v>0</v>
      </c>
      <c r="BC28" s="25">
        <v>0</v>
      </c>
      <c r="BD28" s="25">
        <v>-5.9596081595559001E-5</v>
      </c>
      <c r="BE28" s="24">
        <v>4.6248770096409301E-4</v>
      </c>
      <c r="BF28" s="24">
        <v>1.0201886466691301E-4</v>
      </c>
      <c r="BG28" s="25">
        <v>0</v>
      </c>
      <c r="BH28" s="25">
        <v>8.1198974597331797E-5</v>
      </c>
      <c r="BI28" s="25">
        <v>-3.8759227495386899E-6</v>
      </c>
      <c r="BJ28" s="25">
        <v>2.4768919204932199E-5</v>
      </c>
      <c r="BK28" s="25">
        <v>7.1875164750039598E-6</v>
      </c>
      <c r="BL28" s="24">
        <v>3.51124560235681E-4</v>
      </c>
      <c r="BM28" s="25">
        <v>-9.7908011906865208E-6</v>
      </c>
      <c r="BN28" s="25">
        <v>3.8006452118630899E-5</v>
      </c>
      <c r="BO28" s="25">
        <v>7.12352680041635E-6</v>
      </c>
      <c r="BP28" s="25">
        <v>7.7074771939961803E-6</v>
      </c>
      <c r="BQ28" s="25">
        <v>-2.81126527112533E-6</v>
      </c>
      <c r="BR28" s="24">
        <v>3.0889269671223799E-4</v>
      </c>
      <c r="BS28" s="24">
        <v>-6.1903911746320804E-4</v>
      </c>
      <c r="BT28" s="24">
        <v>1.03834374779348E-4</v>
      </c>
      <c r="BU28" s="25">
        <v>2.2407947961523001E-5</v>
      </c>
      <c r="BV28" s="25">
        <v>5.8948388059875899E-5</v>
      </c>
      <c r="BW28" s="25">
        <v>2.0545137327313001E-5</v>
      </c>
      <c r="BX28" s="25">
        <v>-8.6994740677712196E-7</v>
      </c>
      <c r="BY28" s="25">
        <v>3.6940554364686401E-5</v>
      </c>
      <c r="BZ28" s="25">
        <v>-1.5358299139984299E-5</v>
      </c>
      <c r="CA28" s="25">
        <v>-7.2848816381103105E-5</v>
      </c>
      <c r="CB28" s="25">
        <v>-2.67614011300591E-6</v>
      </c>
      <c r="CC28" s="25">
        <v>9.5065017173069799E-7</v>
      </c>
      <c r="CD28" s="24">
        <v>1.2425364607108501E-4</v>
      </c>
      <c r="CE28" s="24">
        <v>-5.3112136567572501E-4</v>
      </c>
      <c r="CF28" s="25">
        <v>-2.7743689478192799E-5</v>
      </c>
      <c r="CG28" s="24">
        <v>-2.2274016479614101E-4</v>
      </c>
      <c r="CH28" s="25">
        <v>9.6975760428340195E-5</v>
      </c>
      <c r="CI28" s="24">
        <v>-2.9830803258889798E-3</v>
      </c>
      <c r="CJ28" s="24">
        <v>-2.13253448022637E-4</v>
      </c>
      <c r="CK28" s="26">
        <v>-5.59748683011541E-3</v>
      </c>
    </row>
    <row r="29" spans="1:89" x14ac:dyDescent="0.25">
      <c r="B29" s="13"/>
      <c r="C29" s="12"/>
      <c r="E29" s="14"/>
      <c r="G29" s="206"/>
      <c r="H29" s="7" t="s">
        <v>14</v>
      </c>
      <c r="I29" s="22">
        <f>IF($C$25&gt;=40,1,0)</f>
        <v>0</v>
      </c>
      <c r="J29" s="23">
        <v>0.17948023690468101</v>
      </c>
      <c r="L29" s="7" t="str">
        <f t="shared" si="2"/>
        <v>X</v>
      </c>
      <c r="M29" s="7" t="str">
        <f t="shared" si="3"/>
        <v>X</v>
      </c>
      <c r="N29" s="50" t="str">
        <v>BMI5</v>
      </c>
      <c r="O29" s="24" t="s">
        <v>14</v>
      </c>
      <c r="P29" s="25">
        <v>-2.0882524463029499E-6</v>
      </c>
      <c r="Q29" s="24">
        <v>-3.4466312655846601E-4</v>
      </c>
      <c r="R29" s="25">
        <v>5.1243573878922997E-5</v>
      </c>
      <c r="S29" s="25">
        <v>2.5495648415966301E-5</v>
      </c>
      <c r="T29" s="24">
        <v>-1.0317597704048E-4</v>
      </c>
      <c r="U29" s="25">
        <v>-3.5808169012161498E-5</v>
      </c>
      <c r="V29" s="25">
        <v>1.3230939633040901E-5</v>
      </c>
      <c r="W29" s="25">
        <v>2.7469013818725001E-5</v>
      </c>
      <c r="X29" s="24">
        <v>-4.8646279593597399E-3</v>
      </c>
      <c r="Y29" s="24">
        <v>1.38738525464909E-2</v>
      </c>
      <c r="Z29" s="25">
        <v>-8.2708082089830798E-6</v>
      </c>
      <c r="AA29" s="24">
        <v>1.3699871173753801E-4</v>
      </c>
      <c r="AB29" s="25">
        <v>-3.1965473822043297E-5</v>
      </c>
      <c r="AC29" s="25">
        <v>-4.2617753285338602E-5</v>
      </c>
      <c r="AD29" s="25">
        <v>9.5272136709685298E-5</v>
      </c>
      <c r="AE29" s="25">
        <v>-4.7847333259726799E-5</v>
      </c>
      <c r="AF29" s="25">
        <v>-4.7663792602179203E-5</v>
      </c>
      <c r="AG29" s="25">
        <v>4.6404319868632197E-5</v>
      </c>
      <c r="AH29" s="25">
        <v>-3.3221608281638498E-5</v>
      </c>
      <c r="AI29" s="24">
        <v>-6.0145955633558398E-4</v>
      </c>
      <c r="AJ29" s="24">
        <v>-8.4511015508443395E-4</v>
      </c>
      <c r="AK29" s="25">
        <v>0</v>
      </c>
      <c r="AL29" s="24">
        <v>1.58218528948182E-4</v>
      </c>
      <c r="AM29" s="24">
        <v>-1.4608764997471301E-4</v>
      </c>
      <c r="AN29" s="25">
        <v>-1.1182803688643199E-5</v>
      </c>
      <c r="AO29" s="25">
        <v>6.9024950120175402E-5</v>
      </c>
      <c r="AP29" s="25">
        <v>0</v>
      </c>
      <c r="AQ29" s="25">
        <v>0</v>
      </c>
      <c r="AR29" s="24">
        <v>2.6609986616079001E-4</v>
      </c>
      <c r="AS29" s="24">
        <v>4.3928137155687302E-4</v>
      </c>
      <c r="AT29" s="25">
        <v>0</v>
      </c>
      <c r="AU29" s="25">
        <v>-8.8831850941756597E-5</v>
      </c>
      <c r="AV29" s="25">
        <v>-7.1961698292547196E-5</v>
      </c>
      <c r="AW29" s="25">
        <v>6.1930231881419907E-5</v>
      </c>
      <c r="AX29" s="25">
        <v>0</v>
      </c>
      <c r="AY29" s="24">
        <v>-4.5674843298267297E-4</v>
      </c>
      <c r="AZ29" s="24">
        <v>-5.3507765989545904E-4</v>
      </c>
      <c r="BA29" s="25">
        <v>7.8746195542086898E-5</v>
      </c>
      <c r="BB29" s="25">
        <v>0</v>
      </c>
      <c r="BC29" s="25">
        <v>0</v>
      </c>
      <c r="BD29" s="24">
        <v>1.2219963879000901E-4</v>
      </c>
      <c r="BE29" s="25">
        <v>4.8067114530961401E-5</v>
      </c>
      <c r="BF29" s="25">
        <v>-4.2356342166819202E-6</v>
      </c>
      <c r="BG29" s="25">
        <v>0</v>
      </c>
      <c r="BH29" s="25">
        <v>-6.6813118696183201E-6</v>
      </c>
      <c r="BI29" s="25">
        <v>-1.07559270587176E-6</v>
      </c>
      <c r="BJ29" s="25">
        <v>8.8107388633234604E-5</v>
      </c>
      <c r="BK29" s="25">
        <v>1.6976137028308E-6</v>
      </c>
      <c r="BL29" s="24">
        <v>3.1789200259053901E-4</v>
      </c>
      <c r="BM29" s="25">
        <v>1.3229870380845E-5</v>
      </c>
      <c r="BN29" s="24">
        <v>2.2726628129966301E-4</v>
      </c>
      <c r="BO29" s="25">
        <v>5.8266813764401901E-6</v>
      </c>
      <c r="BP29" s="25">
        <v>-3.0233082692103502E-6</v>
      </c>
      <c r="BQ29" s="25">
        <v>1.06762945008205E-5</v>
      </c>
      <c r="BR29" s="24">
        <v>-1.87716863708348E-4</v>
      </c>
      <c r="BS29" s="24">
        <v>-1.7626059272470599E-3</v>
      </c>
      <c r="BT29" s="25">
        <v>-2.6778116632210298E-5</v>
      </c>
      <c r="BU29" s="24">
        <v>-1.3912451071167799E-4</v>
      </c>
      <c r="BV29" s="24">
        <v>1.1581634580889599E-4</v>
      </c>
      <c r="BW29" s="25">
        <v>-2.3542129512468901E-5</v>
      </c>
      <c r="BX29" s="25">
        <v>1.5293579982352799E-6</v>
      </c>
      <c r="BY29" s="25">
        <v>-3.1939801550454503E-5</v>
      </c>
      <c r="BZ29" s="24">
        <v>1.42639296641217E-4</v>
      </c>
      <c r="CA29" s="25">
        <v>-8.7417681304044004E-5</v>
      </c>
      <c r="CB29" s="25">
        <v>1.3553857949932401E-6</v>
      </c>
      <c r="CC29" s="25">
        <v>3.8481788972446704E-6</v>
      </c>
      <c r="CD29" s="25">
        <v>-8.3406492896807198E-5</v>
      </c>
      <c r="CE29" s="24">
        <v>-3.21489569211517E-4</v>
      </c>
      <c r="CF29" s="24">
        <v>-2.3801221500357401E-4</v>
      </c>
      <c r="CG29" s="25">
        <v>-3.3268010026599201E-5</v>
      </c>
      <c r="CH29" s="25">
        <v>5.4705479614999699E-6</v>
      </c>
      <c r="CI29" s="24">
        <v>-1.62893355366844E-3</v>
      </c>
      <c r="CJ29" s="24">
        <v>1.51707878291144E-4</v>
      </c>
      <c r="CK29" s="26">
        <v>4.62729522683639E-3</v>
      </c>
    </row>
    <row r="30" spans="1:89" ht="14.25" customHeight="1" x14ac:dyDescent="0.25">
      <c r="B30" s="13" t="s">
        <v>67</v>
      </c>
      <c r="C30" s="1">
        <f>INDEX(Input_Cases!$B:$C,MATCH('GS Female'!$B30,Input_Cases!$B:$B,0),2)</f>
        <v>90</v>
      </c>
      <c r="E30" s="14"/>
      <c r="G30" s="204" t="s">
        <v>293</v>
      </c>
      <c r="H30" s="7" t="s">
        <v>16</v>
      </c>
      <c r="I30" s="22">
        <f>IF(OR($C$30&lt;90,$C$31&lt;60),1,0)</f>
        <v>0</v>
      </c>
      <c r="J30" s="23">
        <v>0.15084744703288699</v>
      </c>
      <c r="L30" s="7" t="str">
        <f t="shared" si="2"/>
        <v>X</v>
      </c>
      <c r="M30" s="7" t="str">
        <f t="shared" si="3"/>
        <v>X</v>
      </c>
      <c r="N30" s="50" t="str">
        <v>BP1</v>
      </c>
      <c r="O30" s="24" t="s">
        <v>16</v>
      </c>
      <c r="P30" s="25">
        <v>-8.0327293327185697E-6</v>
      </c>
      <c r="Q30" s="25">
        <v>2.1090934370743501E-6</v>
      </c>
      <c r="R30" s="25">
        <v>2.3089487722983499E-5</v>
      </c>
      <c r="S30" s="25">
        <v>-2.6513939596922201E-5</v>
      </c>
      <c r="T30" s="25">
        <v>-2.8047478400448001E-5</v>
      </c>
      <c r="U30" s="25">
        <v>8.2269476114797295E-5</v>
      </c>
      <c r="V30" s="25">
        <v>-4.35935779631923E-5</v>
      </c>
      <c r="W30" s="24">
        <v>1.06852860303274E-4</v>
      </c>
      <c r="X30" s="24">
        <v>1.3277293028890301E-4</v>
      </c>
      <c r="Y30" s="25">
        <v>-8.2708082089558799E-6</v>
      </c>
      <c r="Z30" s="24">
        <v>5.1195045614367898E-3</v>
      </c>
      <c r="AA30" s="24">
        <v>7.50234541749835E-4</v>
      </c>
      <c r="AB30" s="24">
        <v>1.3010205835281601E-4</v>
      </c>
      <c r="AC30" s="25">
        <v>8.2199788985293606E-5</v>
      </c>
      <c r="AD30" s="25">
        <v>-4.7452817779680899E-5</v>
      </c>
      <c r="AE30" s="25">
        <v>3.5728709837374502E-5</v>
      </c>
      <c r="AF30" s="25">
        <v>2.4287531238103901E-5</v>
      </c>
      <c r="AG30" s="25">
        <v>3.5706827429809097E-5</v>
      </c>
      <c r="AH30" s="24">
        <v>1.96919556603805E-4</v>
      </c>
      <c r="AI30" s="24">
        <v>-4.3281924702116099E-4</v>
      </c>
      <c r="AJ30" s="24">
        <v>3.3989111585305403E-4</v>
      </c>
      <c r="AK30" s="25">
        <v>0</v>
      </c>
      <c r="AL30" s="24">
        <v>2.0993393568872001E-4</v>
      </c>
      <c r="AM30" s="25">
        <v>-5.1939161386115299E-5</v>
      </c>
      <c r="AN30" s="25">
        <v>2.8589455043405201E-6</v>
      </c>
      <c r="AO30" s="24">
        <v>3.5983580889614503E-4</v>
      </c>
      <c r="AP30" s="25">
        <v>0</v>
      </c>
      <c r="AQ30" s="25">
        <v>0</v>
      </c>
      <c r="AR30" s="24">
        <v>1.4183887350644199E-4</v>
      </c>
      <c r="AS30" s="24">
        <v>1.14098104180849E-4</v>
      </c>
      <c r="AT30" s="25">
        <v>0</v>
      </c>
      <c r="AU30" s="25">
        <v>-5.6757958874939701E-5</v>
      </c>
      <c r="AV30" s="24">
        <v>1.27697678391686E-4</v>
      </c>
      <c r="AW30" s="24">
        <v>-4.2362798923770102E-4</v>
      </c>
      <c r="AX30" s="25">
        <v>0</v>
      </c>
      <c r="AY30" s="24">
        <v>-1.05728041764181E-4</v>
      </c>
      <c r="AZ30" s="24">
        <v>-1.0461643165082101E-4</v>
      </c>
      <c r="BA30" s="25">
        <v>2.2083505423477801E-5</v>
      </c>
      <c r="BB30" s="25">
        <v>0</v>
      </c>
      <c r="BC30" s="25">
        <v>0</v>
      </c>
      <c r="BD30" s="25">
        <v>-2.64809128310576E-5</v>
      </c>
      <c r="BE30" s="24">
        <v>-8.6509522541773902E-4</v>
      </c>
      <c r="BF30" s="25">
        <v>2.8493043920477101E-5</v>
      </c>
      <c r="BG30" s="25">
        <v>0</v>
      </c>
      <c r="BH30" s="25">
        <v>3.8135766141870899E-5</v>
      </c>
      <c r="BI30" s="25">
        <v>-5.7923635731572302E-6</v>
      </c>
      <c r="BJ30" s="25">
        <v>-4.9793143386772598E-5</v>
      </c>
      <c r="BK30" s="25">
        <v>1.3725298008585701E-6</v>
      </c>
      <c r="BL30" s="25">
        <v>1.34909029431785E-5</v>
      </c>
      <c r="BM30" s="25">
        <v>-1.14074365906602E-5</v>
      </c>
      <c r="BN30" s="24">
        <v>-1.6337572037351301E-4</v>
      </c>
      <c r="BO30" s="25">
        <v>1.6677134512439299E-6</v>
      </c>
      <c r="BP30" s="25">
        <v>-3.1255584513486899E-6</v>
      </c>
      <c r="BQ30" s="25">
        <v>4.1740073677038601E-6</v>
      </c>
      <c r="BR30" s="24">
        <v>1.0940401598161401E-4</v>
      </c>
      <c r="BS30" s="25">
        <v>8.0332142179688801E-5</v>
      </c>
      <c r="BT30" s="24">
        <v>3.44048588402823E-4</v>
      </c>
      <c r="BU30" s="25">
        <v>9.5038979370330298E-5</v>
      </c>
      <c r="BV30" s="24">
        <v>3.7579077767592299E-4</v>
      </c>
      <c r="BW30" s="24">
        <v>1.67582830079547E-4</v>
      </c>
      <c r="BX30" s="25">
        <v>3.07573097852838E-6</v>
      </c>
      <c r="BY30" s="25">
        <v>3.8651832783550398E-5</v>
      </c>
      <c r="BZ30" s="25">
        <v>-1.8537665244467601E-5</v>
      </c>
      <c r="CA30" s="24">
        <v>-1.8131578971575899E-4</v>
      </c>
      <c r="CB30" s="25">
        <v>1.52190658479355E-7</v>
      </c>
      <c r="CC30" s="25">
        <v>-5.5669278940468799E-7</v>
      </c>
      <c r="CD30" s="24">
        <v>1.3080538038311401E-4</v>
      </c>
      <c r="CE30" s="24">
        <v>1.14095878237747E-3</v>
      </c>
      <c r="CF30" s="24">
        <v>1.16075163865335E-4</v>
      </c>
      <c r="CG30" s="25">
        <v>-9.4902143215395903E-5</v>
      </c>
      <c r="CH30" s="24">
        <v>7.3044910848518805E-4</v>
      </c>
      <c r="CI30" s="24">
        <v>-4.7018916844984802E-3</v>
      </c>
      <c r="CJ30" s="24">
        <v>-9.3991570388432001E-4</v>
      </c>
      <c r="CK30" s="26">
        <v>5.9445906964681998E-4</v>
      </c>
    </row>
    <row r="31" spans="1:89" x14ac:dyDescent="0.25">
      <c r="B31" s="13" t="s">
        <v>68</v>
      </c>
      <c r="C31" s="1">
        <f>INDEX(Input_Cases!$B:$C,MATCH('GS Female'!$B31,Input_Cases!$B:$B,0),2)</f>
        <v>70</v>
      </c>
      <c r="E31" s="14"/>
      <c r="G31" s="205"/>
      <c r="H31" s="7" t="s">
        <v>18</v>
      </c>
      <c r="I31" s="22">
        <f>IF(OR($C$30&gt;120,$C$31&gt;80),1,0)</f>
        <v>0</v>
      </c>
      <c r="J31" s="23">
        <v>-0.29379629870180901</v>
      </c>
      <c r="L31" s="7" t="str">
        <f t="shared" si="2"/>
        <v>X</v>
      </c>
      <c r="M31" s="7" t="str">
        <f t="shared" si="3"/>
        <v>X</v>
      </c>
      <c r="N31" s="50" t="str">
        <v>BP2</v>
      </c>
      <c r="O31" s="24" t="s">
        <v>18</v>
      </c>
      <c r="P31" s="25">
        <v>-1.55052280581939E-5</v>
      </c>
      <c r="Q31" s="24">
        <v>1.6390641019046299E-4</v>
      </c>
      <c r="R31" s="25">
        <v>1.7336165786302998E-5</v>
      </c>
      <c r="S31" s="25">
        <v>-4.8810344716771697E-5</v>
      </c>
      <c r="T31" s="25">
        <v>-1.3737719744640801E-6</v>
      </c>
      <c r="U31" s="25">
        <v>4.79576386110181E-5</v>
      </c>
      <c r="V31" s="24">
        <v>-1.1079362713058099E-4</v>
      </c>
      <c r="W31" s="25">
        <v>4.6447130056203299E-6</v>
      </c>
      <c r="X31" s="25">
        <v>-8.59741924219407E-5</v>
      </c>
      <c r="Y31" s="24">
        <v>1.36998711737526E-4</v>
      </c>
      <c r="Z31" s="24">
        <v>7.5023454174983695E-4</v>
      </c>
      <c r="AA31" s="24">
        <v>2.5540988630683198E-3</v>
      </c>
      <c r="AB31" s="24">
        <v>-5.6485325346216297E-4</v>
      </c>
      <c r="AC31" s="25">
        <v>7.4184756947170502E-6</v>
      </c>
      <c r="AD31" s="25">
        <v>6.8856361631214897E-6</v>
      </c>
      <c r="AE31" s="25">
        <v>9.7468485402882706E-6</v>
      </c>
      <c r="AF31" s="25">
        <v>-5.2837427837345598E-5</v>
      </c>
      <c r="AG31" s="25">
        <v>-1.31887300523166E-5</v>
      </c>
      <c r="AH31" s="25">
        <v>1.09072113014105E-6</v>
      </c>
      <c r="AI31" s="24">
        <v>2.28854265882599E-3</v>
      </c>
      <c r="AJ31" s="24">
        <v>2.1089334353169501E-4</v>
      </c>
      <c r="AK31" s="25">
        <v>0</v>
      </c>
      <c r="AL31" s="25">
        <v>2.21573722008065E-5</v>
      </c>
      <c r="AM31" s="25">
        <v>-1.81016018994118E-5</v>
      </c>
      <c r="AN31" s="25">
        <v>3.2869877607401403E-5</v>
      </c>
      <c r="AO31" s="25">
        <v>-4.60067829270162E-5</v>
      </c>
      <c r="AP31" s="25">
        <v>0</v>
      </c>
      <c r="AQ31" s="25">
        <v>0</v>
      </c>
      <c r="AR31" s="25">
        <v>4.8288672149219498E-5</v>
      </c>
      <c r="AS31" s="25">
        <v>6.0812660040249297E-5</v>
      </c>
      <c r="AT31" s="25">
        <v>0</v>
      </c>
      <c r="AU31" s="24">
        <v>-4.1288395250814599E-4</v>
      </c>
      <c r="AV31" s="25">
        <v>2.6538025390275601E-5</v>
      </c>
      <c r="AW31" s="24">
        <v>-1.36758561069894E-4</v>
      </c>
      <c r="AX31" s="25">
        <v>0</v>
      </c>
      <c r="AY31" s="24">
        <v>-3.2941592165519699E-4</v>
      </c>
      <c r="AZ31" s="24">
        <v>-1.14950801062682E-3</v>
      </c>
      <c r="BA31" s="25">
        <v>1.92967685576828E-5</v>
      </c>
      <c r="BB31" s="25">
        <v>0</v>
      </c>
      <c r="BC31" s="25">
        <v>0</v>
      </c>
      <c r="BD31" s="24">
        <v>1.38988148862103E-4</v>
      </c>
      <c r="BE31" s="25">
        <v>-9.9747567299176106E-5</v>
      </c>
      <c r="BF31" s="25">
        <v>4.9476090254536502E-5</v>
      </c>
      <c r="BG31" s="25">
        <v>0</v>
      </c>
      <c r="BH31" s="25">
        <v>5.1308123078039701E-5</v>
      </c>
      <c r="BI31" s="25">
        <v>-2.6677047209401501E-7</v>
      </c>
      <c r="BJ31" s="25">
        <v>8.5644818494325097E-7</v>
      </c>
      <c r="BK31" s="25">
        <v>5.4633800200176098E-6</v>
      </c>
      <c r="BL31" s="24">
        <v>-1.04399779757727E-4</v>
      </c>
      <c r="BM31" s="25">
        <v>-3.3494816950951701E-6</v>
      </c>
      <c r="BN31" s="25">
        <v>1.96478624683426E-5</v>
      </c>
      <c r="BO31" s="25">
        <v>1.46534932878478E-5</v>
      </c>
      <c r="BP31" s="25">
        <v>-1.8020182023872499E-6</v>
      </c>
      <c r="BQ31" s="25">
        <v>-8.1250088501790203E-6</v>
      </c>
      <c r="BR31" s="25">
        <v>-1.5651650947455101E-5</v>
      </c>
      <c r="BS31" s="24">
        <v>2.28509019908731E-4</v>
      </c>
      <c r="BT31" s="25">
        <v>2.9189868697619899E-5</v>
      </c>
      <c r="BU31" s="24">
        <v>-1.8044422745908101E-4</v>
      </c>
      <c r="BV31" s="25">
        <v>1.6894532814523399E-5</v>
      </c>
      <c r="BW31" s="24">
        <v>1.07030318222539E-4</v>
      </c>
      <c r="BX31" s="25">
        <v>1.7337819360301501E-6</v>
      </c>
      <c r="BY31" s="25">
        <v>3.7883088623236601E-5</v>
      </c>
      <c r="BZ31" s="25">
        <v>4.02686223296995E-5</v>
      </c>
      <c r="CA31" s="25">
        <v>-3.02471500360813E-5</v>
      </c>
      <c r="CB31" s="25">
        <v>5.1055444968528496E-6</v>
      </c>
      <c r="CC31" s="25">
        <v>-1.9262026680631101E-6</v>
      </c>
      <c r="CD31" s="24">
        <v>-4.3099141230491702E-4</v>
      </c>
      <c r="CE31" s="24">
        <v>-1.2745052241505499E-4</v>
      </c>
      <c r="CF31" s="24">
        <v>-2.0685325253424502E-3</v>
      </c>
      <c r="CG31" s="25">
        <v>4.3682161657382799E-6</v>
      </c>
      <c r="CH31" s="24">
        <v>1.3349817665760299E-3</v>
      </c>
      <c r="CI31" s="24">
        <v>1.89094741559468E-4</v>
      </c>
      <c r="CJ31" s="24">
        <v>-2.8015765925478901E-4</v>
      </c>
      <c r="CK31" s="27">
        <v>9.2096281389560504E-5</v>
      </c>
    </row>
    <row r="32" spans="1:89" x14ac:dyDescent="0.25">
      <c r="B32" s="49"/>
      <c r="E32" s="14"/>
      <c r="G32" s="205"/>
      <c r="H32" s="7" t="s">
        <v>20</v>
      </c>
      <c r="I32" s="22">
        <f>IF(OR($C$30&gt;140,$C$31&gt;90),1,0)</f>
        <v>0</v>
      </c>
      <c r="J32" s="23">
        <v>-7.5544430968705004E-3</v>
      </c>
      <c r="L32" s="7" t="str">
        <f t="shared" si="2"/>
        <v>X</v>
      </c>
      <c r="M32" s="7" t="str">
        <f t="shared" si="3"/>
        <v>X</v>
      </c>
      <c r="N32" s="50" t="str">
        <v>BP3</v>
      </c>
      <c r="O32" s="24" t="s">
        <v>20</v>
      </c>
      <c r="P32" s="25">
        <v>-6.5794093827573902E-6</v>
      </c>
      <c r="Q32" s="25">
        <v>-5.3885715286621698E-5</v>
      </c>
      <c r="R32" s="25">
        <v>4.65846489907816E-5</v>
      </c>
      <c r="S32" s="25">
        <v>-1.7719048618505899E-6</v>
      </c>
      <c r="T32" s="25">
        <v>-5.28648607823417E-5</v>
      </c>
      <c r="U32" s="25">
        <v>9.9050911238783196E-5</v>
      </c>
      <c r="V32" s="25">
        <v>1.17684892542963E-5</v>
      </c>
      <c r="W32" s="25">
        <v>-3.3471034972987002E-5</v>
      </c>
      <c r="X32" s="25">
        <v>-4.7349475900591399E-5</v>
      </c>
      <c r="Y32" s="25">
        <v>-3.1965473822048901E-5</v>
      </c>
      <c r="Z32" s="24">
        <v>1.30102058352813E-4</v>
      </c>
      <c r="AA32" s="24">
        <v>-5.6485325346216904E-4</v>
      </c>
      <c r="AB32" s="24">
        <v>1.47126162010827E-3</v>
      </c>
      <c r="AC32" s="24">
        <v>-8.0674927371578403E-4</v>
      </c>
      <c r="AD32" s="25">
        <v>1.03431987291549E-5</v>
      </c>
      <c r="AE32" s="25">
        <v>-6.3092028719355194E-5</v>
      </c>
      <c r="AF32" s="25">
        <v>-6.1438765313494398E-5</v>
      </c>
      <c r="AG32" s="25">
        <v>1.26552241627483E-5</v>
      </c>
      <c r="AH32" s="24">
        <v>1.13868741186611E-4</v>
      </c>
      <c r="AI32" s="24">
        <v>-1.5747295664992101E-4</v>
      </c>
      <c r="AJ32" s="24">
        <v>-2.16080317734778E-4</v>
      </c>
      <c r="AK32" s="25">
        <v>0</v>
      </c>
      <c r="AL32" s="25">
        <v>9.3178611490925503E-5</v>
      </c>
      <c r="AM32" s="25">
        <v>-2.7243482564905702E-6</v>
      </c>
      <c r="AN32" s="25">
        <v>1.7914253578188702E-5</v>
      </c>
      <c r="AO32" s="25">
        <v>-5.6222891044436401E-5</v>
      </c>
      <c r="AP32" s="25">
        <v>0</v>
      </c>
      <c r="AQ32" s="25">
        <v>0</v>
      </c>
      <c r="AR32" s="24">
        <v>1.59651060201734E-4</v>
      </c>
      <c r="AS32" s="25">
        <v>9.9468759711329907E-6</v>
      </c>
      <c r="AT32" s="25">
        <v>0</v>
      </c>
      <c r="AU32" s="24">
        <v>-1.11072865394238E-4</v>
      </c>
      <c r="AV32" s="25">
        <v>1.5277990557948701E-5</v>
      </c>
      <c r="AW32" s="24">
        <v>1.0476936098945199E-4</v>
      </c>
      <c r="AX32" s="25">
        <v>0</v>
      </c>
      <c r="AY32" s="24">
        <v>-2.2077848337612399E-4</v>
      </c>
      <c r="AZ32" s="25">
        <v>-6.82131099705686E-5</v>
      </c>
      <c r="BA32" s="25">
        <v>-6.46097671696853E-5</v>
      </c>
      <c r="BB32" s="25">
        <v>0</v>
      </c>
      <c r="BC32" s="25">
        <v>0</v>
      </c>
      <c r="BD32" s="25">
        <v>-8.1842512433065395E-6</v>
      </c>
      <c r="BE32" s="24">
        <v>1.2059866894993401E-4</v>
      </c>
      <c r="BF32" s="25">
        <v>-4.2782857868708299E-5</v>
      </c>
      <c r="BG32" s="25">
        <v>0</v>
      </c>
      <c r="BH32" s="25">
        <v>-5.5179863654975201E-5</v>
      </c>
      <c r="BI32" s="25">
        <v>1.17846544855919E-6</v>
      </c>
      <c r="BJ32" s="25">
        <v>-1.4428757447231399E-5</v>
      </c>
      <c r="BK32" s="25">
        <v>3.6800678926247301E-6</v>
      </c>
      <c r="BL32" s="25">
        <v>2.4929981151451901E-5</v>
      </c>
      <c r="BM32" s="25">
        <v>4.0834096333621602E-6</v>
      </c>
      <c r="BN32" s="25">
        <v>-8.2756442609690007E-5</v>
      </c>
      <c r="BO32" s="25">
        <v>-2.8567241522782901E-7</v>
      </c>
      <c r="BP32" s="25">
        <v>-3.1689621473124201E-6</v>
      </c>
      <c r="BQ32" s="25">
        <v>2.6167662862517098E-6</v>
      </c>
      <c r="BR32" s="25">
        <v>7.6131809490437795E-5</v>
      </c>
      <c r="BS32" s="24">
        <v>-2.09279352505975E-4</v>
      </c>
      <c r="BT32" s="25">
        <v>-6.3848796320140704E-5</v>
      </c>
      <c r="BU32" s="25">
        <v>8.1467744371692904E-5</v>
      </c>
      <c r="BV32" s="25">
        <v>-1.3260101155260001E-5</v>
      </c>
      <c r="BW32" s="25">
        <v>6.8480213123864593E-5</v>
      </c>
      <c r="BX32" s="25">
        <v>-2.12555056804004E-7</v>
      </c>
      <c r="BY32" s="25">
        <v>-3.2240742603065598E-6</v>
      </c>
      <c r="BZ32" s="25">
        <v>9.27653815887381E-6</v>
      </c>
      <c r="CA32" s="25">
        <v>-1.7941466694581299E-5</v>
      </c>
      <c r="CB32" s="25">
        <v>2.0802018280241899E-6</v>
      </c>
      <c r="CC32" s="25">
        <v>5.4340967882123202E-7</v>
      </c>
      <c r="CD32" s="24">
        <v>1.24340361519009E-4</v>
      </c>
      <c r="CE32" s="24">
        <v>4.0257917696573202E-4</v>
      </c>
      <c r="CF32" s="25">
        <v>2.12626917466735E-5</v>
      </c>
      <c r="CG32" s="25">
        <v>2.9569328179556699E-5</v>
      </c>
      <c r="CH32" s="24">
        <v>-1.3993617217036801E-4</v>
      </c>
      <c r="CI32" s="25">
        <v>2.1116581955272999E-5</v>
      </c>
      <c r="CJ32" s="24">
        <v>2.7240130986288299E-4</v>
      </c>
      <c r="CK32" s="26">
        <v>-8.7967053567468195E-4</v>
      </c>
    </row>
    <row r="33" spans="2:89" x14ac:dyDescent="0.25">
      <c r="B33" s="49"/>
      <c r="E33" s="14"/>
      <c r="G33" s="206"/>
      <c r="H33" s="7" t="s">
        <v>22</v>
      </c>
      <c r="I33" s="22">
        <f>IF(OR($C$30&gt;160,$C$31&gt;100),1,0)</f>
        <v>0</v>
      </c>
      <c r="J33" s="23">
        <v>0.13902735313992601</v>
      </c>
      <c r="L33" s="7" t="str">
        <f t="shared" si="2"/>
        <v>X</v>
      </c>
      <c r="M33" s="7" t="str">
        <f t="shared" si="3"/>
        <v>X</v>
      </c>
      <c r="N33" s="50" t="str">
        <v>BP4</v>
      </c>
      <c r="O33" s="24" t="s">
        <v>22</v>
      </c>
      <c r="P33" s="25">
        <v>-1.96291003842749E-6</v>
      </c>
      <c r="Q33" s="24">
        <v>1.8342426143178701E-4</v>
      </c>
      <c r="R33" s="25">
        <v>-5.9491451156468097E-5</v>
      </c>
      <c r="S33" s="25">
        <v>9.0806128803052602E-7</v>
      </c>
      <c r="T33" s="25">
        <v>5.6694384555319903E-5</v>
      </c>
      <c r="U33" s="24">
        <v>1.1602393852218E-4</v>
      </c>
      <c r="V33" s="25">
        <v>-3.5666344230721002E-5</v>
      </c>
      <c r="W33" s="24">
        <v>1.20624031193487E-4</v>
      </c>
      <c r="X33" s="24">
        <v>-1.3337125692588201E-4</v>
      </c>
      <c r="Y33" s="25">
        <v>-4.2617753285340099E-5</v>
      </c>
      <c r="Z33" s="25">
        <v>8.2199788985288103E-5</v>
      </c>
      <c r="AA33" s="25">
        <v>7.4184756947156204E-6</v>
      </c>
      <c r="AB33" s="24">
        <v>-8.0674927371578197E-4</v>
      </c>
      <c r="AC33" s="24">
        <v>3.3490739816850199E-3</v>
      </c>
      <c r="AD33" s="25">
        <v>4.9546782793921402E-5</v>
      </c>
      <c r="AE33" s="24">
        <v>-1.2375679468227901E-4</v>
      </c>
      <c r="AF33" s="25">
        <v>-2.6182284026622501E-5</v>
      </c>
      <c r="AG33" s="24">
        <v>-1.3393508324808701E-4</v>
      </c>
      <c r="AH33" s="25">
        <v>-6.5772367896420894E-5</v>
      </c>
      <c r="AI33" s="24">
        <v>-5.6935186422829597E-4</v>
      </c>
      <c r="AJ33" s="25">
        <v>-7.0765211093590501E-5</v>
      </c>
      <c r="AK33" s="25">
        <v>0</v>
      </c>
      <c r="AL33" s="25">
        <v>-4.2733628773043498E-5</v>
      </c>
      <c r="AM33" s="25">
        <v>-1.68868019825553E-5</v>
      </c>
      <c r="AN33" s="24">
        <v>1.07673056865738E-4</v>
      </c>
      <c r="AO33" s="24">
        <v>3.8057598548033597E-4</v>
      </c>
      <c r="AP33" s="25">
        <v>0</v>
      </c>
      <c r="AQ33" s="25">
        <v>0</v>
      </c>
      <c r="AR33" s="24">
        <v>-1.18640113358396E-4</v>
      </c>
      <c r="AS33" s="25">
        <v>-7.1113356864667E-6</v>
      </c>
      <c r="AT33" s="25">
        <v>0</v>
      </c>
      <c r="AU33" s="24">
        <v>1.83958477848721E-4</v>
      </c>
      <c r="AV33" s="25">
        <v>-1.9835348740425598E-5</v>
      </c>
      <c r="AW33" s="25">
        <v>-4.10363696076513E-5</v>
      </c>
      <c r="AX33" s="25">
        <v>0</v>
      </c>
      <c r="AY33" s="24">
        <v>-3.8864605805032201E-4</v>
      </c>
      <c r="AZ33" s="24">
        <v>1.4109635510030401E-4</v>
      </c>
      <c r="BA33" s="25">
        <v>-4.9779451496159299E-5</v>
      </c>
      <c r="BB33" s="25">
        <v>0</v>
      </c>
      <c r="BC33" s="25">
        <v>0</v>
      </c>
      <c r="BD33" s="24">
        <v>-1.03543701354239E-4</v>
      </c>
      <c r="BE33" s="24">
        <v>-1.03475930324285E-4</v>
      </c>
      <c r="BF33" s="25">
        <v>1.05554104228453E-5</v>
      </c>
      <c r="BG33" s="25">
        <v>0</v>
      </c>
      <c r="BH33" s="25">
        <v>3.9851905632022901E-5</v>
      </c>
      <c r="BI33" s="25">
        <v>-5.9529971378958802E-6</v>
      </c>
      <c r="BJ33" s="25">
        <v>8.8632827900528001E-5</v>
      </c>
      <c r="BK33" s="25">
        <v>5.8566439318205396E-6</v>
      </c>
      <c r="BL33" s="25">
        <v>2.4041069651394901E-5</v>
      </c>
      <c r="BM33" s="25">
        <v>-3.3208844905169298E-7</v>
      </c>
      <c r="BN33" s="25">
        <v>7.9696945285836207E-6</v>
      </c>
      <c r="BO33" s="25">
        <v>-2.5925454933773201E-6</v>
      </c>
      <c r="BP33" s="25">
        <v>2.4597240286602798E-6</v>
      </c>
      <c r="BQ33" s="25">
        <v>7.5401229138047504E-6</v>
      </c>
      <c r="BR33" s="25">
        <v>4.5793483460396303E-5</v>
      </c>
      <c r="BS33" s="24">
        <v>5.4072777959914898E-4</v>
      </c>
      <c r="BT33" s="25">
        <v>3.8389495013585301E-6</v>
      </c>
      <c r="BU33" s="24">
        <v>1.56289127635104E-4</v>
      </c>
      <c r="BV33" s="25">
        <v>-1.85437455219043E-5</v>
      </c>
      <c r="BW33" s="24">
        <v>-1.7402451435282799E-4</v>
      </c>
      <c r="BX33" s="25">
        <v>-1.6878901778175799E-6</v>
      </c>
      <c r="BY33" s="25">
        <v>-6.04047699315562E-5</v>
      </c>
      <c r="BZ33" s="25">
        <v>-9.2081560480192898E-5</v>
      </c>
      <c r="CA33" s="25">
        <v>8.6281283774587903E-5</v>
      </c>
      <c r="CB33" s="25">
        <v>-1.8812826687681499E-6</v>
      </c>
      <c r="CC33" s="25">
        <v>-2.76554133232138E-6</v>
      </c>
      <c r="CD33" s="25">
        <v>-2.1605988894655901E-5</v>
      </c>
      <c r="CE33" s="24">
        <v>1.27906849374005E-4</v>
      </c>
      <c r="CF33" s="25">
        <v>4.6225435823856102E-5</v>
      </c>
      <c r="CG33" s="25">
        <v>6.7667328186006706E-5</v>
      </c>
      <c r="CH33" s="25">
        <v>-2.43252683506289E-5</v>
      </c>
      <c r="CI33" s="25">
        <v>-2.00641623395097E-5</v>
      </c>
      <c r="CJ33" s="24">
        <v>-1.6470082117518901E-4</v>
      </c>
      <c r="CK33" s="26">
        <v>9.8128236162842294E-4</v>
      </c>
    </row>
    <row r="34" spans="2:89" ht="14.25" customHeight="1" x14ac:dyDescent="0.25">
      <c r="B34" s="13" t="s">
        <v>69</v>
      </c>
      <c r="C34" s="1">
        <f>INDEX(Input_Cases!$B:$C,MATCH('GS Female'!$B34,Input_Cases!$B:$B,0),2)</f>
        <v>0</v>
      </c>
      <c r="E34" s="14"/>
      <c r="G34" s="220" t="s">
        <v>294</v>
      </c>
      <c r="H34" s="7" t="s">
        <v>24</v>
      </c>
      <c r="I34" s="22">
        <f>IF(OR($C$34=1,$C$35=1),1,0)</f>
        <v>0</v>
      </c>
      <c r="J34" s="23">
        <v>5.7727838411173397E-2</v>
      </c>
      <c r="L34" s="7" t="str">
        <f t="shared" si="2"/>
        <v>X</v>
      </c>
      <c r="M34" s="7" t="str">
        <f t="shared" si="3"/>
        <v>X</v>
      </c>
      <c r="N34" s="50" t="str">
        <v>SmokerEver</v>
      </c>
      <c r="O34" s="24" t="s">
        <v>24</v>
      </c>
      <c r="P34" s="25">
        <v>1.42304383493947E-6</v>
      </c>
      <c r="Q34" s="25">
        <v>-4.6012268896408997E-5</v>
      </c>
      <c r="R34" s="25">
        <v>-4.8985031782960899E-5</v>
      </c>
      <c r="S34" s="25">
        <v>5.6054684638497203E-5</v>
      </c>
      <c r="T34" s="25">
        <v>-5.0463566451147897E-5</v>
      </c>
      <c r="U34" s="25">
        <v>6.5828737519093994E-5</v>
      </c>
      <c r="V34" s="25">
        <v>-2.0460780288283999E-5</v>
      </c>
      <c r="W34" s="25">
        <v>3.0697198635559797E-5</v>
      </c>
      <c r="X34" s="25">
        <v>-5.8130771412060702E-5</v>
      </c>
      <c r="Y34" s="25">
        <v>9.5272136709672803E-5</v>
      </c>
      <c r="Z34" s="25">
        <v>-4.7452817779686097E-5</v>
      </c>
      <c r="AA34" s="25">
        <v>6.8856361631212203E-6</v>
      </c>
      <c r="AB34" s="25">
        <v>1.03431987291551E-5</v>
      </c>
      <c r="AC34" s="25">
        <v>4.9546782793924499E-5</v>
      </c>
      <c r="AD34" s="24">
        <v>1.51719365502637E-3</v>
      </c>
      <c r="AE34" s="24">
        <v>-9.8165322819116006E-4</v>
      </c>
      <c r="AF34" s="25">
        <v>1.22037018697642E-5</v>
      </c>
      <c r="AG34" s="25">
        <v>-4.6680931998727902E-5</v>
      </c>
      <c r="AH34" s="25">
        <v>8.2879143503668696E-5</v>
      </c>
      <c r="AI34" s="24">
        <v>-1.5997265920076801E-4</v>
      </c>
      <c r="AJ34" s="24">
        <v>1.0874730000264499E-4</v>
      </c>
      <c r="AK34" s="25">
        <v>0</v>
      </c>
      <c r="AL34" s="24">
        <v>1.25884303508687E-4</v>
      </c>
      <c r="AM34" s="25">
        <v>-3.5624991558270797E-5</v>
      </c>
      <c r="AN34" s="25">
        <v>-6.5519962581126495E-5</v>
      </c>
      <c r="AO34" s="25">
        <v>1.8548102001927401E-5</v>
      </c>
      <c r="AP34" s="25">
        <v>0</v>
      </c>
      <c r="AQ34" s="25">
        <v>0</v>
      </c>
      <c r="AR34" s="25">
        <v>1.9434381334353401E-5</v>
      </c>
      <c r="AS34" s="24">
        <v>-1.20448384768798E-4</v>
      </c>
      <c r="AT34" s="25">
        <v>0</v>
      </c>
      <c r="AU34" s="24">
        <v>-1.9113397227699401E-4</v>
      </c>
      <c r="AV34" s="24">
        <v>-1.2324786970192901E-4</v>
      </c>
      <c r="AW34" s="25">
        <v>-2.2258317045643401E-6</v>
      </c>
      <c r="AX34" s="25">
        <v>0</v>
      </c>
      <c r="AY34" s="24">
        <v>-3.3291066034588898E-4</v>
      </c>
      <c r="AZ34" s="24">
        <v>-3.1975512135980401E-4</v>
      </c>
      <c r="BA34" s="25">
        <v>1.25077895768884E-5</v>
      </c>
      <c r="BB34" s="25">
        <v>0</v>
      </c>
      <c r="BC34" s="25">
        <v>0</v>
      </c>
      <c r="BD34" s="24">
        <v>-1.3310612773888801E-4</v>
      </c>
      <c r="BE34" s="24">
        <v>-2.6892220438901998E-4</v>
      </c>
      <c r="BF34" s="25">
        <v>-6.9153972363141701E-6</v>
      </c>
      <c r="BG34" s="25">
        <v>0</v>
      </c>
      <c r="BH34" s="25">
        <v>3.5408508134786903E-5</v>
      </c>
      <c r="BI34" s="25">
        <v>-6.3341000055767199E-7</v>
      </c>
      <c r="BJ34" s="25">
        <v>1.1493714371742599E-5</v>
      </c>
      <c r="BK34" s="25">
        <v>5.5525708880536496E-6</v>
      </c>
      <c r="BL34" s="25">
        <v>2.2676558860580102E-5</v>
      </c>
      <c r="BM34" s="25">
        <v>-9.5794732973148603E-7</v>
      </c>
      <c r="BN34" s="25">
        <v>6.9045099418956798E-6</v>
      </c>
      <c r="BO34" s="25">
        <v>3.57375645799388E-6</v>
      </c>
      <c r="BP34" s="25">
        <v>-3.60159787874748E-6</v>
      </c>
      <c r="BQ34" s="25">
        <v>1.07792056148909E-6</v>
      </c>
      <c r="BR34" s="25">
        <v>4.5911116705737103E-5</v>
      </c>
      <c r="BS34" s="24">
        <v>3.4804856288410602E-4</v>
      </c>
      <c r="BT34" s="24">
        <v>-1.9450788110638801E-4</v>
      </c>
      <c r="BU34" s="24">
        <v>-1.1380267284862001E-4</v>
      </c>
      <c r="BV34" s="24">
        <v>1.2225572606070501E-4</v>
      </c>
      <c r="BW34" s="25">
        <v>-7.1273758664339894E-5</v>
      </c>
      <c r="BX34" s="25">
        <v>1.51637266185977E-6</v>
      </c>
      <c r="BY34" s="25">
        <v>-8.1864755222466298E-5</v>
      </c>
      <c r="BZ34" s="25">
        <v>-1.69688961024212E-5</v>
      </c>
      <c r="CA34" s="25">
        <v>8.6217326627161697E-5</v>
      </c>
      <c r="CB34" s="25">
        <v>2.7773786790973098E-6</v>
      </c>
      <c r="CC34" s="25">
        <v>3.2611196928200998E-7</v>
      </c>
      <c r="CD34" s="25">
        <v>7.0403609575907204E-5</v>
      </c>
      <c r="CE34" s="24">
        <v>-8.6681873109565103E-4</v>
      </c>
      <c r="CF34" s="25">
        <v>4.7218420747229498E-5</v>
      </c>
      <c r="CG34" s="24">
        <v>1.25524434717736E-4</v>
      </c>
      <c r="CH34" s="24">
        <v>-1.5723400045768499E-4</v>
      </c>
      <c r="CI34" s="25">
        <v>-9.7257738174366001E-5</v>
      </c>
      <c r="CJ34" s="24">
        <v>1.1583116280777E-4</v>
      </c>
      <c r="CK34" s="26">
        <v>4.4591319373305102E-4</v>
      </c>
    </row>
    <row r="35" spans="2:89" ht="18" customHeight="1" x14ac:dyDescent="0.25">
      <c r="B35" s="13" t="s">
        <v>70</v>
      </c>
      <c r="C35" s="1">
        <f>INDEX(Input_Cases!$B:$C,MATCH('GS Female'!$B35,Input_Cases!$B:$B,0),2)</f>
        <v>0</v>
      </c>
      <c r="E35" s="14"/>
      <c r="G35" s="222"/>
      <c r="H35" s="7" t="s">
        <v>26</v>
      </c>
      <c r="I35" s="22">
        <f>IF($C$35=1,1,0)</f>
        <v>0</v>
      </c>
      <c r="J35" s="23">
        <v>0.320057834856743</v>
      </c>
      <c r="L35" s="7" t="str">
        <f t="shared" si="2"/>
        <v>X</v>
      </c>
      <c r="M35" s="7" t="str">
        <f t="shared" si="3"/>
        <v>X</v>
      </c>
      <c r="N35" s="50" t="str">
        <v>SmokerCurrent</v>
      </c>
      <c r="O35" s="24" t="s">
        <v>26</v>
      </c>
      <c r="P35" s="25">
        <v>6.0481781955569002E-6</v>
      </c>
      <c r="Q35" s="24">
        <v>-3.2023265239463202E-4</v>
      </c>
      <c r="R35" s="25">
        <v>9.4012577510297502E-6</v>
      </c>
      <c r="S35" s="24">
        <v>-1.24978984741257E-4</v>
      </c>
      <c r="T35" s="25">
        <v>-2.92030425204375E-5</v>
      </c>
      <c r="U35" s="25">
        <v>-7.8533668974452102E-5</v>
      </c>
      <c r="V35" s="24">
        <v>1.3270996464052E-4</v>
      </c>
      <c r="W35" s="25">
        <v>6.9371740228183596E-5</v>
      </c>
      <c r="X35" s="25">
        <v>-6.4933293488829603E-5</v>
      </c>
      <c r="Y35" s="25">
        <v>-4.7847333259749398E-5</v>
      </c>
      <c r="Z35" s="25">
        <v>3.5728709837384097E-5</v>
      </c>
      <c r="AA35" s="25">
        <v>9.74684854028916E-6</v>
      </c>
      <c r="AB35" s="25">
        <v>-6.3092028719354394E-5</v>
      </c>
      <c r="AC35" s="24">
        <v>-1.2375679468228101E-4</v>
      </c>
      <c r="AD35" s="24">
        <v>-9.8165322819115789E-4</v>
      </c>
      <c r="AE35" s="24">
        <v>3.25962316709083E-3</v>
      </c>
      <c r="AF35" s="25">
        <v>2.2248577968513999E-5</v>
      </c>
      <c r="AG35" s="25">
        <v>-1.5936267125122201E-5</v>
      </c>
      <c r="AH35" s="24">
        <v>-1.6710635898082999E-4</v>
      </c>
      <c r="AI35" s="24">
        <v>9.5349511653846503E-4</v>
      </c>
      <c r="AJ35" s="24">
        <v>-1.4752347957539399E-3</v>
      </c>
      <c r="AK35" s="25">
        <v>0</v>
      </c>
      <c r="AL35" s="25">
        <v>-5.8715241243945098E-5</v>
      </c>
      <c r="AM35" s="25">
        <v>2.8238531136987602E-5</v>
      </c>
      <c r="AN35" s="24">
        <v>1.15767747767552E-4</v>
      </c>
      <c r="AO35" s="24">
        <v>2.8003899709627401E-4</v>
      </c>
      <c r="AP35" s="25">
        <v>0</v>
      </c>
      <c r="AQ35" s="25">
        <v>0</v>
      </c>
      <c r="AR35" s="24">
        <v>-9.4256546464907998E-4</v>
      </c>
      <c r="AS35" s="24">
        <v>2.6518117515074202E-4</v>
      </c>
      <c r="AT35" s="25">
        <v>0</v>
      </c>
      <c r="AU35" s="25">
        <v>6.2639890070055401E-5</v>
      </c>
      <c r="AV35" s="25">
        <v>-2.7193412782377099E-5</v>
      </c>
      <c r="AW35" s="25">
        <v>-1.1575170460211999E-5</v>
      </c>
      <c r="AX35" s="25">
        <v>0</v>
      </c>
      <c r="AY35" s="25">
        <v>5.2469624483283297E-5</v>
      </c>
      <c r="AZ35" s="25">
        <v>1.1895116686528401E-5</v>
      </c>
      <c r="BA35" s="25">
        <v>2.7097461928980799E-5</v>
      </c>
      <c r="BB35" s="25">
        <v>0</v>
      </c>
      <c r="BC35" s="25">
        <v>0</v>
      </c>
      <c r="BD35" s="25">
        <v>1.25746481673195E-5</v>
      </c>
      <c r="BE35" s="24">
        <v>3.9556888641697699E-4</v>
      </c>
      <c r="BF35" s="25">
        <v>5.6542885330455697E-5</v>
      </c>
      <c r="BG35" s="25">
        <v>0</v>
      </c>
      <c r="BH35" s="25">
        <v>-5.8405072080303397E-5</v>
      </c>
      <c r="BI35" s="25">
        <v>-3.4753971498552E-6</v>
      </c>
      <c r="BJ35" s="25">
        <v>3.3794515245904199E-5</v>
      </c>
      <c r="BK35" s="25">
        <v>-8.0516126071835701E-7</v>
      </c>
      <c r="BL35" s="25">
        <v>-5.6588609657640697E-5</v>
      </c>
      <c r="BM35" s="25">
        <v>1.23262132579752E-5</v>
      </c>
      <c r="BN35" s="24">
        <v>1.6398067115196201E-4</v>
      </c>
      <c r="BO35" s="25">
        <v>1.3554885335235801E-6</v>
      </c>
      <c r="BP35" s="25">
        <v>1.0879080178429101E-5</v>
      </c>
      <c r="BQ35" s="25">
        <v>-9.7195515556979304E-6</v>
      </c>
      <c r="BR35" s="25">
        <v>2.8510034917115399E-5</v>
      </c>
      <c r="BS35" s="25">
        <v>8.0878475588224503E-5</v>
      </c>
      <c r="BT35" s="24">
        <v>2.8404080139908999E-4</v>
      </c>
      <c r="BU35" s="24">
        <v>-1.06707406777573E-4</v>
      </c>
      <c r="BV35" s="24">
        <v>-1.5699869030799199E-4</v>
      </c>
      <c r="BW35" s="24">
        <v>1.0644676583968999E-4</v>
      </c>
      <c r="BX35" s="25">
        <v>-1.5285391720695E-6</v>
      </c>
      <c r="BY35" s="25">
        <v>-5.9701267028195003E-5</v>
      </c>
      <c r="BZ35" s="25">
        <v>3.3006759463999002E-5</v>
      </c>
      <c r="CA35" s="25">
        <v>-5.1184306969799301E-5</v>
      </c>
      <c r="CB35" s="25">
        <v>7.7585045252091997E-7</v>
      </c>
      <c r="CC35" s="25">
        <v>3.7446463313753899E-6</v>
      </c>
      <c r="CD35" s="25">
        <v>-5.6493374465167597E-5</v>
      </c>
      <c r="CE35" s="24">
        <v>4.0433629537374102E-4</v>
      </c>
      <c r="CF35" s="25">
        <v>-3.2111267959308399E-5</v>
      </c>
      <c r="CG35" s="25">
        <v>-8.1396161787142797E-5</v>
      </c>
      <c r="CH35" s="24">
        <v>-1.7110823236929701E-3</v>
      </c>
      <c r="CI35" s="24">
        <v>2.8700409562319197E-4</v>
      </c>
      <c r="CJ35" s="24">
        <v>-1.19549429651228E-4</v>
      </c>
      <c r="CK35" s="26">
        <v>-2.3766534210079098E-3</v>
      </c>
    </row>
    <row r="36" spans="2:89" ht="14.25" customHeight="1" x14ac:dyDescent="0.25">
      <c r="B36" s="13"/>
      <c r="C36" s="12"/>
      <c r="E36" s="14"/>
      <c r="G36" s="220" t="s">
        <v>297</v>
      </c>
      <c r="H36" s="7" t="s">
        <v>28</v>
      </c>
      <c r="I36" s="22">
        <f>IF($C$37&gt;5,1,0)</f>
        <v>0</v>
      </c>
      <c r="J36" s="23">
        <v>3.4322808216001602E-2</v>
      </c>
      <c r="L36" s="7" t="str">
        <f t="shared" si="2"/>
        <v>X</v>
      </c>
      <c r="M36" s="7" t="str">
        <f t="shared" si="3"/>
        <v>X</v>
      </c>
      <c r="N36" s="50" t="str">
        <v>Cl1</v>
      </c>
      <c r="O36" s="24" t="s">
        <v>28</v>
      </c>
      <c r="P36" s="25">
        <v>-3.8794133168191801E-6</v>
      </c>
      <c r="Q36" s="24">
        <v>-2.1496489798000001E-4</v>
      </c>
      <c r="R36" s="25">
        <v>1.4223011743469901E-5</v>
      </c>
      <c r="S36" s="25">
        <v>1.49043901207128E-5</v>
      </c>
      <c r="T36" s="25">
        <v>-1.27927103119959E-5</v>
      </c>
      <c r="U36" s="25">
        <v>2.05582997600249E-5</v>
      </c>
      <c r="V36" s="25">
        <v>6.0793771081413098E-6</v>
      </c>
      <c r="W36" s="25">
        <v>3.6443890986284999E-5</v>
      </c>
      <c r="X36" s="25">
        <v>4.50675934969316E-5</v>
      </c>
      <c r="Y36" s="25">
        <v>-4.7663792602172101E-5</v>
      </c>
      <c r="Z36" s="25">
        <v>2.4287531238102699E-5</v>
      </c>
      <c r="AA36" s="25">
        <v>-5.2837427837345801E-5</v>
      </c>
      <c r="AB36" s="25">
        <v>-6.1438765313495103E-5</v>
      </c>
      <c r="AC36" s="25">
        <v>-2.6182284026621901E-5</v>
      </c>
      <c r="AD36" s="25">
        <v>1.22037018697641E-5</v>
      </c>
      <c r="AE36" s="25">
        <v>2.2248577968513101E-5</v>
      </c>
      <c r="AF36" s="24">
        <v>1.46479905875266E-3</v>
      </c>
      <c r="AG36" s="24">
        <v>-7.5169249560110203E-4</v>
      </c>
      <c r="AH36" s="25">
        <v>4.5778962039839503E-5</v>
      </c>
      <c r="AI36" s="24">
        <v>1.21442957677283E-4</v>
      </c>
      <c r="AJ36" s="25">
        <v>8.1693585745792004E-5</v>
      </c>
      <c r="AK36" s="25">
        <v>0</v>
      </c>
      <c r="AL36" s="25">
        <v>6.8363007999713802E-5</v>
      </c>
      <c r="AM36" s="25">
        <v>3.33546038745949E-5</v>
      </c>
      <c r="AN36" s="25">
        <v>7.8796634564230994E-6</v>
      </c>
      <c r="AO36" s="25">
        <v>-1.3668001099878701E-7</v>
      </c>
      <c r="AP36" s="25">
        <v>0</v>
      </c>
      <c r="AQ36" s="25">
        <v>0</v>
      </c>
      <c r="AR36" s="25">
        <v>6.8086289090832204E-5</v>
      </c>
      <c r="AS36" s="25">
        <v>4.5579943257839802E-5</v>
      </c>
      <c r="AT36" s="25">
        <v>0</v>
      </c>
      <c r="AU36" s="24">
        <v>-1.0443182181912101E-4</v>
      </c>
      <c r="AV36" s="25">
        <v>-6.5915834095821202E-5</v>
      </c>
      <c r="AW36" s="25">
        <v>2.2265503914191602E-5</v>
      </c>
      <c r="AX36" s="25">
        <v>0</v>
      </c>
      <c r="AY36" s="24">
        <v>3.5500673068505E-4</v>
      </c>
      <c r="AZ36" s="25">
        <v>-9.5241473321127103E-5</v>
      </c>
      <c r="BA36" s="25">
        <v>1.41153054569388E-5</v>
      </c>
      <c r="BB36" s="25">
        <v>0</v>
      </c>
      <c r="BC36" s="25">
        <v>0</v>
      </c>
      <c r="BD36" s="24">
        <v>2.2974460457660499E-4</v>
      </c>
      <c r="BE36" s="24">
        <v>-1.50064715295102E-4</v>
      </c>
      <c r="BF36" s="25">
        <v>3.6814135288935101E-5</v>
      </c>
      <c r="BG36" s="25">
        <v>0</v>
      </c>
      <c r="BH36" s="25">
        <v>9.3134793871272898E-5</v>
      </c>
      <c r="BI36" s="25">
        <v>-8.40608273069889E-7</v>
      </c>
      <c r="BJ36" s="25">
        <v>9.6396626360979796E-5</v>
      </c>
      <c r="BK36" s="25">
        <v>-2.7755398335724798E-6</v>
      </c>
      <c r="BL36" s="25">
        <v>-4.3470334288436398E-5</v>
      </c>
      <c r="BM36" s="25">
        <v>3.9052574805783702E-7</v>
      </c>
      <c r="BN36" s="25">
        <v>-7.1484167690699605E-5</v>
      </c>
      <c r="BO36" s="25">
        <v>2.9499787036332698E-6</v>
      </c>
      <c r="BP36" s="25">
        <v>-4.2561063852621598E-7</v>
      </c>
      <c r="BQ36" s="25">
        <v>-6.4087769914731901E-7</v>
      </c>
      <c r="BR36" s="25">
        <v>5.8265402182126902E-5</v>
      </c>
      <c r="BS36" s="24">
        <v>-3.2896847079073898E-4</v>
      </c>
      <c r="BT36" s="25">
        <v>-8.3188244709255806E-5</v>
      </c>
      <c r="BU36" s="25">
        <v>-3.8123362850544303E-5</v>
      </c>
      <c r="BV36" s="25">
        <v>-6.1750206257453998E-5</v>
      </c>
      <c r="BW36" s="25">
        <v>2.5682563852055001E-5</v>
      </c>
      <c r="BX36" s="25">
        <v>1.06925156471931E-6</v>
      </c>
      <c r="BY36" s="25">
        <v>-3.3791618712494801E-5</v>
      </c>
      <c r="BZ36" s="24">
        <v>-8.6348630748359903E-4</v>
      </c>
      <c r="CA36" s="25">
        <v>5.0235243716045401E-5</v>
      </c>
      <c r="CB36" s="25">
        <v>1.3792783721622199E-6</v>
      </c>
      <c r="CC36" s="25">
        <v>2.8117077541451502E-6</v>
      </c>
      <c r="CD36" s="25">
        <v>-2.9148825334652099E-5</v>
      </c>
      <c r="CE36" s="24">
        <v>4.1304564880295398E-4</v>
      </c>
      <c r="CF36" s="25">
        <v>-3.0924456154687601E-6</v>
      </c>
      <c r="CG36" s="24">
        <v>-1.24041665178045E-4</v>
      </c>
      <c r="CH36" s="24">
        <v>5.8497883437354703E-4</v>
      </c>
      <c r="CI36" s="24">
        <v>-1.66159660105114E-4</v>
      </c>
      <c r="CJ36" s="24">
        <v>-5.5721440483079497E-4</v>
      </c>
      <c r="CK36" s="26">
        <v>2.5568374065499001E-4</v>
      </c>
    </row>
    <row r="37" spans="2:89" x14ac:dyDescent="0.25">
      <c r="B37" s="13" t="s">
        <v>71</v>
      </c>
      <c r="C37" s="1">
        <f>INDEX(Input_Cases!$B:$C,MATCH('GS Female'!$B37,Input_Cases!$B:$B,0),2)</f>
        <v>5</v>
      </c>
      <c r="E37" s="14"/>
      <c r="G37" s="221"/>
      <c r="H37" s="7" t="s">
        <v>30</v>
      </c>
      <c r="I37" s="22">
        <f>IF($C$37&gt;6.5,1,0)</f>
        <v>0</v>
      </c>
      <c r="J37" s="23">
        <v>-2.2929875866549199E-2</v>
      </c>
      <c r="L37" s="7" t="str">
        <f t="shared" si="2"/>
        <v>X</v>
      </c>
      <c r="M37" s="7" t="str">
        <f t="shared" si="3"/>
        <v>X</v>
      </c>
      <c r="N37" s="50" t="str">
        <v>Cl2</v>
      </c>
      <c r="O37" s="24" t="s">
        <v>30</v>
      </c>
      <c r="P37" s="25">
        <v>4.44566916233268E-7</v>
      </c>
      <c r="Q37" s="24">
        <v>1.3247583697335801E-4</v>
      </c>
      <c r="R37" s="25">
        <v>6.6422438568634095E-5</v>
      </c>
      <c r="S37" s="25">
        <v>-6.3206918253182494E-5</v>
      </c>
      <c r="T37" s="25">
        <v>3.2518238940509301E-5</v>
      </c>
      <c r="U37" s="25">
        <v>5.0387097760637798E-5</v>
      </c>
      <c r="V37" s="25">
        <v>-4.5486399900751603E-5</v>
      </c>
      <c r="W37" s="25">
        <v>1.12225026924364E-5</v>
      </c>
      <c r="X37" s="25">
        <v>2.2261278832055802E-6</v>
      </c>
      <c r="Y37" s="25">
        <v>4.6404319868618001E-5</v>
      </c>
      <c r="Z37" s="25">
        <v>3.5706827429809097E-5</v>
      </c>
      <c r="AA37" s="25">
        <v>-1.31887300523205E-5</v>
      </c>
      <c r="AB37" s="25">
        <v>1.2655224162752799E-5</v>
      </c>
      <c r="AC37" s="24">
        <v>-1.33935083248092E-4</v>
      </c>
      <c r="AD37" s="25">
        <v>-4.6680931998729101E-5</v>
      </c>
      <c r="AE37" s="25">
        <v>-1.59362671251234E-5</v>
      </c>
      <c r="AF37" s="24">
        <v>-7.5169249560110105E-4</v>
      </c>
      <c r="AG37" s="24">
        <v>3.1214898838071098E-3</v>
      </c>
      <c r="AH37" s="24">
        <v>-2.3859218963210899E-3</v>
      </c>
      <c r="AI37" s="24">
        <v>-1.7524758239631101E-4</v>
      </c>
      <c r="AJ37" s="24">
        <v>-2.4521639033941198E-4</v>
      </c>
      <c r="AK37" s="25">
        <v>0</v>
      </c>
      <c r="AL37" s="25">
        <v>-8.8067218278300703E-5</v>
      </c>
      <c r="AM37" s="25">
        <v>-5.4220616177332301E-5</v>
      </c>
      <c r="AN37" s="25">
        <v>-7.7851280063773995E-5</v>
      </c>
      <c r="AO37" s="25">
        <v>7.4981281813513707E-5</v>
      </c>
      <c r="AP37" s="25">
        <v>0</v>
      </c>
      <c r="AQ37" s="25">
        <v>0</v>
      </c>
      <c r="AR37" s="24">
        <v>2.2391367472189699E-4</v>
      </c>
      <c r="AS37" s="25">
        <v>6.9160246574549605E-5</v>
      </c>
      <c r="AT37" s="25">
        <v>0</v>
      </c>
      <c r="AU37" s="24">
        <v>3.0516495693551598E-4</v>
      </c>
      <c r="AV37" s="25">
        <v>-2.17486644630168E-5</v>
      </c>
      <c r="AW37" s="24">
        <v>-3.45540120266588E-4</v>
      </c>
      <c r="AX37" s="25">
        <v>0</v>
      </c>
      <c r="AY37" s="24">
        <v>-5.1925819332340696E-4</v>
      </c>
      <c r="AZ37" s="24">
        <v>1.5060803220540199E-4</v>
      </c>
      <c r="BA37" s="25">
        <v>1.4978268123731599E-5</v>
      </c>
      <c r="BB37" s="25">
        <v>0</v>
      </c>
      <c r="BC37" s="25">
        <v>0</v>
      </c>
      <c r="BD37" s="25">
        <v>4.1808599379909099E-6</v>
      </c>
      <c r="BE37" s="24">
        <v>2.21925386036358E-4</v>
      </c>
      <c r="BF37" s="25">
        <v>-2.0829014624147399E-5</v>
      </c>
      <c r="BG37" s="25">
        <v>0</v>
      </c>
      <c r="BH37" s="25">
        <v>-4.9298621194276398E-5</v>
      </c>
      <c r="BI37" s="25">
        <v>-9.1491946411897902E-7</v>
      </c>
      <c r="BJ37" s="25">
        <v>3.03511610501436E-5</v>
      </c>
      <c r="BK37" s="25">
        <v>7.3269631377900902E-6</v>
      </c>
      <c r="BL37" s="25">
        <v>8.1147392800497604E-6</v>
      </c>
      <c r="BM37" s="25">
        <v>3.6516974695591601E-6</v>
      </c>
      <c r="BN37" s="25">
        <v>-1.7798039599465801E-5</v>
      </c>
      <c r="BO37" s="25">
        <v>-2.5403552165990099E-6</v>
      </c>
      <c r="BP37" s="25">
        <v>-2.88735460232906E-6</v>
      </c>
      <c r="BQ37" s="25">
        <v>1.4110885876723399E-6</v>
      </c>
      <c r="BR37" s="25">
        <v>5.0230094840017403E-5</v>
      </c>
      <c r="BS37" s="24">
        <v>-1.09813732353488E-3</v>
      </c>
      <c r="BT37" s="25">
        <v>-2.9728238964430601E-5</v>
      </c>
      <c r="BU37" s="25">
        <v>8.9247288490093896E-5</v>
      </c>
      <c r="BV37" s="24">
        <v>2.14742547770201E-4</v>
      </c>
      <c r="BW37" s="25">
        <v>-7.9983655949298198E-5</v>
      </c>
      <c r="BX37" s="25">
        <v>1.0624747763634999E-6</v>
      </c>
      <c r="BY37" s="25">
        <v>3.7459191597720398E-5</v>
      </c>
      <c r="BZ37" s="24">
        <v>1.3334906399143401E-4</v>
      </c>
      <c r="CA37" s="25">
        <v>3.5525820591156802E-5</v>
      </c>
      <c r="CB37" s="25">
        <v>-4.54200028403779E-6</v>
      </c>
      <c r="CC37" s="25">
        <v>-1.7602071688829599E-6</v>
      </c>
      <c r="CD37" s="25">
        <v>-4.1698494253382401E-6</v>
      </c>
      <c r="CE37" s="25">
        <v>-9.3191951980841606E-5</v>
      </c>
      <c r="CF37" s="24">
        <v>1.13910652539584E-4</v>
      </c>
      <c r="CG37" s="25">
        <v>9.1797976047722306E-6</v>
      </c>
      <c r="CH37" s="25">
        <v>-7.8303839372985301E-5</v>
      </c>
      <c r="CI37" s="24">
        <v>2.0831396830996301E-4</v>
      </c>
      <c r="CJ37" s="24">
        <v>2.6402107962364998E-4</v>
      </c>
      <c r="CK37" s="26">
        <v>3.67609891343733E-4</v>
      </c>
    </row>
    <row r="38" spans="2:89" x14ac:dyDescent="0.25">
      <c r="B38" s="49"/>
      <c r="E38" s="14"/>
      <c r="G38" s="222"/>
      <c r="H38" s="7" t="s">
        <v>32</v>
      </c>
      <c r="I38" s="22">
        <f>IF($C$37&gt;7.8,1,0)</f>
        <v>0</v>
      </c>
      <c r="J38" s="23">
        <v>0.16327426182591401</v>
      </c>
      <c r="L38" s="7" t="str">
        <f t="shared" si="2"/>
        <v>X</v>
      </c>
      <c r="M38" s="7" t="str">
        <f t="shared" si="3"/>
        <v>X</v>
      </c>
      <c r="N38" s="50" t="str">
        <v>Cl3</v>
      </c>
      <c r="O38" s="24" t="s">
        <v>32</v>
      </c>
      <c r="P38" s="25">
        <v>6.9721679463620197E-6</v>
      </c>
      <c r="Q38" s="24">
        <v>5.0627814393048697E-4</v>
      </c>
      <c r="R38" s="24">
        <v>-1.2586780538040399E-4</v>
      </c>
      <c r="S38" s="25">
        <v>9.4914838327447398E-5</v>
      </c>
      <c r="T38" s="25">
        <v>-8.2589408623406899E-5</v>
      </c>
      <c r="U38" s="24">
        <v>1.9335669110399301E-4</v>
      </c>
      <c r="V38" s="24">
        <v>1.0063954716120701E-4</v>
      </c>
      <c r="W38" s="24">
        <v>-1.1089237661835E-4</v>
      </c>
      <c r="X38" s="24">
        <v>2.1762656208591401E-4</v>
      </c>
      <c r="Y38" s="25">
        <v>-3.3221608281650397E-5</v>
      </c>
      <c r="Z38" s="24">
        <v>1.9691955660380901E-4</v>
      </c>
      <c r="AA38" s="25">
        <v>1.09072113014695E-6</v>
      </c>
      <c r="AB38" s="24">
        <v>1.13868741186611E-4</v>
      </c>
      <c r="AC38" s="25">
        <v>-6.5772367896414104E-5</v>
      </c>
      <c r="AD38" s="25">
        <v>8.2879143503668899E-5</v>
      </c>
      <c r="AE38" s="24">
        <v>-1.6710635898082901E-4</v>
      </c>
      <c r="AF38" s="25">
        <v>4.57789620398393E-5</v>
      </c>
      <c r="AG38" s="24">
        <v>-2.3859218963210999E-3</v>
      </c>
      <c r="AH38" s="24">
        <v>1.50307651765899E-2</v>
      </c>
      <c r="AI38" s="24">
        <v>3.8704181505425398E-4</v>
      </c>
      <c r="AJ38" s="24">
        <v>7.2715791400597104E-4</v>
      </c>
      <c r="AK38" s="25">
        <v>0</v>
      </c>
      <c r="AL38" s="25">
        <v>4.9033105401564202E-5</v>
      </c>
      <c r="AM38" s="25">
        <v>1.9123080151741001E-5</v>
      </c>
      <c r="AN38" s="24">
        <v>2.35782534379983E-4</v>
      </c>
      <c r="AO38" s="24">
        <v>-1.8755552764945999E-4</v>
      </c>
      <c r="AP38" s="25">
        <v>0</v>
      </c>
      <c r="AQ38" s="25">
        <v>0</v>
      </c>
      <c r="AR38" s="24">
        <v>-2.92719102129576E-4</v>
      </c>
      <c r="AS38" s="24">
        <v>-1.3469161691692899E-4</v>
      </c>
      <c r="AT38" s="25">
        <v>0</v>
      </c>
      <c r="AU38" s="25">
        <v>-8.1550966508496598E-5</v>
      </c>
      <c r="AV38" s="25">
        <v>-4.75290986178251E-5</v>
      </c>
      <c r="AW38" s="25">
        <v>-2.6170403515555901E-6</v>
      </c>
      <c r="AX38" s="25">
        <v>0</v>
      </c>
      <c r="AY38" s="24">
        <v>-2.2716948171284701E-4</v>
      </c>
      <c r="AZ38" s="24">
        <v>3.1305904479077501E-4</v>
      </c>
      <c r="BA38" s="25">
        <v>6.9700812165915995E-5</v>
      </c>
      <c r="BB38" s="25">
        <v>0</v>
      </c>
      <c r="BC38" s="25">
        <v>0</v>
      </c>
      <c r="BD38" s="24">
        <v>1.2624490899147E-4</v>
      </c>
      <c r="BE38" s="24">
        <v>-4.1401207356553502E-4</v>
      </c>
      <c r="BF38" s="24">
        <v>1.0878654506524799E-4</v>
      </c>
      <c r="BG38" s="25">
        <v>0</v>
      </c>
      <c r="BH38" s="24">
        <v>1.04753316857975E-4</v>
      </c>
      <c r="BI38" s="25">
        <v>2.5464729682628901E-6</v>
      </c>
      <c r="BJ38" s="25">
        <v>-1.5592824481346899E-5</v>
      </c>
      <c r="BK38" s="25">
        <v>3.9506008672360103E-6</v>
      </c>
      <c r="BL38" s="25">
        <v>-7.9347184440910107E-5</v>
      </c>
      <c r="BM38" s="25">
        <v>-1.44398730772428E-5</v>
      </c>
      <c r="BN38" s="24">
        <v>-1.5381212745103499E-4</v>
      </c>
      <c r="BO38" s="25">
        <v>-5.5588072292922796E-6</v>
      </c>
      <c r="BP38" s="25">
        <v>3.37463657616877E-6</v>
      </c>
      <c r="BQ38" s="25">
        <v>-5.7892846079659796E-6</v>
      </c>
      <c r="BR38" s="24">
        <v>-2.4964144556049198E-4</v>
      </c>
      <c r="BS38" s="24">
        <v>1.1497391903637099E-3</v>
      </c>
      <c r="BT38" s="24">
        <v>1.7796610454333801E-4</v>
      </c>
      <c r="BU38" s="25">
        <v>3.7552789396308001E-6</v>
      </c>
      <c r="BV38" s="24">
        <v>3.4444700910058699E-4</v>
      </c>
      <c r="BW38" s="25">
        <v>8.2445922822706205E-5</v>
      </c>
      <c r="BX38" s="25">
        <v>-9.670258706106189E-7</v>
      </c>
      <c r="BY38" s="25">
        <v>-2.9045814645548001E-5</v>
      </c>
      <c r="BZ38" s="24">
        <v>-2.1734954830578501E-4</v>
      </c>
      <c r="CA38" s="25">
        <v>-8.0871871271854704E-5</v>
      </c>
      <c r="CB38" s="25">
        <v>2.1080049687044898E-6</v>
      </c>
      <c r="CC38" s="25">
        <v>-6.8718898118157899E-6</v>
      </c>
      <c r="CD38" s="25">
        <v>-8.1592956028898395E-5</v>
      </c>
      <c r="CE38" s="24">
        <v>1.5150928717355401E-4</v>
      </c>
      <c r="CF38" s="25">
        <v>-6.5290431054686096E-6</v>
      </c>
      <c r="CG38" s="25">
        <v>1.5515639451330299E-5</v>
      </c>
      <c r="CH38" s="24">
        <v>2.0431328499281401E-4</v>
      </c>
      <c r="CI38" s="24">
        <v>-2.9837919256086399E-4</v>
      </c>
      <c r="CJ38" s="24">
        <v>1.1199285863242E-4</v>
      </c>
      <c r="CK38" s="26">
        <v>4.57486487263742E-4</v>
      </c>
    </row>
    <row r="39" spans="2:89" ht="15.4" customHeight="1" x14ac:dyDescent="0.25">
      <c r="B39" s="46" t="s">
        <v>380</v>
      </c>
      <c r="C39" s="12"/>
      <c r="E39" s="14"/>
      <c r="G39" s="204" t="s">
        <v>296</v>
      </c>
      <c r="H39" s="7" t="s">
        <v>34</v>
      </c>
      <c r="I39" s="22">
        <f t="shared" ref="I39:I64" si="4">C40</f>
        <v>0</v>
      </c>
      <c r="J39" s="23">
        <v>1.51027157050699</v>
      </c>
      <c r="L39" s="7" t="str">
        <f t="shared" si="2"/>
        <v>X</v>
      </c>
      <c r="M39" s="7" t="str">
        <f t="shared" si="3"/>
        <v>X</v>
      </c>
      <c r="N39" s="50" t="str">
        <v>AF</v>
      </c>
      <c r="O39" s="24" t="s">
        <v>34</v>
      </c>
      <c r="P39" s="25">
        <v>1.7142820815814199E-5</v>
      </c>
      <c r="Q39" s="24">
        <v>3.11529093361676E-3</v>
      </c>
      <c r="R39" s="24">
        <v>-1.3185986098482999E-4</v>
      </c>
      <c r="S39" s="24">
        <v>-1.40998363852518E-4</v>
      </c>
      <c r="T39" s="25">
        <v>-4.2031126938661098E-5</v>
      </c>
      <c r="U39" s="24">
        <v>2.20463537976004E-4</v>
      </c>
      <c r="V39" s="25">
        <v>5.4611938616440101E-5</v>
      </c>
      <c r="W39" s="24">
        <v>-4.4602546723141801E-4</v>
      </c>
      <c r="X39" s="24">
        <v>1.1657742126526E-4</v>
      </c>
      <c r="Y39" s="24">
        <v>-6.0145955633816503E-4</v>
      </c>
      <c r="Z39" s="24">
        <v>-4.3281924702036898E-4</v>
      </c>
      <c r="AA39" s="24">
        <v>2.2885426588259701E-3</v>
      </c>
      <c r="AB39" s="24">
        <v>-1.5747295664947199E-4</v>
      </c>
      <c r="AC39" s="24">
        <v>-5.6935186422787801E-4</v>
      </c>
      <c r="AD39" s="24">
        <v>-1.5997265920079099E-4</v>
      </c>
      <c r="AE39" s="24">
        <v>9.5349511653821403E-4</v>
      </c>
      <c r="AF39" s="24">
        <v>1.21442957677411E-4</v>
      </c>
      <c r="AG39" s="24">
        <v>-1.7524758239634099E-4</v>
      </c>
      <c r="AH39" s="24">
        <v>3.8704181505437899E-4</v>
      </c>
      <c r="AI39" s="24">
        <v>0.13340352610929199</v>
      </c>
      <c r="AJ39" s="24">
        <v>1.5390342338799201E-3</v>
      </c>
      <c r="AK39" s="25">
        <v>0</v>
      </c>
      <c r="AL39" s="24">
        <v>-7.6692257948420396E-4</v>
      </c>
      <c r="AM39" s="24">
        <v>-1.5187205079348701E-4</v>
      </c>
      <c r="AN39" s="24">
        <v>2.0180221586842701E-3</v>
      </c>
      <c r="AO39" s="24">
        <v>1.28915225846487E-4</v>
      </c>
      <c r="AP39" s="25">
        <v>0</v>
      </c>
      <c r="AQ39" s="25">
        <v>0</v>
      </c>
      <c r="AR39" s="24">
        <v>-2.4281485950433902E-3</v>
      </c>
      <c r="AS39" s="24">
        <v>-2.9238821147948798E-3</v>
      </c>
      <c r="AT39" s="25">
        <v>0</v>
      </c>
      <c r="AU39" s="24">
        <v>-2.3770825001013401E-3</v>
      </c>
      <c r="AV39" s="24">
        <v>-2.4986658561018698E-4</v>
      </c>
      <c r="AW39" s="24">
        <v>1.2217124338479901E-3</v>
      </c>
      <c r="AX39" s="25">
        <v>0</v>
      </c>
      <c r="AY39" s="24">
        <v>-3.1344333740599799E-2</v>
      </c>
      <c r="AZ39" s="24">
        <v>-1.33120128940211E-2</v>
      </c>
      <c r="BA39" s="24">
        <v>-4.6280420710719E-4</v>
      </c>
      <c r="BB39" s="25">
        <v>0</v>
      </c>
      <c r="BC39" s="25">
        <v>0</v>
      </c>
      <c r="BD39" s="24">
        <v>7.8879588390265703E-4</v>
      </c>
      <c r="BE39" s="24">
        <v>-1.04470173091307E-3</v>
      </c>
      <c r="BF39" s="24">
        <v>-4.7928486325005598E-4</v>
      </c>
      <c r="BG39" s="25">
        <v>0</v>
      </c>
      <c r="BH39" s="24">
        <v>-4.4444935076289402E-4</v>
      </c>
      <c r="BI39" s="25">
        <v>-3.3043114850170401E-6</v>
      </c>
      <c r="BJ39" s="25">
        <v>5.7700086998920498E-5</v>
      </c>
      <c r="BK39" s="24">
        <v>4.0157160376656803E-4</v>
      </c>
      <c r="BL39" s="24">
        <v>5.4342265667716599E-4</v>
      </c>
      <c r="BM39" s="25">
        <v>-2.4706468001890398E-5</v>
      </c>
      <c r="BN39" s="24">
        <v>-8.6974520936727797E-4</v>
      </c>
      <c r="BO39" s="24">
        <v>1.6321740054168999E-4</v>
      </c>
      <c r="BP39" s="25">
        <v>3.2898966815348499E-5</v>
      </c>
      <c r="BQ39" s="24">
        <v>-1.5567966000549899E-3</v>
      </c>
      <c r="BR39" s="24">
        <v>-1.6813748801676499E-3</v>
      </c>
      <c r="BS39" s="24">
        <v>-3.4364190574417801E-3</v>
      </c>
      <c r="BT39" s="24">
        <v>7.8068590229561001E-4</v>
      </c>
      <c r="BU39" s="24">
        <v>-2.3708318385769001E-3</v>
      </c>
      <c r="BV39" s="24">
        <v>-2.4683624626784499E-4</v>
      </c>
      <c r="BW39" s="25">
        <v>5.8837173283455699E-5</v>
      </c>
      <c r="BX39" s="25">
        <v>-7.2371111047905403E-6</v>
      </c>
      <c r="BY39" s="24">
        <v>-9.7089729120186999E-4</v>
      </c>
      <c r="BZ39" s="24">
        <v>-2.6501472229908799E-4</v>
      </c>
      <c r="CA39" s="24">
        <v>6.5164239717810097E-4</v>
      </c>
      <c r="CB39" s="25">
        <v>3.3734526937581899E-5</v>
      </c>
      <c r="CC39" s="25">
        <v>-4.1004845167269499E-5</v>
      </c>
      <c r="CD39" s="24">
        <v>-1.0622394200847101E-3</v>
      </c>
      <c r="CE39" s="24">
        <v>1.2995398771577899E-3</v>
      </c>
      <c r="CF39" s="24">
        <v>-8.0864852624599401E-3</v>
      </c>
      <c r="CG39" s="24">
        <v>-1.5878696320374599E-3</v>
      </c>
      <c r="CH39" s="25">
        <v>4.6426147200749798E-5</v>
      </c>
      <c r="CI39" s="24">
        <v>2.9319922415589799E-3</v>
      </c>
      <c r="CJ39" s="24">
        <v>5.2093784858412203E-3</v>
      </c>
      <c r="CK39" s="26">
        <v>5.0889230795337097E-4</v>
      </c>
    </row>
    <row r="40" spans="2:89" ht="15.75" x14ac:dyDescent="0.25">
      <c r="B40" s="16" t="s">
        <v>77</v>
      </c>
      <c r="C40" s="1">
        <f>INDEX(Input_Cases!$B:$C,MATCH('GS Female'!$B40,Input_Cases!$B:$B,0),2)</f>
        <v>0</v>
      </c>
      <c r="E40" s="14"/>
      <c r="G40" s="205"/>
      <c r="H40" s="7" t="s">
        <v>36</v>
      </c>
      <c r="I40" s="22">
        <f t="shared" si="4"/>
        <v>0</v>
      </c>
      <c r="J40" s="23">
        <v>3.1747602881669801</v>
      </c>
      <c r="L40" s="7" t="str">
        <f t="shared" si="2"/>
        <v>X</v>
      </c>
      <c r="M40" s="7" t="str">
        <f t="shared" si="3"/>
        <v>X</v>
      </c>
      <c r="N40" s="50" t="str">
        <v>Alc</v>
      </c>
      <c r="O40" s="24" t="s">
        <v>36</v>
      </c>
      <c r="P40" s="25">
        <v>4.0688559151875301E-5</v>
      </c>
      <c r="Q40" s="24">
        <v>-6.8115928834376E-3</v>
      </c>
      <c r="R40" s="24">
        <v>-2.2906891632797999E-4</v>
      </c>
      <c r="S40" s="24">
        <v>2.2924928922803399E-4</v>
      </c>
      <c r="T40" s="24">
        <v>-3.2832048695824098E-4</v>
      </c>
      <c r="U40" s="25">
        <v>6.6947562360528703E-5</v>
      </c>
      <c r="V40" s="25">
        <v>1.4192527752734499E-5</v>
      </c>
      <c r="W40" s="24">
        <v>3.8063750827355402E-4</v>
      </c>
      <c r="X40" s="24">
        <v>6.5282454358009097E-4</v>
      </c>
      <c r="Y40" s="24">
        <v>-8.4511015508427305E-4</v>
      </c>
      <c r="Z40" s="24">
        <v>3.3989111585328502E-4</v>
      </c>
      <c r="AA40" s="24">
        <v>2.1089334353234599E-4</v>
      </c>
      <c r="AB40" s="24">
        <v>-2.1608031773483801E-4</v>
      </c>
      <c r="AC40" s="25">
        <v>-7.0765211092848501E-5</v>
      </c>
      <c r="AD40" s="24">
        <v>1.0874730000267E-4</v>
      </c>
      <c r="AE40" s="24">
        <v>-1.4752347957538701E-3</v>
      </c>
      <c r="AF40" s="25">
        <v>8.1693585745785702E-5</v>
      </c>
      <c r="AG40" s="24">
        <v>-2.4521639033948098E-4</v>
      </c>
      <c r="AH40" s="24">
        <v>7.2715791400603403E-4</v>
      </c>
      <c r="AI40" s="24">
        <v>1.5390342338804099E-3</v>
      </c>
      <c r="AJ40" s="24">
        <v>0.10615646832104</v>
      </c>
      <c r="AK40" s="25">
        <v>0</v>
      </c>
      <c r="AL40" s="24">
        <v>-3.4513371876137401E-3</v>
      </c>
      <c r="AM40" s="24">
        <v>-2.2358931168148E-4</v>
      </c>
      <c r="AN40" s="24">
        <v>-9.3910610393478796E-4</v>
      </c>
      <c r="AO40" s="24">
        <v>-2.33050459834279E-3</v>
      </c>
      <c r="AP40" s="25">
        <v>0</v>
      </c>
      <c r="AQ40" s="25">
        <v>0</v>
      </c>
      <c r="AR40" s="24">
        <v>-8.9761662667926199E-3</v>
      </c>
      <c r="AS40" s="24">
        <v>-2.4376719312195301E-3</v>
      </c>
      <c r="AT40" s="25">
        <v>0</v>
      </c>
      <c r="AU40" s="24">
        <v>1.8227731404932199E-3</v>
      </c>
      <c r="AV40" s="24">
        <v>-1.84333910481895E-3</v>
      </c>
      <c r="AW40" s="24">
        <v>-1.3638931990311699E-3</v>
      </c>
      <c r="AX40" s="25">
        <v>0</v>
      </c>
      <c r="AY40" s="24">
        <v>-6.0968509886384897E-3</v>
      </c>
      <c r="AZ40" s="24">
        <v>2.6749440473191502E-3</v>
      </c>
      <c r="BA40" s="25">
        <v>-2.9015675823788201E-5</v>
      </c>
      <c r="BB40" s="25">
        <v>0</v>
      </c>
      <c r="BC40" s="25">
        <v>0</v>
      </c>
      <c r="BD40" s="24">
        <v>1.08854185885234E-4</v>
      </c>
      <c r="BE40" s="24">
        <v>-1.01406037240419E-3</v>
      </c>
      <c r="BF40" s="25">
        <v>-7.6449036917172498E-5</v>
      </c>
      <c r="BG40" s="25">
        <v>0</v>
      </c>
      <c r="BH40" s="24">
        <v>-1.2845288609622101E-4</v>
      </c>
      <c r="BI40" s="25">
        <v>3.3190639736615799E-5</v>
      </c>
      <c r="BJ40" s="24">
        <v>-2.27206742649019E-4</v>
      </c>
      <c r="BK40" s="25">
        <v>7.9114307253122306E-5</v>
      </c>
      <c r="BL40" s="25">
        <v>3.3855517846277998E-5</v>
      </c>
      <c r="BM40" s="24">
        <v>-1.6266939874462101E-3</v>
      </c>
      <c r="BN40" s="24">
        <v>-2.8394806799934499E-4</v>
      </c>
      <c r="BO40" s="25">
        <v>-4.2321172122811003E-5</v>
      </c>
      <c r="BP40" s="24">
        <v>1.34288397047769E-4</v>
      </c>
      <c r="BQ40" s="25">
        <v>-2.7348265259803499E-5</v>
      </c>
      <c r="BR40" s="24">
        <v>-2.92334632317811E-3</v>
      </c>
      <c r="BS40" s="24">
        <v>-1.0738792741532999E-3</v>
      </c>
      <c r="BT40" s="24">
        <v>4.8001165611220604E-3</v>
      </c>
      <c r="BU40" s="24">
        <v>2.7333391389400201E-3</v>
      </c>
      <c r="BV40" s="24">
        <v>1.39909249157974E-3</v>
      </c>
      <c r="BW40" s="24">
        <v>-3.3867744870161998E-4</v>
      </c>
      <c r="BX40" s="25">
        <v>-1.82144560867141E-5</v>
      </c>
      <c r="BY40" s="24">
        <v>-1.6442738699568501E-4</v>
      </c>
      <c r="BZ40" s="24">
        <v>-2.7576253244029003E-4</v>
      </c>
      <c r="CA40" s="24">
        <v>1.5245692184802501E-3</v>
      </c>
      <c r="CB40" s="25">
        <v>-2.1893308241583501E-5</v>
      </c>
      <c r="CC40" s="25">
        <v>8.8602028540602204E-5</v>
      </c>
      <c r="CD40" s="25">
        <v>2.3694776571699799E-5</v>
      </c>
      <c r="CE40" s="24">
        <v>5.6676862817192902E-4</v>
      </c>
      <c r="CF40" s="24">
        <v>6.4247582275277898E-4</v>
      </c>
      <c r="CG40" s="24">
        <v>-1.39587319828506E-3</v>
      </c>
      <c r="CH40" s="24">
        <v>4.6194981200424496E-3</v>
      </c>
      <c r="CI40" s="25">
        <v>4.0047350704169899E-5</v>
      </c>
      <c r="CJ40" s="24">
        <v>1.1709663688566499E-3</v>
      </c>
      <c r="CK40" s="26">
        <v>3.76264892172776E-3</v>
      </c>
    </row>
    <row r="41" spans="2:89" ht="15.75" x14ac:dyDescent="0.25">
      <c r="B41" s="16" t="s">
        <v>72</v>
      </c>
      <c r="C41" s="1">
        <f>INDEX(Input_Cases!$B:$C,MATCH('GS Female'!$B41,Input_Cases!$B:$B,0),2)</f>
        <v>0</v>
      </c>
      <c r="E41" s="14"/>
      <c r="G41" s="205"/>
      <c r="H41" s="7" t="s">
        <v>74</v>
      </c>
      <c r="I41" s="22">
        <f t="shared" si="4"/>
        <v>0</v>
      </c>
      <c r="J41" s="23">
        <v>0</v>
      </c>
      <c r="L41" s="7" t="str">
        <f t="shared" si="2"/>
        <v/>
      </c>
      <c r="M41" s="7" t="str">
        <f t="shared" si="3"/>
        <v>X</v>
      </c>
      <c r="N41" s="50">
        <v>0</v>
      </c>
      <c r="O41" s="24"/>
      <c r="P41" s="25">
        <v>0</v>
      </c>
      <c r="Q41" s="24">
        <v>0</v>
      </c>
      <c r="R41" s="24">
        <v>0</v>
      </c>
      <c r="S41" s="25">
        <v>0</v>
      </c>
      <c r="T41" s="25">
        <v>0</v>
      </c>
      <c r="U41" s="25">
        <v>0</v>
      </c>
      <c r="V41" s="25">
        <v>0</v>
      </c>
      <c r="W41" s="25">
        <v>0</v>
      </c>
      <c r="X41" s="25">
        <v>0</v>
      </c>
      <c r="Y41" s="25">
        <v>0</v>
      </c>
      <c r="Z41" s="25">
        <v>0</v>
      </c>
      <c r="AA41" s="25">
        <v>0</v>
      </c>
      <c r="AB41" s="25">
        <v>0</v>
      </c>
      <c r="AC41" s="25">
        <v>0</v>
      </c>
      <c r="AD41" s="25">
        <v>0</v>
      </c>
      <c r="AE41" s="25">
        <v>0</v>
      </c>
      <c r="AF41" s="25">
        <v>0</v>
      </c>
      <c r="AG41" s="25">
        <v>0</v>
      </c>
      <c r="AH41" s="25">
        <v>0</v>
      </c>
      <c r="AI41" s="25">
        <v>0</v>
      </c>
      <c r="AJ41" s="25">
        <v>0</v>
      </c>
      <c r="AK41" s="25">
        <v>0</v>
      </c>
      <c r="AL41" s="25">
        <v>0</v>
      </c>
      <c r="AM41" s="25">
        <v>0</v>
      </c>
      <c r="AN41" s="25">
        <v>0</v>
      </c>
      <c r="AO41" s="25">
        <v>0</v>
      </c>
      <c r="AP41" s="25">
        <v>0</v>
      </c>
      <c r="AQ41" s="25">
        <v>0</v>
      </c>
      <c r="AR41" s="25">
        <v>0</v>
      </c>
      <c r="AS41" s="25">
        <v>0</v>
      </c>
      <c r="AT41" s="25">
        <v>0</v>
      </c>
      <c r="AU41" s="25">
        <v>0</v>
      </c>
      <c r="AV41" s="25">
        <v>0</v>
      </c>
      <c r="AW41" s="25">
        <v>0</v>
      </c>
      <c r="AX41" s="25">
        <v>0</v>
      </c>
      <c r="AY41" s="25">
        <v>0</v>
      </c>
      <c r="AZ41" s="25">
        <v>0</v>
      </c>
      <c r="BA41" s="25">
        <v>0</v>
      </c>
      <c r="BB41" s="25">
        <v>0</v>
      </c>
      <c r="BC41" s="25">
        <v>0</v>
      </c>
      <c r="BD41" s="25">
        <v>0</v>
      </c>
      <c r="BE41" s="25">
        <v>0</v>
      </c>
      <c r="BF41" s="25">
        <v>0</v>
      </c>
      <c r="BG41" s="25">
        <v>0</v>
      </c>
      <c r="BH41" s="25">
        <v>0</v>
      </c>
      <c r="BI41" s="25">
        <v>0</v>
      </c>
      <c r="BJ41" s="25">
        <v>0</v>
      </c>
      <c r="BK41" s="25">
        <v>0</v>
      </c>
      <c r="BL41" s="25">
        <v>0</v>
      </c>
      <c r="BM41" s="25">
        <v>0</v>
      </c>
      <c r="BN41" s="25">
        <v>0</v>
      </c>
      <c r="BO41" s="25">
        <v>0</v>
      </c>
      <c r="BP41" s="25">
        <v>0</v>
      </c>
      <c r="BQ41" s="25">
        <v>0</v>
      </c>
      <c r="BR41" s="25">
        <v>0</v>
      </c>
      <c r="BS41" s="25">
        <v>0</v>
      </c>
      <c r="BT41" s="25">
        <v>0</v>
      </c>
      <c r="BU41" s="25">
        <v>0</v>
      </c>
      <c r="BV41" s="25">
        <v>0</v>
      </c>
      <c r="BW41" s="25">
        <v>0</v>
      </c>
      <c r="BX41" s="25">
        <v>0</v>
      </c>
      <c r="BY41" s="25">
        <v>0</v>
      </c>
      <c r="BZ41" s="25">
        <v>0</v>
      </c>
      <c r="CA41" s="25">
        <v>0</v>
      </c>
      <c r="CB41" s="25">
        <v>0</v>
      </c>
      <c r="CC41" s="25">
        <v>0</v>
      </c>
      <c r="CD41" s="25">
        <v>0</v>
      </c>
      <c r="CE41" s="25">
        <v>0</v>
      </c>
      <c r="CF41" s="25">
        <v>0</v>
      </c>
      <c r="CG41" s="25">
        <v>0</v>
      </c>
      <c r="CH41" s="25">
        <v>0</v>
      </c>
      <c r="CI41" s="25">
        <v>0</v>
      </c>
      <c r="CJ41" s="25">
        <v>0</v>
      </c>
      <c r="CK41" s="27">
        <v>0</v>
      </c>
    </row>
    <row r="42" spans="2:89" ht="15.75" x14ac:dyDescent="0.25">
      <c r="B42" s="16" t="s">
        <v>78</v>
      </c>
      <c r="C42" s="1">
        <f>INDEX(Input_Cases!$B:$C,MATCH('GS Female'!$B42,Input_Cases!$B:$B,0),2)</f>
        <v>0</v>
      </c>
      <c r="E42" s="14"/>
      <c r="G42" s="205"/>
      <c r="H42" s="7" t="s">
        <v>38</v>
      </c>
      <c r="I42" s="22">
        <f t="shared" si="4"/>
        <v>0</v>
      </c>
      <c r="J42" s="23">
        <v>1.19856453491593</v>
      </c>
      <c r="L42" s="7" t="str">
        <f t="shared" si="2"/>
        <v>X</v>
      </c>
      <c r="M42" s="7" t="str">
        <f t="shared" si="3"/>
        <v>X</v>
      </c>
      <c r="N42" s="50" t="str">
        <v>Ano</v>
      </c>
      <c r="O42" s="24" t="s">
        <v>38</v>
      </c>
      <c r="P42" s="25">
        <v>5.1993888824817498E-6</v>
      </c>
      <c r="Q42" s="24">
        <v>-9.1436533268472102E-4</v>
      </c>
      <c r="R42" s="24">
        <v>-1.0071234607246599E-4</v>
      </c>
      <c r="S42" s="24">
        <v>1.06089924521574E-4</v>
      </c>
      <c r="T42" s="25">
        <v>4.5773480776261803E-5</v>
      </c>
      <c r="U42" s="25">
        <v>1.6506840696120799E-5</v>
      </c>
      <c r="V42" s="25">
        <v>-1.2355780680939799E-6</v>
      </c>
      <c r="W42" s="24">
        <v>1.96158143398373E-4</v>
      </c>
      <c r="X42" s="25">
        <v>6.1736779985920896E-5</v>
      </c>
      <c r="Y42" s="24">
        <v>1.5821852894825901E-4</v>
      </c>
      <c r="Z42" s="24">
        <v>2.0993393568871299E-4</v>
      </c>
      <c r="AA42" s="25">
        <v>2.21573722007791E-5</v>
      </c>
      <c r="AB42" s="25">
        <v>9.3178611490913699E-5</v>
      </c>
      <c r="AC42" s="25">
        <v>-4.2733628773059402E-5</v>
      </c>
      <c r="AD42" s="24">
        <v>1.25884303508686E-4</v>
      </c>
      <c r="AE42" s="25">
        <v>-5.8715241243942902E-5</v>
      </c>
      <c r="AF42" s="25">
        <v>6.8363007999706796E-5</v>
      </c>
      <c r="AG42" s="25">
        <v>-8.8067218278304403E-5</v>
      </c>
      <c r="AH42" s="25">
        <v>4.9033105401568498E-5</v>
      </c>
      <c r="AI42" s="24">
        <v>-7.6692257948440302E-4</v>
      </c>
      <c r="AJ42" s="24">
        <v>-3.4513371876138299E-3</v>
      </c>
      <c r="AK42" s="25">
        <v>0</v>
      </c>
      <c r="AL42" s="24">
        <v>2.4180412529514299E-2</v>
      </c>
      <c r="AM42" s="24">
        <v>1.3158515922469401E-4</v>
      </c>
      <c r="AN42" s="25">
        <v>-9.4218260759660295E-5</v>
      </c>
      <c r="AO42" s="24">
        <v>7.3042390224148498E-4</v>
      </c>
      <c r="AP42" s="25">
        <v>0</v>
      </c>
      <c r="AQ42" s="25">
        <v>0</v>
      </c>
      <c r="AR42" s="24">
        <v>-1.0270692077681E-4</v>
      </c>
      <c r="AS42" s="24">
        <v>1.00020390702195E-4</v>
      </c>
      <c r="AT42" s="25">
        <v>0</v>
      </c>
      <c r="AU42" s="24">
        <v>7.9267710799896501E-4</v>
      </c>
      <c r="AV42" s="24">
        <v>-3.3805665142172298E-4</v>
      </c>
      <c r="AW42" s="24">
        <v>-5.5639242373046896E-4</v>
      </c>
      <c r="AX42" s="25">
        <v>0</v>
      </c>
      <c r="AY42" s="24">
        <v>2.0464536820218801E-3</v>
      </c>
      <c r="AZ42" s="24">
        <v>4.5776462374452E-4</v>
      </c>
      <c r="BA42" s="24">
        <v>-1.2261520413052199E-4</v>
      </c>
      <c r="BB42" s="25">
        <v>0</v>
      </c>
      <c r="BC42" s="25">
        <v>0</v>
      </c>
      <c r="BD42" s="25">
        <v>4.5883284412834098E-5</v>
      </c>
      <c r="BE42" s="24">
        <v>1.99754846678237E-4</v>
      </c>
      <c r="BF42" s="24">
        <v>-1.25344642305389E-4</v>
      </c>
      <c r="BG42" s="25">
        <v>0</v>
      </c>
      <c r="BH42" s="24">
        <v>1.81781224105415E-4</v>
      </c>
      <c r="BI42" s="25">
        <v>-1.0203239659946399E-5</v>
      </c>
      <c r="BJ42" s="24">
        <v>1.2412895137613701E-4</v>
      </c>
      <c r="BK42" s="25">
        <v>-3.4006153790031002E-5</v>
      </c>
      <c r="BL42" s="24">
        <v>4.9181936672898605E-4</v>
      </c>
      <c r="BM42" s="25">
        <v>3.6355537027317499E-5</v>
      </c>
      <c r="BN42" s="24">
        <v>-1.0187148693984299E-4</v>
      </c>
      <c r="BO42" s="25">
        <v>-9.7248333080306996E-6</v>
      </c>
      <c r="BP42" s="25">
        <v>3.8513020145091899E-7</v>
      </c>
      <c r="BQ42" s="25">
        <v>1.03764300355026E-5</v>
      </c>
      <c r="BR42" s="24">
        <v>-6.6972329931703296E-4</v>
      </c>
      <c r="BS42" s="24">
        <v>1.1862069633906901E-4</v>
      </c>
      <c r="BT42" s="24">
        <v>5.4802951559608103E-4</v>
      </c>
      <c r="BU42" s="24">
        <v>-2.4109348405321699E-2</v>
      </c>
      <c r="BV42" s="24">
        <v>5.5111116225075305E-4</v>
      </c>
      <c r="BW42" s="25">
        <v>6.3804242433237196E-5</v>
      </c>
      <c r="BX42" s="25">
        <v>-1.59603736133289E-6</v>
      </c>
      <c r="BY42" s="24">
        <v>5.39006644860112E-4</v>
      </c>
      <c r="BZ42" s="24">
        <v>-1.3285700196138001E-4</v>
      </c>
      <c r="CA42" s="24">
        <v>3.1187249263256E-4</v>
      </c>
      <c r="CB42" s="25">
        <v>-4.4785573547225097E-6</v>
      </c>
      <c r="CC42" s="25">
        <v>1.2138874660357899E-5</v>
      </c>
      <c r="CD42" s="24">
        <v>-6.0091265703165304E-4</v>
      </c>
      <c r="CE42" s="24">
        <v>1.27984927786018E-4</v>
      </c>
      <c r="CF42" s="25">
        <v>-5.9140157335569797E-5</v>
      </c>
      <c r="CG42" s="24">
        <v>1.8683324445647399E-4</v>
      </c>
      <c r="CH42" s="24">
        <v>7.9808000117162796E-4</v>
      </c>
      <c r="CI42" s="25">
        <v>-9.0571010586737105E-5</v>
      </c>
      <c r="CJ42" s="24">
        <v>6.3814523781455202E-4</v>
      </c>
      <c r="CK42" s="26">
        <v>-2.1983402123052599E-4</v>
      </c>
    </row>
    <row r="43" spans="2:89" ht="15.75" x14ac:dyDescent="0.25">
      <c r="B43" s="16" t="s">
        <v>79</v>
      </c>
      <c r="C43" s="1">
        <f>INDEX(Input_Cases!$B:$C,MATCH('GS Female'!$B43,Input_Cases!$B:$B,0),2)</f>
        <v>0</v>
      </c>
      <c r="E43" s="14"/>
      <c r="G43" s="205"/>
      <c r="H43" s="7" t="s">
        <v>40</v>
      </c>
      <c r="I43" s="22">
        <f t="shared" si="4"/>
        <v>0</v>
      </c>
      <c r="J43" s="23">
        <v>0.14664976572764499</v>
      </c>
      <c r="L43" s="7" t="str">
        <f t="shared" si="2"/>
        <v>X</v>
      </c>
      <c r="M43" s="7" t="str">
        <f t="shared" si="3"/>
        <v>X</v>
      </c>
      <c r="N43" s="50" t="str">
        <v>Ast</v>
      </c>
      <c r="O43" s="24" t="s">
        <v>40</v>
      </c>
      <c r="P43" s="25">
        <v>1.9851868302657201E-6</v>
      </c>
      <c r="Q43" s="24">
        <v>-1.3781687074547301E-4</v>
      </c>
      <c r="R43" s="25">
        <v>-1.21029665079436E-5</v>
      </c>
      <c r="S43" s="25">
        <v>-1.6455374631831601E-6</v>
      </c>
      <c r="T43" s="25">
        <v>1.24160188944687E-5</v>
      </c>
      <c r="U43" s="25">
        <v>7.8083490286097993E-5</v>
      </c>
      <c r="V43" s="25">
        <v>-1.23289062037945E-5</v>
      </c>
      <c r="W43" s="25">
        <v>-3.4296526329578599E-5</v>
      </c>
      <c r="X43" s="25">
        <v>1.69331775602529E-5</v>
      </c>
      <c r="Y43" s="24">
        <v>-1.46087649974712E-4</v>
      </c>
      <c r="Z43" s="25">
        <v>-5.1939161386115401E-5</v>
      </c>
      <c r="AA43" s="25">
        <v>-1.8101601899412302E-5</v>
      </c>
      <c r="AB43" s="25">
        <v>-2.7243482564901899E-6</v>
      </c>
      <c r="AC43" s="25">
        <v>-1.6886801982554998E-5</v>
      </c>
      <c r="AD43" s="25">
        <v>-3.5624991558271298E-5</v>
      </c>
      <c r="AE43" s="25">
        <v>2.8238531136986199E-5</v>
      </c>
      <c r="AF43" s="25">
        <v>3.3354603874594697E-5</v>
      </c>
      <c r="AG43" s="25">
        <v>-5.4220616177331902E-5</v>
      </c>
      <c r="AH43" s="25">
        <v>1.91230801517405E-5</v>
      </c>
      <c r="AI43" s="24">
        <v>-1.5187205079346001E-4</v>
      </c>
      <c r="AJ43" s="24">
        <v>-2.2358931168147501E-4</v>
      </c>
      <c r="AK43" s="25">
        <v>0</v>
      </c>
      <c r="AL43" s="24">
        <v>1.3158515922469699E-4</v>
      </c>
      <c r="AM43" s="24">
        <v>1.5620085419796501E-3</v>
      </c>
      <c r="AN43" s="25">
        <v>4.8626536569027997E-5</v>
      </c>
      <c r="AO43" s="24">
        <v>1.37897598105248E-4</v>
      </c>
      <c r="AP43" s="25">
        <v>0</v>
      </c>
      <c r="AQ43" s="25">
        <v>0</v>
      </c>
      <c r="AR43" s="24">
        <v>-1.8458702491095801E-4</v>
      </c>
      <c r="AS43" s="25">
        <v>-8.7352864999567393E-6</v>
      </c>
      <c r="AT43" s="25">
        <v>0</v>
      </c>
      <c r="AU43" s="25">
        <v>-6.0251049718279301E-5</v>
      </c>
      <c r="AV43" s="25">
        <v>-8.9810958723443796E-5</v>
      </c>
      <c r="AW43" s="25">
        <v>-1.40034237185717E-5</v>
      </c>
      <c r="AX43" s="25">
        <v>0</v>
      </c>
      <c r="AY43" s="24">
        <v>-2.66329174284982E-4</v>
      </c>
      <c r="AZ43" s="25">
        <v>-8.6964105382005507E-5</v>
      </c>
      <c r="BA43" s="25">
        <v>-4.4282179202496599E-5</v>
      </c>
      <c r="BB43" s="25">
        <v>0</v>
      </c>
      <c r="BC43" s="25">
        <v>0</v>
      </c>
      <c r="BD43" s="25">
        <v>-3.0832912471644303E-5</v>
      </c>
      <c r="BE43" s="24">
        <v>2.6281213914761202E-4</v>
      </c>
      <c r="BF43" s="25">
        <v>-9.2415638577047105E-5</v>
      </c>
      <c r="BG43" s="25">
        <v>0</v>
      </c>
      <c r="BH43" s="25">
        <v>-4.4790371741753397E-5</v>
      </c>
      <c r="BI43" s="25">
        <v>-2.0009857485848499E-6</v>
      </c>
      <c r="BJ43" s="25">
        <v>1.7975444752942499E-5</v>
      </c>
      <c r="BK43" s="25">
        <v>-9.8035034265143698E-7</v>
      </c>
      <c r="BL43" s="25">
        <v>3.4853456697424798E-5</v>
      </c>
      <c r="BM43" s="25">
        <v>2.0026657233548498E-6</v>
      </c>
      <c r="BN43" s="25">
        <v>6.6797628024422903E-5</v>
      </c>
      <c r="BO43" s="25">
        <v>2.1109101293931201E-7</v>
      </c>
      <c r="BP43" s="25">
        <v>-3.21021927911928E-6</v>
      </c>
      <c r="BQ43" s="25">
        <v>8.2455091306625697E-7</v>
      </c>
      <c r="BR43" s="25">
        <v>-7.3487578291717202E-5</v>
      </c>
      <c r="BS43" s="24">
        <v>-1.12748635692886E-4</v>
      </c>
      <c r="BT43" s="25">
        <v>1.4380319795688501E-5</v>
      </c>
      <c r="BU43" s="24">
        <v>-2.1249292971378699E-4</v>
      </c>
      <c r="BV43" s="24">
        <v>-1.0341156265502501E-4</v>
      </c>
      <c r="BW43" s="25">
        <v>-2.59154581962671E-5</v>
      </c>
      <c r="BX43" s="25">
        <v>7.8193266533632703E-7</v>
      </c>
      <c r="BY43" s="25">
        <v>1.0030648530681899E-5</v>
      </c>
      <c r="BZ43" s="25">
        <v>-2.46648452461633E-5</v>
      </c>
      <c r="CA43" s="25">
        <v>8.4984810616994805E-5</v>
      </c>
      <c r="CB43" s="25">
        <v>7.3367109553395097E-7</v>
      </c>
      <c r="CC43" s="25">
        <v>1.56070409713687E-6</v>
      </c>
      <c r="CD43" s="24">
        <v>1.1263376559169E-4</v>
      </c>
      <c r="CE43" s="25">
        <v>-7.7580372768615399E-5</v>
      </c>
      <c r="CF43" s="25">
        <v>1.0084331541711799E-5</v>
      </c>
      <c r="CG43" s="25">
        <v>-2.86652526651428E-5</v>
      </c>
      <c r="CH43" s="24">
        <v>1.92348544753342E-4</v>
      </c>
      <c r="CI43" s="25">
        <v>-6.3139949990604797E-5</v>
      </c>
      <c r="CJ43" s="24">
        <v>-3.9885805383999001E-4</v>
      </c>
      <c r="CK43" s="26">
        <v>4.2289235604240602E-4</v>
      </c>
    </row>
    <row r="44" spans="2:89" ht="15.75" x14ac:dyDescent="0.25">
      <c r="B44" s="16" t="s">
        <v>80</v>
      </c>
      <c r="C44" s="1">
        <f>INDEX(Input_Cases!$B:$C,MATCH('GS Female'!$B44,Input_Cases!$B:$B,0),2)</f>
        <v>0</v>
      </c>
      <c r="E44" s="14"/>
      <c r="G44" s="205"/>
      <c r="H44" s="7" t="s">
        <v>42</v>
      </c>
      <c r="I44" s="22">
        <f t="shared" si="4"/>
        <v>0</v>
      </c>
      <c r="J44" s="23">
        <v>0.17822573530756899</v>
      </c>
      <c r="L44" s="7" t="str">
        <f t="shared" si="2"/>
        <v>X</v>
      </c>
      <c r="M44" s="7" t="str">
        <f t="shared" si="3"/>
        <v>X</v>
      </c>
      <c r="N44" s="50" t="str">
        <v>Bli</v>
      </c>
      <c r="O44" s="24" t="s">
        <v>42</v>
      </c>
      <c r="P44" s="25">
        <v>-9.2954874802092092E-6</v>
      </c>
      <c r="Q44" s="24">
        <v>-5.7470062116632805E-4</v>
      </c>
      <c r="R44" s="25">
        <v>-4.5177201871163802E-6</v>
      </c>
      <c r="S44" s="25">
        <v>-4.7207473818038499E-5</v>
      </c>
      <c r="T44" s="24">
        <v>1.31249725831463E-4</v>
      </c>
      <c r="U44" s="24">
        <v>2.7789277750065399E-4</v>
      </c>
      <c r="V44" s="25">
        <v>3.68719348520719E-5</v>
      </c>
      <c r="W44" s="25">
        <v>1.60417936633479E-5</v>
      </c>
      <c r="X44" s="25">
        <v>1.9249597029775601E-5</v>
      </c>
      <c r="Y44" s="25">
        <v>-1.11828036886585E-5</v>
      </c>
      <c r="Z44" s="25">
        <v>2.8589455043553999E-6</v>
      </c>
      <c r="AA44" s="25">
        <v>3.28698776073942E-5</v>
      </c>
      <c r="AB44" s="25">
        <v>1.79142535781987E-5</v>
      </c>
      <c r="AC44" s="24">
        <v>1.0767305686573099E-4</v>
      </c>
      <c r="AD44" s="25">
        <v>-6.5519962581124394E-5</v>
      </c>
      <c r="AE44" s="24">
        <v>1.15767747767549E-4</v>
      </c>
      <c r="AF44" s="25">
        <v>7.87966345642468E-6</v>
      </c>
      <c r="AG44" s="25">
        <v>-7.7851280063773805E-5</v>
      </c>
      <c r="AH44" s="24">
        <v>2.3578253437998501E-4</v>
      </c>
      <c r="AI44" s="24">
        <v>2.0180221586842801E-3</v>
      </c>
      <c r="AJ44" s="24">
        <v>-9.3910610393480802E-4</v>
      </c>
      <c r="AK44" s="25">
        <v>0</v>
      </c>
      <c r="AL44" s="25">
        <v>-9.4218260759663399E-5</v>
      </c>
      <c r="AM44" s="25">
        <v>4.8626536569028302E-5</v>
      </c>
      <c r="AN44" s="24">
        <v>5.9476942068573402E-3</v>
      </c>
      <c r="AO44" s="24">
        <v>-2.1305906546873201E-4</v>
      </c>
      <c r="AP44" s="25">
        <v>0</v>
      </c>
      <c r="AQ44" s="25">
        <v>0</v>
      </c>
      <c r="AR44" s="24">
        <v>-2.05947877849018E-4</v>
      </c>
      <c r="AS44" s="25">
        <v>-9.1504218676743702E-5</v>
      </c>
      <c r="AT44" s="25">
        <v>0</v>
      </c>
      <c r="AU44" s="24">
        <v>7.8622273576977599E-4</v>
      </c>
      <c r="AV44" s="25">
        <v>-8.7149131442346199E-5</v>
      </c>
      <c r="AW44" s="24">
        <v>1.1498441927239E-4</v>
      </c>
      <c r="AX44" s="25">
        <v>0</v>
      </c>
      <c r="AY44" s="24">
        <v>2.0294445518116599E-4</v>
      </c>
      <c r="AZ44" s="25">
        <v>8.4554672366976498E-5</v>
      </c>
      <c r="BA44" s="25">
        <v>5.3234943557096102E-5</v>
      </c>
      <c r="BB44" s="25">
        <v>0</v>
      </c>
      <c r="BC44" s="25">
        <v>0</v>
      </c>
      <c r="BD44" s="24">
        <v>1.7206242286106301E-4</v>
      </c>
      <c r="BE44" s="24">
        <v>3.0635146315431E-4</v>
      </c>
      <c r="BF44" s="25">
        <v>5.2619479902611403E-5</v>
      </c>
      <c r="BG44" s="25">
        <v>0</v>
      </c>
      <c r="BH44" s="24">
        <v>-1.7236935123053599E-4</v>
      </c>
      <c r="BI44" s="25">
        <v>3.0345144937127802E-6</v>
      </c>
      <c r="BJ44" s="25">
        <v>4.0569067424100996E-6</v>
      </c>
      <c r="BK44" s="25">
        <v>-4.3997265663137296E-6</v>
      </c>
      <c r="BL44" s="25">
        <v>-5.1426598380482803E-5</v>
      </c>
      <c r="BM44" s="25">
        <v>1.29833398752466E-5</v>
      </c>
      <c r="BN44" s="24">
        <v>2.3358200698670801E-4</v>
      </c>
      <c r="BO44" s="25">
        <v>-3.0359274979564299E-6</v>
      </c>
      <c r="BP44" s="25">
        <v>2.4752405285381701E-6</v>
      </c>
      <c r="BQ44" s="25">
        <v>-2.6032467227272501E-5</v>
      </c>
      <c r="BR44" s="25">
        <v>1.1304087986322E-5</v>
      </c>
      <c r="BS44" s="24">
        <v>-2.2944469338039101E-4</v>
      </c>
      <c r="BT44" s="25">
        <v>-4.8821321265645203E-5</v>
      </c>
      <c r="BU44" s="24">
        <v>-7.5933083901218396E-4</v>
      </c>
      <c r="BV44" s="24">
        <v>-2.78561032015148E-4</v>
      </c>
      <c r="BW44" s="25">
        <v>-4.5839742329724599E-5</v>
      </c>
      <c r="BX44" s="25">
        <v>1.7807293273579499E-6</v>
      </c>
      <c r="BY44" s="25">
        <v>8.8886083935353394E-5</v>
      </c>
      <c r="BZ44" s="25">
        <v>-9.5477057240434703E-5</v>
      </c>
      <c r="CA44" s="24">
        <v>1.3347678872782699E-4</v>
      </c>
      <c r="CB44" s="25">
        <v>-1.14003331577611E-5</v>
      </c>
      <c r="CC44" s="25">
        <v>8.2023886857899107E-6</v>
      </c>
      <c r="CD44" s="24">
        <v>-3.08557958570166E-4</v>
      </c>
      <c r="CE44" s="24">
        <v>3.7671677210521698E-4</v>
      </c>
      <c r="CF44" s="25">
        <v>-8.8535989367023398E-5</v>
      </c>
      <c r="CG44" s="24">
        <v>-1.57579433077605E-4</v>
      </c>
      <c r="CH44" s="25">
        <v>3.0447466575049899E-5</v>
      </c>
      <c r="CI44" s="25">
        <v>6.8103252388444394E-5</v>
      </c>
      <c r="CJ44" s="24">
        <v>3.3178632108959598E-4</v>
      </c>
      <c r="CK44" s="26">
        <v>-1.9482847093157799E-4</v>
      </c>
    </row>
    <row r="45" spans="2:89" ht="15.75" x14ac:dyDescent="0.25">
      <c r="B45" s="16" t="s">
        <v>81</v>
      </c>
      <c r="C45" s="1">
        <f>INDEX(Input_Cases!$B:$C,MATCH('GS Female'!$B45,Input_Cases!$B:$B,0),2)</f>
        <v>0</v>
      </c>
      <c r="E45" s="14"/>
      <c r="G45" s="205"/>
      <c r="H45" s="7" t="s">
        <v>45</v>
      </c>
      <c r="I45" s="22">
        <f t="shared" si="4"/>
        <v>0</v>
      </c>
      <c r="J45" s="23">
        <v>4.2510918987870303</v>
      </c>
      <c r="L45" s="7" t="str">
        <f t="shared" si="2"/>
        <v>X</v>
      </c>
      <c r="M45" s="7" t="str">
        <f t="shared" si="3"/>
        <v>X</v>
      </c>
      <c r="N45" s="50" t="str">
        <v>Can</v>
      </c>
      <c r="O45" s="24" t="s">
        <v>45</v>
      </c>
      <c r="P45" s="24">
        <v>1.9689970392627E-4</v>
      </c>
      <c r="Q45" s="24">
        <v>8.43359859820951E-4</v>
      </c>
      <c r="R45" s="24">
        <v>1.7853142590820001E-4</v>
      </c>
      <c r="S45" s="25">
        <v>1.5687961112221199E-5</v>
      </c>
      <c r="T45" s="24">
        <v>1.2850102854117099E-4</v>
      </c>
      <c r="U45" s="24">
        <v>-3.5022368799309298E-4</v>
      </c>
      <c r="V45" s="25">
        <v>-2.7344607669209901E-5</v>
      </c>
      <c r="W45" s="25">
        <v>5.37491563457441E-5</v>
      </c>
      <c r="X45" s="24">
        <v>2.10084995087029E-4</v>
      </c>
      <c r="Y45" s="25">
        <v>6.9024950120102205E-5</v>
      </c>
      <c r="Z45" s="24">
        <v>3.59835808896314E-4</v>
      </c>
      <c r="AA45" s="25">
        <v>-4.60067829270755E-5</v>
      </c>
      <c r="AB45" s="25">
        <v>-5.6222891044541602E-5</v>
      </c>
      <c r="AC45" s="24">
        <v>3.80575985480626E-4</v>
      </c>
      <c r="AD45" s="25">
        <v>1.85481020017851E-5</v>
      </c>
      <c r="AE45" s="24">
        <v>2.8003899709631402E-4</v>
      </c>
      <c r="AF45" s="25">
        <v>-1.3668001099494E-7</v>
      </c>
      <c r="AG45" s="25">
        <v>7.4981281813486303E-5</v>
      </c>
      <c r="AH45" s="24">
        <v>-1.8755552764942901E-4</v>
      </c>
      <c r="AI45" s="24">
        <v>1.28915225846619E-4</v>
      </c>
      <c r="AJ45" s="24">
        <v>-2.3305045983428498E-3</v>
      </c>
      <c r="AK45" s="25">
        <v>0</v>
      </c>
      <c r="AL45" s="24">
        <v>7.3042390224162398E-4</v>
      </c>
      <c r="AM45" s="24">
        <v>1.3789759810522301E-4</v>
      </c>
      <c r="AN45" s="24">
        <v>-2.13059065468729E-4</v>
      </c>
      <c r="AO45" s="24">
        <v>3.6737705410611603E-2</v>
      </c>
      <c r="AP45" s="25">
        <v>0</v>
      </c>
      <c r="AQ45" s="25">
        <v>0</v>
      </c>
      <c r="AR45" s="24">
        <v>3.6477632622414002E-4</v>
      </c>
      <c r="AS45" s="24">
        <v>-8.1511235137207499E-4</v>
      </c>
      <c r="AT45" s="25">
        <v>0</v>
      </c>
      <c r="AU45" s="24">
        <v>-3.0701476703910899E-3</v>
      </c>
      <c r="AV45" s="24">
        <v>-1.1778076451759801E-4</v>
      </c>
      <c r="AW45" s="24">
        <v>-1.5733370517000299E-4</v>
      </c>
      <c r="AX45" s="25">
        <v>0</v>
      </c>
      <c r="AY45" s="24">
        <v>1.8975413240707899E-3</v>
      </c>
      <c r="AZ45" s="24">
        <v>1.3536024273699999E-4</v>
      </c>
      <c r="BA45" s="24">
        <v>-1.8461230429346601E-4</v>
      </c>
      <c r="BB45" s="25">
        <v>0</v>
      </c>
      <c r="BC45" s="25">
        <v>0</v>
      </c>
      <c r="BD45" s="24">
        <v>-1.28833566233718E-4</v>
      </c>
      <c r="BE45" s="24">
        <v>-4.0041909742315901E-4</v>
      </c>
      <c r="BF45" s="24">
        <v>2.7056007630364698E-4</v>
      </c>
      <c r="BG45" s="25">
        <v>0</v>
      </c>
      <c r="BH45" s="25">
        <v>3.8616943465363198E-5</v>
      </c>
      <c r="BI45" s="24">
        <v>-4.6991202823908301E-4</v>
      </c>
      <c r="BJ45" s="24">
        <v>4.3748653236111402E-4</v>
      </c>
      <c r="BK45" s="25">
        <v>-3.11771892663196E-5</v>
      </c>
      <c r="BL45" s="24">
        <v>9.9121130745982201E-4</v>
      </c>
      <c r="BM45" s="25">
        <v>3.4517395716964901E-5</v>
      </c>
      <c r="BN45" s="24">
        <v>1.84421202714786E-4</v>
      </c>
      <c r="BO45" s="25">
        <v>-2.9970092005262698E-6</v>
      </c>
      <c r="BP45" s="25">
        <v>9.98873285575962E-6</v>
      </c>
      <c r="BQ45" s="25">
        <v>-1.05182477681405E-6</v>
      </c>
      <c r="BR45" s="24">
        <v>-5.3071581610056795E-4</v>
      </c>
      <c r="BS45" s="24">
        <v>2.6659581767647799E-3</v>
      </c>
      <c r="BT45" s="24">
        <v>-4.2464942067881902E-4</v>
      </c>
      <c r="BU45" s="24">
        <v>-1.1874162718451401E-3</v>
      </c>
      <c r="BV45" s="24">
        <v>5.3873368856716304E-4</v>
      </c>
      <c r="BW45" s="24">
        <v>-2.3475040484938802E-3</v>
      </c>
      <c r="BX45" s="25">
        <v>-1.01127220327821E-7</v>
      </c>
      <c r="BY45" s="25">
        <v>-5.1509349506838697E-5</v>
      </c>
      <c r="BZ45" s="25">
        <v>2.70292502945265E-5</v>
      </c>
      <c r="CA45" s="25">
        <v>-6.8167372604654202E-5</v>
      </c>
      <c r="CB45" s="25">
        <v>4.0091948304765998E-5</v>
      </c>
      <c r="CC45" s="25">
        <v>-1.33706835270312E-5</v>
      </c>
      <c r="CD45" s="25">
        <v>-3.3840400225282103E-5</v>
      </c>
      <c r="CE45" s="24">
        <v>4.6960106745015E-4</v>
      </c>
      <c r="CF45" s="24">
        <v>2.38353079250078E-4</v>
      </c>
      <c r="CG45" s="24">
        <v>-6.7762781790366503E-4</v>
      </c>
      <c r="CH45" s="24">
        <v>5.4302291964256301E-3</v>
      </c>
      <c r="CI45" s="24">
        <v>-1.07753871173076E-4</v>
      </c>
      <c r="CJ45" s="24">
        <v>-3.3906781355389501E-4</v>
      </c>
      <c r="CK45" s="26">
        <v>2.2537280891178901E-3</v>
      </c>
    </row>
    <row r="46" spans="2:89" ht="15.75" x14ac:dyDescent="0.25">
      <c r="B46" s="16" t="s">
        <v>82</v>
      </c>
      <c r="C46" s="1">
        <f>INDEX(Input_Cases!$B:$C,MATCH('GS Female'!$B46,Input_Cases!$B:$B,0),2)</f>
        <v>0</v>
      </c>
      <c r="E46" s="14"/>
      <c r="G46" s="205"/>
      <c r="H46" s="7" t="s">
        <v>47</v>
      </c>
      <c r="I46" s="22">
        <f t="shared" si="4"/>
        <v>0</v>
      </c>
      <c r="J46" s="23">
        <v>0</v>
      </c>
      <c r="L46" s="7" t="str">
        <f t="shared" si="2"/>
        <v/>
      </c>
      <c r="M46" s="7" t="str">
        <f t="shared" si="3"/>
        <v>X</v>
      </c>
      <c r="N46" s="50">
        <v>0</v>
      </c>
      <c r="O46" s="24"/>
      <c r="P46" s="25">
        <v>0</v>
      </c>
      <c r="Q46" s="24">
        <v>0</v>
      </c>
      <c r="R46" s="24">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c r="AI46" s="25">
        <v>0</v>
      </c>
      <c r="AJ46" s="25">
        <v>0</v>
      </c>
      <c r="AK46" s="25">
        <v>0</v>
      </c>
      <c r="AL46" s="25">
        <v>0</v>
      </c>
      <c r="AM46" s="25">
        <v>0</v>
      </c>
      <c r="AN46" s="25">
        <v>0</v>
      </c>
      <c r="AO46" s="25">
        <v>0</v>
      </c>
      <c r="AP46" s="25">
        <v>0</v>
      </c>
      <c r="AQ46" s="25">
        <v>0</v>
      </c>
      <c r="AR46" s="25">
        <v>0</v>
      </c>
      <c r="AS46" s="25">
        <v>0</v>
      </c>
      <c r="AT46" s="25">
        <v>0</v>
      </c>
      <c r="AU46" s="25">
        <v>0</v>
      </c>
      <c r="AV46" s="25">
        <v>0</v>
      </c>
      <c r="AW46" s="25">
        <v>0</v>
      </c>
      <c r="AX46" s="25">
        <v>0</v>
      </c>
      <c r="AY46" s="25">
        <v>0</v>
      </c>
      <c r="AZ46" s="25">
        <v>0</v>
      </c>
      <c r="BA46" s="25">
        <v>0</v>
      </c>
      <c r="BB46" s="25">
        <v>0</v>
      </c>
      <c r="BC46" s="25">
        <v>0</v>
      </c>
      <c r="BD46" s="25">
        <v>0</v>
      </c>
      <c r="BE46" s="25">
        <v>0</v>
      </c>
      <c r="BF46" s="25">
        <v>0</v>
      </c>
      <c r="BG46" s="25">
        <v>0</v>
      </c>
      <c r="BH46" s="25">
        <v>0</v>
      </c>
      <c r="BI46" s="25">
        <v>0</v>
      </c>
      <c r="BJ46" s="25">
        <v>0</v>
      </c>
      <c r="BK46" s="25">
        <v>0</v>
      </c>
      <c r="BL46" s="25">
        <v>0</v>
      </c>
      <c r="BM46" s="25">
        <v>0</v>
      </c>
      <c r="BN46" s="25">
        <v>0</v>
      </c>
      <c r="BO46" s="25">
        <v>0</v>
      </c>
      <c r="BP46" s="25">
        <v>0</v>
      </c>
      <c r="BQ46" s="25">
        <v>0</v>
      </c>
      <c r="BR46" s="25">
        <v>0</v>
      </c>
      <c r="BS46" s="25">
        <v>0</v>
      </c>
      <c r="BT46" s="25">
        <v>0</v>
      </c>
      <c r="BU46" s="25">
        <v>0</v>
      </c>
      <c r="BV46" s="25">
        <v>0</v>
      </c>
      <c r="BW46" s="25">
        <v>0</v>
      </c>
      <c r="BX46" s="25">
        <v>0</v>
      </c>
      <c r="BY46" s="25">
        <v>0</v>
      </c>
      <c r="BZ46" s="25">
        <v>0</v>
      </c>
      <c r="CA46" s="25">
        <v>0</v>
      </c>
      <c r="CB46" s="25">
        <v>0</v>
      </c>
      <c r="CC46" s="25">
        <v>0</v>
      </c>
      <c r="CD46" s="25">
        <v>0</v>
      </c>
      <c r="CE46" s="25">
        <v>0</v>
      </c>
      <c r="CF46" s="25">
        <v>0</v>
      </c>
      <c r="CG46" s="25">
        <v>0</v>
      </c>
      <c r="CH46" s="25">
        <v>0</v>
      </c>
      <c r="CI46" s="25">
        <v>0</v>
      </c>
      <c r="CJ46" s="25">
        <v>0</v>
      </c>
      <c r="CK46" s="27">
        <v>0</v>
      </c>
    </row>
    <row r="47" spans="2:89" ht="15.75" x14ac:dyDescent="0.25">
      <c r="B47" s="16" t="s">
        <v>83</v>
      </c>
      <c r="C47" s="1">
        <f>INDEX(Input_Cases!$B:$C,MATCH('GS Female'!$B47,Input_Cases!$B:$B,0),2)</f>
        <v>0</v>
      </c>
      <c r="E47" s="14"/>
      <c r="G47" s="205"/>
      <c r="H47" s="7" t="s">
        <v>49</v>
      </c>
      <c r="I47" s="22">
        <f t="shared" si="4"/>
        <v>0</v>
      </c>
      <c r="J47" s="23">
        <v>0</v>
      </c>
      <c r="L47" s="7" t="str">
        <f t="shared" si="2"/>
        <v/>
      </c>
      <c r="M47" s="7" t="str">
        <f t="shared" si="3"/>
        <v>X</v>
      </c>
      <c r="N47" s="50">
        <v>0</v>
      </c>
      <c r="O47" s="24"/>
      <c r="P47" s="25">
        <v>0</v>
      </c>
      <c r="Q47" s="24">
        <v>0</v>
      </c>
      <c r="R47" s="24">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c r="AI47" s="25">
        <v>0</v>
      </c>
      <c r="AJ47" s="25">
        <v>0</v>
      </c>
      <c r="AK47" s="25">
        <v>0</v>
      </c>
      <c r="AL47" s="25">
        <v>0</v>
      </c>
      <c r="AM47" s="25">
        <v>0</v>
      </c>
      <c r="AN47" s="25">
        <v>0</v>
      </c>
      <c r="AO47" s="25">
        <v>0</v>
      </c>
      <c r="AP47" s="25">
        <v>0</v>
      </c>
      <c r="AQ47" s="25">
        <v>0</v>
      </c>
      <c r="AR47" s="25">
        <v>0</v>
      </c>
      <c r="AS47" s="25">
        <v>0</v>
      </c>
      <c r="AT47" s="25">
        <v>0</v>
      </c>
      <c r="AU47" s="25">
        <v>0</v>
      </c>
      <c r="AV47" s="25">
        <v>0</v>
      </c>
      <c r="AW47" s="25">
        <v>0</v>
      </c>
      <c r="AX47" s="25">
        <v>0</v>
      </c>
      <c r="AY47" s="25">
        <v>0</v>
      </c>
      <c r="AZ47" s="25">
        <v>0</v>
      </c>
      <c r="BA47" s="25">
        <v>0</v>
      </c>
      <c r="BB47" s="25">
        <v>0</v>
      </c>
      <c r="BC47" s="25">
        <v>0</v>
      </c>
      <c r="BD47" s="25">
        <v>0</v>
      </c>
      <c r="BE47" s="25">
        <v>0</v>
      </c>
      <c r="BF47" s="25">
        <v>0</v>
      </c>
      <c r="BG47" s="25">
        <v>0</v>
      </c>
      <c r="BH47" s="25">
        <v>0</v>
      </c>
      <c r="BI47" s="25">
        <v>0</v>
      </c>
      <c r="BJ47" s="25">
        <v>0</v>
      </c>
      <c r="BK47" s="25">
        <v>0</v>
      </c>
      <c r="BL47" s="25">
        <v>0</v>
      </c>
      <c r="BM47" s="25">
        <v>0</v>
      </c>
      <c r="BN47" s="25">
        <v>0</v>
      </c>
      <c r="BO47" s="25">
        <v>0</v>
      </c>
      <c r="BP47" s="25">
        <v>0</v>
      </c>
      <c r="BQ47" s="25">
        <v>0</v>
      </c>
      <c r="BR47" s="25">
        <v>0</v>
      </c>
      <c r="BS47" s="25">
        <v>0</v>
      </c>
      <c r="BT47" s="25">
        <v>0</v>
      </c>
      <c r="BU47" s="25">
        <v>0</v>
      </c>
      <c r="BV47" s="25">
        <v>0</v>
      </c>
      <c r="BW47" s="25">
        <v>0</v>
      </c>
      <c r="BX47" s="25">
        <v>0</v>
      </c>
      <c r="BY47" s="25">
        <v>0</v>
      </c>
      <c r="BZ47" s="25">
        <v>0</v>
      </c>
      <c r="CA47" s="25">
        <v>0</v>
      </c>
      <c r="CB47" s="25">
        <v>0</v>
      </c>
      <c r="CC47" s="25">
        <v>0</v>
      </c>
      <c r="CD47" s="25">
        <v>0</v>
      </c>
      <c r="CE47" s="25">
        <v>0</v>
      </c>
      <c r="CF47" s="25">
        <v>0</v>
      </c>
      <c r="CG47" s="25">
        <v>0</v>
      </c>
      <c r="CH47" s="25">
        <v>0</v>
      </c>
      <c r="CI47" s="25">
        <v>0</v>
      </c>
      <c r="CJ47" s="25">
        <v>0</v>
      </c>
      <c r="CK47" s="27">
        <v>0</v>
      </c>
    </row>
    <row r="48" spans="2:89" ht="15.75" x14ac:dyDescent="0.25">
      <c r="B48" s="16" t="s">
        <v>84</v>
      </c>
      <c r="C48" s="1">
        <f>INDEX(Input_Cases!$B:$C,MATCH('GS Female'!$B48,Input_Cases!$B:$B,0),2)</f>
        <v>0</v>
      </c>
      <c r="E48" s="14"/>
      <c r="G48" s="205"/>
      <c r="H48" s="7" t="s">
        <v>51</v>
      </c>
      <c r="I48" s="22">
        <f t="shared" si="4"/>
        <v>0</v>
      </c>
      <c r="J48" s="23">
        <v>1.84393030148963</v>
      </c>
      <c r="L48" s="7" t="str">
        <f t="shared" si="2"/>
        <v>X</v>
      </c>
      <c r="M48" s="7" t="str">
        <f t="shared" si="3"/>
        <v>X</v>
      </c>
      <c r="N48" s="50" t="str">
        <v>COP</v>
      </c>
      <c r="O48" s="24" t="s">
        <v>51</v>
      </c>
      <c r="P48" s="25">
        <v>3.1546313371292802E-5</v>
      </c>
      <c r="Q48" s="24">
        <v>-3.2576806687917301E-3</v>
      </c>
      <c r="R48" s="24">
        <v>1.94858554847354E-4</v>
      </c>
      <c r="S48" s="25">
        <v>9.0826802162440802E-5</v>
      </c>
      <c r="T48" s="24">
        <v>-5.25919540087098E-4</v>
      </c>
      <c r="U48" s="24">
        <v>-1.0624662459773401E-4</v>
      </c>
      <c r="V48" s="25">
        <v>-4.65029787094411E-6</v>
      </c>
      <c r="W48" s="25">
        <v>6.3961405081967596E-5</v>
      </c>
      <c r="X48" s="24">
        <v>-5.4869699834699296E-4</v>
      </c>
      <c r="Y48" s="24">
        <v>2.6609986616173001E-4</v>
      </c>
      <c r="Z48" s="24">
        <v>1.4183887350640499E-4</v>
      </c>
      <c r="AA48" s="25">
        <v>4.8288672148976501E-5</v>
      </c>
      <c r="AB48" s="24">
        <v>1.59651060201958E-4</v>
      </c>
      <c r="AC48" s="24">
        <v>-1.1864011335865301E-4</v>
      </c>
      <c r="AD48" s="25">
        <v>1.9434381334231201E-5</v>
      </c>
      <c r="AE48" s="24">
        <v>-9.4256546464921204E-4</v>
      </c>
      <c r="AF48" s="25">
        <v>6.8086289090816198E-5</v>
      </c>
      <c r="AG48" s="24">
        <v>2.23913674721911E-4</v>
      </c>
      <c r="AH48" s="24">
        <v>-2.9271910212955399E-4</v>
      </c>
      <c r="AI48" s="24">
        <v>-2.42814859504382E-3</v>
      </c>
      <c r="AJ48" s="24">
        <v>-8.9761662667928403E-3</v>
      </c>
      <c r="AK48" s="25">
        <v>0</v>
      </c>
      <c r="AL48" s="24">
        <v>-1.0270692077659701E-4</v>
      </c>
      <c r="AM48" s="24">
        <v>-1.8458702491101699E-4</v>
      </c>
      <c r="AN48" s="24">
        <v>-2.0594787784902299E-4</v>
      </c>
      <c r="AO48" s="24">
        <v>3.64776326224161E-4</v>
      </c>
      <c r="AP48" s="25">
        <v>0</v>
      </c>
      <c r="AQ48" s="25">
        <v>0</v>
      </c>
      <c r="AR48" s="24">
        <v>6.1039140415060401E-2</v>
      </c>
      <c r="AS48" s="24">
        <v>-1.6188690407902601E-3</v>
      </c>
      <c r="AT48" s="25">
        <v>0</v>
      </c>
      <c r="AU48" s="24">
        <v>-3.2617804458029299E-3</v>
      </c>
      <c r="AV48" s="24">
        <v>-4.1455655379959403E-4</v>
      </c>
      <c r="AW48" s="24">
        <v>-2.3946939624923901E-4</v>
      </c>
      <c r="AX48" s="25">
        <v>0</v>
      </c>
      <c r="AY48" s="24">
        <v>-7.94549978448463E-3</v>
      </c>
      <c r="AZ48" s="24">
        <v>-2.9239946479676102E-3</v>
      </c>
      <c r="BA48" s="24">
        <v>-3.9638739242455498E-4</v>
      </c>
      <c r="BB48" s="25">
        <v>0</v>
      </c>
      <c r="BC48" s="25">
        <v>0</v>
      </c>
      <c r="BD48" s="24">
        <v>-4.2987069710097401E-4</v>
      </c>
      <c r="BE48" s="24">
        <v>-1.43513206089859E-3</v>
      </c>
      <c r="BF48" s="25">
        <v>3.0741871639957798E-5</v>
      </c>
      <c r="BG48" s="25">
        <v>0</v>
      </c>
      <c r="BH48" s="24">
        <v>1.95697484027251E-4</v>
      </c>
      <c r="BI48" s="25">
        <v>6.3287910107185699E-6</v>
      </c>
      <c r="BJ48" s="24">
        <v>1.8831710620617601E-4</v>
      </c>
      <c r="BK48" s="24">
        <v>1.0247176327666501E-4</v>
      </c>
      <c r="BL48" s="25">
        <v>4.6837763799682097E-5</v>
      </c>
      <c r="BM48" s="24">
        <v>1.3940218581351101E-4</v>
      </c>
      <c r="BN48" s="24">
        <v>-8.4038199328147895E-4</v>
      </c>
      <c r="BO48" s="25">
        <v>3.62735638508818E-5</v>
      </c>
      <c r="BP48" s="24">
        <v>-7.6626468114066699E-4</v>
      </c>
      <c r="BQ48" s="25">
        <v>3.09200906223723E-5</v>
      </c>
      <c r="BR48" s="24">
        <v>-2.14056298537918E-4</v>
      </c>
      <c r="BS48" s="24">
        <v>9.3631567895932698E-4</v>
      </c>
      <c r="BT48" s="24">
        <v>-2.2257280297407101E-3</v>
      </c>
      <c r="BU48" s="25">
        <v>2.15430073240586E-5</v>
      </c>
      <c r="BV48" s="25">
        <v>-6.1274676497803302E-5</v>
      </c>
      <c r="BW48" s="24">
        <v>-4.3448365512167202E-3</v>
      </c>
      <c r="BX48" s="25">
        <v>1.22835213872247E-6</v>
      </c>
      <c r="BY48" s="24">
        <v>2.0124451193637E-4</v>
      </c>
      <c r="BZ48" s="24">
        <v>4.5535740256566102E-4</v>
      </c>
      <c r="CA48" s="24">
        <v>1.69392953020468E-4</v>
      </c>
      <c r="CB48" s="25">
        <v>4.2777371847555399E-5</v>
      </c>
      <c r="CC48" s="25">
        <v>3.9569202602501203E-5</v>
      </c>
      <c r="CD48" s="24">
        <v>2.4816664641627399E-4</v>
      </c>
      <c r="CE48" s="24">
        <v>7.19301496786095E-4</v>
      </c>
      <c r="CF48" s="25">
        <v>-8.5918069103842196E-5</v>
      </c>
      <c r="CG48" s="24">
        <v>1.2826301916406E-3</v>
      </c>
      <c r="CH48" s="24">
        <v>3.2421213214362502E-3</v>
      </c>
      <c r="CI48" s="25">
        <v>9.7810464416293806E-5</v>
      </c>
      <c r="CJ48" s="24">
        <v>-5.5918171582208798E-4</v>
      </c>
      <c r="CK48" s="26">
        <v>-6.0092477806582799E-3</v>
      </c>
    </row>
    <row r="49" spans="2:89" ht="15.75" x14ac:dyDescent="0.25">
      <c r="B49" s="16" t="s">
        <v>85</v>
      </c>
      <c r="C49" s="1">
        <f>INDEX(Input_Cases!$B:$C,MATCH('GS Female'!$B49,Input_Cases!$B:$B,0),2)</f>
        <v>0</v>
      </c>
      <c r="E49" s="14"/>
      <c r="G49" s="205"/>
      <c r="H49" s="7" t="s">
        <v>52</v>
      </c>
      <c r="I49" s="22">
        <f t="shared" si="4"/>
        <v>0</v>
      </c>
      <c r="J49" s="23">
        <v>-0.56775846140626995</v>
      </c>
      <c r="L49" s="7" t="str">
        <f t="shared" si="2"/>
        <v>X</v>
      </c>
      <c r="M49" s="7" t="str">
        <f t="shared" si="3"/>
        <v>X</v>
      </c>
      <c r="N49" s="50" t="str">
        <v>CS</v>
      </c>
      <c r="O49" s="24" t="s">
        <v>52</v>
      </c>
      <c r="P49" s="25">
        <v>-1.5859314909825299E-5</v>
      </c>
      <c r="Q49" s="24">
        <v>-1.53370334115809E-4</v>
      </c>
      <c r="R49" s="25">
        <v>-6.0530540305020198E-5</v>
      </c>
      <c r="S49" s="24">
        <v>1.3973465284974101E-4</v>
      </c>
      <c r="T49" s="25">
        <v>8.1289222580062197E-5</v>
      </c>
      <c r="U49" s="25">
        <v>5.1630165821036601E-5</v>
      </c>
      <c r="V49" s="25">
        <v>-8.5294939077853796E-5</v>
      </c>
      <c r="W49" s="24">
        <v>2.0290092018679701E-4</v>
      </c>
      <c r="X49" s="24">
        <v>-4.2181873580019499E-4</v>
      </c>
      <c r="Y49" s="24">
        <v>4.392813715568E-4</v>
      </c>
      <c r="Z49" s="24">
        <v>1.14098104180811E-4</v>
      </c>
      <c r="AA49" s="25">
        <v>6.0812660040241402E-5</v>
      </c>
      <c r="AB49" s="25">
        <v>9.9468759711276104E-6</v>
      </c>
      <c r="AC49" s="25">
        <v>-7.1113356864876801E-6</v>
      </c>
      <c r="AD49" s="24">
        <v>-1.20448384768794E-4</v>
      </c>
      <c r="AE49" s="24">
        <v>2.6518117515074397E-4</v>
      </c>
      <c r="AF49" s="25">
        <v>4.5579943257833798E-5</v>
      </c>
      <c r="AG49" s="25">
        <v>6.9160246574554904E-5</v>
      </c>
      <c r="AH49" s="24">
        <v>-1.3469161691692999E-4</v>
      </c>
      <c r="AI49" s="24">
        <v>-2.9238821147946998E-3</v>
      </c>
      <c r="AJ49" s="24">
        <v>-2.4376719312194698E-3</v>
      </c>
      <c r="AK49" s="25">
        <v>0</v>
      </c>
      <c r="AL49" s="24">
        <v>1.00020390702187E-4</v>
      </c>
      <c r="AM49" s="25">
        <v>-8.7352864999546098E-6</v>
      </c>
      <c r="AN49" s="25">
        <v>-9.1504218676735299E-5</v>
      </c>
      <c r="AO49" s="24">
        <v>-8.1511235137215305E-4</v>
      </c>
      <c r="AP49" s="25">
        <v>0</v>
      </c>
      <c r="AQ49" s="25">
        <v>0</v>
      </c>
      <c r="AR49" s="24">
        <v>-1.61886904079037E-3</v>
      </c>
      <c r="AS49" s="24">
        <v>1.92416466042644E-2</v>
      </c>
      <c r="AT49" s="25">
        <v>0</v>
      </c>
      <c r="AU49" s="24">
        <v>-9.8369937457463193E-4</v>
      </c>
      <c r="AV49" s="24">
        <v>-1.7952674199258801E-4</v>
      </c>
      <c r="AW49" s="24">
        <v>2.8784375409952401E-4</v>
      </c>
      <c r="AX49" s="25">
        <v>0</v>
      </c>
      <c r="AY49" s="24">
        <v>-1.4517805922958499E-3</v>
      </c>
      <c r="AZ49" s="25">
        <v>4.9810142012669601E-5</v>
      </c>
      <c r="BA49" s="24">
        <v>-5.9883087731807795E-4</v>
      </c>
      <c r="BB49" s="25">
        <v>0</v>
      </c>
      <c r="BC49" s="25">
        <v>0</v>
      </c>
      <c r="BD49" s="24">
        <v>1.5850972133376001E-4</v>
      </c>
      <c r="BE49" s="24">
        <v>8.0118543474125802E-4</v>
      </c>
      <c r="BF49" s="24">
        <v>-2.15789438515854E-4</v>
      </c>
      <c r="BG49" s="25">
        <v>0</v>
      </c>
      <c r="BH49" s="25">
        <v>-5.00933160920604E-5</v>
      </c>
      <c r="BI49" s="25">
        <v>1.00792855656706E-5</v>
      </c>
      <c r="BJ49" s="25">
        <v>3.7055865614941701E-5</v>
      </c>
      <c r="BK49" s="25">
        <v>2.0953206025486101E-5</v>
      </c>
      <c r="BL49" s="24">
        <v>-2.3409919161876001E-4</v>
      </c>
      <c r="BM49" s="25">
        <v>4.7997979472681199E-5</v>
      </c>
      <c r="BN49" s="24">
        <v>-3.5116502282622801E-4</v>
      </c>
      <c r="BO49" s="25">
        <v>1.24738159762427E-6</v>
      </c>
      <c r="BP49" s="25">
        <v>2.15625783660811E-5</v>
      </c>
      <c r="BQ49" s="25">
        <v>3.26447844991704E-5</v>
      </c>
      <c r="BR49" s="24">
        <v>-1.89015557387851E-4</v>
      </c>
      <c r="BS49" s="24">
        <v>4.0491272490471899E-4</v>
      </c>
      <c r="BT49" s="24">
        <v>-1.0196460977002499E-3</v>
      </c>
      <c r="BU49" s="24">
        <v>-1.26500893539523E-3</v>
      </c>
      <c r="BV49" s="25">
        <v>4.1453473579014299E-5</v>
      </c>
      <c r="BW49" s="24">
        <v>-1.01072285382344E-4</v>
      </c>
      <c r="BX49" s="25">
        <v>1.2383329035406799E-7</v>
      </c>
      <c r="BY49" s="24">
        <v>-1.53622817560744E-4</v>
      </c>
      <c r="BZ49" s="25">
        <v>-5.8610371712319897E-5</v>
      </c>
      <c r="CA49" s="24">
        <v>2.07807702108853E-4</v>
      </c>
      <c r="CB49" s="25">
        <v>1.1330707575578401E-5</v>
      </c>
      <c r="CC49" s="25">
        <v>1.6241500572858701E-6</v>
      </c>
      <c r="CD49" s="24">
        <v>1.7591408298365E-4</v>
      </c>
      <c r="CE49" s="24">
        <v>-7.4965104211608801E-4</v>
      </c>
      <c r="CF49" s="24">
        <v>2.1973673443243999E-4</v>
      </c>
      <c r="CG49" s="24">
        <v>-2.8744170095597099E-4</v>
      </c>
      <c r="CH49" s="24">
        <v>-3.3390794037143598E-4</v>
      </c>
      <c r="CI49" s="24">
        <v>2.18826433354407E-4</v>
      </c>
      <c r="CJ49" s="24">
        <v>-5.2564164621141498E-4</v>
      </c>
      <c r="CK49" s="27">
        <v>1.97932982161685E-5</v>
      </c>
    </row>
    <row r="50" spans="2:89" ht="15.75" x14ac:dyDescent="0.25">
      <c r="B50" s="16" t="s">
        <v>86</v>
      </c>
      <c r="C50" s="1">
        <f>INDEX(Input_Cases!$B:$C,MATCH('GS Female'!$B50,Input_Cases!$B:$B,0),2)</f>
        <v>0</v>
      </c>
      <c r="E50" s="14"/>
      <c r="G50" s="205"/>
      <c r="H50" s="7" t="s">
        <v>76</v>
      </c>
      <c r="I50" s="22">
        <f t="shared" si="4"/>
        <v>0</v>
      </c>
      <c r="J50" s="23">
        <v>0</v>
      </c>
      <c r="L50" s="7" t="str">
        <f t="shared" si="2"/>
        <v/>
      </c>
      <c r="M50" s="7" t="str">
        <f t="shared" si="3"/>
        <v>X</v>
      </c>
      <c r="N50" s="50">
        <v>0</v>
      </c>
      <c r="O50" s="24"/>
      <c r="P50" s="25">
        <v>0</v>
      </c>
      <c r="Q50" s="24">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0</v>
      </c>
      <c r="AJ50" s="25">
        <v>0</v>
      </c>
      <c r="AK50" s="25">
        <v>0</v>
      </c>
      <c r="AL50" s="25">
        <v>0</v>
      </c>
      <c r="AM50" s="25">
        <v>0</v>
      </c>
      <c r="AN50" s="25">
        <v>0</v>
      </c>
      <c r="AO50" s="25">
        <v>0</v>
      </c>
      <c r="AP50" s="25">
        <v>0</v>
      </c>
      <c r="AQ50" s="25">
        <v>0</v>
      </c>
      <c r="AR50" s="25">
        <v>0</v>
      </c>
      <c r="AS50" s="25">
        <v>0</v>
      </c>
      <c r="AT50" s="25">
        <v>0</v>
      </c>
      <c r="AU50" s="25">
        <v>0</v>
      </c>
      <c r="AV50" s="25">
        <v>0</v>
      </c>
      <c r="AW50" s="25">
        <v>0</v>
      </c>
      <c r="AX50" s="25">
        <v>0</v>
      </c>
      <c r="AY50" s="25">
        <v>0</v>
      </c>
      <c r="AZ50" s="25">
        <v>0</v>
      </c>
      <c r="BA50" s="25">
        <v>0</v>
      </c>
      <c r="BB50" s="25">
        <v>0</v>
      </c>
      <c r="BC50" s="25">
        <v>0</v>
      </c>
      <c r="BD50" s="25">
        <v>0</v>
      </c>
      <c r="BE50" s="25">
        <v>0</v>
      </c>
      <c r="BF50" s="25">
        <v>0</v>
      </c>
      <c r="BG50" s="25">
        <v>0</v>
      </c>
      <c r="BH50" s="25">
        <v>0</v>
      </c>
      <c r="BI50" s="25">
        <v>0</v>
      </c>
      <c r="BJ50" s="25">
        <v>0</v>
      </c>
      <c r="BK50" s="25">
        <v>0</v>
      </c>
      <c r="BL50" s="25">
        <v>0</v>
      </c>
      <c r="BM50" s="25">
        <v>0</v>
      </c>
      <c r="BN50" s="25">
        <v>0</v>
      </c>
      <c r="BO50" s="25">
        <v>0</v>
      </c>
      <c r="BP50" s="25">
        <v>0</v>
      </c>
      <c r="BQ50" s="25">
        <v>0</v>
      </c>
      <c r="BR50" s="25">
        <v>0</v>
      </c>
      <c r="BS50" s="25">
        <v>0</v>
      </c>
      <c r="BT50" s="25">
        <v>0</v>
      </c>
      <c r="BU50" s="25">
        <v>0</v>
      </c>
      <c r="BV50" s="25">
        <v>0</v>
      </c>
      <c r="BW50" s="25">
        <v>0</v>
      </c>
      <c r="BX50" s="25">
        <v>0</v>
      </c>
      <c r="BY50" s="25">
        <v>0</v>
      </c>
      <c r="BZ50" s="25">
        <v>0</v>
      </c>
      <c r="CA50" s="25">
        <v>0</v>
      </c>
      <c r="CB50" s="25">
        <v>0</v>
      </c>
      <c r="CC50" s="25">
        <v>0</v>
      </c>
      <c r="CD50" s="25">
        <v>0</v>
      </c>
      <c r="CE50" s="25">
        <v>0</v>
      </c>
      <c r="CF50" s="25">
        <v>0</v>
      </c>
      <c r="CG50" s="25">
        <v>0</v>
      </c>
      <c r="CH50" s="25">
        <v>0</v>
      </c>
      <c r="CI50" s="25">
        <v>0</v>
      </c>
      <c r="CJ50" s="25">
        <v>0</v>
      </c>
      <c r="CK50" s="27">
        <v>0</v>
      </c>
    </row>
    <row r="51" spans="2:89" ht="15.75" x14ac:dyDescent="0.25">
      <c r="B51" s="16" t="s">
        <v>87</v>
      </c>
      <c r="C51" s="1">
        <f>INDEX(Input_Cases!$B:$C,MATCH('GS Female'!$B51,Input_Cases!$B:$B,0),2)</f>
        <v>0</v>
      </c>
      <c r="E51" s="14"/>
      <c r="G51" s="205"/>
      <c r="H51" s="7" t="s">
        <v>53</v>
      </c>
      <c r="I51" s="22">
        <f t="shared" si="4"/>
        <v>0</v>
      </c>
      <c r="J51" s="23">
        <v>-1.1308667028216499</v>
      </c>
      <c r="L51" s="7" t="str">
        <f t="shared" si="2"/>
        <v>X</v>
      </c>
      <c r="M51" s="7" t="str">
        <f t="shared" si="3"/>
        <v>X</v>
      </c>
      <c r="N51" s="50" t="str">
        <v>Dem</v>
      </c>
      <c r="O51" s="24" t="s">
        <v>53</v>
      </c>
      <c r="P51" s="24">
        <v>1.6694965047678401E-4</v>
      </c>
      <c r="Q51" s="24">
        <v>1.4369910539728599E-3</v>
      </c>
      <c r="R51" s="25">
        <v>3.3981748331264697E-5</v>
      </c>
      <c r="S51" s="24">
        <v>2.41596409948487E-4</v>
      </c>
      <c r="T51" s="25">
        <v>-1.14784073565279E-5</v>
      </c>
      <c r="U51" s="24">
        <v>3.2601219605200702E-4</v>
      </c>
      <c r="V51" s="24">
        <v>-3.1288919293937997E-4</v>
      </c>
      <c r="W51" s="25">
        <v>-4.09601357183522E-5</v>
      </c>
      <c r="X51" s="24">
        <v>1.4856088092521301E-4</v>
      </c>
      <c r="Y51" s="25">
        <v>-8.8831850941255004E-5</v>
      </c>
      <c r="Z51" s="25">
        <v>-5.6757958874885497E-5</v>
      </c>
      <c r="AA51" s="24">
        <v>-4.12883952508215E-4</v>
      </c>
      <c r="AB51" s="24">
        <v>-1.1107286539396901E-4</v>
      </c>
      <c r="AC51" s="24">
        <v>1.83958477848466E-4</v>
      </c>
      <c r="AD51" s="24">
        <v>-1.9113397227688499E-4</v>
      </c>
      <c r="AE51" s="25">
        <v>6.2639890069927505E-5</v>
      </c>
      <c r="AF51" s="24">
        <v>-1.04431821819118E-4</v>
      </c>
      <c r="AG51" s="24">
        <v>3.0516495693553002E-4</v>
      </c>
      <c r="AH51" s="25">
        <v>-8.1550966508472001E-5</v>
      </c>
      <c r="AI51" s="24">
        <v>-2.3770825001015001E-3</v>
      </c>
      <c r="AJ51" s="24">
        <v>1.8227731404934901E-3</v>
      </c>
      <c r="AK51" s="25">
        <v>0</v>
      </c>
      <c r="AL51" s="24">
        <v>7.92677107998885E-4</v>
      </c>
      <c r="AM51" s="25">
        <v>-6.02510497182673E-5</v>
      </c>
      <c r="AN51" s="24">
        <v>7.8622273576978196E-4</v>
      </c>
      <c r="AO51" s="24">
        <v>-3.0701476703911199E-3</v>
      </c>
      <c r="AP51" s="25">
        <v>0</v>
      </c>
      <c r="AQ51" s="25">
        <v>0</v>
      </c>
      <c r="AR51" s="24">
        <v>-3.26178044580304E-3</v>
      </c>
      <c r="AS51" s="24">
        <v>-9.8369937457463801E-4</v>
      </c>
      <c r="AT51" s="25">
        <v>0</v>
      </c>
      <c r="AU51" s="24">
        <v>3.9089088626960998E-2</v>
      </c>
      <c r="AV51" s="24">
        <v>-5.5346836256189099E-4</v>
      </c>
      <c r="AW51" s="24">
        <v>-2.99051976667138E-4</v>
      </c>
      <c r="AX51" s="25">
        <v>0</v>
      </c>
      <c r="AY51" s="24">
        <v>-2.4247498895218101E-4</v>
      </c>
      <c r="AZ51" s="24">
        <v>-6.2114792957816897E-3</v>
      </c>
      <c r="BA51" s="24">
        <v>-6.88180509921255E-4</v>
      </c>
      <c r="BB51" s="25">
        <v>0</v>
      </c>
      <c r="BC51" s="25">
        <v>0</v>
      </c>
      <c r="BD51" s="24">
        <v>-3.2492296418027702E-4</v>
      </c>
      <c r="BE51" s="24">
        <v>-1.98671699726012E-4</v>
      </c>
      <c r="BF51" s="24">
        <v>-1.1275924401352301E-4</v>
      </c>
      <c r="BG51" s="25">
        <v>0</v>
      </c>
      <c r="BH51" s="24">
        <v>3.1564325707789098E-4</v>
      </c>
      <c r="BI51" s="25">
        <v>3.5843870641208998E-5</v>
      </c>
      <c r="BJ51" s="24">
        <v>2.1360852948625199E-4</v>
      </c>
      <c r="BK51" s="25">
        <v>-2.5510056485288098E-6</v>
      </c>
      <c r="BL51" s="25">
        <v>1.0470765529415999E-5</v>
      </c>
      <c r="BM51" s="25">
        <v>-2.0552116698912499E-5</v>
      </c>
      <c r="BN51" s="24">
        <v>-2.0899129735166299E-4</v>
      </c>
      <c r="BO51" s="25">
        <v>7.6949051605328095E-5</v>
      </c>
      <c r="BP51" s="25">
        <v>4.0858985815390502E-5</v>
      </c>
      <c r="BQ51" s="25">
        <v>2.3727497565099001E-5</v>
      </c>
      <c r="BR51" s="24">
        <v>-5.4737497311112303E-4</v>
      </c>
      <c r="BS51" s="24">
        <v>-2.50367340816951E-3</v>
      </c>
      <c r="BT51" s="24">
        <v>-1.49871491479476E-4</v>
      </c>
      <c r="BU51" s="24">
        <v>-1.2916902182499E-3</v>
      </c>
      <c r="BV51" s="24">
        <v>1.4506392800988201E-4</v>
      </c>
      <c r="BW51" s="24">
        <v>1.5283716118391399E-4</v>
      </c>
      <c r="BX51" s="25">
        <v>5.7429822646015399E-6</v>
      </c>
      <c r="BY51" s="24">
        <v>9.2280629481509603E-4</v>
      </c>
      <c r="BZ51" s="24">
        <v>-2.2462287563470299E-4</v>
      </c>
      <c r="CA51" s="24">
        <v>3.5776836789352099E-4</v>
      </c>
      <c r="CB51" s="24">
        <v>-5.0015196066177496E-4</v>
      </c>
      <c r="CC51" s="25">
        <v>-1.84010606994983E-5</v>
      </c>
      <c r="CD51" s="24">
        <v>-1.4620819057599199E-4</v>
      </c>
      <c r="CE51" s="25">
        <v>6.6364857978958798E-5</v>
      </c>
      <c r="CF51" s="24">
        <v>4.9644430586257503E-4</v>
      </c>
      <c r="CG51" s="25">
        <v>3.3483335743032799E-5</v>
      </c>
      <c r="CH51" s="24">
        <v>2.7894048749895302E-3</v>
      </c>
      <c r="CI51" s="24">
        <v>-5.8737340505730896E-4</v>
      </c>
      <c r="CJ51" s="24">
        <v>1.8350403150382401E-3</v>
      </c>
      <c r="CK51" s="26">
        <v>-3.0461006332080198E-3</v>
      </c>
    </row>
    <row r="52" spans="2:89" ht="15.75" x14ac:dyDescent="0.25">
      <c r="B52" s="16" t="s">
        <v>88</v>
      </c>
      <c r="C52" s="1">
        <f>INDEX(Input_Cases!$B:$C,MATCH('GS Female'!$B52,Input_Cases!$B:$B,0),2)</f>
        <v>0</v>
      </c>
      <c r="E52" s="14"/>
      <c r="G52" s="205"/>
      <c r="H52" s="7" t="s">
        <v>54</v>
      </c>
      <c r="I52" s="22">
        <f t="shared" si="4"/>
        <v>0</v>
      </c>
      <c r="J52" s="23">
        <v>0.29223091801024897</v>
      </c>
      <c r="L52" s="7" t="str">
        <f t="shared" ref="L52:L83" si="5">IF(H52=O52,"X","")</f>
        <v>X</v>
      </c>
      <c r="M52" s="7" t="str">
        <f t="shared" si="3"/>
        <v>X</v>
      </c>
      <c r="N52" s="50" t="str">
        <v>Dep</v>
      </c>
      <c r="O52" s="24" t="s">
        <v>54</v>
      </c>
      <c r="P52" s="25">
        <v>7.9802572312839195E-6</v>
      </c>
      <c r="Q52" s="25">
        <v>-6.3110756674564895E-5</v>
      </c>
      <c r="R52" s="25">
        <v>4.7221849298575099E-5</v>
      </c>
      <c r="S52" s="25">
        <v>-4.3714745286323299E-5</v>
      </c>
      <c r="T52" s="25">
        <v>-5.43099724291468E-5</v>
      </c>
      <c r="U52" s="25">
        <v>3.1955864338284899E-6</v>
      </c>
      <c r="V52" s="25">
        <v>-7.1465423401277303E-5</v>
      </c>
      <c r="W52" s="25">
        <v>-4.0998019283451703E-5</v>
      </c>
      <c r="X52" s="25">
        <v>-5.6159882823827803E-7</v>
      </c>
      <c r="Y52" s="25">
        <v>-7.1961698292578394E-5</v>
      </c>
      <c r="Z52" s="24">
        <v>1.2769767839169199E-4</v>
      </c>
      <c r="AA52" s="25">
        <v>2.6538025390276401E-5</v>
      </c>
      <c r="AB52" s="25">
        <v>1.5277990557945201E-5</v>
      </c>
      <c r="AC52" s="25">
        <v>-1.9835348740434001E-5</v>
      </c>
      <c r="AD52" s="24">
        <v>-1.2324786970193199E-4</v>
      </c>
      <c r="AE52" s="25">
        <v>-2.7193412782361002E-5</v>
      </c>
      <c r="AF52" s="25">
        <v>-6.5915834095818599E-5</v>
      </c>
      <c r="AG52" s="25">
        <v>-2.1748664463021401E-5</v>
      </c>
      <c r="AH52" s="25">
        <v>-4.7529098617827797E-5</v>
      </c>
      <c r="AI52" s="24">
        <v>-2.4986658561017202E-4</v>
      </c>
      <c r="AJ52" s="24">
        <v>-1.84333910481902E-3</v>
      </c>
      <c r="AK52" s="25">
        <v>0</v>
      </c>
      <c r="AL52" s="24">
        <v>-3.3805665142176298E-4</v>
      </c>
      <c r="AM52" s="25">
        <v>-8.9810958723442305E-5</v>
      </c>
      <c r="AN52" s="25">
        <v>-8.7149131442348707E-5</v>
      </c>
      <c r="AO52" s="24">
        <v>-1.1778076451763101E-4</v>
      </c>
      <c r="AP52" s="25">
        <v>0</v>
      </c>
      <c r="AQ52" s="25">
        <v>0</v>
      </c>
      <c r="AR52" s="24">
        <v>-4.1455655379956698E-4</v>
      </c>
      <c r="AS52" s="24">
        <v>-1.7952674199258901E-4</v>
      </c>
      <c r="AT52" s="25">
        <v>0</v>
      </c>
      <c r="AU52" s="24">
        <v>-5.5346836256188003E-4</v>
      </c>
      <c r="AV52" s="24">
        <v>4.0342897779490098E-3</v>
      </c>
      <c r="AW52" s="25">
        <v>-3.7785829475566803E-5</v>
      </c>
      <c r="AX52" s="25">
        <v>0</v>
      </c>
      <c r="AY52" s="24">
        <v>3.0076105315127697E-4</v>
      </c>
      <c r="AZ52" s="24">
        <v>2.2035967511098999E-3</v>
      </c>
      <c r="BA52" s="24">
        <v>-1.7121448011910099E-4</v>
      </c>
      <c r="BB52" s="25">
        <v>0</v>
      </c>
      <c r="BC52" s="25">
        <v>0</v>
      </c>
      <c r="BD52" s="25">
        <v>-4.3114962589468401E-5</v>
      </c>
      <c r="BE52" s="25">
        <v>-4.0424227183987502E-5</v>
      </c>
      <c r="BF52" s="25">
        <v>-4.3844064121335997E-5</v>
      </c>
      <c r="BG52" s="25">
        <v>0</v>
      </c>
      <c r="BH52" s="25">
        <v>-5.3124903284843599E-5</v>
      </c>
      <c r="BI52" s="25">
        <v>1.31813670294193E-7</v>
      </c>
      <c r="BJ52" s="25">
        <v>6.0430703038122499E-5</v>
      </c>
      <c r="BK52" s="25">
        <v>-4.7439453698139302E-6</v>
      </c>
      <c r="BL52" s="25">
        <v>1.2346314111658499E-5</v>
      </c>
      <c r="BM52" s="25">
        <v>8.8187520246847692E-6</v>
      </c>
      <c r="BN52" s="25">
        <v>9.1474301850404994E-5</v>
      </c>
      <c r="BO52" s="25">
        <v>-1.3836060450834399E-5</v>
      </c>
      <c r="BP52" s="25">
        <v>4.6407294568185697E-6</v>
      </c>
      <c r="BQ52" s="25">
        <v>2.24235157163521E-6</v>
      </c>
      <c r="BR52" s="25">
        <v>6.5626764936892594E-5</v>
      </c>
      <c r="BS52" s="24">
        <v>2.689374613743E-4</v>
      </c>
      <c r="BT52" s="24">
        <v>1.3473318346039799E-3</v>
      </c>
      <c r="BU52" s="24">
        <v>3.9586705506773102E-4</v>
      </c>
      <c r="BV52" s="25">
        <v>9.6538799025545398E-5</v>
      </c>
      <c r="BW52" s="25">
        <v>9.5528543372710905E-5</v>
      </c>
      <c r="BX52" s="25">
        <v>-9.9388134116484707E-6</v>
      </c>
      <c r="BY52" s="25">
        <v>9.6589727836100695E-5</v>
      </c>
      <c r="BZ52" s="25">
        <v>-1.49465698306612E-5</v>
      </c>
      <c r="CA52" s="24">
        <v>-3.9438859463379102E-3</v>
      </c>
      <c r="CB52" s="25">
        <v>5.0095515434194604E-6</v>
      </c>
      <c r="CC52" s="25">
        <v>4.09298518115373E-7</v>
      </c>
      <c r="CD52" s="25">
        <v>-6.9442357982898902E-5</v>
      </c>
      <c r="CE52" s="24">
        <v>2.8942872425831098E-4</v>
      </c>
      <c r="CF52" s="25">
        <v>9.9253271501348903E-5</v>
      </c>
      <c r="CG52" s="25">
        <v>5.8243445441416301E-5</v>
      </c>
      <c r="CH52" s="24">
        <v>1.25660522983253E-3</v>
      </c>
      <c r="CI52" s="24">
        <v>-3.9496715840326297E-4</v>
      </c>
      <c r="CJ52" s="24">
        <v>-6.6602680928652604E-4</v>
      </c>
      <c r="CK52" s="26">
        <v>-2.4228190607598998E-3</v>
      </c>
    </row>
    <row r="53" spans="2:89" ht="15.75" x14ac:dyDescent="0.25">
      <c r="B53" s="16" t="s">
        <v>89</v>
      </c>
      <c r="C53" s="1">
        <f>INDEX(Input_Cases!$B:$C,MATCH('GS Female'!$B53,Input_Cases!$B:$B,0),2)</f>
        <v>0</v>
      </c>
      <c r="E53" s="14"/>
      <c r="G53" s="205"/>
      <c r="H53" s="7" t="s">
        <v>55</v>
      </c>
      <c r="I53" s="22">
        <f t="shared" si="4"/>
        <v>0</v>
      </c>
      <c r="J53" s="23">
        <v>0.82575077207323799</v>
      </c>
      <c r="L53" s="7" t="str">
        <f t="shared" si="5"/>
        <v>X</v>
      </c>
      <c r="M53" s="7" t="str">
        <f t="shared" si="3"/>
        <v>X</v>
      </c>
      <c r="N53" s="50" t="str">
        <v>Epi</v>
      </c>
      <c r="O53" s="24" t="s">
        <v>55</v>
      </c>
      <c r="P53" s="25">
        <v>6.9122598152148799E-6</v>
      </c>
      <c r="Q53" s="25">
        <v>-8.5086078740780801E-5</v>
      </c>
      <c r="R53" s="25">
        <v>-2.5261848527637701E-5</v>
      </c>
      <c r="S53" s="24">
        <v>-2.7750718673842201E-4</v>
      </c>
      <c r="T53" s="24">
        <v>2.48235163873837E-4</v>
      </c>
      <c r="U53" s="25">
        <v>-1.7008951109103399E-5</v>
      </c>
      <c r="V53" s="24">
        <v>-1.04412694251522E-4</v>
      </c>
      <c r="W53" s="25">
        <v>2.23190287807986E-5</v>
      </c>
      <c r="X53" s="25">
        <v>-4.20321903506626E-5</v>
      </c>
      <c r="Y53" s="25">
        <v>6.1930231881380496E-5</v>
      </c>
      <c r="Z53" s="24">
        <v>-4.2362798923769598E-4</v>
      </c>
      <c r="AA53" s="24">
        <v>-1.36758561069901E-4</v>
      </c>
      <c r="AB53" s="24">
        <v>1.04769360989449E-4</v>
      </c>
      <c r="AC53" s="25">
        <v>-4.1036369607653502E-5</v>
      </c>
      <c r="AD53" s="25">
        <v>-2.22583170456495E-6</v>
      </c>
      <c r="AE53" s="25">
        <v>-1.1575170460209501E-5</v>
      </c>
      <c r="AF53" s="25">
        <v>2.2265503914192401E-5</v>
      </c>
      <c r="AG53" s="24">
        <v>-3.4554012026658898E-4</v>
      </c>
      <c r="AH53" s="25">
        <v>-2.6170403515538101E-6</v>
      </c>
      <c r="AI53" s="24">
        <v>1.22171243384803E-3</v>
      </c>
      <c r="AJ53" s="24">
        <v>-1.3638931990311201E-3</v>
      </c>
      <c r="AK53" s="25">
        <v>0</v>
      </c>
      <c r="AL53" s="24">
        <v>-5.5639242373048598E-4</v>
      </c>
      <c r="AM53" s="25">
        <v>-1.40034237185715E-5</v>
      </c>
      <c r="AN53" s="24">
        <v>1.1498441927238901E-4</v>
      </c>
      <c r="AO53" s="24">
        <v>-1.57333705170063E-4</v>
      </c>
      <c r="AP53" s="25">
        <v>0</v>
      </c>
      <c r="AQ53" s="25">
        <v>0</v>
      </c>
      <c r="AR53" s="24">
        <v>-2.3946939624928099E-4</v>
      </c>
      <c r="AS53" s="24">
        <v>2.8784375409951301E-4</v>
      </c>
      <c r="AT53" s="25">
        <v>0</v>
      </c>
      <c r="AU53" s="24">
        <v>-2.9905197666712602E-4</v>
      </c>
      <c r="AV53" s="25">
        <v>-3.7785829475563402E-5</v>
      </c>
      <c r="AW53" s="24">
        <v>1.5894326253845299E-2</v>
      </c>
      <c r="AX53" s="25">
        <v>0</v>
      </c>
      <c r="AY53" s="25">
        <v>-4.8274579918896899E-5</v>
      </c>
      <c r="AZ53" s="24">
        <v>1.3161425813704201E-3</v>
      </c>
      <c r="BA53" s="24">
        <v>1.2844948585217001E-4</v>
      </c>
      <c r="BB53" s="25">
        <v>0</v>
      </c>
      <c r="BC53" s="25">
        <v>0</v>
      </c>
      <c r="BD53" s="25">
        <v>-9.93405741482635E-5</v>
      </c>
      <c r="BE53" s="24">
        <v>3.29285443311361E-4</v>
      </c>
      <c r="BF53" s="25">
        <v>-5.8113051588332202E-5</v>
      </c>
      <c r="BG53" s="25">
        <v>0</v>
      </c>
      <c r="BH53" s="24">
        <v>-5.1396884961846701E-4</v>
      </c>
      <c r="BI53" s="25">
        <v>4.4279390825099804E-6</v>
      </c>
      <c r="BJ53" s="24">
        <v>-2.2361244396109799E-4</v>
      </c>
      <c r="BK53" s="25">
        <v>-1.8370689566182199E-6</v>
      </c>
      <c r="BL53" s="24">
        <v>1.01874040076006E-4</v>
      </c>
      <c r="BM53" s="25">
        <v>2.0369015788186599E-5</v>
      </c>
      <c r="BN53" s="24">
        <v>4.9578073819818804E-4</v>
      </c>
      <c r="BO53" s="25">
        <v>-4.3507058523906196E-6</v>
      </c>
      <c r="BP53" s="25">
        <v>1.9820163061758101E-6</v>
      </c>
      <c r="BQ53" s="25">
        <v>-1.39177346252179E-5</v>
      </c>
      <c r="BR53" s="25">
        <v>-1.41764753670337E-5</v>
      </c>
      <c r="BS53" s="24">
        <v>-1.38511041516457E-3</v>
      </c>
      <c r="BT53" s="25">
        <v>6.6564182484554006E-5</v>
      </c>
      <c r="BU53" s="24">
        <v>3.3342999625468503E-4</v>
      </c>
      <c r="BV53" s="24">
        <v>-1.5731076510642601E-2</v>
      </c>
      <c r="BW53" s="25">
        <v>-7.0868163392246103E-5</v>
      </c>
      <c r="BX53" s="25">
        <v>-4.6543283391315604E-6</v>
      </c>
      <c r="BY53" s="24">
        <v>1.5102037289375301E-4</v>
      </c>
      <c r="BZ53" s="24">
        <v>-1.7009122083282399E-4</v>
      </c>
      <c r="CA53" s="25">
        <v>8.2593136082185302E-5</v>
      </c>
      <c r="CB53" s="25">
        <v>2.2097762534227001E-6</v>
      </c>
      <c r="CC53" s="25">
        <v>-5.0683829091579905E-7</v>
      </c>
      <c r="CD53" s="25">
        <v>3.2541901113908398E-5</v>
      </c>
      <c r="CE53" s="25">
        <v>4.4930141760000497E-6</v>
      </c>
      <c r="CF53" s="24">
        <v>-2.6261625456340298E-4</v>
      </c>
      <c r="CG53" s="24">
        <v>3.8327465848847497E-4</v>
      </c>
      <c r="CH53" s="24">
        <v>9.4857403710046798E-4</v>
      </c>
      <c r="CI53" s="24">
        <v>4.29092857118007E-4</v>
      </c>
      <c r="CJ53" s="24">
        <v>5.2107677387845696E-4</v>
      </c>
      <c r="CK53" s="26">
        <v>7.8898773399824803E-4</v>
      </c>
    </row>
    <row r="54" spans="2:89" ht="15.75" x14ac:dyDescent="0.25">
      <c r="B54" s="16" t="s">
        <v>90</v>
      </c>
      <c r="C54" s="1">
        <f>INDEX(Input_Cases!$B:$C,MATCH('GS Female'!$B54,Input_Cases!$B:$B,0),2)</f>
        <v>0</v>
      </c>
      <c r="E54" s="14"/>
      <c r="G54" s="205"/>
      <c r="H54" s="7" t="s">
        <v>56</v>
      </c>
      <c r="I54" s="22">
        <f t="shared" si="4"/>
        <v>0</v>
      </c>
      <c r="J54" s="23">
        <v>0</v>
      </c>
      <c r="L54" s="7" t="str">
        <f t="shared" si="5"/>
        <v/>
      </c>
      <c r="M54" s="7" t="str">
        <f t="shared" si="3"/>
        <v>X</v>
      </c>
      <c r="N54" s="50">
        <v>0</v>
      </c>
      <c r="O54" s="24"/>
      <c r="P54" s="25">
        <v>0</v>
      </c>
      <c r="Q54" s="25">
        <v>0</v>
      </c>
      <c r="R54" s="25">
        <v>0</v>
      </c>
      <c r="S54" s="25">
        <v>0</v>
      </c>
      <c r="T54" s="25">
        <v>0</v>
      </c>
      <c r="U54" s="25">
        <v>0</v>
      </c>
      <c r="V54" s="25">
        <v>0</v>
      </c>
      <c r="W54" s="25">
        <v>0</v>
      </c>
      <c r="X54" s="25">
        <v>0</v>
      </c>
      <c r="Y54" s="25">
        <v>0</v>
      </c>
      <c r="Z54" s="25">
        <v>0</v>
      </c>
      <c r="AA54" s="25">
        <v>0</v>
      </c>
      <c r="AB54" s="25">
        <v>0</v>
      </c>
      <c r="AC54" s="25">
        <v>0</v>
      </c>
      <c r="AD54" s="25">
        <v>0</v>
      </c>
      <c r="AE54" s="25">
        <v>0</v>
      </c>
      <c r="AF54" s="25">
        <v>0</v>
      </c>
      <c r="AG54" s="25">
        <v>0</v>
      </c>
      <c r="AH54" s="25">
        <v>0</v>
      </c>
      <c r="AI54" s="25">
        <v>0</v>
      </c>
      <c r="AJ54" s="25">
        <v>0</v>
      </c>
      <c r="AK54" s="25">
        <v>0</v>
      </c>
      <c r="AL54" s="25">
        <v>0</v>
      </c>
      <c r="AM54" s="25">
        <v>0</v>
      </c>
      <c r="AN54" s="25">
        <v>0</v>
      </c>
      <c r="AO54" s="25">
        <v>0</v>
      </c>
      <c r="AP54" s="25">
        <v>0</v>
      </c>
      <c r="AQ54" s="25">
        <v>0</v>
      </c>
      <c r="AR54" s="25">
        <v>0</v>
      </c>
      <c r="AS54" s="25">
        <v>0</v>
      </c>
      <c r="AT54" s="25">
        <v>0</v>
      </c>
      <c r="AU54" s="25">
        <v>0</v>
      </c>
      <c r="AV54" s="25">
        <v>0</v>
      </c>
      <c r="AW54" s="25">
        <v>0</v>
      </c>
      <c r="AX54" s="25">
        <v>0</v>
      </c>
      <c r="AY54" s="25">
        <v>0</v>
      </c>
      <c r="AZ54" s="25">
        <v>0</v>
      </c>
      <c r="BA54" s="25">
        <v>0</v>
      </c>
      <c r="BB54" s="25">
        <v>0</v>
      </c>
      <c r="BC54" s="25">
        <v>0</v>
      </c>
      <c r="BD54" s="25">
        <v>0</v>
      </c>
      <c r="BE54" s="25">
        <v>0</v>
      </c>
      <c r="BF54" s="25">
        <v>0</v>
      </c>
      <c r="BG54" s="25">
        <v>0</v>
      </c>
      <c r="BH54" s="25">
        <v>0</v>
      </c>
      <c r="BI54" s="25">
        <v>0</v>
      </c>
      <c r="BJ54" s="25">
        <v>0</v>
      </c>
      <c r="BK54" s="25">
        <v>0</v>
      </c>
      <c r="BL54" s="25">
        <v>0</v>
      </c>
      <c r="BM54" s="25">
        <v>0</v>
      </c>
      <c r="BN54" s="25">
        <v>0</v>
      </c>
      <c r="BO54" s="25">
        <v>0</v>
      </c>
      <c r="BP54" s="25">
        <v>0</v>
      </c>
      <c r="BQ54" s="25">
        <v>0</v>
      </c>
      <c r="BR54" s="25">
        <v>0</v>
      </c>
      <c r="BS54" s="25">
        <v>0</v>
      </c>
      <c r="BT54" s="25">
        <v>0</v>
      </c>
      <c r="BU54" s="25">
        <v>0</v>
      </c>
      <c r="BV54" s="25">
        <v>0</v>
      </c>
      <c r="BW54" s="25">
        <v>0</v>
      </c>
      <c r="BX54" s="25">
        <v>0</v>
      </c>
      <c r="BY54" s="25">
        <v>0</v>
      </c>
      <c r="BZ54" s="25">
        <v>0</v>
      </c>
      <c r="CA54" s="25">
        <v>0</v>
      </c>
      <c r="CB54" s="25">
        <v>0</v>
      </c>
      <c r="CC54" s="25">
        <v>0</v>
      </c>
      <c r="CD54" s="25">
        <v>0</v>
      </c>
      <c r="CE54" s="25">
        <v>0</v>
      </c>
      <c r="CF54" s="25">
        <v>0</v>
      </c>
      <c r="CG54" s="25">
        <v>0</v>
      </c>
      <c r="CH54" s="25">
        <v>0</v>
      </c>
      <c r="CI54" s="25">
        <v>0</v>
      </c>
      <c r="CJ54" s="25">
        <v>0</v>
      </c>
      <c r="CK54" s="27">
        <v>0</v>
      </c>
    </row>
    <row r="55" spans="2:89" ht="15.75" x14ac:dyDescent="0.25">
      <c r="B55" s="16" t="s">
        <v>91</v>
      </c>
      <c r="C55" s="1">
        <f>INDEX(Input_Cases!$B:$C,MATCH('GS Female'!$B55,Input_Cases!$B:$B,0),2)</f>
        <v>0</v>
      </c>
      <c r="E55" s="14"/>
      <c r="G55" s="205"/>
      <c r="H55" s="7" t="s">
        <v>57</v>
      </c>
      <c r="I55" s="22">
        <f t="shared" si="4"/>
        <v>0</v>
      </c>
      <c r="J55" s="23">
        <v>3.3677368727074302</v>
      </c>
      <c r="L55" s="7" t="str">
        <f t="shared" si="5"/>
        <v>X</v>
      </c>
      <c r="M55" s="7" t="str">
        <f t="shared" si="3"/>
        <v>X</v>
      </c>
      <c r="N55" s="50" t="str">
        <v>HF</v>
      </c>
      <c r="O55" s="24" t="s">
        <v>57</v>
      </c>
      <c r="P55" s="25">
        <v>-7.0043751945823502E-6</v>
      </c>
      <c r="Q55" s="24">
        <v>-3.7603490628911598E-3</v>
      </c>
      <c r="R55" s="24">
        <v>-2.8136442355431698E-4</v>
      </c>
      <c r="S55" s="24">
        <v>1.02452900850706E-4</v>
      </c>
      <c r="T55" s="24">
        <v>-4.99520576489337E-4</v>
      </c>
      <c r="U55" s="25">
        <v>-6.3674204072013398E-5</v>
      </c>
      <c r="V55" s="24">
        <v>1.41728006843386E-4</v>
      </c>
      <c r="W55" s="25">
        <v>1.9656089182387799E-5</v>
      </c>
      <c r="X55" s="24">
        <v>-8.8900523989440101E-4</v>
      </c>
      <c r="Y55" s="24">
        <v>-4.5674843297980998E-4</v>
      </c>
      <c r="Z55" s="24">
        <v>-1.05728041764256E-4</v>
      </c>
      <c r="AA55" s="24">
        <v>-3.2941592165525201E-4</v>
      </c>
      <c r="AB55" s="24">
        <v>-2.2077848337660399E-4</v>
      </c>
      <c r="AC55" s="24">
        <v>-3.8864605805041401E-4</v>
      </c>
      <c r="AD55" s="24">
        <v>-3.3291066034577102E-4</v>
      </c>
      <c r="AE55" s="25">
        <v>5.2469624483403501E-5</v>
      </c>
      <c r="AF55" s="24">
        <v>3.5500673068493698E-4</v>
      </c>
      <c r="AG55" s="24">
        <v>-5.1925819332337205E-4</v>
      </c>
      <c r="AH55" s="24">
        <v>-2.2716948171288401E-4</v>
      </c>
      <c r="AI55" s="24">
        <v>-3.1344333740599598E-2</v>
      </c>
      <c r="AJ55" s="24">
        <v>-6.0968509886382503E-3</v>
      </c>
      <c r="AK55" s="25">
        <v>0</v>
      </c>
      <c r="AL55" s="24">
        <v>2.0464536820213701E-3</v>
      </c>
      <c r="AM55" s="24">
        <v>-2.66329174284953E-4</v>
      </c>
      <c r="AN55" s="24">
        <v>2.0294445518120199E-4</v>
      </c>
      <c r="AO55" s="24">
        <v>1.8975413240707401E-3</v>
      </c>
      <c r="AP55" s="25">
        <v>0</v>
      </c>
      <c r="AQ55" s="25">
        <v>0</v>
      </c>
      <c r="AR55" s="24">
        <v>-7.9454997844848399E-3</v>
      </c>
      <c r="AS55" s="24">
        <v>-1.45178059229549E-3</v>
      </c>
      <c r="AT55" s="25">
        <v>0</v>
      </c>
      <c r="AU55" s="24">
        <v>-2.42474988952272E-4</v>
      </c>
      <c r="AV55" s="24">
        <v>3.0076105315117501E-4</v>
      </c>
      <c r="AW55" s="25">
        <v>-4.8274579918824698E-5</v>
      </c>
      <c r="AX55" s="25">
        <v>0</v>
      </c>
      <c r="AY55" s="24">
        <v>9.3644955258512796E-2</v>
      </c>
      <c r="AZ55" s="24">
        <v>-1.3158591647176299E-2</v>
      </c>
      <c r="BA55" s="24">
        <v>-2.0401437576729201E-4</v>
      </c>
      <c r="BB55" s="25">
        <v>0</v>
      </c>
      <c r="BC55" s="25">
        <v>0</v>
      </c>
      <c r="BD55" s="24">
        <v>1.5501649078554399E-4</v>
      </c>
      <c r="BE55" s="24">
        <v>-1.93797275409843E-3</v>
      </c>
      <c r="BF55" s="24">
        <v>-2.5679925021034798E-4</v>
      </c>
      <c r="BG55" s="25">
        <v>0</v>
      </c>
      <c r="BH55" s="24">
        <v>-2.4200054543946101E-4</v>
      </c>
      <c r="BI55" s="25">
        <v>-2.1779766708035601E-5</v>
      </c>
      <c r="BJ55" s="24">
        <v>1.1026356578805699E-3</v>
      </c>
      <c r="BK55" s="24">
        <v>-1.1353278750051599E-3</v>
      </c>
      <c r="BL55" s="24">
        <v>-5.3736355418194199E-3</v>
      </c>
      <c r="BM55" s="24">
        <v>1.0616539732727E-4</v>
      </c>
      <c r="BN55" s="24">
        <v>8.8509997704402097E-4</v>
      </c>
      <c r="BO55" s="24">
        <v>1.64816803625463E-4</v>
      </c>
      <c r="BP55" s="24">
        <v>1.04702336439741E-4</v>
      </c>
      <c r="BQ55" s="24">
        <v>3.7899903829683102E-4</v>
      </c>
      <c r="BR55" s="24">
        <v>-1.20432174775143E-3</v>
      </c>
      <c r="BS55" s="24">
        <v>-2.6713757388761201E-3</v>
      </c>
      <c r="BT55" s="24">
        <v>-1.5569740608447299E-3</v>
      </c>
      <c r="BU55" s="24">
        <v>-2.79644126888345E-3</v>
      </c>
      <c r="BV55" s="24">
        <v>-2.00504924903403E-3</v>
      </c>
      <c r="BW55" s="25">
        <v>9.1340874350951494E-5</v>
      </c>
      <c r="BX55" s="25">
        <v>-1.58514237572547E-5</v>
      </c>
      <c r="BY55" s="25">
        <v>4.0280549068769103E-5</v>
      </c>
      <c r="BZ55" s="24">
        <v>-6.5862165912855899E-4</v>
      </c>
      <c r="CA55" s="25">
        <v>9.9927945608998894E-5</v>
      </c>
      <c r="CB55" s="25">
        <v>2.6507347174829798E-6</v>
      </c>
      <c r="CC55" s="25">
        <v>5.14059740990761E-5</v>
      </c>
      <c r="CD55" s="25">
        <v>-9.4746863671359898E-5</v>
      </c>
      <c r="CE55" s="24">
        <v>1.3114718849697299E-3</v>
      </c>
      <c r="CF55" s="24">
        <v>8.2875510427925497E-4</v>
      </c>
      <c r="CG55" s="24">
        <v>-9.6662691124440897E-4</v>
      </c>
      <c r="CH55" s="24">
        <v>1.13660937535574E-3</v>
      </c>
      <c r="CI55" s="24">
        <v>-3.57447587451817E-4</v>
      </c>
      <c r="CJ55" s="24">
        <v>1.94240919715568E-3</v>
      </c>
      <c r="CK55" s="26">
        <v>4.6149350197865497E-3</v>
      </c>
    </row>
    <row r="56" spans="2:89" ht="15.75" x14ac:dyDescent="0.25">
      <c r="B56" s="16" t="s">
        <v>92</v>
      </c>
      <c r="C56" s="1">
        <f>INDEX(Input_Cases!$B:$C,MATCH('GS Female'!$B56,Input_Cases!$B:$B,0),2)</f>
        <v>0</v>
      </c>
      <c r="E56" s="14"/>
      <c r="G56" s="205"/>
      <c r="H56" s="7" t="s">
        <v>58</v>
      </c>
      <c r="I56" s="22">
        <f t="shared" si="4"/>
        <v>0</v>
      </c>
      <c r="J56" s="23">
        <v>1.65339400207443</v>
      </c>
      <c r="L56" s="7" t="str">
        <f t="shared" si="5"/>
        <v>X</v>
      </c>
      <c r="M56" s="7" t="str">
        <f t="shared" si="3"/>
        <v>X</v>
      </c>
      <c r="N56" s="50" t="str">
        <v>Hyp</v>
      </c>
      <c r="O56" s="24" t="s">
        <v>58</v>
      </c>
      <c r="P56" s="24">
        <v>1.8728426594863799E-4</v>
      </c>
      <c r="Q56" s="24">
        <v>-2.28411721072556E-4</v>
      </c>
      <c r="R56" s="25">
        <v>-6.5720898409343001E-5</v>
      </c>
      <c r="S56" s="25">
        <v>-7.1191695723421603E-6</v>
      </c>
      <c r="T56" s="25">
        <v>-3.2483274993160703E-5</v>
      </c>
      <c r="U56" s="24">
        <v>-1.10156394963327E-4</v>
      </c>
      <c r="V56" s="24">
        <v>-3.1590574304595702E-4</v>
      </c>
      <c r="W56" s="24">
        <v>-4.9592736679988903E-4</v>
      </c>
      <c r="X56" s="24">
        <v>-5.85404801904913E-4</v>
      </c>
      <c r="Y56" s="24">
        <v>-5.35077659896253E-4</v>
      </c>
      <c r="Z56" s="24">
        <v>-1.04616431650702E-4</v>
      </c>
      <c r="AA56" s="24">
        <v>-1.1495080106266901E-3</v>
      </c>
      <c r="AB56" s="25">
        <v>-6.8213109970729306E-5</v>
      </c>
      <c r="AC56" s="24">
        <v>1.41096355100364E-4</v>
      </c>
      <c r="AD56" s="24">
        <v>-3.1975512135992598E-4</v>
      </c>
      <c r="AE56" s="25">
        <v>1.18951166867433E-5</v>
      </c>
      <c r="AF56" s="25">
        <v>-9.5241473321125205E-5</v>
      </c>
      <c r="AG56" s="24">
        <v>1.5060803220534E-4</v>
      </c>
      <c r="AH56" s="24">
        <v>3.1305904479079198E-4</v>
      </c>
      <c r="AI56" s="24">
        <v>-1.33120128940199E-2</v>
      </c>
      <c r="AJ56" s="24">
        <v>2.6749440473194E-3</v>
      </c>
      <c r="AK56" s="25">
        <v>0</v>
      </c>
      <c r="AL56" s="24">
        <v>4.5776462374456001E-4</v>
      </c>
      <c r="AM56" s="25">
        <v>-8.6964105381990897E-5</v>
      </c>
      <c r="AN56" s="25">
        <v>8.4554672366949596E-5</v>
      </c>
      <c r="AO56" s="24">
        <v>1.3536024273684799E-4</v>
      </c>
      <c r="AP56" s="25">
        <v>0</v>
      </c>
      <c r="AQ56" s="25">
        <v>0</v>
      </c>
      <c r="AR56" s="24">
        <v>-2.9239946479675599E-3</v>
      </c>
      <c r="AS56" s="25">
        <v>4.9810142012290097E-5</v>
      </c>
      <c r="AT56" s="25">
        <v>0</v>
      </c>
      <c r="AU56" s="24">
        <v>-6.2114792957814E-3</v>
      </c>
      <c r="AV56" s="24">
        <v>2.2035967511101302E-3</v>
      </c>
      <c r="AW56" s="24">
        <v>1.31614258137038E-3</v>
      </c>
      <c r="AX56" s="25">
        <v>0</v>
      </c>
      <c r="AY56" s="24">
        <v>-1.3158591647175699E-2</v>
      </c>
      <c r="AZ56" s="24">
        <v>5.3127239273725299E-2</v>
      </c>
      <c r="BA56" s="24">
        <v>1.3832712621537899E-4</v>
      </c>
      <c r="BB56" s="25">
        <v>0</v>
      </c>
      <c r="BC56" s="25">
        <v>0</v>
      </c>
      <c r="BD56" s="25">
        <v>-3.3054684429639997E-5</v>
      </c>
      <c r="BE56" s="25">
        <v>-9.5114735260154001E-6</v>
      </c>
      <c r="BF56" s="24">
        <v>-4.1314755396082799E-4</v>
      </c>
      <c r="BG56" s="25">
        <v>0</v>
      </c>
      <c r="BH56" s="24">
        <v>2.23911287669409E-4</v>
      </c>
      <c r="BI56" s="25">
        <v>2.65342774630908E-5</v>
      </c>
      <c r="BJ56" s="24">
        <v>-3.8439098309740599E-3</v>
      </c>
      <c r="BK56" s="24">
        <v>1.6742197888589301E-4</v>
      </c>
      <c r="BL56" s="24">
        <v>1.14001990899907E-3</v>
      </c>
      <c r="BM56" s="25">
        <v>2.5492703405213802E-5</v>
      </c>
      <c r="BN56" s="25">
        <v>4.6811556741357398E-5</v>
      </c>
      <c r="BO56" s="24">
        <v>-6.4101312757467496E-4</v>
      </c>
      <c r="BP56" s="25">
        <v>3.0401597109085801E-5</v>
      </c>
      <c r="BQ56" s="24">
        <v>1.52641709855865E-4</v>
      </c>
      <c r="BR56" s="24">
        <v>-1.0626670100294801E-3</v>
      </c>
      <c r="BS56" s="24">
        <v>4.55110984241345E-4</v>
      </c>
      <c r="BT56" s="24">
        <v>-7.4476109073779804E-3</v>
      </c>
      <c r="BU56" s="24">
        <v>5.2534734946442496E-4</v>
      </c>
      <c r="BV56" s="24">
        <v>-1.50095900455829E-3</v>
      </c>
      <c r="BW56" s="24">
        <v>6.3879941106722898E-4</v>
      </c>
      <c r="BX56" s="25">
        <v>-1.48842007779213E-5</v>
      </c>
      <c r="BY56" s="24">
        <v>-2.7731498256318698E-4</v>
      </c>
      <c r="BZ56" s="24">
        <v>-2.3485016518891801E-4</v>
      </c>
      <c r="CA56" s="24">
        <v>-3.3236441716198799E-3</v>
      </c>
      <c r="CB56" s="25">
        <v>8.1852156429540194E-5</v>
      </c>
      <c r="CC56" s="25">
        <v>3.1225476992989599E-6</v>
      </c>
      <c r="CD56" s="24">
        <v>-4.7974140767189098E-4</v>
      </c>
      <c r="CE56" s="24">
        <v>2.6023963560673098E-4</v>
      </c>
      <c r="CF56" s="24">
        <v>1.1938623236402699E-3</v>
      </c>
      <c r="CG56" s="24">
        <v>5.6896973958072599E-4</v>
      </c>
      <c r="CH56" s="24">
        <v>5.6360701747284296E-3</v>
      </c>
      <c r="CI56" s="24">
        <v>4.1719597222452699E-4</v>
      </c>
      <c r="CJ56" s="24">
        <v>1.0210199411932899E-3</v>
      </c>
      <c r="CK56" s="26">
        <v>5.08203843060899E-3</v>
      </c>
    </row>
    <row r="57" spans="2:89" ht="15.75" x14ac:dyDescent="0.25">
      <c r="B57" s="16" t="s">
        <v>93</v>
      </c>
      <c r="C57" s="1">
        <f>INDEX(Input_Cases!$B:$C,MATCH('GS Female'!$B57,Input_Cases!$B:$B,0),2)</f>
        <v>0</v>
      </c>
      <c r="E57" s="14"/>
      <c r="G57" s="205"/>
      <c r="H57" s="7" t="s">
        <v>59</v>
      </c>
      <c r="I57" s="22">
        <f t="shared" si="4"/>
        <v>0</v>
      </c>
      <c r="J57" s="23">
        <v>-0.31749099816509702</v>
      </c>
      <c r="L57" s="7" t="str">
        <f t="shared" si="5"/>
        <v>X</v>
      </c>
      <c r="M57" s="7" t="str">
        <f t="shared" si="3"/>
        <v>X</v>
      </c>
      <c r="N57" s="50" t="str">
        <v>IBS</v>
      </c>
      <c r="O57" s="24" t="s">
        <v>59</v>
      </c>
      <c r="P57" s="25">
        <v>3.34012748175302E-6</v>
      </c>
      <c r="Q57" s="24">
        <v>1.20275529426154E-4</v>
      </c>
      <c r="R57" s="25">
        <v>-3.7499409102136902E-6</v>
      </c>
      <c r="S57" s="25">
        <v>1.15974736768087E-5</v>
      </c>
      <c r="T57" s="25">
        <v>8.59589870109318E-5</v>
      </c>
      <c r="U57" s="25">
        <v>-1.9412931257316398E-5</v>
      </c>
      <c r="V57" s="25">
        <v>-1.05403000645984E-5</v>
      </c>
      <c r="W57" s="25">
        <v>-3.8721556289826897E-5</v>
      </c>
      <c r="X57" s="25">
        <v>5.3830204230712499E-5</v>
      </c>
      <c r="Y57" s="25">
        <v>7.8746195542070703E-5</v>
      </c>
      <c r="Z57" s="25">
        <v>2.2083505423471601E-5</v>
      </c>
      <c r="AA57" s="25">
        <v>1.9296768557684701E-5</v>
      </c>
      <c r="AB57" s="25">
        <v>-6.4609767169691303E-5</v>
      </c>
      <c r="AC57" s="25">
        <v>-4.97794514961569E-5</v>
      </c>
      <c r="AD57" s="25">
        <v>1.25077895768875E-5</v>
      </c>
      <c r="AE57" s="25">
        <v>2.7097461928984499E-5</v>
      </c>
      <c r="AF57" s="25">
        <v>1.41153054569388E-5</v>
      </c>
      <c r="AG57" s="25">
        <v>1.4978268123732001E-5</v>
      </c>
      <c r="AH57" s="25">
        <v>6.9700812165914803E-5</v>
      </c>
      <c r="AI57" s="24">
        <v>-4.6280420710719298E-4</v>
      </c>
      <c r="AJ57" s="25">
        <v>-2.90156758237791E-5</v>
      </c>
      <c r="AK57" s="25">
        <v>0</v>
      </c>
      <c r="AL57" s="24">
        <v>-1.22615204130523E-4</v>
      </c>
      <c r="AM57" s="25">
        <v>-4.4282179202496403E-5</v>
      </c>
      <c r="AN57" s="25">
        <v>5.3234943557095702E-5</v>
      </c>
      <c r="AO57" s="24">
        <v>-1.8461230429345099E-4</v>
      </c>
      <c r="AP57" s="25">
        <v>0</v>
      </c>
      <c r="AQ57" s="25">
        <v>0</v>
      </c>
      <c r="AR57" s="24">
        <v>-3.9638739242454598E-4</v>
      </c>
      <c r="AS57" s="24">
        <v>-5.9883087731808099E-4</v>
      </c>
      <c r="AT57" s="25">
        <v>0</v>
      </c>
      <c r="AU57" s="24">
        <v>-6.8818050992127105E-4</v>
      </c>
      <c r="AV57" s="24">
        <v>-1.71214480119096E-4</v>
      </c>
      <c r="AW57" s="24">
        <v>1.2844948585217101E-4</v>
      </c>
      <c r="AX57" s="25">
        <v>0</v>
      </c>
      <c r="AY57" s="24">
        <v>-2.0401437576732801E-4</v>
      </c>
      <c r="AZ57" s="24">
        <v>1.3832712621546599E-4</v>
      </c>
      <c r="BA57" s="24">
        <v>4.2008779640743902E-3</v>
      </c>
      <c r="BB57" s="25">
        <v>0</v>
      </c>
      <c r="BC57" s="25">
        <v>0</v>
      </c>
      <c r="BD57" s="25">
        <v>-9.4995644833846992E-6</v>
      </c>
      <c r="BE57" s="24">
        <v>-4.0486600358552498E-4</v>
      </c>
      <c r="BF57" s="24">
        <v>-2.43490444663126E-4</v>
      </c>
      <c r="BG57" s="25">
        <v>0</v>
      </c>
      <c r="BH57" s="25">
        <v>6.9062285565379405E-5</v>
      </c>
      <c r="BI57" s="25">
        <v>2.2110562082383401E-6</v>
      </c>
      <c r="BJ57" s="25">
        <v>-9.8539852659308098E-6</v>
      </c>
      <c r="BK57" s="25">
        <v>3.1842120040611002E-6</v>
      </c>
      <c r="BL57" s="25">
        <v>-5.47554134738751E-5</v>
      </c>
      <c r="BM57" s="25">
        <v>-3.12842628309489E-7</v>
      </c>
      <c r="BN57" s="25">
        <v>2.88600505123213E-5</v>
      </c>
      <c r="BO57" s="25">
        <v>-1.73520071825148E-6</v>
      </c>
      <c r="BP57" s="25">
        <v>3.7960975842591799E-6</v>
      </c>
      <c r="BQ57" s="25">
        <v>5.26113662179728E-6</v>
      </c>
      <c r="BR57" s="24">
        <v>-1.31103596585929E-4</v>
      </c>
      <c r="BS57" s="25">
        <v>-1.86762434820718E-5</v>
      </c>
      <c r="BT57" s="24">
        <v>1.1663952373795E-4</v>
      </c>
      <c r="BU57" s="24">
        <v>-1.37934790942383E-4</v>
      </c>
      <c r="BV57" s="25">
        <v>-4.9252009618337204E-6</v>
      </c>
      <c r="BW57" s="25">
        <v>-2.5189950442496398E-6</v>
      </c>
      <c r="BX57" s="25">
        <v>1.9638110059077599E-6</v>
      </c>
      <c r="BY57" s="25">
        <v>-9.3595332448690404E-5</v>
      </c>
      <c r="BZ57" s="25">
        <v>7.5116462281392206E-5</v>
      </c>
      <c r="CA57" s="25">
        <v>-7.4477323176970399E-5</v>
      </c>
      <c r="CB57" s="25">
        <v>7.1796011953335498E-6</v>
      </c>
      <c r="CC57" s="25">
        <v>-1.2213908273379199E-6</v>
      </c>
      <c r="CD57" s="24">
        <v>-1.5588906014311299E-4</v>
      </c>
      <c r="CE57" s="24">
        <v>7.2536253995559696E-4</v>
      </c>
      <c r="CF57" s="25">
        <v>2.0256377075356901E-5</v>
      </c>
      <c r="CG57" s="25">
        <v>3.2950262787158097E-5</v>
      </c>
      <c r="CH57" s="25">
        <v>8.8676250556391799E-5</v>
      </c>
      <c r="CI57" s="25">
        <v>-7.4564503743592995E-5</v>
      </c>
      <c r="CJ57" s="24">
        <v>1.12157126089995E-4</v>
      </c>
      <c r="CK57" s="26">
        <v>9.5771446954763702E-4</v>
      </c>
    </row>
    <row r="58" spans="2:89" ht="15.75" x14ac:dyDescent="0.25">
      <c r="B58" s="16" t="s">
        <v>94</v>
      </c>
      <c r="C58" s="1">
        <f>INDEX(Input_Cases!$B:$C,MATCH('GS Female'!$B58,Input_Cases!$B:$B,0),2)</f>
        <v>0</v>
      </c>
      <c r="E58" s="14"/>
      <c r="G58" s="205"/>
      <c r="H58" s="7" t="s">
        <v>73</v>
      </c>
      <c r="I58" s="22">
        <f t="shared" si="4"/>
        <v>0</v>
      </c>
      <c r="J58" s="23">
        <v>0</v>
      </c>
      <c r="L58" s="7" t="str">
        <f t="shared" si="5"/>
        <v/>
      </c>
      <c r="M58" s="7" t="str">
        <f t="shared" si="3"/>
        <v>X</v>
      </c>
      <c r="N58" s="50">
        <v>0</v>
      </c>
      <c r="O58" s="24"/>
      <c r="P58" s="25">
        <v>0</v>
      </c>
      <c r="Q58" s="24">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c r="AI58" s="25">
        <v>0</v>
      </c>
      <c r="AJ58" s="25">
        <v>0</v>
      </c>
      <c r="AK58" s="25">
        <v>0</v>
      </c>
      <c r="AL58" s="25">
        <v>0</v>
      </c>
      <c r="AM58" s="25">
        <v>0</v>
      </c>
      <c r="AN58" s="25">
        <v>0</v>
      </c>
      <c r="AO58" s="25">
        <v>0</v>
      </c>
      <c r="AP58" s="25">
        <v>0</v>
      </c>
      <c r="AQ58" s="25">
        <v>0</v>
      </c>
      <c r="AR58" s="25">
        <v>0</v>
      </c>
      <c r="AS58" s="25">
        <v>0</v>
      </c>
      <c r="AT58" s="25">
        <v>0</v>
      </c>
      <c r="AU58" s="25">
        <v>0</v>
      </c>
      <c r="AV58" s="25">
        <v>0</v>
      </c>
      <c r="AW58" s="25">
        <v>0</v>
      </c>
      <c r="AX58" s="25">
        <v>0</v>
      </c>
      <c r="AY58" s="25">
        <v>0</v>
      </c>
      <c r="AZ58" s="25">
        <v>0</v>
      </c>
      <c r="BA58" s="25">
        <v>0</v>
      </c>
      <c r="BB58" s="25">
        <v>0</v>
      </c>
      <c r="BC58" s="25">
        <v>0</v>
      </c>
      <c r="BD58" s="25">
        <v>0</v>
      </c>
      <c r="BE58" s="25">
        <v>0</v>
      </c>
      <c r="BF58" s="25">
        <v>0</v>
      </c>
      <c r="BG58" s="25">
        <v>0</v>
      </c>
      <c r="BH58" s="25">
        <v>0</v>
      </c>
      <c r="BI58" s="25">
        <v>0</v>
      </c>
      <c r="BJ58" s="25">
        <v>0</v>
      </c>
      <c r="BK58" s="25">
        <v>0</v>
      </c>
      <c r="BL58" s="25">
        <v>0</v>
      </c>
      <c r="BM58" s="25">
        <v>0</v>
      </c>
      <c r="BN58" s="25">
        <v>0</v>
      </c>
      <c r="BO58" s="25">
        <v>0</v>
      </c>
      <c r="BP58" s="25">
        <v>0</v>
      </c>
      <c r="BQ58" s="25">
        <v>0</v>
      </c>
      <c r="BR58" s="25">
        <v>0</v>
      </c>
      <c r="BS58" s="25">
        <v>0</v>
      </c>
      <c r="BT58" s="25">
        <v>0</v>
      </c>
      <c r="BU58" s="25">
        <v>0</v>
      </c>
      <c r="BV58" s="25">
        <v>0</v>
      </c>
      <c r="BW58" s="25">
        <v>0</v>
      </c>
      <c r="BX58" s="25">
        <v>0</v>
      </c>
      <c r="BY58" s="25">
        <v>0</v>
      </c>
      <c r="BZ58" s="25">
        <v>0</v>
      </c>
      <c r="CA58" s="25">
        <v>0</v>
      </c>
      <c r="CB58" s="25">
        <v>0</v>
      </c>
      <c r="CC58" s="25">
        <v>0</v>
      </c>
      <c r="CD58" s="25">
        <v>0</v>
      </c>
      <c r="CE58" s="25">
        <v>0</v>
      </c>
      <c r="CF58" s="25">
        <v>0</v>
      </c>
      <c r="CG58" s="25">
        <v>0</v>
      </c>
      <c r="CH58" s="25">
        <v>0</v>
      </c>
      <c r="CI58" s="25">
        <v>0</v>
      </c>
      <c r="CJ58" s="25">
        <v>0</v>
      </c>
      <c r="CK58" s="27">
        <v>0</v>
      </c>
    </row>
    <row r="59" spans="2:89" ht="15.75" x14ac:dyDescent="0.25">
      <c r="B59" s="16" t="s">
        <v>95</v>
      </c>
      <c r="C59" s="1">
        <f>INDEX(Input_Cases!$B:$C,MATCH('GS Female'!$B59,Input_Cases!$B:$B,0),2)</f>
        <v>0</v>
      </c>
      <c r="E59" s="14"/>
      <c r="G59" s="205"/>
      <c r="H59" s="7" t="s">
        <v>75</v>
      </c>
      <c r="I59" s="22">
        <f t="shared" si="4"/>
        <v>0</v>
      </c>
      <c r="J59" s="23">
        <v>0</v>
      </c>
      <c r="L59" s="7" t="str">
        <f t="shared" si="5"/>
        <v/>
      </c>
      <c r="M59" s="7" t="str">
        <f t="shared" si="3"/>
        <v>X</v>
      </c>
      <c r="N59" s="50">
        <v>0</v>
      </c>
      <c r="O59" s="24"/>
      <c r="P59" s="25">
        <v>0</v>
      </c>
      <c r="Q59" s="24">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25">
        <v>0</v>
      </c>
      <c r="CH59" s="25">
        <v>0</v>
      </c>
      <c r="CI59" s="25">
        <v>0</v>
      </c>
      <c r="CJ59" s="25">
        <v>0</v>
      </c>
      <c r="CK59" s="27">
        <v>0</v>
      </c>
    </row>
    <row r="60" spans="2:89" ht="15.75" x14ac:dyDescent="0.25">
      <c r="B60" s="16" t="s">
        <v>101</v>
      </c>
      <c r="C60" s="1">
        <f>INDEX(Input_Cases!$B:$C,MATCH('GS Female'!$B60,Input_Cases!$B:$B,0),2)</f>
        <v>0</v>
      </c>
      <c r="E60" s="14"/>
      <c r="G60" s="205"/>
      <c r="H60" s="7" t="s">
        <v>60</v>
      </c>
      <c r="I60" s="22">
        <f t="shared" si="4"/>
        <v>0</v>
      </c>
      <c r="J60" s="23">
        <v>0.20837128219253701</v>
      </c>
      <c r="L60" s="7" t="str">
        <f t="shared" si="5"/>
        <v>X</v>
      </c>
      <c r="M60" s="7" t="str">
        <f t="shared" si="3"/>
        <v>X</v>
      </c>
      <c r="N60" s="50" t="str">
        <v>MVD</v>
      </c>
      <c r="O60" s="24" t="s">
        <v>60</v>
      </c>
      <c r="P60" s="25">
        <v>-1.9094304575622301E-6</v>
      </c>
      <c r="Q60" s="24">
        <v>6.0222397517688698E-4</v>
      </c>
      <c r="R60" s="25">
        <v>-9.5695102858995705E-5</v>
      </c>
      <c r="S60" s="25">
        <v>-3.2537784620983301E-5</v>
      </c>
      <c r="T60" s="25">
        <v>-1.5743751836661099E-5</v>
      </c>
      <c r="U60" s="25">
        <v>-3.3220917193928097E-5</v>
      </c>
      <c r="V60" s="25">
        <v>5.5153974815684701E-5</v>
      </c>
      <c r="W60" s="25">
        <v>-2.87793109409679E-5</v>
      </c>
      <c r="X60" s="25">
        <v>-5.95960815955437E-5</v>
      </c>
      <c r="Y60" s="24">
        <v>1.2219963878999001E-4</v>
      </c>
      <c r="Z60" s="25">
        <v>-2.6480912831061001E-5</v>
      </c>
      <c r="AA60" s="24">
        <v>1.3898814886210899E-4</v>
      </c>
      <c r="AB60" s="25">
        <v>-8.1842512433105799E-6</v>
      </c>
      <c r="AC60" s="24">
        <v>-1.03543701354229E-4</v>
      </c>
      <c r="AD60" s="24">
        <v>-1.3310612773888701E-4</v>
      </c>
      <c r="AE60" s="25">
        <v>1.25746481673218E-5</v>
      </c>
      <c r="AF60" s="24">
        <v>2.29744604576607E-4</v>
      </c>
      <c r="AG60" s="25">
        <v>4.1808599379897596E-6</v>
      </c>
      <c r="AH60" s="24">
        <v>1.2624490899147101E-4</v>
      </c>
      <c r="AI60" s="24">
        <v>7.8879588390274495E-4</v>
      </c>
      <c r="AJ60" s="24">
        <v>1.08854185885252E-4</v>
      </c>
      <c r="AK60" s="25">
        <v>0</v>
      </c>
      <c r="AL60" s="25">
        <v>4.5883284412832398E-5</v>
      </c>
      <c r="AM60" s="25">
        <v>-3.08329124716433E-5</v>
      </c>
      <c r="AN60" s="24">
        <v>1.7206242286106499E-4</v>
      </c>
      <c r="AO60" s="24">
        <v>-1.2883356623374399E-4</v>
      </c>
      <c r="AP60" s="25">
        <v>0</v>
      </c>
      <c r="AQ60" s="25">
        <v>0</v>
      </c>
      <c r="AR60" s="24">
        <v>-4.2987069710101201E-4</v>
      </c>
      <c r="AS60" s="24">
        <v>1.5850972133375099E-4</v>
      </c>
      <c r="AT60" s="25">
        <v>0</v>
      </c>
      <c r="AU60" s="24">
        <v>-3.24922964180253E-4</v>
      </c>
      <c r="AV60" s="25">
        <v>-4.3114962589465399E-5</v>
      </c>
      <c r="AW60" s="25">
        <v>-9.9340574148262293E-5</v>
      </c>
      <c r="AX60" s="25">
        <v>0</v>
      </c>
      <c r="AY60" s="24">
        <v>1.55016490785528E-4</v>
      </c>
      <c r="AZ60" s="25">
        <v>-3.3054684429648799E-5</v>
      </c>
      <c r="BA60" s="25">
        <v>-9.49956448338475E-6</v>
      </c>
      <c r="BB60" s="25">
        <v>0</v>
      </c>
      <c r="BC60" s="25">
        <v>0</v>
      </c>
      <c r="BD60" s="24">
        <v>2.7671359347795398E-3</v>
      </c>
      <c r="BE60" s="24">
        <v>-1.9854990751262799E-4</v>
      </c>
      <c r="BF60" s="25">
        <v>-6.6916822218115297E-5</v>
      </c>
      <c r="BG60" s="25">
        <v>0</v>
      </c>
      <c r="BH60" s="24">
        <v>-1.00525836452909E-3</v>
      </c>
      <c r="BI60" s="25">
        <v>1.53480853039369E-6</v>
      </c>
      <c r="BJ60" s="25">
        <v>5.8624346508689397E-5</v>
      </c>
      <c r="BK60" s="25">
        <v>-4.1579243972673701E-6</v>
      </c>
      <c r="BL60" s="25">
        <v>-7.3365109133832599E-5</v>
      </c>
      <c r="BM60" s="25">
        <v>-2.5568951177127202E-6</v>
      </c>
      <c r="BN60" s="25">
        <v>7.5046515817563006E-5</v>
      </c>
      <c r="BO60" s="25">
        <v>-1.9924489263330199E-6</v>
      </c>
      <c r="BP60" s="25">
        <v>1.38975455149485E-5</v>
      </c>
      <c r="BQ60" s="25">
        <v>-1.3044572079029399E-5</v>
      </c>
      <c r="BR60" s="25">
        <v>-8.8743015976314795E-5</v>
      </c>
      <c r="BS60" s="24">
        <v>-1.8681849124449501E-4</v>
      </c>
      <c r="BT60" s="25">
        <v>3.6994105975346403E-5</v>
      </c>
      <c r="BU60" s="25">
        <v>-5.1139864760374297E-5</v>
      </c>
      <c r="BV60" s="25">
        <v>-7.2936238386127198E-5</v>
      </c>
      <c r="BW60" s="25">
        <v>-7.3588383277510804E-5</v>
      </c>
      <c r="BX60" s="25">
        <v>-5.5292978429551802E-7</v>
      </c>
      <c r="BY60" s="24">
        <v>1.0150337752524E-4</v>
      </c>
      <c r="BZ60" s="24">
        <v>-5.2293662410609395E-4</v>
      </c>
      <c r="CA60" s="25">
        <v>8.0421197148183095E-5</v>
      </c>
      <c r="CB60" s="25">
        <v>5.1809226110868503E-6</v>
      </c>
      <c r="CC60" s="25">
        <v>-8.1555433597088797E-6</v>
      </c>
      <c r="CD60" s="24">
        <v>-7.0628305928908898E-4</v>
      </c>
      <c r="CE60" s="24">
        <v>-5.7030053894331905E-4</v>
      </c>
      <c r="CF60" s="24">
        <v>1.56845942237308E-4</v>
      </c>
      <c r="CG60" s="24">
        <v>-2.0512826429910898E-3</v>
      </c>
      <c r="CH60" s="24">
        <v>2.7980650535488702E-4</v>
      </c>
      <c r="CI60" s="24">
        <v>-1.05070855482765E-4</v>
      </c>
      <c r="CJ60" s="24">
        <v>-1.0686995135212E-4</v>
      </c>
      <c r="CK60" s="26">
        <v>2.35049843574576E-4</v>
      </c>
    </row>
    <row r="61" spans="2:89" ht="15.75" x14ac:dyDescent="0.25">
      <c r="B61" s="16" t="s">
        <v>96</v>
      </c>
      <c r="C61" s="1">
        <f>INDEX(Input_Cases!$B:$C,MATCH('GS Female'!$B61,Input_Cases!$B:$B,0),2)</f>
        <v>0</v>
      </c>
      <c r="E61" s="14"/>
      <c r="G61" s="205"/>
      <c r="H61" s="7" t="s">
        <v>61</v>
      </c>
      <c r="I61" s="22">
        <f t="shared" si="4"/>
        <v>0</v>
      </c>
      <c r="J61" s="23">
        <v>0.71938784189913096</v>
      </c>
      <c r="L61" s="7" t="str">
        <f t="shared" si="5"/>
        <v>X</v>
      </c>
      <c r="M61" s="7" t="str">
        <f t="shared" si="3"/>
        <v>X</v>
      </c>
      <c r="N61" s="50" t="str">
        <v>PuF</v>
      </c>
      <c r="O61" s="24" t="s">
        <v>61</v>
      </c>
      <c r="P61" s="25">
        <v>2.8706200282492902E-6</v>
      </c>
      <c r="Q61" s="24">
        <v>-3.1781667705360899E-4</v>
      </c>
      <c r="R61" s="24">
        <v>2.6723942062322799E-4</v>
      </c>
      <c r="S61" s="24">
        <v>-3.0302513530196501E-4</v>
      </c>
      <c r="T61" s="24">
        <v>3.1968503389135402E-4</v>
      </c>
      <c r="U61" s="24">
        <v>-3.33736698503614E-4</v>
      </c>
      <c r="V61" s="25">
        <v>-2.1932279431910502E-5</v>
      </c>
      <c r="W61" s="24">
        <v>-2.62837606965783E-4</v>
      </c>
      <c r="X61" s="24">
        <v>4.6248770096409198E-4</v>
      </c>
      <c r="Y61" s="25">
        <v>4.8067114530916197E-5</v>
      </c>
      <c r="Z61" s="24">
        <v>-8.6509522541774802E-4</v>
      </c>
      <c r="AA61" s="25">
        <v>-9.9747567299177299E-5</v>
      </c>
      <c r="AB61" s="24">
        <v>1.20598668949936E-4</v>
      </c>
      <c r="AC61" s="24">
        <v>-1.03475930324292E-4</v>
      </c>
      <c r="AD61" s="24">
        <v>-2.6892220438901602E-4</v>
      </c>
      <c r="AE61" s="24">
        <v>3.9556888641697498E-4</v>
      </c>
      <c r="AF61" s="24">
        <v>-1.50064715295102E-4</v>
      </c>
      <c r="AG61" s="24">
        <v>2.2192538603636001E-4</v>
      </c>
      <c r="AH61" s="24">
        <v>-4.14012073565538E-4</v>
      </c>
      <c r="AI61" s="24">
        <v>-1.0447017309131901E-3</v>
      </c>
      <c r="AJ61" s="24">
        <v>-1.0140603724041301E-3</v>
      </c>
      <c r="AK61" s="25">
        <v>0</v>
      </c>
      <c r="AL61" s="24">
        <v>1.9975484667824001E-4</v>
      </c>
      <c r="AM61" s="24">
        <v>2.6281213914761202E-4</v>
      </c>
      <c r="AN61" s="24">
        <v>3.0635146315430501E-4</v>
      </c>
      <c r="AO61" s="24">
        <v>-4.0041909742311998E-4</v>
      </c>
      <c r="AP61" s="25">
        <v>0</v>
      </c>
      <c r="AQ61" s="25">
        <v>0</v>
      </c>
      <c r="AR61" s="24">
        <v>-1.4351320608985299E-3</v>
      </c>
      <c r="AS61" s="24">
        <v>8.0118543474125704E-4</v>
      </c>
      <c r="AT61" s="25">
        <v>0</v>
      </c>
      <c r="AU61" s="24">
        <v>-1.9867169972601599E-4</v>
      </c>
      <c r="AV61" s="25">
        <v>-4.04242271839899E-5</v>
      </c>
      <c r="AW61" s="24">
        <v>3.2928544331135498E-4</v>
      </c>
      <c r="AX61" s="25">
        <v>0</v>
      </c>
      <c r="AY61" s="24">
        <v>-1.93797275409852E-3</v>
      </c>
      <c r="AZ61" s="25">
        <v>-9.5114735259541495E-6</v>
      </c>
      <c r="BA61" s="24">
        <v>-4.0486600358552498E-4</v>
      </c>
      <c r="BB61" s="25">
        <v>0</v>
      </c>
      <c r="BC61" s="25">
        <v>0</v>
      </c>
      <c r="BD61" s="24">
        <v>-1.98549907512631E-4</v>
      </c>
      <c r="BE61" s="24">
        <v>4.5422333336958901E-2</v>
      </c>
      <c r="BF61" s="24">
        <v>-8.76551874426097E-4</v>
      </c>
      <c r="BG61" s="25">
        <v>0</v>
      </c>
      <c r="BH61" s="24">
        <v>1.6318781086311501E-4</v>
      </c>
      <c r="BI61" s="25">
        <v>4.3574926859510196E-6</v>
      </c>
      <c r="BJ61" s="24">
        <v>-1.20406174208531E-4</v>
      </c>
      <c r="BK61" s="25">
        <v>1.9754145953215501E-5</v>
      </c>
      <c r="BL61" s="24">
        <v>4.7574513948807199E-4</v>
      </c>
      <c r="BM61" s="25">
        <v>1.09891977156533E-5</v>
      </c>
      <c r="BN61" s="24">
        <v>-2.5581208384732899E-4</v>
      </c>
      <c r="BO61" s="25">
        <v>-1.46762324133073E-6</v>
      </c>
      <c r="BP61" s="25">
        <v>8.1450829812484807E-6</v>
      </c>
      <c r="BQ61" s="25">
        <v>1.4441302127963901E-5</v>
      </c>
      <c r="BR61" s="25">
        <v>-9.2179265453669299E-5</v>
      </c>
      <c r="BS61" s="25">
        <v>2.35945226322162E-6</v>
      </c>
      <c r="BT61" s="24">
        <v>5.2018424206070105E-4</v>
      </c>
      <c r="BU61" s="24">
        <v>-1.7962473995397101E-3</v>
      </c>
      <c r="BV61" s="25">
        <v>2.4122191092936001E-5</v>
      </c>
      <c r="BW61" s="24">
        <v>6.5405513937043898E-4</v>
      </c>
      <c r="BX61" s="25">
        <v>2.7987618777809299E-6</v>
      </c>
      <c r="BY61" s="25">
        <v>9.9528299411814E-5</v>
      </c>
      <c r="BZ61" s="24">
        <v>-1.6064098535801901E-4</v>
      </c>
      <c r="CA61" s="24">
        <v>1.21972634849359E-4</v>
      </c>
      <c r="CB61" s="25">
        <v>1.59320270870563E-6</v>
      </c>
      <c r="CC61" s="25">
        <v>9.8318815541214409E-7</v>
      </c>
      <c r="CD61" s="24">
        <v>2.5066102979438398E-4</v>
      </c>
      <c r="CE61" s="24">
        <v>-4.5402593981481401E-2</v>
      </c>
      <c r="CF61" s="24">
        <v>-4.0472823172207602E-4</v>
      </c>
      <c r="CG61" s="24">
        <v>8.4776561512639795E-4</v>
      </c>
      <c r="CH61" s="24">
        <v>-2.1745396536513399E-4</v>
      </c>
      <c r="CI61" s="24">
        <v>1.0352971298267101E-3</v>
      </c>
      <c r="CJ61" s="24">
        <v>9.7183714071047899E-4</v>
      </c>
      <c r="CK61" s="26">
        <v>-4.4659388357810498E-2</v>
      </c>
    </row>
    <row r="62" spans="2:89" ht="15.75" x14ac:dyDescent="0.25">
      <c r="B62" s="16" t="s">
        <v>97</v>
      </c>
      <c r="C62" s="1">
        <f>INDEX(Input_Cases!$B:$C,MATCH('GS Female'!$B62,Input_Cases!$B:$B,0),2)</f>
        <v>0</v>
      </c>
      <c r="E62" s="14"/>
      <c r="G62" s="205"/>
      <c r="H62" s="7" t="s">
        <v>62</v>
      </c>
      <c r="I62" s="22">
        <f t="shared" si="4"/>
        <v>0</v>
      </c>
      <c r="J62" s="23">
        <v>0.16285809725245201</v>
      </c>
      <c r="L62" s="7" t="str">
        <f t="shared" si="5"/>
        <v>X</v>
      </c>
      <c r="M62" s="7" t="str">
        <f t="shared" si="3"/>
        <v>X</v>
      </c>
      <c r="N62" s="50" t="str">
        <v>RhA</v>
      </c>
      <c r="O62" s="24" t="s">
        <v>62</v>
      </c>
      <c r="P62" s="25">
        <v>-6.1522087087261698E-6</v>
      </c>
      <c r="Q62" s="24">
        <v>-2.7854423437931802E-4</v>
      </c>
      <c r="R62" s="25">
        <v>4.5536130449387599E-5</v>
      </c>
      <c r="S62" s="25">
        <v>2.7646125828938099E-5</v>
      </c>
      <c r="T62" s="25">
        <v>2.2731866386192901E-6</v>
      </c>
      <c r="U62" s="25">
        <v>-2.40467227299976E-5</v>
      </c>
      <c r="V62" s="25">
        <v>1.2186701311155601E-5</v>
      </c>
      <c r="W62" s="25">
        <v>-5.3066578263162299E-5</v>
      </c>
      <c r="X62" s="24">
        <v>1.02018864666901E-4</v>
      </c>
      <c r="Y62" s="25">
        <v>-4.2356342166776901E-6</v>
      </c>
      <c r="Z62" s="25">
        <v>2.84930439204704E-5</v>
      </c>
      <c r="AA62" s="25">
        <v>4.9476090254534801E-5</v>
      </c>
      <c r="AB62" s="25">
        <v>-4.2782857868708103E-5</v>
      </c>
      <c r="AC62" s="25">
        <v>1.05554104228452E-5</v>
      </c>
      <c r="AD62" s="25">
        <v>-6.9153972363150603E-6</v>
      </c>
      <c r="AE62" s="25">
        <v>5.6542885330454701E-5</v>
      </c>
      <c r="AF62" s="25">
        <v>3.6814135288935101E-5</v>
      </c>
      <c r="AG62" s="25">
        <v>-2.0829014624147E-5</v>
      </c>
      <c r="AH62" s="24">
        <v>1.08786545065247E-4</v>
      </c>
      <c r="AI62" s="24">
        <v>-4.7928486325010097E-4</v>
      </c>
      <c r="AJ62" s="25">
        <v>-7.6449036917190102E-5</v>
      </c>
      <c r="AK62" s="25">
        <v>0</v>
      </c>
      <c r="AL62" s="24">
        <v>-1.2534464230538501E-4</v>
      </c>
      <c r="AM62" s="25">
        <v>-9.2415638577047295E-5</v>
      </c>
      <c r="AN62" s="25">
        <v>5.26194799026112E-5</v>
      </c>
      <c r="AO62" s="24">
        <v>2.7056007630365403E-4</v>
      </c>
      <c r="AP62" s="25">
        <v>0</v>
      </c>
      <c r="AQ62" s="25">
        <v>0</v>
      </c>
      <c r="AR62" s="25">
        <v>3.0741871639967597E-5</v>
      </c>
      <c r="AS62" s="24">
        <v>-2.15789438515852E-4</v>
      </c>
      <c r="AT62" s="25">
        <v>0</v>
      </c>
      <c r="AU62" s="24">
        <v>-1.12759244013522E-4</v>
      </c>
      <c r="AV62" s="25">
        <v>-4.38440641213366E-5</v>
      </c>
      <c r="AW62" s="25">
        <v>-5.8113051588331803E-5</v>
      </c>
      <c r="AX62" s="25">
        <v>0</v>
      </c>
      <c r="AY62" s="24">
        <v>-2.5679925021032299E-4</v>
      </c>
      <c r="AZ62" s="24">
        <v>-4.1314755396081802E-4</v>
      </c>
      <c r="BA62" s="24">
        <v>-2.43490444663126E-4</v>
      </c>
      <c r="BB62" s="25">
        <v>0</v>
      </c>
      <c r="BC62" s="25">
        <v>0</v>
      </c>
      <c r="BD62" s="25">
        <v>-6.6916822218114998E-5</v>
      </c>
      <c r="BE62" s="24">
        <v>-8.7655187442609896E-4</v>
      </c>
      <c r="BF62" s="24">
        <v>2.4633924727601501E-3</v>
      </c>
      <c r="BG62" s="25">
        <v>0</v>
      </c>
      <c r="BH62" s="25">
        <v>-6.84493687234429E-5</v>
      </c>
      <c r="BI62" s="25">
        <v>-4.6824494789909104E-6</v>
      </c>
      <c r="BJ62" s="25">
        <v>3.1726048207102197E-5</v>
      </c>
      <c r="BK62" s="25">
        <v>2.89470753885834E-6</v>
      </c>
      <c r="BL62" s="25">
        <v>-8.92535441599217E-6</v>
      </c>
      <c r="BM62" s="25">
        <v>8.7069305850974601E-7</v>
      </c>
      <c r="BN62" s="25">
        <v>-3.7675725104314998E-5</v>
      </c>
      <c r="BO62" s="25">
        <v>4.1885929628947104E-6</v>
      </c>
      <c r="BP62" s="25">
        <v>-7.8928513852434303E-7</v>
      </c>
      <c r="BQ62" s="25">
        <v>5.7611529621828899E-6</v>
      </c>
      <c r="BR62" s="25">
        <v>5.3467334577894098E-6</v>
      </c>
      <c r="BS62" s="24">
        <v>2.63376517081953E-4</v>
      </c>
      <c r="BT62" s="25">
        <v>6.0462124624147399E-5</v>
      </c>
      <c r="BU62" s="25">
        <v>2.3562333869240699E-6</v>
      </c>
      <c r="BV62" s="24">
        <v>-1.5288595142930501E-4</v>
      </c>
      <c r="BW62" s="25">
        <v>2.3894003962084501E-5</v>
      </c>
      <c r="BX62" s="25">
        <v>1.9707438117081799E-6</v>
      </c>
      <c r="BY62" s="25">
        <v>-3.5015209681554999E-5</v>
      </c>
      <c r="BZ62" s="25">
        <v>-1.9023440212879499E-5</v>
      </c>
      <c r="CA62" s="25">
        <v>2.8594582779129301E-5</v>
      </c>
      <c r="CB62" s="25">
        <v>9.2850200559612596E-7</v>
      </c>
      <c r="CC62" s="25">
        <v>3.79019106789984E-6</v>
      </c>
      <c r="CD62" s="25">
        <v>6.6315853980295297E-5</v>
      </c>
      <c r="CE62" s="24">
        <v>1.25351522918583E-3</v>
      </c>
      <c r="CF62" s="25">
        <v>2.9408579117472402E-5</v>
      </c>
      <c r="CG62" s="25">
        <v>8.0007765311715105E-5</v>
      </c>
      <c r="CH62" s="25">
        <v>-3.8116051535430002E-5</v>
      </c>
      <c r="CI62" s="24">
        <v>-4.3702811283291597E-4</v>
      </c>
      <c r="CJ62" s="25">
        <v>3.0132374451825699E-5</v>
      </c>
      <c r="CK62" s="26">
        <v>1.01864447722052E-3</v>
      </c>
    </row>
    <row r="63" spans="2:89" ht="15.75" x14ac:dyDescent="0.25">
      <c r="B63" s="16" t="s">
        <v>98</v>
      </c>
      <c r="C63" s="1">
        <f>INDEX(Input_Cases!$B:$C,MATCH('GS Female'!$B63,Input_Cases!$B:$B,0),2)</f>
        <v>0</v>
      </c>
      <c r="E63" s="14"/>
      <c r="G63" s="205"/>
      <c r="H63" s="7" t="s">
        <v>63</v>
      </c>
      <c r="I63" s="22">
        <f t="shared" si="4"/>
        <v>0</v>
      </c>
      <c r="J63" s="23">
        <v>0</v>
      </c>
      <c r="L63" s="7" t="str">
        <f t="shared" si="5"/>
        <v/>
      </c>
      <c r="M63" s="7" t="str">
        <f t="shared" si="3"/>
        <v>X</v>
      </c>
      <c r="N63" s="50">
        <v>0</v>
      </c>
      <c r="O63" s="24"/>
      <c r="P63" s="25">
        <v>0</v>
      </c>
      <c r="Q63" s="24">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25">
        <v>0</v>
      </c>
      <c r="BF63" s="25">
        <v>0</v>
      </c>
      <c r="BG63" s="25">
        <v>0</v>
      </c>
      <c r="BH63" s="25">
        <v>0</v>
      </c>
      <c r="BI63" s="25">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25">
        <v>0</v>
      </c>
      <c r="CB63" s="25">
        <v>0</v>
      </c>
      <c r="CC63" s="25">
        <v>0</v>
      </c>
      <c r="CD63" s="25">
        <v>0</v>
      </c>
      <c r="CE63" s="25">
        <v>0</v>
      </c>
      <c r="CF63" s="25">
        <v>0</v>
      </c>
      <c r="CG63" s="25">
        <v>0</v>
      </c>
      <c r="CH63" s="25">
        <v>0</v>
      </c>
      <c r="CI63" s="25">
        <v>0</v>
      </c>
      <c r="CJ63" s="25">
        <v>0</v>
      </c>
      <c r="CK63" s="27">
        <v>0</v>
      </c>
    </row>
    <row r="64" spans="2:89" ht="15.75" x14ac:dyDescent="0.25">
      <c r="B64" s="16" t="s">
        <v>99</v>
      </c>
      <c r="C64" s="1">
        <f>INDEX(Input_Cases!$B:$C,MATCH('GS Female'!$B64,Input_Cases!$B:$B,0),2)</f>
        <v>0</v>
      </c>
      <c r="E64" s="14"/>
      <c r="G64" s="206"/>
      <c r="H64" s="7" t="s">
        <v>64</v>
      </c>
      <c r="I64" s="22">
        <f t="shared" si="4"/>
        <v>0</v>
      </c>
      <c r="J64" s="23">
        <v>0.72494601567183203</v>
      </c>
      <c r="L64" s="7" t="str">
        <f t="shared" si="5"/>
        <v>X</v>
      </c>
      <c r="M64" s="7" t="str">
        <f t="shared" si="3"/>
        <v>X</v>
      </c>
      <c r="N64" s="50" t="str">
        <v>Str</v>
      </c>
      <c r="O64" s="24" t="s">
        <v>64</v>
      </c>
      <c r="P64" s="25">
        <v>-1.32544512213163E-5</v>
      </c>
      <c r="Q64" s="24">
        <v>-5.3755375052679996E-4</v>
      </c>
      <c r="R64" s="25">
        <v>9.6840030504429692E-6</v>
      </c>
      <c r="S64" s="25">
        <v>1.00777183678653E-5</v>
      </c>
      <c r="T64" s="25">
        <v>5.22154041982983E-5</v>
      </c>
      <c r="U64" s="25">
        <v>4.7873952889454903E-5</v>
      </c>
      <c r="V64" s="25">
        <v>-4.3081797806842098E-5</v>
      </c>
      <c r="W64" s="25">
        <v>6.0294583241881197E-6</v>
      </c>
      <c r="X64" s="25">
        <v>8.1198974597336201E-5</v>
      </c>
      <c r="Y64" s="25">
        <v>-6.6813118696223698E-6</v>
      </c>
      <c r="Z64" s="25">
        <v>3.8135766141874301E-5</v>
      </c>
      <c r="AA64" s="25">
        <v>5.1308123078036299E-5</v>
      </c>
      <c r="AB64" s="25">
        <v>-5.5179863654968899E-5</v>
      </c>
      <c r="AC64" s="25">
        <v>3.9851905632016599E-5</v>
      </c>
      <c r="AD64" s="25">
        <v>3.5408508134786598E-5</v>
      </c>
      <c r="AE64" s="25">
        <v>-5.8405072080304203E-5</v>
      </c>
      <c r="AF64" s="25">
        <v>9.31347938712718E-5</v>
      </c>
      <c r="AG64" s="25">
        <v>-4.92986211942761E-5</v>
      </c>
      <c r="AH64" s="24">
        <v>1.04753316857975E-4</v>
      </c>
      <c r="AI64" s="24">
        <v>-4.4444935076295397E-4</v>
      </c>
      <c r="AJ64" s="24">
        <v>-1.28452886096273E-4</v>
      </c>
      <c r="AK64" s="25">
        <v>0</v>
      </c>
      <c r="AL64" s="24">
        <v>1.8178122410542099E-4</v>
      </c>
      <c r="AM64" s="25">
        <v>-4.4790371741753302E-5</v>
      </c>
      <c r="AN64" s="24">
        <v>-1.72369351230538E-4</v>
      </c>
      <c r="AO64" s="25">
        <v>3.8616943465393197E-5</v>
      </c>
      <c r="AP64" s="25">
        <v>0</v>
      </c>
      <c r="AQ64" s="25">
        <v>0</v>
      </c>
      <c r="AR64" s="24">
        <v>1.9569748402728599E-4</v>
      </c>
      <c r="AS64" s="25">
        <v>-5.0093316092052702E-5</v>
      </c>
      <c r="AT64" s="25">
        <v>0</v>
      </c>
      <c r="AU64" s="24">
        <v>3.15643257077859E-4</v>
      </c>
      <c r="AV64" s="25">
        <v>-5.3124903284842203E-5</v>
      </c>
      <c r="AW64" s="24">
        <v>-5.1396884961846798E-4</v>
      </c>
      <c r="AX64" s="25">
        <v>0</v>
      </c>
      <c r="AY64" s="24">
        <v>-2.4200054543943E-4</v>
      </c>
      <c r="AZ64" s="24">
        <v>2.2391128766939401E-4</v>
      </c>
      <c r="BA64" s="25">
        <v>6.9062285565379093E-5</v>
      </c>
      <c r="BB64" s="25">
        <v>0</v>
      </c>
      <c r="BC64" s="25">
        <v>0</v>
      </c>
      <c r="BD64" s="24">
        <v>-1.00525836452909E-3</v>
      </c>
      <c r="BE64" s="24">
        <v>1.6318781086311401E-4</v>
      </c>
      <c r="BF64" s="25">
        <v>-6.8449368723442493E-5</v>
      </c>
      <c r="BG64" s="25">
        <v>0</v>
      </c>
      <c r="BH64" s="24">
        <v>2.47530986528779E-3</v>
      </c>
      <c r="BI64" s="25">
        <v>-2.2532269396026199E-7</v>
      </c>
      <c r="BJ64" s="25">
        <v>8.2192452446381794E-6</v>
      </c>
      <c r="BK64" s="25">
        <v>1.21419370124431E-5</v>
      </c>
      <c r="BL64" s="25">
        <v>-5.105409714231E-5</v>
      </c>
      <c r="BM64" s="25">
        <v>2.0111661395312701E-6</v>
      </c>
      <c r="BN64" s="24">
        <v>-1.87530710236237E-3</v>
      </c>
      <c r="BO64" s="25">
        <v>-4.7732409800700398E-6</v>
      </c>
      <c r="BP64" s="25">
        <v>-4.5216988041319903E-6</v>
      </c>
      <c r="BQ64" s="25">
        <v>4.5932107499704197E-6</v>
      </c>
      <c r="BR64" s="25">
        <v>2.3242752690314501E-5</v>
      </c>
      <c r="BS64" s="24">
        <v>3.2050077548753799E-4</v>
      </c>
      <c r="BT64" s="25">
        <v>-5.2624898764135397E-5</v>
      </c>
      <c r="BU64" s="24">
        <v>-2.5939055693589499E-4</v>
      </c>
      <c r="BV64" s="24">
        <v>4.3284279068155101E-4</v>
      </c>
      <c r="BW64" s="24">
        <v>1.07709869396284E-4</v>
      </c>
      <c r="BX64" s="25">
        <v>-1.8059061940945699E-6</v>
      </c>
      <c r="BY64" s="25">
        <v>8.0276455466754903E-5</v>
      </c>
      <c r="BZ64" s="25">
        <v>9.8520063638180593E-5</v>
      </c>
      <c r="CA64" s="25">
        <v>-1.0073008878064801E-5</v>
      </c>
      <c r="CB64" s="25">
        <v>-5.70926923061782E-6</v>
      </c>
      <c r="CC64" s="25">
        <v>8.0979621524020697E-6</v>
      </c>
      <c r="CD64" s="24">
        <v>-7.1250498117494E-4</v>
      </c>
      <c r="CE64" s="24">
        <v>-3.73041099331185E-4</v>
      </c>
      <c r="CF64" s="25">
        <v>-5.8679490563897499E-5</v>
      </c>
      <c r="CG64" s="24">
        <v>2.3856580714329701E-4</v>
      </c>
      <c r="CH64" s="25">
        <v>7.85334997564283E-5</v>
      </c>
      <c r="CI64" s="24">
        <v>2.4062012436326999E-4</v>
      </c>
      <c r="CJ64" s="25">
        <v>4.5868387126487898E-5</v>
      </c>
      <c r="CK64" s="27">
        <v>5.7539032638655199E-5</v>
      </c>
    </row>
    <row r="65" spans="2:89" ht="15.75" x14ac:dyDescent="0.25">
      <c r="B65" s="16" t="s">
        <v>100</v>
      </c>
      <c r="C65" s="1">
        <f>INDEX(Input_Cases!$B:$C,MATCH('GS Female'!$B65,Input_Cases!$B:$B,0),2)</f>
        <v>0</v>
      </c>
      <c r="E65" s="14"/>
      <c r="G65" s="204" t="s">
        <v>298</v>
      </c>
      <c r="H65" s="7" t="s">
        <v>1</v>
      </c>
      <c r="I65" s="22">
        <f>I20*I45</f>
        <v>0</v>
      </c>
      <c r="J65" s="23">
        <v>-4.1217702054791402E-2</v>
      </c>
      <c r="L65" s="7" t="str">
        <f t="shared" si="5"/>
        <v>X</v>
      </c>
      <c r="M65" s="7" t="str">
        <f t="shared" si="3"/>
        <v>X</v>
      </c>
      <c r="N65" s="50" t="str">
        <v>age_Can</v>
      </c>
      <c r="O65" s="24" t="s">
        <v>1</v>
      </c>
      <c r="P65" s="25">
        <v>-2.6671150827933702E-6</v>
      </c>
      <c r="Q65" s="25">
        <v>-7.2955201525475298E-6</v>
      </c>
      <c r="R65" s="25">
        <v>-3.7413106514815601E-6</v>
      </c>
      <c r="S65" s="25">
        <v>5.4684073287009199E-7</v>
      </c>
      <c r="T65" s="25">
        <v>-1.60099919108235E-6</v>
      </c>
      <c r="U65" s="25">
        <v>5.4516319416518801E-6</v>
      </c>
      <c r="V65" s="25">
        <v>4.7981260833720905E-7</v>
      </c>
      <c r="W65" s="25">
        <v>-7.1006344630395401E-7</v>
      </c>
      <c r="X65" s="25">
        <v>-3.8759227495415699E-6</v>
      </c>
      <c r="Y65" s="25">
        <v>-1.07559270587065E-6</v>
      </c>
      <c r="Z65" s="25">
        <v>-5.7923635731595502E-6</v>
      </c>
      <c r="AA65" s="25">
        <v>-2.6677047209319799E-7</v>
      </c>
      <c r="AB65" s="25">
        <v>1.1784654485605601E-6</v>
      </c>
      <c r="AC65" s="25">
        <v>-5.9529971378993699E-6</v>
      </c>
      <c r="AD65" s="25">
        <v>-6.3341000055580196E-7</v>
      </c>
      <c r="AE65" s="25">
        <v>-3.4753971498556701E-6</v>
      </c>
      <c r="AF65" s="25">
        <v>-8.4060827306995104E-7</v>
      </c>
      <c r="AG65" s="25">
        <v>-9.1491946411865905E-7</v>
      </c>
      <c r="AH65" s="25">
        <v>2.5464729682625199E-6</v>
      </c>
      <c r="AI65" s="25">
        <v>-3.3043114850176699E-6</v>
      </c>
      <c r="AJ65" s="25">
        <v>3.3190639736617798E-5</v>
      </c>
      <c r="AK65" s="25">
        <v>0</v>
      </c>
      <c r="AL65" s="25">
        <v>-1.02032396599481E-5</v>
      </c>
      <c r="AM65" s="25">
        <v>-2.0009857485845399E-6</v>
      </c>
      <c r="AN65" s="25">
        <v>3.0345144937127599E-6</v>
      </c>
      <c r="AO65" s="24">
        <v>-4.6991202823908399E-4</v>
      </c>
      <c r="AP65" s="25">
        <v>0</v>
      </c>
      <c r="AQ65" s="25">
        <v>0</v>
      </c>
      <c r="AR65" s="25">
        <v>6.3287910107188596E-6</v>
      </c>
      <c r="AS65" s="25">
        <v>1.00792855656687E-5</v>
      </c>
      <c r="AT65" s="25">
        <v>0</v>
      </c>
      <c r="AU65" s="25">
        <v>3.58438706412091E-5</v>
      </c>
      <c r="AV65" s="25">
        <v>1.31813670293844E-7</v>
      </c>
      <c r="AW65" s="25">
        <v>4.4279390825090902E-6</v>
      </c>
      <c r="AX65" s="25">
        <v>0</v>
      </c>
      <c r="AY65" s="25">
        <v>-2.1779766708036201E-5</v>
      </c>
      <c r="AZ65" s="25">
        <v>2.65342774630892E-5</v>
      </c>
      <c r="BA65" s="25">
        <v>2.2110562082385201E-6</v>
      </c>
      <c r="BB65" s="25">
        <v>0</v>
      </c>
      <c r="BC65" s="25">
        <v>0</v>
      </c>
      <c r="BD65" s="25">
        <v>1.5348085303933599E-6</v>
      </c>
      <c r="BE65" s="25">
        <v>4.3574926859514397E-6</v>
      </c>
      <c r="BF65" s="25">
        <v>-4.6824494789908299E-6</v>
      </c>
      <c r="BG65" s="25">
        <v>0</v>
      </c>
      <c r="BH65" s="25">
        <v>-2.2532269395985499E-7</v>
      </c>
      <c r="BI65" s="25">
        <v>6.6450560120403402E-6</v>
      </c>
      <c r="BJ65" s="25">
        <v>-5.0774465345153198E-5</v>
      </c>
      <c r="BK65" s="25">
        <v>4.02264158558064E-7</v>
      </c>
      <c r="BL65" s="25">
        <v>-1.8394305423538799E-5</v>
      </c>
      <c r="BM65" s="25">
        <v>-4.5134376843241199E-7</v>
      </c>
      <c r="BN65" s="25">
        <v>-2.7085064913952302E-6</v>
      </c>
      <c r="BO65" s="25">
        <v>-7.06293104868047E-8</v>
      </c>
      <c r="BP65" s="25">
        <v>-2.0893726341598999E-7</v>
      </c>
      <c r="BQ65" s="25">
        <v>3.9511027392906001E-8</v>
      </c>
      <c r="BR65" s="25">
        <v>9.3553029048312794E-6</v>
      </c>
      <c r="BS65" s="25">
        <v>-2.5356563022994399E-5</v>
      </c>
      <c r="BT65" s="25">
        <v>3.39382174550496E-6</v>
      </c>
      <c r="BU65" s="25">
        <v>1.9155492026641302E-5</v>
      </c>
      <c r="BV65" s="25">
        <v>-1.0294270168457E-5</v>
      </c>
      <c r="BW65" s="25">
        <v>1.8724662558073098E-5</v>
      </c>
      <c r="BX65" s="25">
        <v>-6.6393745035962002E-9</v>
      </c>
      <c r="BY65" s="25">
        <v>1.3894039631555799E-6</v>
      </c>
      <c r="BZ65" s="25">
        <v>4.0156413787103E-7</v>
      </c>
      <c r="CA65" s="25">
        <v>2.7349121393703799E-6</v>
      </c>
      <c r="CB65" s="25">
        <v>-4.7857356796732105E-7</v>
      </c>
      <c r="CC65" s="25">
        <v>1.3306699098438299E-7</v>
      </c>
      <c r="CD65" s="25">
        <v>6.9773742928879201E-7</v>
      </c>
      <c r="CE65" s="25">
        <v>-7.8487788715529603E-6</v>
      </c>
      <c r="CF65" s="25">
        <v>-3.9910313641170399E-6</v>
      </c>
      <c r="CG65" s="25">
        <v>9.2471125347782995E-6</v>
      </c>
      <c r="CH65" s="25">
        <v>-5.4947808851557402E-5</v>
      </c>
      <c r="CI65" s="25">
        <v>5.5780447235359003E-6</v>
      </c>
      <c r="CJ65" s="25">
        <v>1.7828069949754E-6</v>
      </c>
      <c r="CK65" s="27">
        <v>-1.17607377954962E-5</v>
      </c>
    </row>
    <row r="66" spans="2:89" x14ac:dyDescent="0.25">
      <c r="B66" s="55"/>
      <c r="C66" s="19"/>
      <c r="D66" s="19"/>
      <c r="E66" s="44"/>
      <c r="G66" s="205"/>
      <c r="H66" s="7" t="s">
        <v>2</v>
      </c>
      <c r="I66" s="22">
        <f>I45*I56</f>
        <v>0</v>
      </c>
      <c r="J66" s="23">
        <v>-0.24374170394664599</v>
      </c>
      <c r="L66" s="7" t="str">
        <f t="shared" si="5"/>
        <v>X</v>
      </c>
      <c r="M66" s="7" t="str">
        <f t="shared" si="3"/>
        <v>X</v>
      </c>
      <c r="N66" s="50" t="str">
        <v>Can_Hyp</v>
      </c>
      <c r="O66" s="24" t="s">
        <v>2</v>
      </c>
      <c r="P66" s="25">
        <v>1.4806849627415E-5</v>
      </c>
      <c r="Q66" s="25">
        <v>-6.4996773722829403E-5</v>
      </c>
      <c r="R66" s="24">
        <v>1.2859389698098101E-4</v>
      </c>
      <c r="S66" s="25">
        <v>-4.3817771593414098E-5</v>
      </c>
      <c r="T66" s="25">
        <v>5.0430114422227698E-5</v>
      </c>
      <c r="U66" s="25">
        <v>-3.1798230357303798E-5</v>
      </c>
      <c r="V66" s="25">
        <v>-2.7590745354910101E-5</v>
      </c>
      <c r="W66" s="25">
        <v>4.5226055923376597E-5</v>
      </c>
      <c r="X66" s="25">
        <v>2.47689192049586E-5</v>
      </c>
      <c r="Y66" s="25">
        <v>8.8107388633245094E-5</v>
      </c>
      <c r="Z66" s="25">
        <v>-4.9793143386767401E-5</v>
      </c>
      <c r="AA66" s="25">
        <v>8.5644818493838995E-7</v>
      </c>
      <c r="AB66" s="25">
        <v>-1.4428757447225701E-5</v>
      </c>
      <c r="AC66" s="25">
        <v>8.8632827900502197E-5</v>
      </c>
      <c r="AD66" s="25">
        <v>1.14937143717371E-5</v>
      </c>
      <c r="AE66" s="25">
        <v>3.3794515245898602E-5</v>
      </c>
      <c r="AF66" s="25">
        <v>9.6396626360981206E-5</v>
      </c>
      <c r="AG66" s="25">
        <v>3.03511610501479E-5</v>
      </c>
      <c r="AH66" s="25">
        <v>-1.55928244813496E-5</v>
      </c>
      <c r="AI66" s="25">
        <v>5.7700086998803398E-5</v>
      </c>
      <c r="AJ66" s="24">
        <v>-2.27206742649074E-4</v>
      </c>
      <c r="AK66" s="25">
        <v>0</v>
      </c>
      <c r="AL66" s="24">
        <v>1.2412895137613601E-4</v>
      </c>
      <c r="AM66" s="25">
        <v>1.7975444752941899E-5</v>
      </c>
      <c r="AN66" s="25">
        <v>4.05690674241043E-6</v>
      </c>
      <c r="AO66" s="24">
        <v>4.3748653236122401E-4</v>
      </c>
      <c r="AP66" s="25">
        <v>0</v>
      </c>
      <c r="AQ66" s="25">
        <v>0</v>
      </c>
      <c r="AR66" s="24">
        <v>1.8831710620612299E-4</v>
      </c>
      <c r="AS66" s="25">
        <v>3.70558656150657E-5</v>
      </c>
      <c r="AT66" s="25">
        <v>0</v>
      </c>
      <c r="AU66" s="24">
        <v>2.13608529486215E-4</v>
      </c>
      <c r="AV66" s="25">
        <v>6.0430703038108797E-5</v>
      </c>
      <c r="AW66" s="24">
        <v>-2.2361244396108701E-4</v>
      </c>
      <c r="AX66" s="25">
        <v>0</v>
      </c>
      <c r="AY66" s="24">
        <v>1.10263565788056E-3</v>
      </c>
      <c r="AZ66" s="24">
        <v>-3.8439098309740998E-3</v>
      </c>
      <c r="BA66" s="25">
        <v>-9.8539852659279299E-6</v>
      </c>
      <c r="BB66" s="25">
        <v>0</v>
      </c>
      <c r="BC66" s="25">
        <v>0</v>
      </c>
      <c r="BD66" s="25">
        <v>5.86243465086908E-5</v>
      </c>
      <c r="BE66" s="24">
        <v>-1.2040617420852099E-4</v>
      </c>
      <c r="BF66" s="25">
        <v>3.1726048207104E-5</v>
      </c>
      <c r="BG66" s="25">
        <v>0</v>
      </c>
      <c r="BH66" s="25">
        <v>8.2192452446361804E-6</v>
      </c>
      <c r="BI66" s="25">
        <v>-5.07744653451546E-5</v>
      </c>
      <c r="BJ66" s="24">
        <v>5.4537254094471502E-3</v>
      </c>
      <c r="BK66" s="25">
        <v>-7.9929667086222002E-6</v>
      </c>
      <c r="BL66" s="24">
        <v>-1.1793002505887599E-3</v>
      </c>
      <c r="BM66" s="25">
        <v>-1.5221376848416201E-6</v>
      </c>
      <c r="BN66" s="25">
        <v>-6.00081673343647E-5</v>
      </c>
      <c r="BO66" s="25">
        <v>1.90794692234931E-5</v>
      </c>
      <c r="BP66" s="25">
        <v>1.5713080449343299E-7</v>
      </c>
      <c r="BQ66" s="25">
        <v>-9.1011337388941296E-7</v>
      </c>
      <c r="BR66" s="24">
        <v>-1.79616371075779E-4</v>
      </c>
      <c r="BS66" s="24">
        <v>-5.4386467559505497E-4</v>
      </c>
      <c r="BT66" s="24">
        <v>2.7920591905617701E-4</v>
      </c>
      <c r="BU66" s="24">
        <v>-2.8941897698695602E-4</v>
      </c>
      <c r="BV66" s="24">
        <v>2.2113980348959701E-4</v>
      </c>
      <c r="BW66" s="24">
        <v>-3.9520485585903899E-4</v>
      </c>
      <c r="BX66" s="25">
        <v>1.1188542322553E-6</v>
      </c>
      <c r="BY66" s="25">
        <v>-2.4535380197623799E-5</v>
      </c>
      <c r="BZ66" s="25">
        <v>-5.8392315201765397E-5</v>
      </c>
      <c r="CA66" s="24">
        <v>-1.2437816589765601E-4</v>
      </c>
      <c r="CB66" s="25">
        <v>-2.4018665254537999E-6</v>
      </c>
      <c r="CC66" s="25">
        <v>4.6701061184207801E-8</v>
      </c>
      <c r="CD66" s="24">
        <v>1.27351687913912E-4</v>
      </c>
      <c r="CE66" s="24">
        <v>-1.0997669013008699E-3</v>
      </c>
      <c r="CF66" s="25">
        <v>5.8683199499353398E-5</v>
      </c>
      <c r="CG66" s="24">
        <v>-1.34419484405541E-4</v>
      </c>
      <c r="CH66" s="24">
        <v>-1.04807236818184E-3</v>
      </c>
      <c r="CI66" s="24">
        <v>-2.3852867847420101E-4</v>
      </c>
      <c r="CJ66" s="25">
        <v>4.1696772122536601E-6</v>
      </c>
      <c r="CK66" s="26">
        <v>-1.5115403278655E-3</v>
      </c>
    </row>
    <row r="67" spans="2:89" x14ac:dyDescent="0.25">
      <c r="G67" s="205"/>
      <c r="H67" s="7" t="s">
        <v>3</v>
      </c>
      <c r="I67" s="22">
        <f>I20*I55</f>
        <v>0</v>
      </c>
      <c r="J67" s="23">
        <v>-2.6682631422073399E-2</v>
      </c>
      <c r="L67" s="7" t="str">
        <f t="shared" si="5"/>
        <v>X</v>
      </c>
      <c r="M67" s="7" t="str">
        <f t="shared" si="3"/>
        <v>X</v>
      </c>
      <c r="N67" s="50" t="str">
        <v>age_HF</v>
      </c>
      <c r="O67" s="24" t="s">
        <v>3</v>
      </c>
      <c r="P67" s="25">
        <v>-1.8710107946210499E-7</v>
      </c>
      <c r="Q67" s="25">
        <v>4.9053870176880997E-5</v>
      </c>
      <c r="R67" s="25">
        <v>4.6788590172642998E-6</v>
      </c>
      <c r="S67" s="25">
        <v>-1.24628239452312E-6</v>
      </c>
      <c r="T67" s="25">
        <v>4.7606471114591098E-6</v>
      </c>
      <c r="U67" s="25">
        <v>1.4024117517282801E-6</v>
      </c>
      <c r="V67" s="25">
        <v>-2.9257013658110802E-6</v>
      </c>
      <c r="W67" s="25">
        <v>-3.2184061090231198E-7</v>
      </c>
      <c r="X67" s="25">
        <v>7.1875164750265697E-6</v>
      </c>
      <c r="Y67" s="25">
        <v>1.6976137027945701E-6</v>
      </c>
      <c r="Z67" s="25">
        <v>1.3725298008591501E-6</v>
      </c>
      <c r="AA67" s="25">
        <v>5.4633800200183603E-6</v>
      </c>
      <c r="AB67" s="25">
        <v>3.68006789263075E-6</v>
      </c>
      <c r="AC67" s="25">
        <v>5.8566439318217704E-6</v>
      </c>
      <c r="AD67" s="25">
        <v>5.5525708880521004E-6</v>
      </c>
      <c r="AE67" s="25">
        <v>-8.0516126071981104E-7</v>
      </c>
      <c r="AF67" s="25">
        <v>-2.7755398335710801E-6</v>
      </c>
      <c r="AG67" s="25">
        <v>7.3269631377896303E-6</v>
      </c>
      <c r="AH67" s="25">
        <v>3.9506008672365202E-6</v>
      </c>
      <c r="AI67" s="24">
        <v>4.0157160376656499E-4</v>
      </c>
      <c r="AJ67" s="25">
        <v>7.9114307253119E-5</v>
      </c>
      <c r="AK67" s="25">
        <v>0</v>
      </c>
      <c r="AL67" s="25">
        <v>-3.4006153790024999E-5</v>
      </c>
      <c r="AM67" s="25">
        <v>-9.8035034265178808E-7</v>
      </c>
      <c r="AN67" s="25">
        <v>-4.3997265663142098E-6</v>
      </c>
      <c r="AO67" s="25">
        <v>-3.1177189266318997E-5</v>
      </c>
      <c r="AP67" s="25">
        <v>0</v>
      </c>
      <c r="AQ67" s="25">
        <v>0</v>
      </c>
      <c r="AR67" s="24">
        <v>1.02471763276668E-4</v>
      </c>
      <c r="AS67" s="25">
        <v>2.09532060254815E-5</v>
      </c>
      <c r="AT67" s="25">
        <v>0</v>
      </c>
      <c r="AU67" s="25">
        <v>-2.5510056485274902E-6</v>
      </c>
      <c r="AV67" s="25">
        <v>-4.7439453698124403E-6</v>
      </c>
      <c r="AW67" s="25">
        <v>-1.83706895661888E-6</v>
      </c>
      <c r="AX67" s="25">
        <v>0</v>
      </c>
      <c r="AY67" s="24">
        <v>-1.1353278750051499E-3</v>
      </c>
      <c r="AZ67" s="24">
        <v>1.674219788859E-4</v>
      </c>
      <c r="BA67" s="25">
        <v>3.1842120040605699E-6</v>
      </c>
      <c r="BB67" s="25">
        <v>0</v>
      </c>
      <c r="BC67" s="25">
        <v>0</v>
      </c>
      <c r="BD67" s="25">
        <v>-4.1579243972675497E-6</v>
      </c>
      <c r="BE67" s="25">
        <v>1.9754145953214301E-5</v>
      </c>
      <c r="BF67" s="25">
        <v>2.8947075388585899E-6</v>
      </c>
      <c r="BG67" s="25">
        <v>0</v>
      </c>
      <c r="BH67" s="25">
        <v>1.2141937012443599E-5</v>
      </c>
      <c r="BI67" s="25">
        <v>4.0226415855804997E-7</v>
      </c>
      <c r="BJ67" s="25">
        <v>-7.9929667086222002E-6</v>
      </c>
      <c r="BK67" s="25">
        <v>1.46459803725709E-5</v>
      </c>
      <c r="BL67" s="25">
        <v>3.5882947523500199E-5</v>
      </c>
      <c r="BM67" s="25">
        <v>-1.36877200886912E-6</v>
      </c>
      <c r="BN67" s="25">
        <v>-3.9691002810338601E-5</v>
      </c>
      <c r="BO67" s="25">
        <v>-2.1710285451864499E-6</v>
      </c>
      <c r="BP67" s="25">
        <v>-1.4099434692744199E-6</v>
      </c>
      <c r="BQ67" s="25">
        <v>-4.9292130235891102E-6</v>
      </c>
      <c r="BR67" s="25">
        <v>1.3616815377768699E-5</v>
      </c>
      <c r="BS67" s="25">
        <v>3.8164805896124603E-5</v>
      </c>
      <c r="BT67" s="25">
        <v>1.8672655892505201E-5</v>
      </c>
      <c r="BU67" s="25">
        <v>4.5611249335988502E-5</v>
      </c>
      <c r="BV67" s="25">
        <v>2.6845680004967799E-5</v>
      </c>
      <c r="BW67" s="25">
        <v>3.3163113182227799E-6</v>
      </c>
      <c r="BX67" s="25">
        <v>1.90929950354596E-7</v>
      </c>
      <c r="BY67" s="25">
        <v>-4.3383122470401002E-5</v>
      </c>
      <c r="BZ67" s="25">
        <v>4.1617664508670998E-6</v>
      </c>
      <c r="CA67" s="25">
        <v>-4.9863830624049597E-7</v>
      </c>
      <c r="CB67" s="25">
        <v>1.7855821394914E-7</v>
      </c>
      <c r="CC67" s="25">
        <v>-6.9375480333880702E-7</v>
      </c>
      <c r="CD67" s="25">
        <v>-2.5324752989854103E-7</v>
      </c>
      <c r="CE67" s="25">
        <v>-2.23062150041592E-5</v>
      </c>
      <c r="CF67" s="25">
        <v>-1.0068438547032199E-5</v>
      </c>
      <c r="CG67" s="25">
        <v>1.4304923680296701E-5</v>
      </c>
      <c r="CH67" s="25">
        <v>-1.40630033230365E-5</v>
      </c>
      <c r="CI67" s="25">
        <v>6.89387900986093E-6</v>
      </c>
      <c r="CJ67" s="25">
        <v>-2.36338464918245E-5</v>
      </c>
      <c r="CK67" s="27">
        <v>-4.4363674876304501E-5</v>
      </c>
    </row>
    <row r="68" spans="2:89" x14ac:dyDescent="0.25">
      <c r="G68" s="205"/>
      <c r="H68" s="7" t="s">
        <v>4</v>
      </c>
      <c r="I68" s="22">
        <f>I45*I55</f>
        <v>0</v>
      </c>
      <c r="J68" s="23">
        <v>-0.40839657458526502</v>
      </c>
      <c r="L68" s="7" t="str">
        <f t="shared" si="5"/>
        <v>X</v>
      </c>
      <c r="M68" s="7" t="str">
        <f t="shared" si="3"/>
        <v>X</v>
      </c>
      <c r="N68" s="50" t="str">
        <v>Can_HF</v>
      </c>
      <c r="O68" s="24" t="s">
        <v>4</v>
      </c>
      <c r="P68" s="25">
        <v>1.6337496587820201E-6</v>
      </c>
      <c r="Q68" s="24">
        <v>-5.9227268832575503E-4</v>
      </c>
      <c r="R68" s="25">
        <v>-3.4261794849661597E-5</v>
      </c>
      <c r="S68" s="25">
        <v>-3.6553374156336299E-5</v>
      </c>
      <c r="T68" s="25">
        <v>4.69000173558903E-5</v>
      </c>
      <c r="U68" s="24">
        <v>-1.0915204423725299E-4</v>
      </c>
      <c r="V68" s="25">
        <v>-3.6251031033351902E-5</v>
      </c>
      <c r="W68" s="24">
        <v>-1.5689322130011399E-4</v>
      </c>
      <c r="X68" s="24">
        <v>3.5112456023573402E-4</v>
      </c>
      <c r="Y68" s="24">
        <v>3.1789200259042198E-4</v>
      </c>
      <c r="Z68" s="25">
        <v>1.34909029431733E-5</v>
      </c>
      <c r="AA68" s="24">
        <v>-1.04399779757732E-4</v>
      </c>
      <c r="AB68" s="25">
        <v>2.4929981151454598E-5</v>
      </c>
      <c r="AC68" s="25">
        <v>2.4041069651417699E-5</v>
      </c>
      <c r="AD68" s="25">
        <v>2.2676558860573098E-5</v>
      </c>
      <c r="AE68" s="25">
        <v>-5.6588609657643997E-5</v>
      </c>
      <c r="AF68" s="25">
        <v>-4.34703342884357E-5</v>
      </c>
      <c r="AG68" s="25">
        <v>8.1147392800487101E-6</v>
      </c>
      <c r="AH68" s="25">
        <v>-7.9347184440907694E-5</v>
      </c>
      <c r="AI68" s="24">
        <v>5.4342265667712403E-4</v>
      </c>
      <c r="AJ68" s="25">
        <v>3.3855517846307197E-5</v>
      </c>
      <c r="AK68" s="25">
        <v>0</v>
      </c>
      <c r="AL68" s="24">
        <v>4.9181936672901998E-4</v>
      </c>
      <c r="AM68" s="25">
        <v>3.4853456697425401E-5</v>
      </c>
      <c r="AN68" s="25">
        <v>-5.1426598380488001E-5</v>
      </c>
      <c r="AO68" s="24">
        <v>9.9121130745979404E-4</v>
      </c>
      <c r="AP68" s="25">
        <v>0</v>
      </c>
      <c r="AQ68" s="25">
        <v>0</v>
      </c>
      <c r="AR68" s="25">
        <v>4.6837763799700102E-5</v>
      </c>
      <c r="AS68" s="24">
        <v>-2.3409919161879701E-4</v>
      </c>
      <c r="AT68" s="25">
        <v>0</v>
      </c>
      <c r="AU68" s="25">
        <v>1.04707655294043E-5</v>
      </c>
      <c r="AV68" s="25">
        <v>1.2346314111668699E-5</v>
      </c>
      <c r="AW68" s="24">
        <v>1.01874040076008E-4</v>
      </c>
      <c r="AX68" s="25">
        <v>0</v>
      </c>
      <c r="AY68" s="24">
        <v>-5.3736355418194798E-3</v>
      </c>
      <c r="AZ68" s="24">
        <v>1.14001990899922E-3</v>
      </c>
      <c r="BA68" s="25">
        <v>-5.4755413473876197E-5</v>
      </c>
      <c r="BB68" s="25">
        <v>0</v>
      </c>
      <c r="BC68" s="25">
        <v>0</v>
      </c>
      <c r="BD68" s="25">
        <v>-7.3365109133834402E-5</v>
      </c>
      <c r="BE68" s="24">
        <v>4.7574513948806798E-4</v>
      </c>
      <c r="BF68" s="25">
        <v>-8.9253544159918905E-6</v>
      </c>
      <c r="BG68" s="25">
        <v>0</v>
      </c>
      <c r="BH68" s="25">
        <v>-5.1054097142309201E-5</v>
      </c>
      <c r="BI68" s="25">
        <v>-1.8394305423538301E-5</v>
      </c>
      <c r="BJ68" s="24">
        <v>-1.1793002505887701E-3</v>
      </c>
      <c r="BK68" s="25">
        <v>3.58829475235011E-5</v>
      </c>
      <c r="BL68" s="24">
        <v>6.8535964930617503E-3</v>
      </c>
      <c r="BM68" s="25">
        <v>1.7966743892813101E-6</v>
      </c>
      <c r="BN68" s="24">
        <v>1.58483356575046E-4</v>
      </c>
      <c r="BO68" s="25">
        <v>-8.8623278598309802E-6</v>
      </c>
      <c r="BP68" s="25">
        <v>3.9901173798785E-6</v>
      </c>
      <c r="BQ68" s="25">
        <v>-3.26045111686447E-6</v>
      </c>
      <c r="BR68" s="24">
        <v>-4.8996239705224702E-4</v>
      </c>
      <c r="BS68" s="24">
        <v>3.8442220420849998E-4</v>
      </c>
      <c r="BT68" s="24">
        <v>-2.5806311510589498E-4</v>
      </c>
      <c r="BU68" s="24">
        <v>-5.0000425308238596E-4</v>
      </c>
      <c r="BV68" s="24">
        <v>1.28680700367934E-4</v>
      </c>
      <c r="BW68" s="24">
        <v>-7.9438153629491899E-4</v>
      </c>
      <c r="BX68" s="25">
        <v>-1.6353052204829E-6</v>
      </c>
      <c r="BY68" s="24">
        <v>-3.2422080764760202E-4</v>
      </c>
      <c r="BZ68" s="24">
        <v>2.6837872886703698E-4</v>
      </c>
      <c r="CA68" s="25">
        <v>7.7493484219408898E-7</v>
      </c>
      <c r="CB68" s="25">
        <v>5.10965122945416E-7</v>
      </c>
      <c r="CC68" s="25">
        <v>9.1550444078397996E-6</v>
      </c>
      <c r="CD68" s="24">
        <v>1.05772490773276E-4</v>
      </c>
      <c r="CE68" s="24">
        <v>5.4564128102767902E-4</v>
      </c>
      <c r="CF68" s="24">
        <v>-4.0208617904671703E-4</v>
      </c>
      <c r="CG68" s="25">
        <v>6.7140804226086995E-5</v>
      </c>
      <c r="CH68" s="25">
        <v>6.0722596480981401E-5</v>
      </c>
      <c r="CI68" s="24">
        <v>1.6614080682936401E-4</v>
      </c>
      <c r="CJ68" s="24">
        <v>1.57264387976211E-3</v>
      </c>
      <c r="CK68" s="26">
        <v>-1.3770417302301999E-3</v>
      </c>
    </row>
    <row r="69" spans="2:89" x14ac:dyDescent="0.25">
      <c r="B69" s="45"/>
      <c r="G69" s="205"/>
      <c r="H69" s="7" t="s">
        <v>5</v>
      </c>
      <c r="I69" s="22">
        <f>I20*I40</f>
        <v>0</v>
      </c>
      <c r="J69" s="23">
        <v>-3.1832307784711002E-2</v>
      </c>
      <c r="L69" s="7" t="str">
        <f t="shared" si="5"/>
        <v>X</v>
      </c>
      <c r="M69" s="7" t="str">
        <f t="shared" si="3"/>
        <v>X</v>
      </c>
      <c r="N69" s="50" t="str">
        <v>age_Alc</v>
      </c>
      <c r="O69" s="24" t="s">
        <v>5</v>
      </c>
      <c r="P69" s="25">
        <v>-2.29174042250071E-7</v>
      </c>
      <c r="Q69" s="25">
        <v>9.0549900035667499E-5</v>
      </c>
      <c r="R69" s="25">
        <v>1.86390406883826E-6</v>
      </c>
      <c r="S69" s="25">
        <v>-8.6256015193609601E-7</v>
      </c>
      <c r="T69" s="25">
        <v>1.03863233797897E-6</v>
      </c>
      <c r="U69" s="25">
        <v>-3.0799133368927601E-6</v>
      </c>
      <c r="V69" s="25">
        <v>-2.50508350190298E-7</v>
      </c>
      <c r="W69" s="25">
        <v>-7.4202392049753602E-6</v>
      </c>
      <c r="X69" s="25">
        <v>-9.7908011906910304E-6</v>
      </c>
      <c r="Y69" s="25">
        <v>1.32298703808374E-5</v>
      </c>
      <c r="Z69" s="25">
        <v>-1.1407436590664701E-5</v>
      </c>
      <c r="AA69" s="25">
        <v>-3.3494816951058199E-6</v>
      </c>
      <c r="AB69" s="25">
        <v>4.0834096333627904E-6</v>
      </c>
      <c r="AC69" s="25">
        <v>-3.3208844906338601E-7</v>
      </c>
      <c r="AD69" s="25">
        <v>-9.5794732973201797E-7</v>
      </c>
      <c r="AE69" s="25">
        <v>1.23262132579745E-5</v>
      </c>
      <c r="AF69" s="25">
        <v>3.9052574805790399E-7</v>
      </c>
      <c r="AG69" s="25">
        <v>3.6516974695602798E-6</v>
      </c>
      <c r="AH69" s="25">
        <v>-1.4439873077243701E-5</v>
      </c>
      <c r="AI69" s="25">
        <v>-2.4706468001897198E-5</v>
      </c>
      <c r="AJ69" s="24">
        <v>-1.6266939874462101E-3</v>
      </c>
      <c r="AK69" s="25">
        <v>0</v>
      </c>
      <c r="AL69" s="25">
        <v>3.6355537027316097E-5</v>
      </c>
      <c r="AM69" s="25">
        <v>2.0026657233550201E-6</v>
      </c>
      <c r="AN69" s="25">
        <v>1.29833398752462E-5</v>
      </c>
      <c r="AO69" s="25">
        <v>3.4517395716964501E-5</v>
      </c>
      <c r="AP69" s="25">
        <v>0</v>
      </c>
      <c r="AQ69" s="25">
        <v>0</v>
      </c>
      <c r="AR69" s="24">
        <v>1.39402185813508E-4</v>
      </c>
      <c r="AS69" s="25">
        <v>4.7997979472681803E-5</v>
      </c>
      <c r="AT69" s="25">
        <v>0</v>
      </c>
      <c r="AU69" s="25">
        <v>-2.0552116698907901E-5</v>
      </c>
      <c r="AV69" s="25">
        <v>8.8187520246839797E-6</v>
      </c>
      <c r="AW69" s="25">
        <v>2.0369015788187399E-5</v>
      </c>
      <c r="AX69" s="25">
        <v>0</v>
      </c>
      <c r="AY69" s="24">
        <v>1.06165397327275E-4</v>
      </c>
      <c r="AZ69" s="25">
        <v>2.5492703405219199E-5</v>
      </c>
      <c r="BA69" s="25">
        <v>-3.1284262830948301E-7</v>
      </c>
      <c r="BB69" s="25">
        <v>0</v>
      </c>
      <c r="BC69" s="25">
        <v>0</v>
      </c>
      <c r="BD69" s="25">
        <v>-2.5568951177124602E-6</v>
      </c>
      <c r="BE69" s="25">
        <v>1.0989197715654E-5</v>
      </c>
      <c r="BF69" s="25">
        <v>8.7069305850944796E-7</v>
      </c>
      <c r="BG69" s="25">
        <v>0</v>
      </c>
      <c r="BH69" s="25">
        <v>2.01116613953052E-6</v>
      </c>
      <c r="BI69" s="25">
        <v>-4.5134376843239298E-7</v>
      </c>
      <c r="BJ69" s="25">
        <v>-1.5221376848424E-6</v>
      </c>
      <c r="BK69" s="25">
        <v>-1.3687720088691799E-6</v>
      </c>
      <c r="BL69" s="25">
        <v>1.79667438928172E-6</v>
      </c>
      <c r="BM69" s="25">
        <v>2.8406967240486901E-5</v>
      </c>
      <c r="BN69" s="25">
        <v>1.47039242989883E-6</v>
      </c>
      <c r="BO69" s="25">
        <v>-1.1940928107521401E-7</v>
      </c>
      <c r="BP69" s="25">
        <v>-2.1659368362641401E-6</v>
      </c>
      <c r="BQ69" s="25">
        <v>4.9265447484669497E-7</v>
      </c>
      <c r="BR69" s="25">
        <v>5.1745489239134997E-5</v>
      </c>
      <c r="BS69" s="25">
        <v>2.0388105285640902E-5</v>
      </c>
      <c r="BT69" s="24">
        <v>-3.0671995470581002E-4</v>
      </c>
      <c r="BU69" s="25">
        <v>-2.1280094378127098E-5</v>
      </c>
      <c r="BV69" s="25">
        <v>-1.94004059006136E-5</v>
      </c>
      <c r="BW69" s="25">
        <v>7.56153349851124E-6</v>
      </c>
      <c r="BX69" s="25">
        <v>3.0226548353904202E-7</v>
      </c>
      <c r="BY69" s="25">
        <v>2.2433902049232799E-6</v>
      </c>
      <c r="BZ69" s="25">
        <v>4.4191812660340596E-6</v>
      </c>
      <c r="CA69" s="25">
        <v>-2.2599396293711502E-6</v>
      </c>
      <c r="CB69" s="25">
        <v>2.36930497726198E-7</v>
      </c>
      <c r="CC69" s="25">
        <v>-1.1900785415766101E-6</v>
      </c>
      <c r="CD69" s="25">
        <v>1.5255216813157599E-6</v>
      </c>
      <c r="CE69" s="25">
        <v>-7.9797121528021707E-6</v>
      </c>
      <c r="CF69" s="25">
        <v>-1.51815928780724E-5</v>
      </c>
      <c r="CG69" s="25">
        <v>2.9501744344632999E-5</v>
      </c>
      <c r="CH69" s="25">
        <v>-4.3374724975939899E-5</v>
      </c>
      <c r="CI69" s="25">
        <v>1.00605880856256E-5</v>
      </c>
      <c r="CJ69" s="25">
        <v>-1.42358471190971E-5</v>
      </c>
      <c r="CK69" s="27">
        <v>-1.0291241900564501E-5</v>
      </c>
    </row>
    <row r="70" spans="2:89" x14ac:dyDescent="0.25">
      <c r="G70" s="205"/>
      <c r="H70" s="7" t="s">
        <v>7</v>
      </c>
      <c r="I70" s="22">
        <f>I55*I64</f>
        <v>0</v>
      </c>
      <c r="J70" s="23">
        <v>-0.57301468641542896</v>
      </c>
      <c r="L70" s="7" t="str">
        <f t="shared" si="5"/>
        <v>X</v>
      </c>
      <c r="M70" s="7" t="str">
        <f t="shared" si="3"/>
        <v>X</v>
      </c>
      <c r="N70" s="50" t="str">
        <v>HF_Str</v>
      </c>
      <c r="O70" s="24" t="s">
        <v>7</v>
      </c>
      <c r="P70" s="25">
        <v>1.7256953837631799E-5</v>
      </c>
      <c r="Q70" s="24">
        <v>6.5617539140051296E-4</v>
      </c>
      <c r="R70" s="25">
        <v>-7.9281180950199894E-5</v>
      </c>
      <c r="S70" s="25">
        <v>-1.7760460808802699E-5</v>
      </c>
      <c r="T70" s="25">
        <v>8.6681987312927695E-5</v>
      </c>
      <c r="U70" s="24">
        <v>-1.06426462407552E-4</v>
      </c>
      <c r="V70" s="25">
        <v>5.3249180271140298E-5</v>
      </c>
      <c r="W70" s="25">
        <v>-3.90758911432467E-5</v>
      </c>
      <c r="X70" s="25">
        <v>3.8006452118594802E-5</v>
      </c>
      <c r="Y70" s="24">
        <v>2.27266281299718E-4</v>
      </c>
      <c r="Z70" s="24">
        <v>-1.6337572037351399E-4</v>
      </c>
      <c r="AA70" s="25">
        <v>1.9647862468349699E-5</v>
      </c>
      <c r="AB70" s="25">
        <v>-8.2756442609711094E-5</v>
      </c>
      <c r="AC70" s="25">
        <v>7.9696945285877796E-6</v>
      </c>
      <c r="AD70" s="25">
        <v>6.9045099418961601E-6</v>
      </c>
      <c r="AE70" s="24">
        <v>1.63980671151967E-4</v>
      </c>
      <c r="AF70" s="25">
        <v>-7.1484167690698101E-5</v>
      </c>
      <c r="AG70" s="25">
        <v>-1.7798039599466299E-5</v>
      </c>
      <c r="AH70" s="24">
        <v>-1.53812127451038E-4</v>
      </c>
      <c r="AI70" s="24">
        <v>-8.6974520936720597E-4</v>
      </c>
      <c r="AJ70" s="24">
        <v>-2.8394806799928298E-4</v>
      </c>
      <c r="AK70" s="25">
        <v>0</v>
      </c>
      <c r="AL70" s="24">
        <v>-1.0187148693985601E-4</v>
      </c>
      <c r="AM70" s="25">
        <v>6.6797628024423703E-5</v>
      </c>
      <c r="AN70" s="24">
        <v>2.3358200698670901E-4</v>
      </c>
      <c r="AO70" s="24">
        <v>1.8442120271474401E-4</v>
      </c>
      <c r="AP70" s="25">
        <v>0</v>
      </c>
      <c r="AQ70" s="25">
        <v>0</v>
      </c>
      <c r="AR70" s="24">
        <v>-8.4038199328147103E-4</v>
      </c>
      <c r="AS70" s="24">
        <v>-3.5116502282623202E-4</v>
      </c>
      <c r="AT70" s="25">
        <v>0</v>
      </c>
      <c r="AU70" s="24">
        <v>-2.0899129735166199E-4</v>
      </c>
      <c r="AV70" s="25">
        <v>9.1474301850401701E-5</v>
      </c>
      <c r="AW70" s="24">
        <v>4.9578073819818804E-4</v>
      </c>
      <c r="AX70" s="25">
        <v>0</v>
      </c>
      <c r="AY70" s="24">
        <v>8.85099977043975E-4</v>
      </c>
      <c r="AZ70" s="25">
        <v>4.6811556741353997E-5</v>
      </c>
      <c r="BA70" s="25">
        <v>2.88600505123221E-5</v>
      </c>
      <c r="BB70" s="25">
        <v>0</v>
      </c>
      <c r="BC70" s="25">
        <v>0</v>
      </c>
      <c r="BD70" s="25">
        <v>7.5046515817564402E-5</v>
      </c>
      <c r="BE70" s="24">
        <v>-2.5581208384732297E-4</v>
      </c>
      <c r="BF70" s="25">
        <v>-3.7675725104315398E-5</v>
      </c>
      <c r="BG70" s="25">
        <v>0</v>
      </c>
      <c r="BH70" s="24">
        <v>-1.87530710236237E-3</v>
      </c>
      <c r="BI70" s="25">
        <v>-2.7085064913945898E-6</v>
      </c>
      <c r="BJ70" s="25">
        <v>-6.0008167334368698E-5</v>
      </c>
      <c r="BK70" s="25">
        <v>-3.9691002810337998E-5</v>
      </c>
      <c r="BL70" s="24">
        <v>1.58483356575045E-4</v>
      </c>
      <c r="BM70" s="25">
        <v>1.4703924298977599E-6</v>
      </c>
      <c r="BN70" s="24">
        <v>6.7054515218425799E-3</v>
      </c>
      <c r="BO70" s="25">
        <v>2.2265782996860998E-6</v>
      </c>
      <c r="BP70" s="25">
        <v>1.2654516444487199E-5</v>
      </c>
      <c r="BQ70" s="25">
        <v>1.36116592396259E-5</v>
      </c>
      <c r="BR70" s="25">
        <v>7.04637891996162E-5</v>
      </c>
      <c r="BS70" s="24">
        <v>-5.9639946814300901E-4</v>
      </c>
      <c r="BT70" s="24">
        <v>4.26144412456878E-4</v>
      </c>
      <c r="BU70" s="24">
        <v>-1.97095546900367E-4</v>
      </c>
      <c r="BV70" s="24">
        <v>-4.0744231634808498E-4</v>
      </c>
      <c r="BW70" s="25">
        <v>2.1865056591778702E-6</v>
      </c>
      <c r="BX70" s="25">
        <v>-4.9132726591220897E-8</v>
      </c>
      <c r="BY70" s="24">
        <v>-5.0122017478246902E-4</v>
      </c>
      <c r="BZ70" s="24">
        <v>1.12935252673085E-4</v>
      </c>
      <c r="CA70" s="24">
        <v>-1.2177363514149899E-4</v>
      </c>
      <c r="CB70" s="25">
        <v>4.3064510773792798E-6</v>
      </c>
      <c r="CC70" s="25">
        <v>-9.6278874250128395E-6</v>
      </c>
      <c r="CD70" s="25">
        <v>-1.0492079183037599E-5</v>
      </c>
      <c r="CE70" s="24">
        <v>1.3804517536057501E-3</v>
      </c>
      <c r="CF70" s="24">
        <v>-2.2739051839293701E-4</v>
      </c>
      <c r="CG70" s="25">
        <v>-8.8699661377979603E-5</v>
      </c>
      <c r="CH70" s="24">
        <v>-1.6063823458065601E-4</v>
      </c>
      <c r="CI70" s="24">
        <v>1.36026709976064E-4</v>
      </c>
      <c r="CJ70" s="24">
        <v>-7.0965186707018101E-4</v>
      </c>
      <c r="CK70" s="26">
        <v>-3.0579067911348101E-4</v>
      </c>
    </row>
    <row r="71" spans="2:89" x14ac:dyDescent="0.25">
      <c r="E71" s="7"/>
      <c r="G71" s="205"/>
      <c r="H71" s="7" t="s">
        <v>9</v>
      </c>
      <c r="I71" s="22">
        <f>I20*I56</f>
        <v>0</v>
      </c>
      <c r="J71" s="23">
        <v>-1.6439376912393701E-2</v>
      </c>
      <c r="L71" s="7" t="str">
        <f t="shared" si="5"/>
        <v>X</v>
      </c>
      <c r="M71" s="7" t="str">
        <f t="shared" si="3"/>
        <v>X</v>
      </c>
      <c r="N71" s="50" t="str">
        <v>age_Hyp</v>
      </c>
      <c r="O71" s="24" t="s">
        <v>9</v>
      </c>
      <c r="P71" s="25">
        <v>-2.6866566558249602E-6</v>
      </c>
      <c r="Q71" s="25">
        <v>2.52395571727052E-6</v>
      </c>
      <c r="R71" s="25">
        <v>-2.8636549635418101E-7</v>
      </c>
      <c r="S71" s="25">
        <v>-2.3397152113324898E-8</v>
      </c>
      <c r="T71" s="25">
        <v>-1.01228782066627E-8</v>
      </c>
      <c r="U71" s="25">
        <v>2.3556744584377801E-6</v>
      </c>
      <c r="V71" s="25">
        <v>2.5853526956257201E-6</v>
      </c>
      <c r="W71" s="25">
        <v>5.1036324291429397E-6</v>
      </c>
      <c r="X71" s="25">
        <v>7.1235268004122199E-6</v>
      </c>
      <c r="Y71" s="25">
        <v>5.8266813764504799E-6</v>
      </c>
      <c r="Z71" s="25">
        <v>1.66771345124263E-6</v>
      </c>
      <c r="AA71" s="25">
        <v>1.4653493287846101E-5</v>
      </c>
      <c r="AB71" s="25">
        <v>-2.8567241522578999E-7</v>
      </c>
      <c r="AC71" s="25">
        <v>-2.5925454933780599E-6</v>
      </c>
      <c r="AD71" s="25">
        <v>3.5737564579954902E-6</v>
      </c>
      <c r="AE71" s="25">
        <v>1.35548853352101E-6</v>
      </c>
      <c r="AF71" s="25">
        <v>2.9499787036332601E-6</v>
      </c>
      <c r="AG71" s="25">
        <v>-2.54035521659827E-6</v>
      </c>
      <c r="AH71" s="25">
        <v>-5.55880722929251E-6</v>
      </c>
      <c r="AI71" s="24">
        <v>1.63217400541674E-4</v>
      </c>
      <c r="AJ71" s="25">
        <v>-4.2321172122813998E-5</v>
      </c>
      <c r="AK71" s="25">
        <v>0</v>
      </c>
      <c r="AL71" s="25">
        <v>-9.7248333080308504E-6</v>
      </c>
      <c r="AM71" s="25">
        <v>2.1109101293911399E-7</v>
      </c>
      <c r="AN71" s="25">
        <v>-3.0359274979560898E-6</v>
      </c>
      <c r="AO71" s="25">
        <v>-2.99700920052528E-6</v>
      </c>
      <c r="AP71" s="25">
        <v>0</v>
      </c>
      <c r="AQ71" s="25">
        <v>0</v>
      </c>
      <c r="AR71" s="25">
        <v>3.6273563850881902E-5</v>
      </c>
      <c r="AS71" s="25">
        <v>1.24738159762901E-6</v>
      </c>
      <c r="AT71" s="25">
        <v>0</v>
      </c>
      <c r="AU71" s="25">
        <v>7.6949051605325195E-5</v>
      </c>
      <c r="AV71" s="25">
        <v>-1.38360604508372E-5</v>
      </c>
      <c r="AW71" s="25">
        <v>-4.3507058523902299E-6</v>
      </c>
      <c r="AX71" s="25">
        <v>0</v>
      </c>
      <c r="AY71" s="24">
        <v>1.64816803625456E-4</v>
      </c>
      <c r="AZ71" s="24">
        <v>-6.4101312757467604E-4</v>
      </c>
      <c r="BA71" s="25">
        <v>-1.7352007182504299E-6</v>
      </c>
      <c r="BB71" s="25">
        <v>0</v>
      </c>
      <c r="BC71" s="25">
        <v>0</v>
      </c>
      <c r="BD71" s="25">
        <v>-1.9924489263331402E-6</v>
      </c>
      <c r="BE71" s="25">
        <v>-1.4676232413299601E-6</v>
      </c>
      <c r="BF71" s="25">
        <v>4.1885929628948197E-6</v>
      </c>
      <c r="BG71" s="25">
        <v>0</v>
      </c>
      <c r="BH71" s="25">
        <v>-4.7732409800702397E-6</v>
      </c>
      <c r="BI71" s="25">
        <v>-7.0629310486815606E-8</v>
      </c>
      <c r="BJ71" s="25">
        <v>1.9079469223492599E-5</v>
      </c>
      <c r="BK71" s="25">
        <v>-2.1710285451863698E-6</v>
      </c>
      <c r="BL71" s="25">
        <v>-8.8623278598291692E-6</v>
      </c>
      <c r="BM71" s="25">
        <v>-1.1940928107515101E-7</v>
      </c>
      <c r="BN71" s="25">
        <v>2.22657829968606E-6</v>
      </c>
      <c r="BO71" s="25">
        <v>8.22094216805302E-6</v>
      </c>
      <c r="BP71" s="25">
        <v>-4.0552231434670999E-7</v>
      </c>
      <c r="BQ71" s="25">
        <v>-1.8800275324608401E-6</v>
      </c>
      <c r="BR71" s="25">
        <v>1.2549591762936301E-5</v>
      </c>
      <c r="BS71" s="25">
        <v>1.2616241916485201E-6</v>
      </c>
      <c r="BT71" s="25">
        <v>8.6909683386559504E-5</v>
      </c>
      <c r="BU71" s="25">
        <v>-2.3710808855630301E-6</v>
      </c>
      <c r="BV71" s="25">
        <v>3.77135077289566E-6</v>
      </c>
      <c r="BW71" s="25">
        <v>-5.1601971686332199E-6</v>
      </c>
      <c r="BX71" s="25">
        <v>2.0273673609982399E-7</v>
      </c>
      <c r="BY71" s="25">
        <v>5.4951965847206199E-6</v>
      </c>
      <c r="BZ71" s="25">
        <v>7.6900076835289298E-7</v>
      </c>
      <c r="CA71" s="25">
        <v>2.2369705634481299E-5</v>
      </c>
      <c r="CB71" s="25">
        <v>-1.0320322480633899E-6</v>
      </c>
      <c r="CC71" s="25">
        <v>-3.07886066076151E-8</v>
      </c>
      <c r="CD71" s="25">
        <v>6.2546671628783398E-6</v>
      </c>
      <c r="CE71" s="25">
        <v>-2.8105481682308599E-7</v>
      </c>
      <c r="CF71" s="25">
        <v>-1.5800199843582801E-5</v>
      </c>
      <c r="CG71" s="25">
        <v>-3.8912966686644199E-6</v>
      </c>
      <c r="CH71" s="25">
        <v>-5.7232229397510899E-5</v>
      </c>
      <c r="CI71" s="25">
        <v>-4.5728700683080999E-6</v>
      </c>
      <c r="CJ71" s="25">
        <v>-1.8304365436392101E-5</v>
      </c>
      <c r="CK71" s="27">
        <v>-5.0041747624945402E-5</v>
      </c>
    </row>
    <row r="72" spans="2:89" x14ac:dyDescent="0.25">
      <c r="E72" s="7"/>
      <c r="G72" s="205"/>
      <c r="H72" s="7" t="s">
        <v>11</v>
      </c>
      <c r="I72" s="22">
        <f>I20*I48</f>
        <v>0</v>
      </c>
      <c r="J72" s="23">
        <v>-1.64349624783619E-2</v>
      </c>
      <c r="L72" s="7" t="str">
        <f t="shared" si="5"/>
        <v>X</v>
      </c>
      <c r="M72" s="7" t="str">
        <f t="shared" si="3"/>
        <v>X</v>
      </c>
      <c r="N72" s="50" t="str">
        <v>age_COP</v>
      </c>
      <c r="O72" s="24" t="s">
        <v>11</v>
      </c>
      <c r="P72" s="25">
        <v>-3.4018768626645301E-7</v>
      </c>
      <c r="Q72" s="25">
        <v>4.6841870161267803E-5</v>
      </c>
      <c r="R72" s="25">
        <v>-3.4362834621890302E-6</v>
      </c>
      <c r="S72" s="25">
        <v>-2.1264988697575502E-6</v>
      </c>
      <c r="T72" s="25">
        <v>7.0764047118771098E-6</v>
      </c>
      <c r="U72" s="25">
        <v>2.9900509007274801E-7</v>
      </c>
      <c r="V72" s="25">
        <v>3.5763484863359803E-7</v>
      </c>
      <c r="W72" s="25">
        <v>-1.41740200624006E-6</v>
      </c>
      <c r="X72" s="25">
        <v>7.7074771940071205E-6</v>
      </c>
      <c r="Y72" s="25">
        <v>-3.02330826922206E-6</v>
      </c>
      <c r="Z72" s="25">
        <v>-3.12555845134828E-6</v>
      </c>
      <c r="AA72" s="25">
        <v>-1.80201820238415E-6</v>
      </c>
      <c r="AB72" s="25">
        <v>-3.1689621473153098E-6</v>
      </c>
      <c r="AC72" s="25">
        <v>2.45972402866387E-6</v>
      </c>
      <c r="AD72" s="25">
        <v>-3.6015978787459799E-6</v>
      </c>
      <c r="AE72" s="25">
        <v>1.08790801784308E-5</v>
      </c>
      <c r="AF72" s="25">
        <v>-4.2561063852602101E-7</v>
      </c>
      <c r="AG72" s="25">
        <v>-2.8873546023292501E-6</v>
      </c>
      <c r="AH72" s="25">
        <v>3.3746365761685299E-6</v>
      </c>
      <c r="AI72" s="25">
        <v>3.28989668153535E-5</v>
      </c>
      <c r="AJ72" s="24">
        <v>1.3428839704777201E-4</v>
      </c>
      <c r="AK72" s="25">
        <v>0</v>
      </c>
      <c r="AL72" s="25">
        <v>3.8513020144819599E-7</v>
      </c>
      <c r="AM72" s="25">
        <v>-3.2102192791185401E-6</v>
      </c>
      <c r="AN72" s="25">
        <v>2.47524052853824E-6</v>
      </c>
      <c r="AO72" s="25">
        <v>9.988732855759E-6</v>
      </c>
      <c r="AP72" s="25">
        <v>0</v>
      </c>
      <c r="AQ72" s="25">
        <v>0</v>
      </c>
      <c r="AR72" s="24">
        <v>-7.6626468114066796E-4</v>
      </c>
      <c r="AS72" s="25">
        <v>2.1562578366079599E-5</v>
      </c>
      <c r="AT72" s="25">
        <v>0</v>
      </c>
      <c r="AU72" s="25">
        <v>4.0858985815389303E-5</v>
      </c>
      <c r="AV72" s="25">
        <v>4.6407294568189898E-6</v>
      </c>
      <c r="AW72" s="25">
        <v>1.9820163061753501E-6</v>
      </c>
      <c r="AX72" s="25">
        <v>0</v>
      </c>
      <c r="AY72" s="24">
        <v>1.04702336439739E-4</v>
      </c>
      <c r="AZ72" s="25">
        <v>3.0401597109086299E-5</v>
      </c>
      <c r="BA72" s="25">
        <v>3.7960975842593002E-6</v>
      </c>
      <c r="BB72" s="25">
        <v>0</v>
      </c>
      <c r="BC72" s="25">
        <v>0</v>
      </c>
      <c r="BD72" s="25">
        <v>1.3897545514948E-5</v>
      </c>
      <c r="BE72" s="25">
        <v>8.1450829812493599E-6</v>
      </c>
      <c r="BF72" s="25">
        <v>-7.8928513852423196E-7</v>
      </c>
      <c r="BG72" s="25">
        <v>0</v>
      </c>
      <c r="BH72" s="25">
        <v>-4.5216988041315202E-6</v>
      </c>
      <c r="BI72" s="25">
        <v>-2.0893726341598099E-7</v>
      </c>
      <c r="BJ72" s="25">
        <v>1.5713080449266799E-7</v>
      </c>
      <c r="BK72" s="25">
        <v>-1.4099434692744E-6</v>
      </c>
      <c r="BL72" s="25">
        <v>3.9901173798787202E-6</v>
      </c>
      <c r="BM72" s="25">
        <v>-2.1659368362641901E-6</v>
      </c>
      <c r="BN72" s="25">
        <v>1.2654516444487199E-5</v>
      </c>
      <c r="BO72" s="25">
        <v>-4.0552231434670898E-7</v>
      </c>
      <c r="BP72" s="25">
        <v>1.0190316702580299E-5</v>
      </c>
      <c r="BQ72" s="25">
        <v>-3.9881660882869902E-7</v>
      </c>
      <c r="BR72" s="25">
        <v>5.3593177624899801E-6</v>
      </c>
      <c r="BS72" s="25">
        <v>-9.7335118883537599E-6</v>
      </c>
      <c r="BT72" s="25">
        <v>3.5972672544466502E-5</v>
      </c>
      <c r="BU72" s="25">
        <v>1.15819341657117E-6</v>
      </c>
      <c r="BV72" s="25">
        <v>2.5386480000402E-6</v>
      </c>
      <c r="BW72" s="25">
        <v>2.2175154369099901E-5</v>
      </c>
      <c r="BX72" s="25">
        <v>-3.98163688360835E-8</v>
      </c>
      <c r="BY72" s="25">
        <v>-2.4650414534964299E-6</v>
      </c>
      <c r="BZ72" s="25">
        <v>-8.2120366940354193E-6</v>
      </c>
      <c r="CA72" s="25">
        <v>-1.22967880346018E-6</v>
      </c>
      <c r="CB72" s="25">
        <v>-5.4965410701974801E-7</v>
      </c>
      <c r="CC72" s="25">
        <v>-5.6884892864469297E-7</v>
      </c>
      <c r="CD72" s="25">
        <v>-1.6568843677427E-6</v>
      </c>
      <c r="CE72" s="25">
        <v>-4.6992263640221797E-6</v>
      </c>
      <c r="CF72" s="25">
        <v>-2.9861609888641301E-8</v>
      </c>
      <c r="CG72" s="25">
        <v>-4.64160643038342E-5</v>
      </c>
      <c r="CH72" s="25">
        <v>-3.3425169124961099E-5</v>
      </c>
      <c r="CI72" s="25">
        <v>-5.9588768245292798E-8</v>
      </c>
      <c r="CJ72" s="25">
        <v>1.2291050463011501E-5</v>
      </c>
      <c r="CK72" s="27">
        <v>5.8074005185428902E-5</v>
      </c>
    </row>
    <row r="73" spans="2:89" x14ac:dyDescent="0.25">
      <c r="E73" s="7"/>
      <c r="G73" s="205"/>
      <c r="H73" s="7" t="s">
        <v>13</v>
      </c>
      <c r="I73" s="22">
        <f>I20*I39</f>
        <v>0</v>
      </c>
      <c r="J73" s="23">
        <v>-1.7884563188802299E-2</v>
      </c>
      <c r="L73" s="7" t="str">
        <f t="shared" si="5"/>
        <v>X</v>
      </c>
      <c r="M73" s="7" t="str">
        <f t="shared" si="3"/>
        <v>X</v>
      </c>
      <c r="N73" s="50" t="str">
        <v>age_AF</v>
      </c>
      <c r="O73" s="24" t="s">
        <v>13</v>
      </c>
      <c r="P73" s="25">
        <v>-4.9013202239596703E-7</v>
      </c>
      <c r="Q73" s="25">
        <v>-4.0870721881033899E-5</v>
      </c>
      <c r="R73" s="25">
        <v>1.0854111570887999E-6</v>
      </c>
      <c r="S73" s="25">
        <v>2.7116981507633301E-6</v>
      </c>
      <c r="T73" s="25">
        <v>-1.0313442489250499E-6</v>
      </c>
      <c r="U73" s="25">
        <v>-2.7582944818779599E-6</v>
      </c>
      <c r="V73" s="25">
        <v>-1.53356997475192E-6</v>
      </c>
      <c r="W73" s="25">
        <v>6.3286333833347698E-6</v>
      </c>
      <c r="X73" s="25">
        <v>-2.81126527116444E-6</v>
      </c>
      <c r="Y73" s="25">
        <v>1.06762945008509E-5</v>
      </c>
      <c r="Z73" s="25">
        <v>4.1740073676942201E-6</v>
      </c>
      <c r="AA73" s="25">
        <v>-8.1250088501790592E-6</v>
      </c>
      <c r="AB73" s="25">
        <v>2.6167662862460999E-6</v>
      </c>
      <c r="AC73" s="25">
        <v>7.5401229137994801E-6</v>
      </c>
      <c r="AD73" s="25">
        <v>1.0779205614893401E-6</v>
      </c>
      <c r="AE73" s="25">
        <v>-9.7195515556946896E-6</v>
      </c>
      <c r="AF73" s="25">
        <v>-6.4087769914896204E-7</v>
      </c>
      <c r="AG73" s="25">
        <v>1.4110885876727899E-6</v>
      </c>
      <c r="AH73" s="25">
        <v>-5.7892846079675602E-6</v>
      </c>
      <c r="AI73" s="24">
        <v>-1.5567966000549899E-3</v>
      </c>
      <c r="AJ73" s="25">
        <v>-2.73482652598007E-5</v>
      </c>
      <c r="AK73" s="25">
        <v>0</v>
      </c>
      <c r="AL73" s="25">
        <v>1.0376430035500299E-5</v>
      </c>
      <c r="AM73" s="25">
        <v>8.2455091306653405E-7</v>
      </c>
      <c r="AN73" s="25">
        <v>-2.6032467227272501E-5</v>
      </c>
      <c r="AO73" s="25">
        <v>-1.0518247768122501E-6</v>
      </c>
      <c r="AP73" s="25">
        <v>0</v>
      </c>
      <c r="AQ73" s="25">
        <v>0</v>
      </c>
      <c r="AR73" s="25">
        <v>3.0920090622367902E-5</v>
      </c>
      <c r="AS73" s="25">
        <v>3.26447844991729E-5</v>
      </c>
      <c r="AT73" s="25">
        <v>0</v>
      </c>
      <c r="AU73" s="25">
        <v>2.3727497565096799E-5</v>
      </c>
      <c r="AV73" s="25">
        <v>2.24235157163539E-6</v>
      </c>
      <c r="AW73" s="25">
        <v>-1.3917734625217501E-5</v>
      </c>
      <c r="AX73" s="25">
        <v>0</v>
      </c>
      <c r="AY73" s="24">
        <v>3.78999038296834E-4</v>
      </c>
      <c r="AZ73" s="24">
        <v>1.5264170985588099E-4</v>
      </c>
      <c r="BA73" s="25">
        <v>5.2611366217972402E-6</v>
      </c>
      <c r="BB73" s="25">
        <v>0</v>
      </c>
      <c r="BC73" s="25">
        <v>0</v>
      </c>
      <c r="BD73" s="25">
        <v>-1.30445720790284E-5</v>
      </c>
      <c r="BE73" s="25">
        <v>1.44413021279624E-5</v>
      </c>
      <c r="BF73" s="25">
        <v>5.7611529621823402E-6</v>
      </c>
      <c r="BG73" s="25">
        <v>0</v>
      </c>
      <c r="BH73" s="25">
        <v>4.5932107499697403E-6</v>
      </c>
      <c r="BI73" s="25">
        <v>3.9511027392891098E-8</v>
      </c>
      <c r="BJ73" s="25">
        <v>-9.1011337389078802E-7</v>
      </c>
      <c r="BK73" s="25">
        <v>-4.9292130235891602E-6</v>
      </c>
      <c r="BL73" s="25">
        <v>-3.2604511168649999E-6</v>
      </c>
      <c r="BM73" s="25">
        <v>4.9265447484664605E-7</v>
      </c>
      <c r="BN73" s="25">
        <v>1.36116592396267E-5</v>
      </c>
      <c r="BO73" s="25">
        <v>-1.88002753246103E-6</v>
      </c>
      <c r="BP73" s="25">
        <v>-3.9881660882864502E-7</v>
      </c>
      <c r="BQ73" s="25">
        <v>1.9574236664746702E-5</v>
      </c>
      <c r="BR73" s="25">
        <v>1.96426276797086E-5</v>
      </c>
      <c r="BS73" s="25">
        <v>4.6612555356006903E-5</v>
      </c>
      <c r="BT73" s="25">
        <v>-1.45838300310932E-5</v>
      </c>
      <c r="BU73" s="25">
        <v>2.47236278617693E-5</v>
      </c>
      <c r="BV73" s="25">
        <v>5.29217328795798E-6</v>
      </c>
      <c r="BW73" s="25">
        <v>-3.3778118852226501E-6</v>
      </c>
      <c r="BX73" s="25">
        <v>3.1617661374259503E-8</v>
      </c>
      <c r="BY73" s="25">
        <v>9.4071174853111693E-6</v>
      </c>
      <c r="BZ73" s="25">
        <v>4.3967408562562399E-6</v>
      </c>
      <c r="CA73" s="25">
        <v>-7.4833022704476899E-6</v>
      </c>
      <c r="CB73" s="25">
        <v>-3.4034035251192601E-7</v>
      </c>
      <c r="CC73" s="25">
        <v>5.47283905725289E-7</v>
      </c>
      <c r="CD73" s="25">
        <v>1.6595167447676099E-5</v>
      </c>
      <c r="CE73" s="25">
        <v>-1.5571235322446198E-5</v>
      </c>
      <c r="CF73" s="25">
        <v>-1.5396420563443601E-5</v>
      </c>
      <c r="CG73" s="25">
        <v>1.9662163837138401E-5</v>
      </c>
      <c r="CH73" s="25">
        <v>8.5696413011712504E-6</v>
      </c>
      <c r="CI73" s="25">
        <v>-2.2773181055551801E-5</v>
      </c>
      <c r="CJ73" s="25">
        <v>-5.9751673289183898E-5</v>
      </c>
      <c r="CK73" s="27">
        <v>-1.4739618268247301E-5</v>
      </c>
    </row>
    <row r="74" spans="2:89" x14ac:dyDescent="0.25">
      <c r="E74" s="7"/>
      <c r="G74" s="205"/>
      <c r="H74" s="7" t="s">
        <v>15</v>
      </c>
      <c r="I74" s="22">
        <f>I47*I56</f>
        <v>0</v>
      </c>
      <c r="J74" s="23">
        <v>0.42395145972176901</v>
      </c>
      <c r="L74" s="7" t="str">
        <f t="shared" si="5"/>
        <v>X</v>
      </c>
      <c r="M74" s="7" t="str">
        <f t="shared" si="3"/>
        <v>X</v>
      </c>
      <c r="N74" s="50" t="str">
        <v>CLD_Hyp</v>
      </c>
      <c r="O74" s="24" t="s">
        <v>15</v>
      </c>
      <c r="P74" s="25">
        <v>-1.3101412479463101E-5</v>
      </c>
      <c r="Q74" s="25">
        <v>-3.5645810223751103E-5</v>
      </c>
      <c r="R74" s="25">
        <v>6.3897708139507599E-6</v>
      </c>
      <c r="S74" s="25">
        <v>-6.8164783594982102E-6</v>
      </c>
      <c r="T74" s="25">
        <v>-3.4570443478948601E-5</v>
      </c>
      <c r="U74" s="25">
        <v>2.0343567568370599E-5</v>
      </c>
      <c r="V74" s="24">
        <v>1.2271175347500199E-4</v>
      </c>
      <c r="W74" s="24">
        <v>-1.02102029178168E-4</v>
      </c>
      <c r="X74" s="24">
        <v>3.0889269671219299E-4</v>
      </c>
      <c r="Y74" s="24">
        <v>-1.8771686370836599E-4</v>
      </c>
      <c r="Z74" s="24">
        <v>1.09404015981587E-4</v>
      </c>
      <c r="AA74" s="25">
        <v>-1.5651650947472201E-5</v>
      </c>
      <c r="AB74" s="25">
        <v>7.6131809490442796E-5</v>
      </c>
      <c r="AC74" s="25">
        <v>4.57934834603652E-5</v>
      </c>
      <c r="AD74" s="25">
        <v>4.5911116705738797E-5</v>
      </c>
      <c r="AE74" s="25">
        <v>2.85100349171126E-5</v>
      </c>
      <c r="AF74" s="25">
        <v>5.8265402182126299E-5</v>
      </c>
      <c r="AG74" s="25">
        <v>5.0230094840022302E-5</v>
      </c>
      <c r="AH74" s="24">
        <v>-2.4964144556049799E-4</v>
      </c>
      <c r="AI74" s="24">
        <v>-1.68137488016772E-3</v>
      </c>
      <c r="AJ74" s="24">
        <v>-2.9233463231781798E-3</v>
      </c>
      <c r="AK74" s="25">
        <v>0</v>
      </c>
      <c r="AL74" s="24">
        <v>-6.6972329931702895E-4</v>
      </c>
      <c r="AM74" s="25">
        <v>-7.3487578291715996E-5</v>
      </c>
      <c r="AN74" s="25">
        <v>1.13040879863214E-5</v>
      </c>
      <c r="AO74" s="24">
        <v>-5.3071581610055797E-4</v>
      </c>
      <c r="AP74" s="25">
        <v>0</v>
      </c>
      <c r="AQ74" s="25">
        <v>0</v>
      </c>
      <c r="AR74" s="24">
        <v>-2.1405629853784899E-4</v>
      </c>
      <c r="AS74" s="24">
        <v>-1.8901555738784899E-4</v>
      </c>
      <c r="AT74" s="25">
        <v>0</v>
      </c>
      <c r="AU74" s="24">
        <v>-5.4737497311115296E-4</v>
      </c>
      <c r="AV74" s="25">
        <v>6.5626764936884001E-5</v>
      </c>
      <c r="AW74" s="25">
        <v>-1.41764753670339E-5</v>
      </c>
      <c r="AX74" s="25">
        <v>0</v>
      </c>
      <c r="AY74" s="24">
        <v>-1.2043217477514399E-3</v>
      </c>
      <c r="AZ74" s="24">
        <v>-1.06266701002943E-3</v>
      </c>
      <c r="BA74" s="24">
        <v>-1.3110359658592699E-4</v>
      </c>
      <c r="BB74" s="25">
        <v>0</v>
      </c>
      <c r="BC74" s="25">
        <v>0</v>
      </c>
      <c r="BD74" s="25">
        <v>-8.87430159763139E-5</v>
      </c>
      <c r="BE74" s="25">
        <v>-9.2179265453669503E-5</v>
      </c>
      <c r="BF74" s="25">
        <v>5.3467334577892802E-6</v>
      </c>
      <c r="BG74" s="25">
        <v>0</v>
      </c>
      <c r="BH74" s="25">
        <v>2.3242752690313399E-5</v>
      </c>
      <c r="BI74" s="25">
        <v>9.3553029048311998E-6</v>
      </c>
      <c r="BJ74" s="24">
        <v>-1.7961637107578201E-4</v>
      </c>
      <c r="BK74" s="25">
        <v>1.3616815377768899E-5</v>
      </c>
      <c r="BL74" s="24">
        <v>-4.8996239705224301E-4</v>
      </c>
      <c r="BM74" s="25">
        <v>5.1745489239136203E-5</v>
      </c>
      <c r="BN74" s="25">
        <v>7.0463789199615102E-5</v>
      </c>
      <c r="BO74" s="25">
        <v>1.2549591762935701E-5</v>
      </c>
      <c r="BP74" s="25">
        <v>5.3593177624891E-6</v>
      </c>
      <c r="BQ74" s="25">
        <v>1.9642627679709199E-5</v>
      </c>
      <c r="BR74" s="24">
        <v>1.0492715763385001E-2</v>
      </c>
      <c r="BS74" s="24">
        <v>5.2290663017026998E-4</v>
      </c>
      <c r="BT74" s="24">
        <v>-1.9752099927790698E-3</v>
      </c>
      <c r="BU74" s="24">
        <v>6.8260968404351197E-4</v>
      </c>
      <c r="BV74" s="24">
        <v>-2.97313361166922E-4</v>
      </c>
      <c r="BW74" s="24">
        <v>-5.0551914454962505E-4</v>
      </c>
      <c r="BX74" s="25">
        <v>2.6969213816978098E-6</v>
      </c>
      <c r="BY74" s="24">
        <v>-1.0462975786599499E-4</v>
      </c>
      <c r="BZ74" s="25">
        <v>-6.6497737176661996E-5</v>
      </c>
      <c r="CA74" s="25">
        <v>-5.6941959630419103E-5</v>
      </c>
      <c r="CB74" s="25">
        <v>7.19795068519991E-6</v>
      </c>
      <c r="CC74" s="25">
        <v>1.2726864608285301E-6</v>
      </c>
      <c r="CD74" s="25">
        <v>4.6893123617744702E-5</v>
      </c>
      <c r="CE74" s="24">
        <v>2.4316749224767201E-4</v>
      </c>
      <c r="CF74" s="25">
        <v>-2.68538610916336E-5</v>
      </c>
      <c r="CG74" s="24">
        <v>-3.79566719100217E-4</v>
      </c>
      <c r="CH74" s="24">
        <v>-2.7088258689162602E-4</v>
      </c>
      <c r="CI74" s="24">
        <v>-6.7612015370169601E-4</v>
      </c>
      <c r="CJ74" s="24">
        <v>-7.8541547172290196E-3</v>
      </c>
      <c r="CK74" s="26">
        <v>-4.4416560203417902E-4</v>
      </c>
    </row>
    <row r="75" spans="2:89" x14ac:dyDescent="0.25">
      <c r="E75" s="7"/>
      <c r="G75" s="205"/>
      <c r="H75" s="7" t="s">
        <v>17</v>
      </c>
      <c r="I75" s="22">
        <f>I36*I58</f>
        <v>0</v>
      </c>
      <c r="J75" s="23">
        <v>1.73698169568963</v>
      </c>
      <c r="L75" s="7" t="str">
        <f t="shared" si="5"/>
        <v>X</v>
      </c>
      <c r="M75" s="7" t="str">
        <f t="shared" si="3"/>
        <v>X</v>
      </c>
      <c r="N75" s="50" t="str">
        <v>Cl1_LD</v>
      </c>
      <c r="O75" s="24" t="s">
        <v>17</v>
      </c>
      <c r="P75" s="25">
        <v>-4.8663167317011901E-6</v>
      </c>
      <c r="Q75" s="24">
        <v>-1.0143273301603201E-3</v>
      </c>
      <c r="R75" s="24">
        <v>-2.02694341646086E-4</v>
      </c>
      <c r="S75" s="24">
        <v>2.30349260650296E-4</v>
      </c>
      <c r="T75" s="24">
        <v>-3.6874285944736199E-4</v>
      </c>
      <c r="U75" s="24">
        <v>1.02690806774389E-4</v>
      </c>
      <c r="V75" s="25">
        <v>5.7260246398296403E-5</v>
      </c>
      <c r="W75" s="25">
        <v>7.9159378875298396E-5</v>
      </c>
      <c r="X75" s="24">
        <v>-6.1903911746330497E-4</v>
      </c>
      <c r="Y75" s="24">
        <v>-1.76260592724713E-3</v>
      </c>
      <c r="Z75" s="25">
        <v>8.0332142179669096E-5</v>
      </c>
      <c r="AA75" s="24">
        <v>2.2850901990871999E-4</v>
      </c>
      <c r="AB75" s="24">
        <v>-2.0927935250599099E-4</v>
      </c>
      <c r="AC75" s="24">
        <v>5.40727779599166E-4</v>
      </c>
      <c r="AD75" s="24">
        <v>3.48048562884087E-4</v>
      </c>
      <c r="AE75" s="25">
        <v>8.0878475588236606E-5</v>
      </c>
      <c r="AF75" s="24">
        <v>-3.2896847079073697E-4</v>
      </c>
      <c r="AG75" s="24">
        <v>-1.09813732353488E-3</v>
      </c>
      <c r="AH75" s="24">
        <v>1.1497391903636999E-3</v>
      </c>
      <c r="AI75" s="24">
        <v>-3.4364190574421001E-3</v>
      </c>
      <c r="AJ75" s="24">
        <v>-1.0738792741534901E-3</v>
      </c>
      <c r="AK75" s="25">
        <v>0</v>
      </c>
      <c r="AL75" s="24">
        <v>1.18620696339106E-4</v>
      </c>
      <c r="AM75" s="24">
        <v>-1.1274863569289E-4</v>
      </c>
      <c r="AN75" s="24">
        <v>-2.2944469338039E-4</v>
      </c>
      <c r="AO75" s="24">
        <v>2.6659581767647001E-3</v>
      </c>
      <c r="AP75" s="25">
        <v>0</v>
      </c>
      <c r="AQ75" s="25">
        <v>0</v>
      </c>
      <c r="AR75" s="24">
        <v>9.3631567895930497E-4</v>
      </c>
      <c r="AS75" s="24">
        <v>4.0491272490471801E-4</v>
      </c>
      <c r="AT75" s="25">
        <v>0</v>
      </c>
      <c r="AU75" s="24">
        <v>-2.5036734081694198E-3</v>
      </c>
      <c r="AV75" s="24">
        <v>2.6893746137430602E-4</v>
      </c>
      <c r="AW75" s="24">
        <v>-1.38511041516457E-3</v>
      </c>
      <c r="AX75" s="25">
        <v>0</v>
      </c>
      <c r="AY75" s="24">
        <v>-2.6713757388756002E-3</v>
      </c>
      <c r="AZ75" s="24">
        <v>4.5511098424126097E-4</v>
      </c>
      <c r="BA75" s="25">
        <v>-1.8676243482074999E-5</v>
      </c>
      <c r="BB75" s="25">
        <v>0</v>
      </c>
      <c r="BC75" s="25">
        <v>0</v>
      </c>
      <c r="BD75" s="24">
        <v>-1.8681849124448999E-4</v>
      </c>
      <c r="BE75" s="25">
        <v>2.3594522632017499E-6</v>
      </c>
      <c r="BF75" s="24">
        <v>2.6337651708195099E-4</v>
      </c>
      <c r="BG75" s="25">
        <v>0</v>
      </c>
      <c r="BH75" s="24">
        <v>3.2050077548753002E-4</v>
      </c>
      <c r="BI75" s="25">
        <v>-2.53565630229936E-5</v>
      </c>
      <c r="BJ75" s="24">
        <v>-5.4386467559503903E-4</v>
      </c>
      <c r="BK75" s="25">
        <v>3.8164805896118098E-5</v>
      </c>
      <c r="BL75" s="24">
        <v>3.84422204208472E-4</v>
      </c>
      <c r="BM75" s="25">
        <v>2.0388105285643798E-5</v>
      </c>
      <c r="BN75" s="24">
        <v>-5.9639946814299297E-4</v>
      </c>
      <c r="BO75" s="25">
        <v>1.26162419164947E-6</v>
      </c>
      <c r="BP75" s="25">
        <v>-9.7335118883534702E-6</v>
      </c>
      <c r="BQ75" s="25">
        <v>4.6612555356010697E-5</v>
      </c>
      <c r="BR75" s="24">
        <v>5.2290663017026803E-4</v>
      </c>
      <c r="BS75" s="24">
        <v>7.1097395407368605E-2</v>
      </c>
      <c r="BT75" s="24">
        <v>-3.2668997667874901E-4</v>
      </c>
      <c r="BU75" s="24">
        <v>2.33969210195661E-4</v>
      </c>
      <c r="BV75" s="24">
        <v>-8.7377982643933795E-4</v>
      </c>
      <c r="BW75" s="24">
        <v>-2.18579722392732E-4</v>
      </c>
      <c r="BX75" s="25">
        <v>-1.7304716824920801E-5</v>
      </c>
      <c r="BY75" s="24">
        <v>-7.5691079340926403E-4</v>
      </c>
      <c r="BZ75" s="24">
        <v>1.8902645256097699E-4</v>
      </c>
      <c r="CA75" s="25">
        <v>5.1817545008247498E-5</v>
      </c>
      <c r="CB75" s="25">
        <v>3.1651434703852198E-5</v>
      </c>
      <c r="CC75" s="25">
        <v>1.2193866716097101E-5</v>
      </c>
      <c r="CD75" s="24">
        <v>-4.5833163820652102E-4</v>
      </c>
      <c r="CE75" s="24">
        <v>-3.1954053724371397E-4</v>
      </c>
      <c r="CF75" s="24">
        <v>-6.0966937002720795E-4</v>
      </c>
      <c r="CG75" s="24">
        <v>5.0924584441120802E-4</v>
      </c>
      <c r="CH75" s="24">
        <v>5.5664235562398695E-4</v>
      </c>
      <c r="CI75" s="24">
        <v>1.45243164795573E-3</v>
      </c>
      <c r="CJ75" s="24">
        <v>-5.9879118776092898E-4</v>
      </c>
      <c r="CK75" s="26">
        <v>8.0935560186993496E-4</v>
      </c>
    </row>
    <row r="76" spans="2:89" x14ac:dyDescent="0.25">
      <c r="E76" s="7"/>
      <c r="G76" s="205"/>
      <c r="H76" s="7" t="s">
        <v>19</v>
      </c>
      <c r="I76" s="22">
        <f>I40*I56</f>
        <v>0</v>
      </c>
      <c r="J76" s="23">
        <v>-0.468692391343487</v>
      </c>
      <c r="L76" s="7" t="str">
        <f t="shared" si="5"/>
        <v>X</v>
      </c>
      <c r="M76" s="7" t="str">
        <f t="shared" si="3"/>
        <v>X</v>
      </c>
      <c r="N76" s="50" t="str">
        <v>Alc_Hyp</v>
      </c>
      <c r="O76" s="24" t="s">
        <v>19</v>
      </c>
      <c r="P76" s="25">
        <v>-3.0486804209331499E-5</v>
      </c>
      <c r="Q76" s="24">
        <v>4.5266756511245598E-4</v>
      </c>
      <c r="R76" s="24">
        <v>2.12071648738989E-4</v>
      </c>
      <c r="S76" s="24">
        <v>-2.7884210468029499E-4</v>
      </c>
      <c r="T76" s="24">
        <v>3.4456752710977298E-4</v>
      </c>
      <c r="U76" s="25">
        <v>-9.7215050590715601E-5</v>
      </c>
      <c r="V76" s="25">
        <v>9.2440693912708004E-6</v>
      </c>
      <c r="W76" s="24">
        <v>1.3881586282586301E-4</v>
      </c>
      <c r="X76" s="24">
        <v>1.03834374779279E-4</v>
      </c>
      <c r="Y76" s="25">
        <v>-2.6778116632066299E-5</v>
      </c>
      <c r="Z76" s="24">
        <v>3.4404858840279102E-4</v>
      </c>
      <c r="AA76" s="25">
        <v>2.9189868697680499E-5</v>
      </c>
      <c r="AB76" s="25">
        <v>-6.3848796320113802E-5</v>
      </c>
      <c r="AC76" s="25">
        <v>3.8389495014280901E-6</v>
      </c>
      <c r="AD76" s="24">
        <v>-1.9450788110636299E-4</v>
      </c>
      <c r="AE76" s="24">
        <v>2.8404080139909102E-4</v>
      </c>
      <c r="AF76" s="25">
        <v>-8.3188244709253299E-5</v>
      </c>
      <c r="AG76" s="25">
        <v>-2.9728238964436899E-5</v>
      </c>
      <c r="AH76" s="24">
        <v>1.7796610454333601E-4</v>
      </c>
      <c r="AI76" s="24">
        <v>7.80685902295467E-4</v>
      </c>
      <c r="AJ76" s="24">
        <v>4.8001165611220101E-3</v>
      </c>
      <c r="AK76" s="25">
        <v>0</v>
      </c>
      <c r="AL76" s="24">
        <v>5.4802951559607398E-4</v>
      </c>
      <c r="AM76" s="25">
        <v>1.43803197956839E-5</v>
      </c>
      <c r="AN76" s="25">
        <v>-4.8821321265639199E-5</v>
      </c>
      <c r="AO76" s="24">
        <v>-4.2464942067883902E-4</v>
      </c>
      <c r="AP76" s="25">
        <v>0</v>
      </c>
      <c r="AQ76" s="25">
        <v>0</v>
      </c>
      <c r="AR76" s="24">
        <v>-2.22572802974072E-3</v>
      </c>
      <c r="AS76" s="24">
        <v>-1.01964609770022E-3</v>
      </c>
      <c r="AT76" s="25">
        <v>0</v>
      </c>
      <c r="AU76" s="24">
        <v>-1.4987149147956201E-4</v>
      </c>
      <c r="AV76" s="24">
        <v>1.34733183460396E-3</v>
      </c>
      <c r="AW76" s="25">
        <v>6.65641824845491E-5</v>
      </c>
      <c r="AX76" s="25">
        <v>0</v>
      </c>
      <c r="AY76" s="24">
        <v>-1.5569740608447199E-3</v>
      </c>
      <c r="AZ76" s="24">
        <v>-7.4476109073781096E-3</v>
      </c>
      <c r="BA76" s="24">
        <v>1.1663952373796101E-4</v>
      </c>
      <c r="BB76" s="25">
        <v>0</v>
      </c>
      <c r="BC76" s="25">
        <v>0</v>
      </c>
      <c r="BD76" s="25">
        <v>3.6994105975340298E-5</v>
      </c>
      <c r="BE76" s="24">
        <v>5.20184242060712E-4</v>
      </c>
      <c r="BF76" s="25">
        <v>6.0462124624152298E-5</v>
      </c>
      <c r="BG76" s="25">
        <v>0</v>
      </c>
      <c r="BH76" s="25">
        <v>-5.2624898764135397E-5</v>
      </c>
      <c r="BI76" s="25">
        <v>3.3938217455051899E-6</v>
      </c>
      <c r="BJ76" s="24">
        <v>2.79205919056175E-4</v>
      </c>
      <c r="BK76" s="25">
        <v>1.8672655892505002E-5</v>
      </c>
      <c r="BL76" s="24">
        <v>-2.5806311510589199E-4</v>
      </c>
      <c r="BM76" s="24">
        <v>-3.0671995470580899E-4</v>
      </c>
      <c r="BN76" s="24">
        <v>4.2614441245687198E-4</v>
      </c>
      <c r="BO76" s="25">
        <v>8.6909683386561103E-5</v>
      </c>
      <c r="BP76" s="25">
        <v>3.5972672544466502E-5</v>
      </c>
      <c r="BQ76" s="25">
        <v>-1.4583830031091299E-5</v>
      </c>
      <c r="BR76" s="24">
        <v>-1.9752099927790498E-3</v>
      </c>
      <c r="BS76" s="24">
        <v>-3.2668997667874701E-4</v>
      </c>
      <c r="BT76" s="24">
        <v>2.46642152687763E-2</v>
      </c>
      <c r="BU76" s="24">
        <v>-1.27503139550605E-3</v>
      </c>
      <c r="BV76" s="24">
        <v>-9.2336144791254303E-4</v>
      </c>
      <c r="BW76" s="24">
        <v>-3.6816724741901201E-4</v>
      </c>
      <c r="BX76" s="25">
        <v>-7.8642449063896098E-6</v>
      </c>
      <c r="BY76" s="25">
        <v>-7.6748691247797396E-5</v>
      </c>
      <c r="BZ76" s="25">
        <v>-7.1264458413123502E-5</v>
      </c>
      <c r="CA76" s="24">
        <v>-1.8891533216545101E-3</v>
      </c>
      <c r="CB76" s="25">
        <v>2.8390517873722102E-6</v>
      </c>
      <c r="CC76" s="25">
        <v>-6.1026109046050801E-6</v>
      </c>
      <c r="CD76" s="24">
        <v>-1.9508677363191699E-4</v>
      </c>
      <c r="CE76" s="25">
        <v>-2.2767570220476201E-5</v>
      </c>
      <c r="CF76" s="24">
        <v>5.4812532876838795E-4</v>
      </c>
      <c r="CG76" s="24">
        <v>-1.1447170742251E-3</v>
      </c>
      <c r="CH76" s="24">
        <v>-1.3180881263769001E-3</v>
      </c>
      <c r="CI76" s="24">
        <v>-2.8939081069004699E-4</v>
      </c>
      <c r="CJ76" s="24">
        <v>9.6319543116613396E-4</v>
      </c>
      <c r="CK76" s="26">
        <v>-3.0384514608472698E-3</v>
      </c>
    </row>
    <row r="77" spans="2:89" x14ac:dyDescent="0.25">
      <c r="E77" s="7"/>
      <c r="G77" s="205"/>
      <c r="H77" s="7" t="s">
        <v>21</v>
      </c>
      <c r="I77" s="22">
        <f>I42*I51</f>
        <v>0</v>
      </c>
      <c r="J77" s="23">
        <v>-0.852625151246862</v>
      </c>
      <c r="L77" s="7" t="str">
        <f t="shared" si="5"/>
        <v>X</v>
      </c>
      <c r="M77" s="7" t="str">
        <f t="shared" si="3"/>
        <v>X</v>
      </c>
      <c r="N77" s="50" t="str">
        <v>Ano_Dem</v>
      </c>
      <c r="O77" s="24" t="s">
        <v>21</v>
      </c>
      <c r="P77" s="25">
        <v>-1.14989745152223E-5</v>
      </c>
      <c r="Q77" s="24">
        <v>1.0437901874370201E-3</v>
      </c>
      <c r="R77" s="25">
        <v>3.3924712850010299E-5</v>
      </c>
      <c r="S77" s="24">
        <v>-2.34443439976601E-4</v>
      </c>
      <c r="T77" s="25">
        <v>7.3300515206272997E-6</v>
      </c>
      <c r="U77" s="25">
        <v>-4.8097883547160501E-5</v>
      </c>
      <c r="V77" s="24">
        <v>1.0534440312881399E-4</v>
      </c>
      <c r="W77" s="24">
        <v>-1.5153153809543401E-4</v>
      </c>
      <c r="X77" s="25">
        <v>2.2407947961515699E-5</v>
      </c>
      <c r="Y77" s="24">
        <v>-1.3912451071177999E-4</v>
      </c>
      <c r="Z77" s="25">
        <v>9.5038979370305605E-5</v>
      </c>
      <c r="AA77" s="24">
        <v>-1.8044422745906499E-4</v>
      </c>
      <c r="AB77" s="25">
        <v>8.14677443717009E-5</v>
      </c>
      <c r="AC77" s="24">
        <v>1.5628912763511601E-4</v>
      </c>
      <c r="AD77" s="24">
        <v>-1.13802672848623E-4</v>
      </c>
      <c r="AE77" s="24">
        <v>-1.06707406777566E-4</v>
      </c>
      <c r="AF77" s="25">
        <v>-3.8123362850545997E-5</v>
      </c>
      <c r="AG77" s="25">
        <v>8.9247288490098693E-5</v>
      </c>
      <c r="AH77" s="25">
        <v>3.75527893963023E-6</v>
      </c>
      <c r="AI77" s="24">
        <v>-2.3708318385767899E-3</v>
      </c>
      <c r="AJ77" s="24">
        <v>2.73333913894021E-3</v>
      </c>
      <c r="AK77" s="25">
        <v>0</v>
      </c>
      <c r="AL77" s="24">
        <v>-2.4109348405321699E-2</v>
      </c>
      <c r="AM77" s="24">
        <v>-2.1249292971378201E-4</v>
      </c>
      <c r="AN77" s="24">
        <v>-7.5933083901218298E-4</v>
      </c>
      <c r="AO77" s="24">
        <v>-1.18741627184501E-3</v>
      </c>
      <c r="AP77" s="25">
        <v>0</v>
      </c>
      <c r="AQ77" s="25">
        <v>0</v>
      </c>
      <c r="AR77" s="25">
        <v>2.1543007324114101E-5</v>
      </c>
      <c r="AS77" s="24">
        <v>-1.2650089353952499E-3</v>
      </c>
      <c r="AT77" s="25">
        <v>0</v>
      </c>
      <c r="AU77" s="24">
        <v>-1.2916902182497701E-3</v>
      </c>
      <c r="AV77" s="24">
        <v>3.9586705506769199E-4</v>
      </c>
      <c r="AW77" s="24">
        <v>3.3342999625467901E-4</v>
      </c>
      <c r="AX77" s="25">
        <v>0</v>
      </c>
      <c r="AY77" s="24">
        <v>-2.7964412688839101E-3</v>
      </c>
      <c r="AZ77" s="24">
        <v>5.2534734946463703E-4</v>
      </c>
      <c r="BA77" s="24">
        <v>-1.3793479094238701E-4</v>
      </c>
      <c r="BB77" s="25">
        <v>0</v>
      </c>
      <c r="BC77" s="25">
        <v>0</v>
      </c>
      <c r="BD77" s="25">
        <v>-5.1139864760374798E-5</v>
      </c>
      <c r="BE77" s="24">
        <v>-1.79624739953972E-3</v>
      </c>
      <c r="BF77" s="25">
        <v>2.35623338692469E-6</v>
      </c>
      <c r="BG77" s="25">
        <v>0</v>
      </c>
      <c r="BH77" s="24">
        <v>-2.5939055693588399E-4</v>
      </c>
      <c r="BI77" s="25">
        <v>1.9155492026639499E-5</v>
      </c>
      <c r="BJ77" s="24">
        <v>-2.8941897698694702E-4</v>
      </c>
      <c r="BK77" s="25">
        <v>4.5611249335993598E-5</v>
      </c>
      <c r="BL77" s="24">
        <v>-5.0000425308236005E-4</v>
      </c>
      <c r="BM77" s="25">
        <v>-2.1280094378129701E-5</v>
      </c>
      <c r="BN77" s="24">
        <v>-1.9709554690037801E-4</v>
      </c>
      <c r="BO77" s="25">
        <v>-2.3710808855661598E-6</v>
      </c>
      <c r="BP77" s="25">
        <v>1.1581934165703799E-6</v>
      </c>
      <c r="BQ77" s="25">
        <v>2.4723627861767799E-5</v>
      </c>
      <c r="BR77" s="24">
        <v>6.8260968404350298E-4</v>
      </c>
      <c r="BS77" s="24">
        <v>2.3396921019568301E-4</v>
      </c>
      <c r="BT77" s="24">
        <v>-1.27503139550607E-3</v>
      </c>
      <c r="BU77" s="24">
        <v>3.7212188865277003E-2</v>
      </c>
      <c r="BV77" s="24">
        <v>-1.7710959199959301E-4</v>
      </c>
      <c r="BW77" s="24">
        <v>-1.2364102936115201E-4</v>
      </c>
      <c r="BX77" s="25">
        <v>-5.3594716247553201E-6</v>
      </c>
      <c r="BY77" s="24">
        <v>-1.0954714606090999E-3</v>
      </c>
      <c r="BZ77" s="24">
        <v>2.5906419417799198E-4</v>
      </c>
      <c r="CA77" s="24">
        <v>-3.29610016228161E-4</v>
      </c>
      <c r="CB77" s="25">
        <v>7.4548381464134303E-6</v>
      </c>
      <c r="CC77" s="25">
        <v>-1.26107891307622E-5</v>
      </c>
      <c r="CD77" s="24">
        <v>6.8763255938462595E-4</v>
      </c>
      <c r="CE77" s="24">
        <v>1.6877781039485299E-3</v>
      </c>
      <c r="CF77" s="24">
        <v>5.4935831160314499E-4</v>
      </c>
      <c r="CG77" s="24">
        <v>-1.55783882092669E-4</v>
      </c>
      <c r="CH77" s="24">
        <v>-7.2361695627526997E-4</v>
      </c>
      <c r="CI77" s="24">
        <v>-3.05474451509592E-4</v>
      </c>
      <c r="CJ77" s="24">
        <v>-1.0374723636357799E-3</v>
      </c>
      <c r="CK77" s="26">
        <v>1.7084792907276899E-3</v>
      </c>
    </row>
    <row r="78" spans="2:89" x14ac:dyDescent="0.25">
      <c r="E78" s="7"/>
      <c r="G78" s="205"/>
      <c r="H78" s="7" t="s">
        <v>23</v>
      </c>
      <c r="I78" s="22">
        <f>I53*I56</f>
        <v>0</v>
      </c>
      <c r="J78" s="23">
        <v>-0.63306420436131505</v>
      </c>
      <c r="L78" s="7" t="str">
        <f t="shared" si="5"/>
        <v>X</v>
      </c>
      <c r="M78" s="7" t="str">
        <f t="shared" si="3"/>
        <v>X</v>
      </c>
      <c r="N78" s="50" t="str">
        <v>Epi_Hyp</v>
      </c>
      <c r="O78" s="24" t="s">
        <v>23</v>
      </c>
      <c r="P78" s="25">
        <v>-1.91633488899442E-7</v>
      </c>
      <c r="Q78" s="24">
        <v>2.7102250177362303E-4</v>
      </c>
      <c r="R78" s="25">
        <v>7.8516905022224295E-5</v>
      </c>
      <c r="S78" s="24">
        <v>2.83456770204378E-4</v>
      </c>
      <c r="T78" s="24">
        <v>-4.8023363024690799E-4</v>
      </c>
      <c r="U78" s="24">
        <v>-1.4193521574427001E-4</v>
      </c>
      <c r="V78" s="24">
        <v>1.1628479697134E-4</v>
      </c>
      <c r="W78" s="25">
        <v>-4.3266603088038197E-5</v>
      </c>
      <c r="X78" s="25">
        <v>5.8948388059888597E-5</v>
      </c>
      <c r="Y78" s="24">
        <v>1.15816345808855E-4</v>
      </c>
      <c r="Z78" s="24">
        <v>3.7579077767592402E-4</v>
      </c>
      <c r="AA78" s="25">
        <v>1.6894532814531199E-5</v>
      </c>
      <c r="AB78" s="25">
        <v>-1.3260101155249701E-5</v>
      </c>
      <c r="AC78" s="25">
        <v>-1.8543745521893299E-5</v>
      </c>
      <c r="AD78" s="24">
        <v>1.22255726060703E-4</v>
      </c>
      <c r="AE78" s="24">
        <v>-1.5699869030799801E-4</v>
      </c>
      <c r="AF78" s="25">
        <v>-6.1750206257451395E-5</v>
      </c>
      <c r="AG78" s="24">
        <v>2.14742547770202E-4</v>
      </c>
      <c r="AH78" s="24">
        <v>3.4444700910058601E-4</v>
      </c>
      <c r="AI78" s="24">
        <v>-2.4683624626792099E-4</v>
      </c>
      <c r="AJ78" s="24">
        <v>1.39909249157973E-3</v>
      </c>
      <c r="AK78" s="25">
        <v>0</v>
      </c>
      <c r="AL78" s="24">
        <v>5.5111116225078504E-4</v>
      </c>
      <c r="AM78" s="24">
        <v>-1.0341156265502599E-4</v>
      </c>
      <c r="AN78" s="24">
        <v>-2.7856103201514897E-4</v>
      </c>
      <c r="AO78" s="24">
        <v>5.3873368856723503E-4</v>
      </c>
      <c r="AP78" s="25">
        <v>0</v>
      </c>
      <c r="AQ78" s="25">
        <v>0</v>
      </c>
      <c r="AR78" s="25">
        <v>-6.1274676497770396E-5</v>
      </c>
      <c r="AS78" s="25">
        <v>4.1453473579026002E-5</v>
      </c>
      <c r="AT78" s="25">
        <v>0</v>
      </c>
      <c r="AU78" s="24">
        <v>1.45063928009859E-4</v>
      </c>
      <c r="AV78" s="25">
        <v>9.6538799025544002E-5</v>
      </c>
      <c r="AW78" s="24">
        <v>-1.5731076510642601E-2</v>
      </c>
      <c r="AX78" s="25">
        <v>0</v>
      </c>
      <c r="AY78" s="24">
        <v>-2.0050492490339801E-3</v>
      </c>
      <c r="AZ78" s="24">
        <v>-1.5009590045582701E-3</v>
      </c>
      <c r="BA78" s="25">
        <v>-4.9252009618333596E-6</v>
      </c>
      <c r="BB78" s="25">
        <v>0</v>
      </c>
      <c r="BC78" s="25">
        <v>0</v>
      </c>
      <c r="BD78" s="25">
        <v>-7.2936238386125694E-5</v>
      </c>
      <c r="BE78" s="25">
        <v>2.41221910929277E-5</v>
      </c>
      <c r="BF78" s="24">
        <v>-1.52885951429304E-4</v>
      </c>
      <c r="BG78" s="25">
        <v>0</v>
      </c>
      <c r="BH78" s="24">
        <v>4.3284279068154998E-4</v>
      </c>
      <c r="BI78" s="25">
        <v>-1.0294270168457999E-5</v>
      </c>
      <c r="BJ78" s="24">
        <v>2.2113980348960699E-4</v>
      </c>
      <c r="BK78" s="25">
        <v>2.6845680004967301E-5</v>
      </c>
      <c r="BL78" s="24">
        <v>1.2868070036793701E-4</v>
      </c>
      <c r="BM78" s="25">
        <v>-1.9400405900613201E-5</v>
      </c>
      <c r="BN78" s="24">
        <v>-4.0744231634808401E-4</v>
      </c>
      <c r="BO78" s="25">
        <v>3.7713507728954698E-6</v>
      </c>
      <c r="BP78" s="25">
        <v>2.53864800003984E-6</v>
      </c>
      <c r="BQ78" s="25">
        <v>5.2921732879588998E-6</v>
      </c>
      <c r="BR78" s="24">
        <v>-2.9731336116692298E-4</v>
      </c>
      <c r="BS78" s="24">
        <v>-8.7377982643932603E-4</v>
      </c>
      <c r="BT78" s="24">
        <v>-9.2336144791255203E-4</v>
      </c>
      <c r="BU78" s="24">
        <v>-1.7710959199960499E-4</v>
      </c>
      <c r="BV78" s="24">
        <v>2.59677133287964E-2</v>
      </c>
      <c r="BW78" s="25">
        <v>-4.3690478169021899E-5</v>
      </c>
      <c r="BX78" s="25">
        <v>2.2941833866888602E-6</v>
      </c>
      <c r="BY78" s="24">
        <v>-4.6974756359958E-4</v>
      </c>
      <c r="BZ78" s="24">
        <v>2.10575196556451E-4</v>
      </c>
      <c r="CA78" s="24">
        <v>-3.2406649030159801E-4</v>
      </c>
      <c r="CB78" s="25">
        <v>-1.038053568895E-6</v>
      </c>
      <c r="CC78" s="25">
        <v>-2.76879512346934E-6</v>
      </c>
      <c r="CD78" s="24">
        <v>-4.7399962866481802E-4</v>
      </c>
      <c r="CE78" s="24">
        <v>3.6194615883824701E-4</v>
      </c>
      <c r="CF78" s="24">
        <v>1.9768785802614001E-4</v>
      </c>
      <c r="CG78" s="24">
        <v>-5.0807580687686402E-4</v>
      </c>
      <c r="CH78" s="24">
        <v>-1.06856595398226E-3</v>
      </c>
      <c r="CI78" s="24">
        <v>-1.7210550994202801E-4</v>
      </c>
      <c r="CJ78" s="25">
        <v>4.6082767087161698E-5</v>
      </c>
      <c r="CK78" s="26">
        <v>-1.2751168748791699E-3</v>
      </c>
    </row>
    <row r="79" spans="2:89" x14ac:dyDescent="0.25">
      <c r="E79" s="7"/>
      <c r="G79" s="205"/>
      <c r="H79" s="7" t="s">
        <v>25</v>
      </c>
      <c r="I79" s="22">
        <f>I45*I48</f>
        <v>0</v>
      </c>
      <c r="J79" s="23">
        <v>-0.27646686808209697</v>
      </c>
      <c r="L79" s="7" t="str">
        <f t="shared" si="5"/>
        <v>X</v>
      </c>
      <c r="M79" s="7" t="str">
        <f t="shared" si="3"/>
        <v>X</v>
      </c>
      <c r="N79" s="50" t="str">
        <v>Can_COP</v>
      </c>
      <c r="O79" s="24" t="s">
        <v>25</v>
      </c>
      <c r="P79" s="25">
        <v>-1.5810723755753001E-5</v>
      </c>
      <c r="Q79" s="24">
        <v>-4.4024001523488898E-4</v>
      </c>
      <c r="R79" s="25">
        <v>2.89369724484081E-5</v>
      </c>
      <c r="S79" s="25">
        <v>-1.3121121933816999E-6</v>
      </c>
      <c r="T79" s="25">
        <v>3.3110549493613602E-5</v>
      </c>
      <c r="U79" s="25">
        <v>1.7773602064298001E-5</v>
      </c>
      <c r="V79" s="25">
        <v>-2.02247976519509E-5</v>
      </c>
      <c r="W79" s="25">
        <v>1.8927814365492799E-5</v>
      </c>
      <c r="X79" s="25">
        <v>2.05451373273496E-5</v>
      </c>
      <c r="Y79" s="25">
        <v>-2.3542129512529E-5</v>
      </c>
      <c r="Z79" s="24">
        <v>1.67582830079544E-4</v>
      </c>
      <c r="AA79" s="24">
        <v>1.07030318222557E-4</v>
      </c>
      <c r="AB79" s="25">
        <v>6.8480213123857302E-5</v>
      </c>
      <c r="AC79" s="24">
        <v>-1.7402451435283699E-4</v>
      </c>
      <c r="AD79" s="25">
        <v>-7.1273758664322696E-5</v>
      </c>
      <c r="AE79" s="24">
        <v>1.0644676583968901E-4</v>
      </c>
      <c r="AF79" s="25">
        <v>2.5682563852057698E-5</v>
      </c>
      <c r="AG79" s="25">
        <v>-7.9983655949297398E-5</v>
      </c>
      <c r="AH79" s="25">
        <v>8.24459228227018E-5</v>
      </c>
      <c r="AI79" s="25">
        <v>5.8837173283512301E-5</v>
      </c>
      <c r="AJ79" s="24">
        <v>-3.38677448701648E-4</v>
      </c>
      <c r="AK79" s="25">
        <v>0</v>
      </c>
      <c r="AL79" s="25">
        <v>6.3804242433221299E-5</v>
      </c>
      <c r="AM79" s="25">
        <v>-2.59154581962636E-5</v>
      </c>
      <c r="AN79" s="25">
        <v>-4.5839742329724897E-5</v>
      </c>
      <c r="AO79" s="24">
        <v>-2.3475040484938902E-3</v>
      </c>
      <c r="AP79" s="25">
        <v>0</v>
      </c>
      <c r="AQ79" s="25">
        <v>0</v>
      </c>
      <c r="AR79" s="24">
        <v>-4.3448365512166699E-3</v>
      </c>
      <c r="AS79" s="24">
        <v>-1.01072285382363E-4</v>
      </c>
      <c r="AT79" s="25">
        <v>0</v>
      </c>
      <c r="AU79" s="24">
        <v>1.52837161183878E-4</v>
      </c>
      <c r="AV79" s="25">
        <v>9.5528543372708804E-5</v>
      </c>
      <c r="AW79" s="25">
        <v>-7.0868163392254899E-5</v>
      </c>
      <c r="AX79" s="25">
        <v>0</v>
      </c>
      <c r="AY79" s="25">
        <v>9.1340874350971104E-5</v>
      </c>
      <c r="AZ79" s="24">
        <v>6.3879941106718496E-4</v>
      </c>
      <c r="BA79" s="25">
        <v>-2.5189950442490101E-6</v>
      </c>
      <c r="BB79" s="25">
        <v>0</v>
      </c>
      <c r="BC79" s="25">
        <v>0</v>
      </c>
      <c r="BD79" s="25">
        <v>-7.3588383277514802E-5</v>
      </c>
      <c r="BE79" s="24">
        <v>6.5405513937043995E-4</v>
      </c>
      <c r="BF79" s="25">
        <v>2.38940039620857E-5</v>
      </c>
      <c r="BG79" s="25">
        <v>0</v>
      </c>
      <c r="BH79" s="24">
        <v>1.07709869396287E-4</v>
      </c>
      <c r="BI79" s="25">
        <v>1.87246625580732E-5</v>
      </c>
      <c r="BJ79" s="24">
        <v>-3.9520485585903498E-4</v>
      </c>
      <c r="BK79" s="25">
        <v>3.3163113182226101E-6</v>
      </c>
      <c r="BL79" s="24">
        <v>-7.9438153629492398E-4</v>
      </c>
      <c r="BM79" s="25">
        <v>7.5615334985117101E-6</v>
      </c>
      <c r="BN79" s="25">
        <v>2.1865056591775898E-6</v>
      </c>
      <c r="BO79" s="25">
        <v>-5.1601971686326998E-6</v>
      </c>
      <c r="BP79" s="25">
        <v>2.2175154369099101E-5</v>
      </c>
      <c r="BQ79" s="25">
        <v>-3.3778118852232498E-6</v>
      </c>
      <c r="BR79" s="24">
        <v>-5.0551914454961995E-4</v>
      </c>
      <c r="BS79" s="24">
        <v>-2.1857972239273899E-4</v>
      </c>
      <c r="BT79" s="24">
        <v>-3.6816724741901803E-4</v>
      </c>
      <c r="BU79" s="24">
        <v>-1.2364102936114599E-4</v>
      </c>
      <c r="BV79" s="25">
        <v>-4.3690478169013903E-5</v>
      </c>
      <c r="BW79" s="24">
        <v>6.0727912104447702E-3</v>
      </c>
      <c r="BX79" s="25">
        <v>1.6299785456856601E-6</v>
      </c>
      <c r="BY79" s="25">
        <v>5.1496031394643798E-5</v>
      </c>
      <c r="BZ79" s="25">
        <v>7.4692576317107504E-5</v>
      </c>
      <c r="CA79" s="24">
        <v>-1.6873493982383499E-4</v>
      </c>
      <c r="CB79" s="25">
        <v>-2.0325673268222899E-6</v>
      </c>
      <c r="CC79" s="25">
        <v>5.6618772198905497E-6</v>
      </c>
      <c r="CD79" s="24">
        <v>-2.15843457195459E-4</v>
      </c>
      <c r="CE79" s="24">
        <v>3.1571003657305798E-4</v>
      </c>
      <c r="CF79" s="24">
        <v>1.85820710363333E-4</v>
      </c>
      <c r="CG79" s="24">
        <v>5.0365610240371496E-4</v>
      </c>
      <c r="CH79" s="24">
        <v>-6.2286674271648003E-4</v>
      </c>
      <c r="CI79" s="25">
        <v>-7.1491716045341995E-5</v>
      </c>
      <c r="CJ79" s="25">
        <v>4.7056751432743101E-5</v>
      </c>
      <c r="CK79" s="26">
        <v>1.4490609942299499E-3</v>
      </c>
    </row>
    <row r="80" spans="2:89" x14ac:dyDescent="0.25">
      <c r="E80" s="7"/>
      <c r="G80" s="205"/>
      <c r="H80" s="7" t="s">
        <v>27</v>
      </c>
      <c r="I80" s="22">
        <f>I20*I63</f>
        <v>0</v>
      </c>
      <c r="J80" s="23">
        <v>4.26908431634823E-3</v>
      </c>
      <c r="L80" s="7" t="str">
        <f t="shared" si="5"/>
        <v>X</v>
      </c>
      <c r="M80" s="7" t="str">
        <f t="shared" si="3"/>
        <v>X</v>
      </c>
      <c r="N80" s="50" t="str">
        <v>age_Sch</v>
      </c>
      <c r="O80" s="24" t="s">
        <v>27</v>
      </c>
      <c r="P80" s="25">
        <v>-1.13780814825281E-7</v>
      </c>
      <c r="Q80" s="25">
        <v>1.6257260560104799E-6</v>
      </c>
      <c r="R80" s="25">
        <v>-1.7154757477297499E-6</v>
      </c>
      <c r="S80" s="25">
        <v>9.4943058584522205E-7</v>
      </c>
      <c r="T80" s="25">
        <v>1.6818893602893999E-6</v>
      </c>
      <c r="U80" s="25">
        <v>8.5861815472443702E-7</v>
      </c>
      <c r="V80" s="25">
        <v>3.6808494125822898E-7</v>
      </c>
      <c r="W80" s="25">
        <v>1.4837475766781601E-6</v>
      </c>
      <c r="X80" s="25">
        <v>-8.6994740677778402E-7</v>
      </c>
      <c r="Y80" s="25">
        <v>1.5293579982350599E-6</v>
      </c>
      <c r="Z80" s="25">
        <v>3.0757309785276799E-6</v>
      </c>
      <c r="AA80" s="25">
        <v>1.7337819360300899E-6</v>
      </c>
      <c r="AB80" s="25">
        <v>-2.1255505680368001E-7</v>
      </c>
      <c r="AC80" s="25">
        <v>-1.6878901778181301E-6</v>
      </c>
      <c r="AD80" s="25">
        <v>1.51637266185991E-6</v>
      </c>
      <c r="AE80" s="25">
        <v>-1.52853917206999E-6</v>
      </c>
      <c r="AF80" s="25">
        <v>1.0692515647193799E-6</v>
      </c>
      <c r="AG80" s="25">
        <v>1.06247477636357E-6</v>
      </c>
      <c r="AH80" s="25">
        <v>-9.6702587061069492E-7</v>
      </c>
      <c r="AI80" s="25">
        <v>-7.2371111047882101E-6</v>
      </c>
      <c r="AJ80" s="25">
        <v>-1.8214456086714201E-5</v>
      </c>
      <c r="AK80" s="25">
        <v>0</v>
      </c>
      <c r="AL80" s="25">
        <v>-1.5960373613308201E-6</v>
      </c>
      <c r="AM80" s="25">
        <v>7.8193266533624804E-7</v>
      </c>
      <c r="AN80" s="25">
        <v>1.78072932735794E-6</v>
      </c>
      <c r="AO80" s="25">
        <v>-1.01127220327679E-7</v>
      </c>
      <c r="AP80" s="25">
        <v>0</v>
      </c>
      <c r="AQ80" s="25">
        <v>0</v>
      </c>
      <c r="AR80" s="25">
        <v>1.2283521387229401E-6</v>
      </c>
      <c r="AS80" s="25">
        <v>1.23833290353743E-7</v>
      </c>
      <c r="AT80" s="25">
        <v>0</v>
      </c>
      <c r="AU80" s="25">
        <v>5.7429822646013603E-6</v>
      </c>
      <c r="AV80" s="25">
        <v>-9.9388134116486994E-6</v>
      </c>
      <c r="AW80" s="25">
        <v>-4.6543283391314401E-6</v>
      </c>
      <c r="AX80" s="25">
        <v>0</v>
      </c>
      <c r="AY80" s="25">
        <v>-1.5851423757253901E-5</v>
      </c>
      <c r="AZ80" s="25">
        <v>-1.4884200777920501E-5</v>
      </c>
      <c r="BA80" s="25">
        <v>1.9638110059077802E-6</v>
      </c>
      <c r="BB80" s="25">
        <v>0</v>
      </c>
      <c r="BC80" s="25">
        <v>0</v>
      </c>
      <c r="BD80" s="25">
        <v>-5.5292978429554099E-7</v>
      </c>
      <c r="BE80" s="25">
        <v>2.7987618777808499E-6</v>
      </c>
      <c r="BF80" s="25">
        <v>1.9707438117082299E-6</v>
      </c>
      <c r="BG80" s="25">
        <v>0</v>
      </c>
      <c r="BH80" s="25">
        <v>-1.8059061940946E-6</v>
      </c>
      <c r="BI80" s="25">
        <v>-6.6393745035967999E-9</v>
      </c>
      <c r="BJ80" s="25">
        <v>1.1188542322551801E-6</v>
      </c>
      <c r="BK80" s="25">
        <v>1.9092995035463399E-7</v>
      </c>
      <c r="BL80" s="25">
        <v>-1.63530522048284E-6</v>
      </c>
      <c r="BM80" s="25">
        <v>3.02265483539039E-7</v>
      </c>
      <c r="BN80" s="25">
        <v>-4.91327265912446E-8</v>
      </c>
      <c r="BO80" s="25">
        <v>2.0273673609981999E-7</v>
      </c>
      <c r="BP80" s="25">
        <v>-3.98163688360835E-8</v>
      </c>
      <c r="BQ80" s="25">
        <v>3.1617661374231703E-8</v>
      </c>
      <c r="BR80" s="25">
        <v>2.6969213816978001E-6</v>
      </c>
      <c r="BS80" s="25">
        <v>-1.7304716824920699E-5</v>
      </c>
      <c r="BT80" s="25">
        <v>-7.8642449063898893E-6</v>
      </c>
      <c r="BU80" s="25">
        <v>-5.3594716247540199E-6</v>
      </c>
      <c r="BV80" s="25">
        <v>2.2941833866886298E-6</v>
      </c>
      <c r="BW80" s="25">
        <v>1.62997854568555E-6</v>
      </c>
      <c r="BX80" s="25">
        <v>1.3310560684839101E-6</v>
      </c>
      <c r="BY80" s="25">
        <v>2.26786411404336E-6</v>
      </c>
      <c r="BZ80" s="25">
        <v>-1.5163203338520101E-6</v>
      </c>
      <c r="CA80" s="25">
        <v>4.5664124584867298E-6</v>
      </c>
      <c r="CB80" s="25">
        <v>-8.8294568781671404E-8</v>
      </c>
      <c r="CC80" s="25">
        <v>-4.1560248361796401E-8</v>
      </c>
      <c r="CD80" s="25">
        <v>5.2681143905516701E-7</v>
      </c>
      <c r="CE80" s="25">
        <v>-2.4664040322723901E-6</v>
      </c>
      <c r="CF80" s="25">
        <v>6.2481995484533001E-6</v>
      </c>
      <c r="CG80" s="25">
        <v>1.6954323511515899E-6</v>
      </c>
      <c r="CH80" s="25">
        <v>8.1685361340278697E-8</v>
      </c>
      <c r="CI80" s="25">
        <v>-8.44067040577881E-7</v>
      </c>
      <c r="CJ80" s="25">
        <v>-1.0852881105943199E-6</v>
      </c>
      <c r="CK80" s="27">
        <v>9.1513962932602697E-6</v>
      </c>
    </row>
    <row r="81" spans="7:89" x14ac:dyDescent="0.25">
      <c r="G81" s="205"/>
      <c r="H81" s="7" t="s">
        <v>29</v>
      </c>
      <c r="I81" s="22">
        <f>I51*I55</f>
        <v>0</v>
      </c>
      <c r="J81" s="23">
        <v>-0.23676195411217499</v>
      </c>
      <c r="L81" s="7" t="str">
        <f t="shared" si="5"/>
        <v>X</v>
      </c>
      <c r="M81" s="7" t="str">
        <f t="shared" si="3"/>
        <v>X</v>
      </c>
      <c r="N81" s="50" t="str">
        <v>Dem_HF</v>
      </c>
      <c r="O81" s="24" t="s">
        <v>29</v>
      </c>
      <c r="P81" s="25">
        <v>1.7467637700108401E-5</v>
      </c>
      <c r="Q81" s="24">
        <v>-1.7638981557704901E-4</v>
      </c>
      <c r="R81" s="24">
        <v>-1.40547794097725E-4</v>
      </c>
      <c r="S81" s="24">
        <v>1.1262492639617999E-4</v>
      </c>
      <c r="T81" s="25">
        <v>3.0509079024250199E-5</v>
      </c>
      <c r="U81" s="25">
        <v>3.8626628765788803E-5</v>
      </c>
      <c r="V81" s="25">
        <v>6.3999377778949797E-6</v>
      </c>
      <c r="W81" s="25">
        <v>7.9597342061753804E-5</v>
      </c>
      <c r="X81" s="25">
        <v>3.69405543646649E-5</v>
      </c>
      <c r="Y81" s="25">
        <v>-3.19398015503513E-5</v>
      </c>
      <c r="Z81" s="25">
        <v>3.86518327835579E-5</v>
      </c>
      <c r="AA81" s="25">
        <v>3.7883088623228998E-5</v>
      </c>
      <c r="AB81" s="25">
        <v>-3.2240742602927401E-6</v>
      </c>
      <c r="AC81" s="25">
        <v>-6.0404769931579097E-5</v>
      </c>
      <c r="AD81" s="25">
        <v>-8.1864755222461595E-5</v>
      </c>
      <c r="AE81" s="25">
        <v>-5.9701267028195897E-5</v>
      </c>
      <c r="AF81" s="25">
        <v>-3.3791618712498399E-5</v>
      </c>
      <c r="AG81" s="25">
        <v>3.7459191597721102E-5</v>
      </c>
      <c r="AH81" s="25">
        <v>-2.9045814645548201E-5</v>
      </c>
      <c r="AI81" s="24">
        <v>-9.7089729120172698E-4</v>
      </c>
      <c r="AJ81" s="24">
        <v>-1.6442738699566799E-4</v>
      </c>
      <c r="AK81" s="25">
        <v>0</v>
      </c>
      <c r="AL81" s="24">
        <v>5.3900664486013802E-4</v>
      </c>
      <c r="AM81" s="25">
        <v>1.00306485306783E-5</v>
      </c>
      <c r="AN81" s="25">
        <v>8.8886083935354194E-5</v>
      </c>
      <c r="AO81" s="25">
        <v>-5.1509349506826202E-5</v>
      </c>
      <c r="AP81" s="25">
        <v>0</v>
      </c>
      <c r="AQ81" s="25">
        <v>0</v>
      </c>
      <c r="AR81" s="24">
        <v>2.0124451193635201E-4</v>
      </c>
      <c r="AS81" s="24">
        <v>-1.53622817560745E-4</v>
      </c>
      <c r="AT81" s="25">
        <v>0</v>
      </c>
      <c r="AU81" s="24">
        <v>9.2280629481509299E-4</v>
      </c>
      <c r="AV81" s="25">
        <v>9.6589727836096304E-5</v>
      </c>
      <c r="AW81" s="24">
        <v>1.5102037289375E-4</v>
      </c>
      <c r="AX81" s="25">
        <v>0</v>
      </c>
      <c r="AY81" s="25">
        <v>4.0280549068755401E-5</v>
      </c>
      <c r="AZ81" s="24">
        <v>-2.7731498256324699E-4</v>
      </c>
      <c r="BA81" s="25">
        <v>-9.3595332448689794E-5</v>
      </c>
      <c r="BB81" s="25">
        <v>0</v>
      </c>
      <c r="BC81" s="25">
        <v>0</v>
      </c>
      <c r="BD81" s="24">
        <v>1.01503377525239E-4</v>
      </c>
      <c r="BE81" s="25">
        <v>9.9528299411818906E-5</v>
      </c>
      <c r="BF81" s="25">
        <v>-3.5015209681555203E-5</v>
      </c>
      <c r="BG81" s="25">
        <v>0</v>
      </c>
      <c r="BH81" s="25">
        <v>8.0276455466757004E-5</v>
      </c>
      <c r="BI81" s="25">
        <v>1.38940396315538E-6</v>
      </c>
      <c r="BJ81" s="25">
        <v>-2.45353801976222E-5</v>
      </c>
      <c r="BK81" s="25">
        <v>-4.3383122470400799E-5</v>
      </c>
      <c r="BL81" s="24">
        <v>-3.24220807647594E-4</v>
      </c>
      <c r="BM81" s="25">
        <v>2.2433902049229102E-6</v>
      </c>
      <c r="BN81" s="24">
        <v>-5.0122017478247097E-4</v>
      </c>
      <c r="BO81" s="25">
        <v>5.49519658472135E-6</v>
      </c>
      <c r="BP81" s="25">
        <v>-2.4650414534961898E-6</v>
      </c>
      <c r="BQ81" s="25">
        <v>9.4071174853095007E-6</v>
      </c>
      <c r="BR81" s="24">
        <v>-1.04629757865996E-4</v>
      </c>
      <c r="BS81" s="24">
        <v>-7.5691079340928799E-4</v>
      </c>
      <c r="BT81" s="25">
        <v>-7.6748691247787205E-5</v>
      </c>
      <c r="BU81" s="24">
        <v>-1.09547146060915E-3</v>
      </c>
      <c r="BV81" s="24">
        <v>-4.69747563599573E-4</v>
      </c>
      <c r="BW81" s="25">
        <v>5.1496031394645797E-5</v>
      </c>
      <c r="BX81" s="25">
        <v>2.2678641140434401E-6</v>
      </c>
      <c r="BY81" s="24">
        <v>6.3144437946189803E-3</v>
      </c>
      <c r="BZ81" s="25">
        <v>-4.0344740321440997E-5</v>
      </c>
      <c r="CA81" s="24">
        <v>-2.11248920910484E-4</v>
      </c>
      <c r="CB81" s="25">
        <v>-3.0383187056200401E-5</v>
      </c>
      <c r="CC81" s="25">
        <v>4.1980522626057399E-6</v>
      </c>
      <c r="CD81" s="24">
        <v>1.5800391559906199E-4</v>
      </c>
      <c r="CE81" s="24">
        <v>1.87536983381542E-4</v>
      </c>
      <c r="CF81" s="24">
        <v>2.5160263962343399E-4</v>
      </c>
      <c r="CG81" s="24">
        <v>-1.8330290958274901E-4</v>
      </c>
      <c r="CH81" s="25">
        <v>-1.15945534888687E-5</v>
      </c>
      <c r="CI81" s="25">
        <v>-9.9460661249938594E-5</v>
      </c>
      <c r="CJ81" s="24">
        <v>-6.7126407245081204E-4</v>
      </c>
      <c r="CK81" s="26">
        <v>3.24249922743201E-4</v>
      </c>
    </row>
    <row r="82" spans="7:89" x14ac:dyDescent="0.25">
      <c r="G82" s="205"/>
      <c r="H82" s="7" t="s">
        <v>31</v>
      </c>
      <c r="I82" s="22">
        <f>I36*I46</f>
        <v>0</v>
      </c>
      <c r="J82" s="23">
        <v>0.23966155053915</v>
      </c>
      <c r="L82" s="7" t="str">
        <f t="shared" si="5"/>
        <v>X</v>
      </c>
      <c r="M82" s="7" t="str">
        <f t="shared" si="3"/>
        <v>X</v>
      </c>
      <c r="N82" s="50" t="str">
        <v>Cl1_CHD</v>
      </c>
      <c r="O82" s="24" t="s">
        <v>31</v>
      </c>
      <c r="P82" s="25">
        <v>-5.0770549114294301E-6</v>
      </c>
      <c r="Q82" s="24">
        <v>-1.7469900871982001E-4</v>
      </c>
      <c r="R82" s="25">
        <v>-4.8183663653088902E-6</v>
      </c>
      <c r="S82" s="25">
        <v>-1.5791404259733999E-6</v>
      </c>
      <c r="T82" s="25">
        <v>-3.33949793152158E-5</v>
      </c>
      <c r="U82" s="25">
        <v>5.3534231493301199E-5</v>
      </c>
      <c r="V82" s="25">
        <v>5.30419611894082E-5</v>
      </c>
      <c r="W82" s="25">
        <v>-4.4570208487227999E-5</v>
      </c>
      <c r="X82" s="25">
        <v>-1.5358299139999298E-5</v>
      </c>
      <c r="Y82" s="24">
        <v>1.4263929664121801E-4</v>
      </c>
      <c r="Z82" s="25">
        <v>-1.8537665244468699E-5</v>
      </c>
      <c r="AA82" s="25">
        <v>4.0268622329695902E-5</v>
      </c>
      <c r="AB82" s="25">
        <v>9.2765381588752601E-6</v>
      </c>
      <c r="AC82" s="25">
        <v>-9.20815604801955E-5</v>
      </c>
      <c r="AD82" s="25">
        <v>-1.6968896102421999E-5</v>
      </c>
      <c r="AE82" s="25">
        <v>3.3006759463997003E-5</v>
      </c>
      <c r="AF82" s="24">
        <v>-8.6348630748359903E-4</v>
      </c>
      <c r="AG82" s="24">
        <v>1.3334906399143501E-4</v>
      </c>
      <c r="AH82" s="24">
        <v>-2.17349548305784E-4</v>
      </c>
      <c r="AI82" s="24">
        <v>-2.6501472229900901E-4</v>
      </c>
      <c r="AJ82" s="24">
        <v>-2.7576253244024498E-4</v>
      </c>
      <c r="AK82" s="25">
        <v>0</v>
      </c>
      <c r="AL82" s="24">
        <v>-1.32857001961377E-4</v>
      </c>
      <c r="AM82" s="25">
        <v>-2.46648452461641E-5</v>
      </c>
      <c r="AN82" s="25">
        <v>-9.54770572404353E-5</v>
      </c>
      <c r="AO82" s="25">
        <v>2.7029250294539701E-5</v>
      </c>
      <c r="AP82" s="25">
        <v>0</v>
      </c>
      <c r="AQ82" s="25">
        <v>0</v>
      </c>
      <c r="AR82" s="24">
        <v>4.5535740256564199E-4</v>
      </c>
      <c r="AS82" s="25">
        <v>-5.8610371712312199E-5</v>
      </c>
      <c r="AT82" s="25">
        <v>0</v>
      </c>
      <c r="AU82" s="24">
        <v>-2.2462287563474801E-4</v>
      </c>
      <c r="AV82" s="25">
        <v>-1.4946569830660201E-5</v>
      </c>
      <c r="AW82" s="24">
        <v>-1.7009122083282201E-4</v>
      </c>
      <c r="AX82" s="25">
        <v>0</v>
      </c>
      <c r="AY82" s="24">
        <v>-6.5862165912869398E-4</v>
      </c>
      <c r="AZ82" s="24">
        <v>-2.3485016518886201E-4</v>
      </c>
      <c r="BA82" s="25">
        <v>7.5116462281392803E-5</v>
      </c>
      <c r="BB82" s="25">
        <v>0</v>
      </c>
      <c r="BC82" s="25">
        <v>0</v>
      </c>
      <c r="BD82" s="24">
        <v>-5.22936624106092E-4</v>
      </c>
      <c r="BE82" s="24">
        <v>-1.6064098535801901E-4</v>
      </c>
      <c r="BF82" s="25">
        <v>-1.9023440212879801E-5</v>
      </c>
      <c r="BG82" s="25">
        <v>0</v>
      </c>
      <c r="BH82" s="25">
        <v>9.8520063638179306E-5</v>
      </c>
      <c r="BI82" s="25">
        <v>4.0156413787087701E-7</v>
      </c>
      <c r="BJ82" s="25">
        <v>-5.8392315201767301E-5</v>
      </c>
      <c r="BK82" s="25">
        <v>4.1617664508687998E-6</v>
      </c>
      <c r="BL82" s="24">
        <v>2.6837872886704099E-4</v>
      </c>
      <c r="BM82" s="25">
        <v>4.4191812660332897E-6</v>
      </c>
      <c r="BN82" s="24">
        <v>1.12935252673085E-4</v>
      </c>
      <c r="BO82" s="25">
        <v>7.6900076835219196E-7</v>
      </c>
      <c r="BP82" s="25">
        <v>-8.2120366940351601E-6</v>
      </c>
      <c r="BQ82" s="25">
        <v>4.39674085625511E-6</v>
      </c>
      <c r="BR82" s="25">
        <v>-6.6497737176663595E-5</v>
      </c>
      <c r="BS82" s="24">
        <v>1.8902645256098301E-4</v>
      </c>
      <c r="BT82" s="25">
        <v>-7.1264458413119002E-5</v>
      </c>
      <c r="BU82" s="24">
        <v>2.5906419417799198E-4</v>
      </c>
      <c r="BV82" s="24">
        <v>2.10575196556452E-4</v>
      </c>
      <c r="BW82" s="25">
        <v>7.4692576317108398E-5</v>
      </c>
      <c r="BX82" s="25">
        <v>-1.51632033385202E-6</v>
      </c>
      <c r="BY82" s="25">
        <v>-4.0344740321447001E-5</v>
      </c>
      <c r="BZ82" s="24">
        <v>3.4663966805731699E-3</v>
      </c>
      <c r="CA82" s="25">
        <v>-5.6003180889142301E-5</v>
      </c>
      <c r="CB82" s="25">
        <v>2.7400454088376199E-6</v>
      </c>
      <c r="CC82" s="25">
        <v>2.1060578219671099E-6</v>
      </c>
      <c r="CD82" s="24">
        <v>1.54740660309949E-4</v>
      </c>
      <c r="CE82" s="24">
        <v>2.0900727617592801E-4</v>
      </c>
      <c r="CF82" s="24">
        <v>-2.3290300226897401E-4</v>
      </c>
      <c r="CG82" s="24">
        <v>2.29182404221201E-4</v>
      </c>
      <c r="CH82" s="24">
        <v>-4.3097087997528202E-4</v>
      </c>
      <c r="CI82" s="24">
        <v>3.4041497266470901E-4</v>
      </c>
      <c r="CJ82" s="24">
        <v>6.3109343114031995E-4</v>
      </c>
      <c r="CK82" s="26">
        <v>-2.7136036352877401E-3</v>
      </c>
    </row>
    <row r="83" spans="7:89" x14ac:dyDescent="0.25">
      <c r="G83" s="205"/>
      <c r="H83" s="7" t="s">
        <v>33</v>
      </c>
      <c r="I83" s="22">
        <f>I52*I56</f>
        <v>0</v>
      </c>
      <c r="J83" s="23">
        <v>-0.23037716086745499</v>
      </c>
      <c r="L83" s="7" t="str">
        <f t="shared" si="5"/>
        <v>X</v>
      </c>
      <c r="M83" s="7" t="str">
        <f t="shared" si="3"/>
        <v>X</v>
      </c>
      <c r="N83" s="50" t="str">
        <v>Dep_Hyp</v>
      </c>
      <c r="O83" s="24" t="s">
        <v>33</v>
      </c>
      <c r="P83" s="25">
        <v>-8.1066294944409197E-6</v>
      </c>
      <c r="Q83" s="25">
        <v>9.5985353669743404E-5</v>
      </c>
      <c r="R83" s="25">
        <v>-3.7878957222952601E-5</v>
      </c>
      <c r="S83" s="25">
        <v>8.8760338629148103E-5</v>
      </c>
      <c r="T83" s="25">
        <v>1.00982239502688E-6</v>
      </c>
      <c r="U83" s="25">
        <v>-4.0705331956283002E-5</v>
      </c>
      <c r="V83" s="25">
        <v>7.7376015147546994E-5</v>
      </c>
      <c r="W83" s="25">
        <v>7.2474004803740397E-5</v>
      </c>
      <c r="X83" s="25">
        <v>-7.2848816381110694E-5</v>
      </c>
      <c r="Y83" s="25">
        <v>-8.7417681304011898E-5</v>
      </c>
      <c r="Z83" s="24">
        <v>-1.8131578971576599E-4</v>
      </c>
      <c r="AA83" s="25">
        <v>-3.02471500360852E-5</v>
      </c>
      <c r="AB83" s="25">
        <v>-1.7941466694577399E-5</v>
      </c>
      <c r="AC83" s="25">
        <v>8.6281283774596902E-5</v>
      </c>
      <c r="AD83" s="25">
        <v>8.6217326627167497E-5</v>
      </c>
      <c r="AE83" s="25">
        <v>-5.1184306969820199E-5</v>
      </c>
      <c r="AF83" s="25">
        <v>5.0235243716041803E-5</v>
      </c>
      <c r="AG83" s="25">
        <v>3.5525820591163002E-5</v>
      </c>
      <c r="AH83" s="25">
        <v>-8.0871871271852102E-5</v>
      </c>
      <c r="AI83" s="24">
        <v>6.5164239717805197E-4</v>
      </c>
      <c r="AJ83" s="24">
        <v>1.5245692184803E-3</v>
      </c>
      <c r="AK83" s="25">
        <v>0</v>
      </c>
      <c r="AL83" s="24">
        <v>3.1187249263260998E-4</v>
      </c>
      <c r="AM83" s="25">
        <v>8.49848106169941E-5</v>
      </c>
      <c r="AN83" s="24">
        <v>1.3347678872783101E-4</v>
      </c>
      <c r="AO83" s="25">
        <v>-6.8167372604618397E-5</v>
      </c>
      <c r="AP83" s="25">
        <v>0</v>
      </c>
      <c r="AQ83" s="25">
        <v>0</v>
      </c>
      <c r="AR83" s="24">
        <v>1.69392953020414E-4</v>
      </c>
      <c r="AS83" s="24">
        <v>2.0780770210885701E-4</v>
      </c>
      <c r="AT83" s="25">
        <v>0</v>
      </c>
      <c r="AU83" s="24">
        <v>3.57768367893523E-4</v>
      </c>
      <c r="AV83" s="24">
        <v>-3.9438859463379198E-3</v>
      </c>
      <c r="AW83" s="25">
        <v>8.2593136082188595E-5</v>
      </c>
      <c r="AX83" s="25">
        <v>0</v>
      </c>
      <c r="AY83" s="25">
        <v>9.9927945608909203E-5</v>
      </c>
      <c r="AZ83" s="24">
        <v>-3.3236441716196601E-3</v>
      </c>
      <c r="BA83" s="25">
        <v>-7.4477323176963203E-5</v>
      </c>
      <c r="BB83" s="25">
        <v>0</v>
      </c>
      <c r="BC83" s="25">
        <v>0</v>
      </c>
      <c r="BD83" s="25">
        <v>8.0421197148185805E-5</v>
      </c>
      <c r="BE83" s="24">
        <v>1.21972634849358E-4</v>
      </c>
      <c r="BF83" s="25">
        <v>2.8594582779128199E-5</v>
      </c>
      <c r="BG83" s="25">
        <v>0</v>
      </c>
      <c r="BH83" s="25">
        <v>-1.0073008878063E-5</v>
      </c>
      <c r="BI83" s="25">
        <v>2.7349121393700102E-6</v>
      </c>
      <c r="BJ83" s="24">
        <v>-1.2437816589766699E-4</v>
      </c>
      <c r="BK83" s="25">
        <v>-4.9863830623941505E-7</v>
      </c>
      <c r="BL83" s="25">
        <v>7.7493484220527204E-7</v>
      </c>
      <c r="BM83" s="25">
        <v>-2.2599396293716999E-6</v>
      </c>
      <c r="BN83" s="24">
        <v>-1.21773635141502E-4</v>
      </c>
      <c r="BO83" s="25">
        <v>2.2369705634478398E-5</v>
      </c>
      <c r="BP83" s="25">
        <v>-1.2296788034594101E-6</v>
      </c>
      <c r="BQ83" s="25">
        <v>-7.48330227044713E-6</v>
      </c>
      <c r="BR83" s="25">
        <v>-5.6941959630428001E-5</v>
      </c>
      <c r="BS83" s="25">
        <v>5.1817545008250202E-5</v>
      </c>
      <c r="BT83" s="24">
        <v>-1.88915332165454E-3</v>
      </c>
      <c r="BU83" s="24">
        <v>-3.2961001622820702E-4</v>
      </c>
      <c r="BV83" s="24">
        <v>-3.2406649030160002E-4</v>
      </c>
      <c r="BW83" s="24">
        <v>-1.68734939823837E-4</v>
      </c>
      <c r="BX83" s="25">
        <v>4.5664124584863097E-6</v>
      </c>
      <c r="BY83" s="24">
        <v>-2.1124892091048899E-4</v>
      </c>
      <c r="BZ83" s="25">
        <v>-5.6003180889140498E-5</v>
      </c>
      <c r="CA83" s="24">
        <v>5.6890720639471998E-3</v>
      </c>
      <c r="CB83" s="25">
        <v>-3.6782061567519502E-6</v>
      </c>
      <c r="CC83" s="25">
        <v>-1.3116879146883501E-6</v>
      </c>
      <c r="CD83" s="25">
        <v>3.0807603502796798E-7</v>
      </c>
      <c r="CE83" s="24">
        <v>2.2457920949622899E-4</v>
      </c>
      <c r="CF83" s="25">
        <v>-9.6385250287413902E-5</v>
      </c>
      <c r="CG83" s="24">
        <v>-2.8178371358875598E-4</v>
      </c>
      <c r="CH83" s="24">
        <v>-1.3205368272186601E-3</v>
      </c>
      <c r="CI83" s="24">
        <v>1.86334029997799E-4</v>
      </c>
      <c r="CJ83" s="24">
        <v>1.03602577457438E-3</v>
      </c>
      <c r="CK83" s="26">
        <v>2.5393935282184898E-3</v>
      </c>
    </row>
    <row r="84" spans="7:89" x14ac:dyDescent="0.25">
      <c r="G84" s="205"/>
      <c r="H84" s="7" t="s">
        <v>35</v>
      </c>
      <c r="I84" s="22">
        <f>I20*I51</f>
        <v>0</v>
      </c>
      <c r="J84" s="23">
        <v>2.0042259081214101E-2</v>
      </c>
      <c r="L84" s="7" t="str">
        <f t="shared" ref="L84:L93" si="6">IF(H84=O84,"X","")</f>
        <v>X</v>
      </c>
      <c r="M84" s="7" t="str">
        <f t="shared" si="3"/>
        <v>X</v>
      </c>
      <c r="N84" s="50" t="str">
        <v>age_Dem</v>
      </c>
      <c r="O84" s="24" t="s">
        <v>35</v>
      </c>
      <c r="P84" s="25">
        <v>-2.3540526456124202E-6</v>
      </c>
      <c r="Q84" s="25">
        <v>-1.77877714972617E-5</v>
      </c>
      <c r="R84" s="25">
        <v>-9.7292611059588306E-8</v>
      </c>
      <c r="S84" s="25">
        <v>-3.2178141564444501E-6</v>
      </c>
      <c r="T84" s="25">
        <v>-3.81012653362E-7</v>
      </c>
      <c r="U84" s="25">
        <v>-5.7509700844480101E-6</v>
      </c>
      <c r="V84" s="25">
        <v>4.2131677831740503E-6</v>
      </c>
      <c r="W84" s="25">
        <v>5.1823732831564795E-7</v>
      </c>
      <c r="X84" s="25">
        <v>-2.6761401130142998E-6</v>
      </c>
      <c r="Y84" s="25">
        <v>1.35538579498731E-6</v>
      </c>
      <c r="Z84" s="25">
        <v>1.5219065847902301E-7</v>
      </c>
      <c r="AA84" s="25">
        <v>5.1055444968538898E-6</v>
      </c>
      <c r="AB84" s="25">
        <v>2.0802018280206399E-6</v>
      </c>
      <c r="AC84" s="25">
        <v>-1.8812826687648601E-6</v>
      </c>
      <c r="AD84" s="25">
        <v>2.7773786790958902E-6</v>
      </c>
      <c r="AE84" s="25">
        <v>7.7585045252249704E-7</v>
      </c>
      <c r="AF84" s="25">
        <v>1.37927837216221E-6</v>
      </c>
      <c r="AG84" s="25">
        <v>-4.5420002840379798E-6</v>
      </c>
      <c r="AH84" s="25">
        <v>2.1080049687041599E-6</v>
      </c>
      <c r="AI84" s="25">
        <v>3.3734526937583498E-5</v>
      </c>
      <c r="AJ84" s="25">
        <v>-2.18933082415871E-5</v>
      </c>
      <c r="AK84" s="25">
        <v>0</v>
      </c>
      <c r="AL84" s="25">
        <v>-4.4785573547217397E-6</v>
      </c>
      <c r="AM84" s="25">
        <v>7.3367109553380803E-7</v>
      </c>
      <c r="AN84" s="25">
        <v>-1.14003331577611E-5</v>
      </c>
      <c r="AO84" s="25">
        <v>4.0091948304766303E-5</v>
      </c>
      <c r="AP84" s="25">
        <v>0</v>
      </c>
      <c r="AQ84" s="25">
        <v>0</v>
      </c>
      <c r="AR84" s="25">
        <v>4.2777371847556802E-5</v>
      </c>
      <c r="AS84" s="25">
        <v>1.1330707575578401E-5</v>
      </c>
      <c r="AT84" s="25">
        <v>0</v>
      </c>
      <c r="AU84" s="24">
        <v>-5.0015196066177496E-4</v>
      </c>
      <c r="AV84" s="25">
        <v>5.0095515434196501E-6</v>
      </c>
      <c r="AW84" s="25">
        <v>2.2097762534228898E-6</v>
      </c>
      <c r="AX84" s="25">
        <v>0</v>
      </c>
      <c r="AY84" s="25">
        <v>2.6507347174817901E-6</v>
      </c>
      <c r="AZ84" s="25">
        <v>8.1852156429543894E-5</v>
      </c>
      <c r="BA84" s="25">
        <v>7.17960119533336E-6</v>
      </c>
      <c r="BB84" s="25">
        <v>0</v>
      </c>
      <c r="BC84" s="25">
        <v>0</v>
      </c>
      <c r="BD84" s="25">
        <v>5.18092261108719E-6</v>
      </c>
      <c r="BE84" s="25">
        <v>1.5932027087055699E-6</v>
      </c>
      <c r="BF84" s="25">
        <v>9.2850200559612395E-7</v>
      </c>
      <c r="BG84" s="25">
        <v>0</v>
      </c>
      <c r="BH84" s="25">
        <v>-5.7092692306182401E-6</v>
      </c>
      <c r="BI84" s="25">
        <v>-4.7857356796731702E-7</v>
      </c>
      <c r="BJ84" s="25">
        <v>-2.40186652545427E-6</v>
      </c>
      <c r="BK84" s="25">
        <v>1.7855821394915501E-7</v>
      </c>
      <c r="BL84" s="25">
        <v>5.10965122945218E-7</v>
      </c>
      <c r="BM84" s="25">
        <v>2.36930497726261E-7</v>
      </c>
      <c r="BN84" s="25">
        <v>4.3064510773792798E-6</v>
      </c>
      <c r="BO84" s="25">
        <v>-1.03203224806343E-6</v>
      </c>
      <c r="BP84" s="25">
        <v>-5.4965410701976199E-7</v>
      </c>
      <c r="BQ84" s="25">
        <v>-3.40340352511952E-7</v>
      </c>
      <c r="BR84" s="25">
        <v>7.1979506851995204E-6</v>
      </c>
      <c r="BS84" s="25">
        <v>3.1651434703853303E-5</v>
      </c>
      <c r="BT84" s="25">
        <v>2.8390517873711099E-6</v>
      </c>
      <c r="BU84" s="25">
        <v>7.4548381464153098E-6</v>
      </c>
      <c r="BV84" s="25">
        <v>-1.0380535688953401E-6</v>
      </c>
      <c r="BW84" s="25">
        <v>-2.0325673268227499E-6</v>
      </c>
      <c r="BX84" s="25">
        <v>-8.8294568781676896E-8</v>
      </c>
      <c r="BY84" s="25">
        <v>-3.0383187056200499E-5</v>
      </c>
      <c r="BZ84" s="25">
        <v>2.7400454088369901E-6</v>
      </c>
      <c r="CA84" s="25">
        <v>-3.67820615675194E-6</v>
      </c>
      <c r="CB84" s="25">
        <v>6.6456685497867097E-6</v>
      </c>
      <c r="CC84" s="25">
        <v>2.2452307950085799E-7</v>
      </c>
      <c r="CD84" s="25">
        <v>1.3335455552112199E-6</v>
      </c>
      <c r="CE84" s="25">
        <v>-6.8726658265088599E-6</v>
      </c>
      <c r="CF84" s="25">
        <v>-7.0623277683601602E-6</v>
      </c>
      <c r="CG84" s="25">
        <v>-1.0331337494387999E-7</v>
      </c>
      <c r="CH84" s="25">
        <v>-3.50801907601313E-5</v>
      </c>
      <c r="CI84" s="25">
        <v>1.07844617174228E-5</v>
      </c>
      <c r="CJ84" s="25">
        <v>-2.3180552192351501E-5</v>
      </c>
      <c r="CK84" s="27">
        <v>3.2008053659319903E-5</v>
      </c>
    </row>
    <row r="85" spans="7:89" x14ac:dyDescent="0.25">
      <c r="G85" s="205"/>
      <c r="H85" s="7" t="s">
        <v>381</v>
      </c>
      <c r="I85" s="22">
        <f>I20*I21</f>
        <v>0</v>
      </c>
      <c r="J85" s="23">
        <v>-8.3567766685354299E-3</v>
      </c>
      <c r="L85" s="7" t="str">
        <f t="shared" si="6"/>
        <v>X</v>
      </c>
      <c r="M85" s="7" t="str">
        <f t="shared" ref="M85:M93" si="7">IF(N85=O85,"X","")</f>
        <v>X</v>
      </c>
      <c r="N85" s="50" t="str">
        <v>age_IMD2</v>
      </c>
      <c r="O85" s="24" t="s">
        <v>381</v>
      </c>
      <c r="P85" s="25">
        <v>-8.7917340674190493E-6</v>
      </c>
      <c r="Q85" s="24">
        <v>-8.36794044390336E-4</v>
      </c>
      <c r="R85" s="25">
        <v>1.3649451057254201E-6</v>
      </c>
      <c r="S85" s="25">
        <v>1.78162390983685E-6</v>
      </c>
      <c r="T85" s="25">
        <v>2.76317901394541E-6</v>
      </c>
      <c r="U85" s="25">
        <v>4.25244665666693E-6</v>
      </c>
      <c r="V85" s="25">
        <v>-5.3691646791192596E-7</v>
      </c>
      <c r="W85" s="25">
        <v>4.2986463581764103E-6</v>
      </c>
      <c r="X85" s="25">
        <v>9.5065017172825896E-7</v>
      </c>
      <c r="Y85" s="25">
        <v>3.8481788972477002E-6</v>
      </c>
      <c r="Z85" s="25">
        <v>-5.5669278940464902E-7</v>
      </c>
      <c r="AA85" s="25">
        <v>-1.9262026680625498E-6</v>
      </c>
      <c r="AB85" s="25">
        <v>5.4340967882088802E-7</v>
      </c>
      <c r="AC85" s="25">
        <v>-2.7655413323210501E-6</v>
      </c>
      <c r="AD85" s="25">
        <v>3.2611196928202798E-7</v>
      </c>
      <c r="AE85" s="25">
        <v>3.7446463313754699E-6</v>
      </c>
      <c r="AF85" s="25">
        <v>2.81170775414501E-6</v>
      </c>
      <c r="AG85" s="25">
        <v>-1.76020716888295E-6</v>
      </c>
      <c r="AH85" s="25">
        <v>-6.8718898118157501E-6</v>
      </c>
      <c r="AI85" s="25">
        <v>-4.10048451672671E-5</v>
      </c>
      <c r="AJ85" s="25">
        <v>8.8602028540602597E-5</v>
      </c>
      <c r="AK85" s="25">
        <v>0</v>
      </c>
      <c r="AL85" s="25">
        <v>1.2138874660357699E-5</v>
      </c>
      <c r="AM85" s="25">
        <v>1.56070409713684E-6</v>
      </c>
      <c r="AN85" s="25">
        <v>8.2023886857898192E-6</v>
      </c>
      <c r="AO85" s="25">
        <v>-1.33706835270316E-5</v>
      </c>
      <c r="AP85" s="25">
        <v>0</v>
      </c>
      <c r="AQ85" s="25">
        <v>0</v>
      </c>
      <c r="AR85" s="25">
        <v>3.9569202602504299E-5</v>
      </c>
      <c r="AS85" s="25">
        <v>1.62415005728624E-6</v>
      </c>
      <c r="AT85" s="25">
        <v>0</v>
      </c>
      <c r="AU85" s="25">
        <v>-1.84010606995022E-5</v>
      </c>
      <c r="AV85" s="25">
        <v>4.09298518115301E-7</v>
      </c>
      <c r="AW85" s="25">
        <v>-5.0683829091572398E-7</v>
      </c>
      <c r="AX85" s="25">
        <v>0</v>
      </c>
      <c r="AY85" s="25">
        <v>5.1405974099069601E-5</v>
      </c>
      <c r="AZ85" s="25">
        <v>3.1225476993024501E-6</v>
      </c>
      <c r="BA85" s="25">
        <v>-1.2213908273378401E-6</v>
      </c>
      <c r="BB85" s="25">
        <v>0</v>
      </c>
      <c r="BC85" s="25">
        <v>0</v>
      </c>
      <c r="BD85" s="25">
        <v>-8.1555433597088797E-6</v>
      </c>
      <c r="BE85" s="25">
        <v>9.8318815541219491E-7</v>
      </c>
      <c r="BF85" s="25">
        <v>3.7901910678998201E-6</v>
      </c>
      <c r="BG85" s="25">
        <v>0</v>
      </c>
      <c r="BH85" s="25">
        <v>8.0979621524020901E-6</v>
      </c>
      <c r="BI85" s="25">
        <v>1.3306699098439001E-7</v>
      </c>
      <c r="BJ85" s="25">
        <v>4.6701061184203301E-8</v>
      </c>
      <c r="BK85" s="25">
        <v>-6.9375480333872105E-7</v>
      </c>
      <c r="BL85" s="25">
        <v>9.1550444078399808E-6</v>
      </c>
      <c r="BM85" s="25">
        <v>-1.1900785415766101E-6</v>
      </c>
      <c r="BN85" s="25">
        <v>-9.6278874250131699E-6</v>
      </c>
      <c r="BO85" s="25">
        <v>-3.0788606607659701E-8</v>
      </c>
      <c r="BP85" s="25">
        <v>-5.6884892864473405E-7</v>
      </c>
      <c r="BQ85" s="25">
        <v>5.4728390572526899E-7</v>
      </c>
      <c r="BR85" s="25">
        <v>1.2726864608285301E-6</v>
      </c>
      <c r="BS85" s="25">
        <v>1.2193866716097301E-5</v>
      </c>
      <c r="BT85" s="25">
        <v>-6.1026109046056798E-6</v>
      </c>
      <c r="BU85" s="25">
        <v>-1.26107891307619E-5</v>
      </c>
      <c r="BV85" s="25">
        <v>-2.76879512346934E-6</v>
      </c>
      <c r="BW85" s="25">
        <v>5.6618772198904997E-6</v>
      </c>
      <c r="BX85" s="25">
        <v>-4.1560248361797401E-8</v>
      </c>
      <c r="BY85" s="25">
        <v>4.19805226260549E-6</v>
      </c>
      <c r="BZ85" s="25">
        <v>2.1060578219672001E-6</v>
      </c>
      <c r="CA85" s="25">
        <v>-1.31168791468832E-6</v>
      </c>
      <c r="CB85" s="25">
        <v>2.2452307950091001E-7</v>
      </c>
      <c r="CC85" s="25">
        <v>1.0750850483147501E-5</v>
      </c>
      <c r="CD85" s="25">
        <v>2.8067861981194999E-6</v>
      </c>
      <c r="CE85" s="25">
        <v>3.39677543093883E-6</v>
      </c>
      <c r="CF85" s="25">
        <v>2.48955040192758E-7</v>
      </c>
      <c r="CG85" s="25">
        <v>1.60011998715302E-6</v>
      </c>
      <c r="CH85" s="25">
        <v>5.0166719103096697E-5</v>
      </c>
      <c r="CI85" s="25">
        <v>-2.6063374725777501E-6</v>
      </c>
      <c r="CJ85" s="25">
        <v>-1.7294895794413701E-5</v>
      </c>
      <c r="CK85" s="27">
        <v>1.09563337253639E-5</v>
      </c>
    </row>
    <row r="86" spans="7:89" x14ac:dyDescent="0.25">
      <c r="G86" s="205"/>
      <c r="H86" s="7" t="s">
        <v>37</v>
      </c>
      <c r="I86" s="22">
        <f>I31*I54</f>
        <v>0</v>
      </c>
      <c r="J86" s="23">
        <v>0.62112107411385997</v>
      </c>
      <c r="L86" s="7" t="str">
        <f t="shared" si="6"/>
        <v>X</v>
      </c>
      <c r="M86" s="7" t="str">
        <f t="shared" si="7"/>
        <v>X</v>
      </c>
      <c r="N86" s="50" t="str">
        <v>BP2_Hem</v>
      </c>
      <c r="O86" s="24" t="s">
        <v>37</v>
      </c>
      <c r="P86" s="25">
        <v>4.55684144351483E-7</v>
      </c>
      <c r="Q86" s="24">
        <v>-2.4626478231513699E-4</v>
      </c>
      <c r="R86" s="25">
        <v>9.6499252457262302E-5</v>
      </c>
      <c r="S86" s="25">
        <v>-5.48048271755719E-5</v>
      </c>
      <c r="T86" s="25">
        <v>-2.0500916826853101E-5</v>
      </c>
      <c r="U86" s="24">
        <v>-1.2216724611221601E-4</v>
      </c>
      <c r="V86" s="25">
        <v>6.5192733928902499E-6</v>
      </c>
      <c r="W86" s="24">
        <v>-2.56170519873377E-4</v>
      </c>
      <c r="X86" s="24">
        <v>1.2425364607105199E-4</v>
      </c>
      <c r="Y86" s="25">
        <v>-8.3406492896789594E-5</v>
      </c>
      <c r="Z86" s="24">
        <v>1.3080538038310301E-4</v>
      </c>
      <c r="AA86" s="24">
        <v>-4.3099141230491897E-4</v>
      </c>
      <c r="AB86" s="24">
        <v>1.24340361519008E-4</v>
      </c>
      <c r="AC86" s="25">
        <v>-2.1605988894661E-5</v>
      </c>
      <c r="AD86" s="25">
        <v>7.0403609575907299E-5</v>
      </c>
      <c r="AE86" s="25">
        <v>-5.6493374465168701E-5</v>
      </c>
      <c r="AF86" s="25">
        <v>-2.9148825334654399E-5</v>
      </c>
      <c r="AG86" s="25">
        <v>-4.1698494253364698E-6</v>
      </c>
      <c r="AH86" s="25">
        <v>-8.1592956028899899E-5</v>
      </c>
      <c r="AI86" s="24">
        <v>-1.0622394200848399E-3</v>
      </c>
      <c r="AJ86" s="25">
        <v>2.3694776571804299E-5</v>
      </c>
      <c r="AK86" s="25">
        <v>0</v>
      </c>
      <c r="AL86" s="24">
        <v>-6.0091265703165E-4</v>
      </c>
      <c r="AM86" s="24">
        <v>1.1263376559169E-4</v>
      </c>
      <c r="AN86" s="24">
        <v>-3.0855795857016801E-4</v>
      </c>
      <c r="AO86" s="25">
        <v>-3.3840400225246703E-5</v>
      </c>
      <c r="AP86" s="25">
        <v>0</v>
      </c>
      <c r="AQ86" s="25">
        <v>0</v>
      </c>
      <c r="AR86" s="24">
        <v>2.4816664641622401E-4</v>
      </c>
      <c r="AS86" s="24">
        <v>1.7591408298365499E-4</v>
      </c>
      <c r="AT86" s="25">
        <v>0</v>
      </c>
      <c r="AU86" s="24">
        <v>-1.4620819057595299E-4</v>
      </c>
      <c r="AV86" s="25">
        <v>-6.9442357982905001E-5</v>
      </c>
      <c r="AW86" s="25">
        <v>3.2541901113906203E-5</v>
      </c>
      <c r="AX86" s="25">
        <v>0</v>
      </c>
      <c r="AY86" s="25">
        <v>-9.4746863671346399E-5</v>
      </c>
      <c r="AZ86" s="24">
        <v>-4.7974140767184799E-4</v>
      </c>
      <c r="BA86" s="24">
        <v>-1.5588906014311299E-4</v>
      </c>
      <c r="BB86" s="25">
        <v>0</v>
      </c>
      <c r="BC86" s="25">
        <v>0</v>
      </c>
      <c r="BD86" s="24">
        <v>-7.06283059289088E-4</v>
      </c>
      <c r="BE86" s="24">
        <v>2.50661029794383E-4</v>
      </c>
      <c r="BF86" s="25">
        <v>6.6315853980295405E-5</v>
      </c>
      <c r="BG86" s="25">
        <v>0</v>
      </c>
      <c r="BH86" s="24">
        <v>-7.1250498117494E-4</v>
      </c>
      <c r="BI86" s="25">
        <v>6.97737429288383E-7</v>
      </c>
      <c r="BJ86" s="24">
        <v>1.2735168791390899E-4</v>
      </c>
      <c r="BK86" s="25">
        <v>-2.5324752989876401E-7</v>
      </c>
      <c r="BL86" s="24">
        <v>1.0577249077328E-4</v>
      </c>
      <c r="BM86" s="25">
        <v>1.5255216813141499E-6</v>
      </c>
      <c r="BN86" s="25">
        <v>-1.0492079183037099E-5</v>
      </c>
      <c r="BO86" s="25">
        <v>6.2546671628777596E-6</v>
      </c>
      <c r="BP86" s="25">
        <v>-1.65688436774198E-6</v>
      </c>
      <c r="BQ86" s="25">
        <v>1.6595167447677698E-5</v>
      </c>
      <c r="BR86" s="25">
        <v>4.6893123617741802E-5</v>
      </c>
      <c r="BS86" s="24">
        <v>-4.5833163820652102E-4</v>
      </c>
      <c r="BT86" s="24">
        <v>-1.9508677363191899E-4</v>
      </c>
      <c r="BU86" s="24">
        <v>6.8763255938462703E-4</v>
      </c>
      <c r="BV86" s="24">
        <v>-4.7399962866481602E-4</v>
      </c>
      <c r="BW86" s="24">
        <v>-2.1584345719546E-4</v>
      </c>
      <c r="BX86" s="25">
        <v>5.26811439055066E-7</v>
      </c>
      <c r="BY86" s="24">
        <v>1.5800391559906701E-4</v>
      </c>
      <c r="BZ86" s="24">
        <v>1.5474066030995E-4</v>
      </c>
      <c r="CA86" s="25">
        <v>3.0807603503371599E-7</v>
      </c>
      <c r="CB86" s="25">
        <v>1.33354555521071E-6</v>
      </c>
      <c r="CC86" s="25">
        <v>2.8067861981195601E-6</v>
      </c>
      <c r="CD86" s="24">
        <v>6.4207425095615302E-3</v>
      </c>
      <c r="CE86" s="24">
        <v>-5.3260455847495801E-3</v>
      </c>
      <c r="CF86" s="24">
        <v>-1.7498907851856401E-4</v>
      </c>
      <c r="CG86" s="25">
        <v>-8.5664904435716907E-6</v>
      </c>
      <c r="CH86" s="24">
        <v>-2.58882718449275E-4</v>
      </c>
      <c r="CI86" s="25">
        <v>-4.6191274953933101E-5</v>
      </c>
      <c r="CJ86" s="24">
        <v>3.7280882463822199E-4</v>
      </c>
      <c r="CK86" s="26">
        <v>-2.8050374016787603E-4</v>
      </c>
    </row>
    <row r="87" spans="7:89" x14ac:dyDescent="0.25">
      <c r="G87" s="205"/>
      <c r="H87" s="7" t="s">
        <v>39</v>
      </c>
      <c r="I87" s="22">
        <f>I54*I61</f>
        <v>0</v>
      </c>
      <c r="J87" s="23">
        <v>6.6223763485638703</v>
      </c>
      <c r="L87" s="7" t="str">
        <f t="shared" si="6"/>
        <v>X</v>
      </c>
      <c r="M87" s="7" t="str">
        <f t="shared" si="7"/>
        <v>X</v>
      </c>
      <c r="N87" s="50" t="str">
        <v>Hem_PuF</v>
      </c>
      <c r="O87" s="24" t="s">
        <v>39</v>
      </c>
      <c r="P87" s="25">
        <v>3.2231356336684599E-6</v>
      </c>
      <c r="Q87" s="24">
        <v>1.2232894149111001E-3</v>
      </c>
      <c r="R87" s="24">
        <v>-2.8695125223037799E-4</v>
      </c>
      <c r="S87" s="24">
        <v>3.75943400628735E-4</v>
      </c>
      <c r="T87" s="24">
        <v>-3.5090018810917398E-4</v>
      </c>
      <c r="U87" s="24">
        <v>4.9507780833980201E-4</v>
      </c>
      <c r="V87" s="24">
        <v>-8.4193073844655896E-4</v>
      </c>
      <c r="W87" s="24">
        <v>1.35915354668956E-3</v>
      </c>
      <c r="X87" s="24">
        <v>-5.3112136567571298E-4</v>
      </c>
      <c r="Y87" s="24">
        <v>-3.2148956921147201E-4</v>
      </c>
      <c r="Z87" s="24">
        <v>1.14095878237747E-3</v>
      </c>
      <c r="AA87" s="24">
        <v>-1.2745052241505599E-4</v>
      </c>
      <c r="AB87" s="24">
        <v>4.0257917696572899E-4</v>
      </c>
      <c r="AC87" s="24">
        <v>1.2790684937400999E-4</v>
      </c>
      <c r="AD87" s="24">
        <v>-8.6681873109565298E-4</v>
      </c>
      <c r="AE87" s="24">
        <v>4.0433629537374297E-4</v>
      </c>
      <c r="AF87" s="24">
        <v>4.1304564880295398E-4</v>
      </c>
      <c r="AG87" s="25">
        <v>-9.3191951980844601E-5</v>
      </c>
      <c r="AH87" s="24">
        <v>1.51509287173559E-4</v>
      </c>
      <c r="AI87" s="24">
        <v>1.29953987715819E-3</v>
      </c>
      <c r="AJ87" s="24">
        <v>5.6676862817179295E-4</v>
      </c>
      <c r="AK87" s="25">
        <v>0</v>
      </c>
      <c r="AL87" s="24">
        <v>1.2798492778603801E-4</v>
      </c>
      <c r="AM87" s="25">
        <v>-7.7580372768612594E-5</v>
      </c>
      <c r="AN87" s="24">
        <v>3.7671677210523102E-4</v>
      </c>
      <c r="AO87" s="24">
        <v>4.69601067450063E-4</v>
      </c>
      <c r="AP87" s="25">
        <v>0</v>
      </c>
      <c r="AQ87" s="25">
        <v>0</v>
      </c>
      <c r="AR87" s="24">
        <v>7.1930149678599102E-4</v>
      </c>
      <c r="AS87" s="24">
        <v>-7.4965104211611598E-4</v>
      </c>
      <c r="AT87" s="25">
        <v>0</v>
      </c>
      <c r="AU87" s="25">
        <v>6.6364857979104704E-5</v>
      </c>
      <c r="AV87" s="24">
        <v>2.8942872425831201E-4</v>
      </c>
      <c r="AW87" s="25">
        <v>4.4930141760060899E-6</v>
      </c>
      <c r="AX87" s="25">
        <v>0</v>
      </c>
      <c r="AY87" s="24">
        <v>1.31147188496986E-3</v>
      </c>
      <c r="AZ87" s="24">
        <v>2.6023963560656098E-4</v>
      </c>
      <c r="BA87" s="24">
        <v>7.2536253995559403E-4</v>
      </c>
      <c r="BB87" s="25">
        <v>0</v>
      </c>
      <c r="BC87" s="25">
        <v>0</v>
      </c>
      <c r="BD87" s="24">
        <v>-5.7030053894331601E-4</v>
      </c>
      <c r="BE87" s="24">
        <v>-4.5402593981481401E-2</v>
      </c>
      <c r="BF87" s="24">
        <v>1.25351522918583E-3</v>
      </c>
      <c r="BG87" s="25">
        <v>0</v>
      </c>
      <c r="BH87" s="24">
        <v>-3.73041099331187E-4</v>
      </c>
      <c r="BI87" s="25">
        <v>-7.8487788715518897E-6</v>
      </c>
      <c r="BJ87" s="24">
        <v>-1.09976690130085E-3</v>
      </c>
      <c r="BK87" s="25">
        <v>-2.23062150041606E-5</v>
      </c>
      <c r="BL87" s="24">
        <v>5.4564128102766905E-4</v>
      </c>
      <c r="BM87" s="25">
        <v>-7.9797121528006596E-6</v>
      </c>
      <c r="BN87" s="24">
        <v>1.3804517536057501E-3</v>
      </c>
      <c r="BO87" s="25">
        <v>-2.81054816821259E-7</v>
      </c>
      <c r="BP87" s="25">
        <v>-4.6992263640207796E-6</v>
      </c>
      <c r="BQ87" s="25">
        <v>-1.5571235322451301E-5</v>
      </c>
      <c r="BR87" s="24">
        <v>2.4316749224766499E-4</v>
      </c>
      <c r="BS87" s="24">
        <v>-3.1954053724375197E-4</v>
      </c>
      <c r="BT87" s="25">
        <v>-2.27675702204479E-5</v>
      </c>
      <c r="BU87" s="24">
        <v>1.6877781039485E-3</v>
      </c>
      <c r="BV87" s="24">
        <v>3.6194615883823801E-4</v>
      </c>
      <c r="BW87" s="24">
        <v>3.1571003657307001E-4</v>
      </c>
      <c r="BX87" s="25">
        <v>-2.4664040322723999E-6</v>
      </c>
      <c r="BY87" s="24">
        <v>1.87536983381543E-4</v>
      </c>
      <c r="BZ87" s="24">
        <v>2.09007276175925E-4</v>
      </c>
      <c r="CA87" s="24">
        <v>2.2457920949623401E-4</v>
      </c>
      <c r="CB87" s="25">
        <v>-6.8726658265107598E-6</v>
      </c>
      <c r="CC87" s="25">
        <v>3.39677543093878E-6</v>
      </c>
      <c r="CD87" s="24">
        <v>-5.3260455847495896E-3</v>
      </c>
      <c r="CE87" s="24">
        <v>2.05547470380424</v>
      </c>
      <c r="CF87" s="24">
        <v>7.9197130007375104E-4</v>
      </c>
      <c r="CG87" s="24">
        <v>3.7770050236018402E-4</v>
      </c>
      <c r="CH87" s="24">
        <v>-4.3108379497041601E-4</v>
      </c>
      <c r="CI87" s="24">
        <v>-1.54477812465755E-3</v>
      </c>
      <c r="CJ87" s="24">
        <v>-1.45013196190481E-3</v>
      </c>
      <c r="CK87" s="26">
        <v>4.3790181853301399E-2</v>
      </c>
    </row>
    <row r="88" spans="7:89" x14ac:dyDescent="0.25">
      <c r="G88" s="205"/>
      <c r="H88" s="7" t="s">
        <v>41</v>
      </c>
      <c r="I88" s="22">
        <f>I31*I39</f>
        <v>0</v>
      </c>
      <c r="J88" s="23">
        <v>0.383228878113621</v>
      </c>
      <c r="L88" s="7" t="str">
        <f t="shared" si="6"/>
        <v>X</v>
      </c>
      <c r="M88" s="7" t="str">
        <f t="shared" si="7"/>
        <v>X</v>
      </c>
      <c r="N88" s="50" t="str">
        <v>BP2_AF</v>
      </c>
      <c r="O88" s="24" t="s">
        <v>41</v>
      </c>
      <c r="P88" s="25">
        <v>2.0134339470141698E-5</v>
      </c>
      <c r="Q88" s="25">
        <v>-6.4444955002146206E-5</v>
      </c>
      <c r="R88" s="25">
        <v>8.9572193243132896E-5</v>
      </c>
      <c r="S88" s="25">
        <v>-9.7726098005259201E-5</v>
      </c>
      <c r="T88" s="24">
        <v>1.82295877958087E-4</v>
      </c>
      <c r="U88" s="25">
        <v>3.8442549003396403E-5</v>
      </c>
      <c r="V88" s="25">
        <v>4.76312924496134E-5</v>
      </c>
      <c r="W88" s="25">
        <v>-4.2470846735737599E-6</v>
      </c>
      <c r="X88" s="25">
        <v>-2.77436894783443E-5</v>
      </c>
      <c r="Y88" s="24">
        <v>-2.3801221500352801E-4</v>
      </c>
      <c r="Z88" s="24">
        <v>1.16075163865302E-4</v>
      </c>
      <c r="AA88" s="24">
        <v>-2.0685325253424298E-3</v>
      </c>
      <c r="AB88" s="25">
        <v>2.1262691746670799E-5</v>
      </c>
      <c r="AC88" s="25">
        <v>4.6225435823877E-5</v>
      </c>
      <c r="AD88" s="25">
        <v>4.72184207472325E-5</v>
      </c>
      <c r="AE88" s="25">
        <v>-3.2111267959306197E-5</v>
      </c>
      <c r="AF88" s="25">
        <v>-3.0924456154623599E-6</v>
      </c>
      <c r="AG88" s="24">
        <v>1.13910652539575E-4</v>
      </c>
      <c r="AH88" s="25">
        <v>-6.5290431054652596E-6</v>
      </c>
      <c r="AI88" s="24">
        <v>-8.0864852624596608E-3</v>
      </c>
      <c r="AJ88" s="24">
        <v>6.4247582275308299E-4</v>
      </c>
      <c r="AK88" s="25">
        <v>0</v>
      </c>
      <c r="AL88" s="25">
        <v>-5.9140157335585498E-5</v>
      </c>
      <c r="AM88" s="25">
        <v>1.00843315417142E-5</v>
      </c>
      <c r="AN88" s="25">
        <v>-8.8535989367017801E-5</v>
      </c>
      <c r="AO88" s="24">
        <v>2.3835307925004301E-4</v>
      </c>
      <c r="AP88" s="25">
        <v>0</v>
      </c>
      <c r="AQ88" s="25">
        <v>0</v>
      </c>
      <c r="AR88" s="25">
        <v>-8.5918069103957202E-5</v>
      </c>
      <c r="AS88" s="24">
        <v>2.1973673443241901E-4</v>
      </c>
      <c r="AT88" s="25">
        <v>0</v>
      </c>
      <c r="AU88" s="24">
        <v>4.9644430586261602E-4</v>
      </c>
      <c r="AV88" s="25">
        <v>9.9253271501349702E-5</v>
      </c>
      <c r="AW88" s="24">
        <v>-2.626162545634E-4</v>
      </c>
      <c r="AX88" s="25">
        <v>0</v>
      </c>
      <c r="AY88" s="24">
        <v>8.2875510427924998E-4</v>
      </c>
      <c r="AZ88" s="24">
        <v>1.1938623236403001E-3</v>
      </c>
      <c r="BA88" s="25">
        <v>2.02563770753552E-5</v>
      </c>
      <c r="BB88" s="25">
        <v>0</v>
      </c>
      <c r="BC88" s="25">
        <v>0</v>
      </c>
      <c r="BD88" s="24">
        <v>1.5684594223731499E-4</v>
      </c>
      <c r="BE88" s="24">
        <v>-4.0472823172207803E-4</v>
      </c>
      <c r="BF88" s="25">
        <v>2.9408579117470101E-5</v>
      </c>
      <c r="BG88" s="25">
        <v>0</v>
      </c>
      <c r="BH88" s="25">
        <v>-5.8679490563903598E-5</v>
      </c>
      <c r="BI88" s="25">
        <v>-3.9910313641165596E-6</v>
      </c>
      <c r="BJ88" s="25">
        <v>5.8683199499344799E-5</v>
      </c>
      <c r="BK88" s="25">
        <v>-1.0068438547031999E-5</v>
      </c>
      <c r="BL88" s="24">
        <v>-4.0208617904671502E-4</v>
      </c>
      <c r="BM88" s="25">
        <v>-1.51815928780771E-5</v>
      </c>
      <c r="BN88" s="24">
        <v>-2.27390518392927E-4</v>
      </c>
      <c r="BO88" s="25">
        <v>-1.5800199843583201E-5</v>
      </c>
      <c r="BP88" s="25">
        <v>-2.98616098871634E-8</v>
      </c>
      <c r="BQ88" s="25">
        <v>-1.5396420563447101E-5</v>
      </c>
      <c r="BR88" s="25">
        <v>-2.6853861091652201E-5</v>
      </c>
      <c r="BS88" s="24">
        <v>-6.0966937002724601E-4</v>
      </c>
      <c r="BT88" s="24">
        <v>5.4812532876839196E-4</v>
      </c>
      <c r="BU88" s="24">
        <v>5.49358311603149E-4</v>
      </c>
      <c r="BV88" s="24">
        <v>1.97687858026134E-4</v>
      </c>
      <c r="BW88" s="24">
        <v>1.8582071036334801E-4</v>
      </c>
      <c r="BX88" s="25">
        <v>6.2481995484532704E-6</v>
      </c>
      <c r="BY88" s="24">
        <v>2.5160263962344098E-4</v>
      </c>
      <c r="BZ88" s="24">
        <v>-2.3290300226898501E-4</v>
      </c>
      <c r="CA88" s="25">
        <v>-9.6385250287419201E-5</v>
      </c>
      <c r="CB88" s="25">
        <v>-7.0623277683606701E-6</v>
      </c>
      <c r="CC88" s="25">
        <v>2.4895504019379498E-7</v>
      </c>
      <c r="CD88" s="24">
        <v>-1.7498907851856699E-4</v>
      </c>
      <c r="CE88" s="24">
        <v>7.9197130007375603E-4</v>
      </c>
      <c r="CF88" s="24">
        <v>1.1307269156348099E-2</v>
      </c>
      <c r="CG88" s="25">
        <v>3.4834006766432702E-5</v>
      </c>
      <c r="CH88" s="24">
        <v>-1.0718831105831399E-3</v>
      </c>
      <c r="CI88" s="24">
        <v>-8.4892341174203502E-4</v>
      </c>
      <c r="CJ88" s="24">
        <v>-9.7151883392842099E-4</v>
      </c>
      <c r="CK88" s="26">
        <v>1.1339420311689799E-3</v>
      </c>
    </row>
    <row r="89" spans="7:89" x14ac:dyDescent="0.25">
      <c r="G89" s="205"/>
      <c r="H89" s="7" t="s">
        <v>43</v>
      </c>
      <c r="I89" s="22">
        <f>I48*I60</f>
        <v>0</v>
      </c>
      <c r="J89" s="23">
        <v>-0.23028016681531799</v>
      </c>
      <c r="L89" s="7" t="str">
        <f t="shared" si="6"/>
        <v>X</v>
      </c>
      <c r="M89" s="7" t="str">
        <f t="shared" si="7"/>
        <v>X</v>
      </c>
      <c r="N89" s="50" t="str">
        <v>COP_MVD</v>
      </c>
      <c r="O89" s="24" t="s">
        <v>43</v>
      </c>
      <c r="P89" s="25">
        <v>1.03309977885439E-6</v>
      </c>
      <c r="Q89" s="24">
        <v>-1.6422440558824499E-4</v>
      </c>
      <c r="R89" s="25">
        <v>2.84348659755711E-5</v>
      </c>
      <c r="S89" s="25">
        <v>4.70819011145404E-5</v>
      </c>
      <c r="T89" s="24">
        <v>-2.03467283913913E-4</v>
      </c>
      <c r="U89" s="24">
        <v>-1.1836835991492299E-4</v>
      </c>
      <c r="V89" s="24">
        <v>-1.0199604607455899E-4</v>
      </c>
      <c r="W89" s="24">
        <v>1.4771843428555001E-4</v>
      </c>
      <c r="X89" s="24">
        <v>-2.2274016479618199E-4</v>
      </c>
      <c r="Y89" s="25">
        <v>-3.3268010026591198E-5</v>
      </c>
      <c r="Z89" s="25">
        <v>-9.49021432153875E-5</v>
      </c>
      <c r="AA89" s="25">
        <v>4.3682161657201E-6</v>
      </c>
      <c r="AB89" s="25">
        <v>2.95693281795638E-5</v>
      </c>
      <c r="AC89" s="25">
        <v>6.7667328185975996E-5</v>
      </c>
      <c r="AD89" s="24">
        <v>1.2552443471773299E-4</v>
      </c>
      <c r="AE89" s="25">
        <v>-8.1396161787145304E-5</v>
      </c>
      <c r="AF89" s="24">
        <v>-1.24041665178046E-4</v>
      </c>
      <c r="AG89" s="25">
        <v>9.1797976047732301E-6</v>
      </c>
      <c r="AH89" s="25">
        <v>1.5515639451328801E-5</v>
      </c>
      <c r="AI89" s="24">
        <v>-1.58786963203752E-3</v>
      </c>
      <c r="AJ89" s="24">
        <v>-1.3958731982851101E-3</v>
      </c>
      <c r="AK89" s="25">
        <v>0</v>
      </c>
      <c r="AL89" s="24">
        <v>1.8683324445648201E-4</v>
      </c>
      <c r="AM89" s="25">
        <v>-2.8665252665144301E-5</v>
      </c>
      <c r="AN89" s="24">
        <v>-1.5757943307760701E-4</v>
      </c>
      <c r="AO89" s="24">
        <v>-6.7762781790367695E-4</v>
      </c>
      <c r="AP89" s="25">
        <v>0</v>
      </c>
      <c r="AQ89" s="25">
        <v>0</v>
      </c>
      <c r="AR89" s="24">
        <v>1.2826301916406199E-3</v>
      </c>
      <c r="AS89" s="24">
        <v>-2.8744170095596302E-4</v>
      </c>
      <c r="AT89" s="25">
        <v>0</v>
      </c>
      <c r="AU89" s="25">
        <v>3.3483335743028097E-5</v>
      </c>
      <c r="AV89" s="25">
        <v>5.8243445441412703E-5</v>
      </c>
      <c r="AW89" s="24">
        <v>3.8327465848847199E-4</v>
      </c>
      <c r="AX89" s="25">
        <v>0</v>
      </c>
      <c r="AY89" s="24">
        <v>-9.6662691124434295E-4</v>
      </c>
      <c r="AZ89" s="24">
        <v>5.6896973958070398E-4</v>
      </c>
      <c r="BA89" s="25">
        <v>3.2950262787156999E-5</v>
      </c>
      <c r="BB89" s="25">
        <v>0</v>
      </c>
      <c r="BC89" s="25">
        <v>0</v>
      </c>
      <c r="BD89" s="24">
        <v>-2.0512826429910898E-3</v>
      </c>
      <c r="BE89" s="24">
        <v>8.4776561512639101E-4</v>
      </c>
      <c r="BF89" s="25">
        <v>8.0007765311714793E-5</v>
      </c>
      <c r="BG89" s="25">
        <v>0</v>
      </c>
      <c r="BH89" s="24">
        <v>2.38565807143293E-4</v>
      </c>
      <c r="BI89" s="25">
        <v>9.2471125347783808E-6</v>
      </c>
      <c r="BJ89" s="24">
        <v>-1.3441948440553E-4</v>
      </c>
      <c r="BK89" s="25">
        <v>1.4304923680295899E-5</v>
      </c>
      <c r="BL89" s="25">
        <v>6.7140804226076302E-5</v>
      </c>
      <c r="BM89" s="25">
        <v>2.9501744344633999E-5</v>
      </c>
      <c r="BN89" s="25">
        <v>-8.8699661377977503E-5</v>
      </c>
      <c r="BO89" s="25">
        <v>-3.8912966686642099E-6</v>
      </c>
      <c r="BP89" s="25">
        <v>-4.6416064303834397E-5</v>
      </c>
      <c r="BQ89" s="25">
        <v>1.9662163837139201E-5</v>
      </c>
      <c r="BR89" s="24">
        <v>-3.79566719100217E-4</v>
      </c>
      <c r="BS89" s="24">
        <v>5.09245844411209E-4</v>
      </c>
      <c r="BT89" s="24">
        <v>-1.14471707422511E-3</v>
      </c>
      <c r="BU89" s="24">
        <v>-1.5578388209267001E-4</v>
      </c>
      <c r="BV89" s="24">
        <v>-5.0807580687686098E-4</v>
      </c>
      <c r="BW89" s="24">
        <v>5.0365610240371398E-4</v>
      </c>
      <c r="BX89" s="25">
        <v>1.69543235115153E-6</v>
      </c>
      <c r="BY89" s="24">
        <v>-1.8330290958274399E-4</v>
      </c>
      <c r="BZ89" s="24">
        <v>2.2918240422120301E-4</v>
      </c>
      <c r="CA89" s="24">
        <v>-2.8178371358875002E-4</v>
      </c>
      <c r="CB89" s="25">
        <v>-1.03313374943854E-7</v>
      </c>
      <c r="CC89" s="25">
        <v>1.6001199871526399E-6</v>
      </c>
      <c r="CD89" s="25">
        <v>-8.5664904435671794E-6</v>
      </c>
      <c r="CE89" s="24">
        <v>3.77700502360189E-4</v>
      </c>
      <c r="CF89" s="25">
        <v>3.4834006766442799E-5</v>
      </c>
      <c r="CG89" s="24">
        <v>7.4930279936168201E-3</v>
      </c>
      <c r="CH89" s="24">
        <v>-3.7336346523777299E-4</v>
      </c>
      <c r="CI89" s="24">
        <v>5.4257872842171503E-4</v>
      </c>
      <c r="CJ89" s="24">
        <v>5.9462443235906205E-4</v>
      </c>
      <c r="CK89" s="26">
        <v>5.8014628152158396E-4</v>
      </c>
    </row>
    <row r="90" spans="7:89" x14ac:dyDescent="0.25">
      <c r="G90" s="205"/>
      <c r="H90" s="7" t="s">
        <v>44</v>
      </c>
      <c r="I90" s="22">
        <f>I41*I59</f>
        <v>0</v>
      </c>
      <c r="J90" s="23">
        <v>5.6861736796435203</v>
      </c>
      <c r="L90" s="7" t="str">
        <f t="shared" si="6"/>
        <v>X</v>
      </c>
      <c r="M90" s="7" t="str">
        <f t="shared" si="7"/>
        <v>X</v>
      </c>
      <c r="N90" s="50" t="str">
        <v>AID_MLD</v>
      </c>
      <c r="O90" s="24" t="s">
        <v>44</v>
      </c>
      <c r="P90" s="25">
        <v>6.9641215428508101E-5</v>
      </c>
      <c r="Q90" s="24">
        <v>-3.9182683729505801E-3</v>
      </c>
      <c r="R90" s="25">
        <v>5.8382608864991598E-5</v>
      </c>
      <c r="S90" s="24">
        <v>-1.13344153930962E-3</v>
      </c>
      <c r="T90" s="24">
        <v>1.2788093442351899E-3</v>
      </c>
      <c r="U90" s="24">
        <v>4.7955842905011102E-4</v>
      </c>
      <c r="V90" s="24">
        <v>3.6414099537180499E-4</v>
      </c>
      <c r="W90" s="25">
        <v>3.31205383045573E-6</v>
      </c>
      <c r="X90" s="25">
        <v>9.6975760428408704E-5</v>
      </c>
      <c r="Y90" s="25">
        <v>5.4705479615916298E-6</v>
      </c>
      <c r="Z90" s="24">
        <v>7.3044910848524996E-4</v>
      </c>
      <c r="AA90" s="24">
        <v>1.3349817665760399E-3</v>
      </c>
      <c r="AB90" s="24">
        <v>-1.3993617217037199E-4</v>
      </c>
      <c r="AC90" s="25">
        <v>-2.4325268350583899E-5</v>
      </c>
      <c r="AD90" s="24">
        <v>-1.5723400045771101E-4</v>
      </c>
      <c r="AE90" s="24">
        <v>-1.7110823236929701E-3</v>
      </c>
      <c r="AF90" s="24">
        <v>5.8497883437354096E-4</v>
      </c>
      <c r="AG90" s="25">
        <v>-7.8303839372993907E-5</v>
      </c>
      <c r="AH90" s="24">
        <v>2.04313284992829E-4</v>
      </c>
      <c r="AI90" s="25">
        <v>4.64261472009997E-5</v>
      </c>
      <c r="AJ90" s="24">
        <v>4.6194981200422501E-3</v>
      </c>
      <c r="AK90" s="25">
        <v>0</v>
      </c>
      <c r="AL90" s="24">
        <v>7.9808000117162199E-4</v>
      </c>
      <c r="AM90" s="24">
        <v>1.9234854475333999E-4</v>
      </c>
      <c r="AN90" s="25">
        <v>3.04474665750438E-5</v>
      </c>
      <c r="AO90" s="24">
        <v>5.4302291964254601E-3</v>
      </c>
      <c r="AP90" s="25">
        <v>0</v>
      </c>
      <c r="AQ90" s="25">
        <v>0</v>
      </c>
      <c r="AR90" s="24">
        <v>3.2421213214366201E-3</v>
      </c>
      <c r="AS90" s="24">
        <v>-3.3390794037145598E-4</v>
      </c>
      <c r="AT90" s="25">
        <v>0</v>
      </c>
      <c r="AU90" s="24">
        <v>2.7894048749892899E-3</v>
      </c>
      <c r="AV90" s="24">
        <v>1.2566052298325599E-3</v>
      </c>
      <c r="AW90" s="24">
        <v>9.4857403710047904E-4</v>
      </c>
      <c r="AX90" s="25">
        <v>0</v>
      </c>
      <c r="AY90" s="24">
        <v>1.13660937535522E-3</v>
      </c>
      <c r="AZ90" s="24">
        <v>5.6360701747285701E-3</v>
      </c>
      <c r="BA90" s="25">
        <v>8.8676250556386202E-5</v>
      </c>
      <c r="BB90" s="25">
        <v>0</v>
      </c>
      <c r="BC90" s="25">
        <v>0</v>
      </c>
      <c r="BD90" s="24">
        <v>2.7980650535488599E-4</v>
      </c>
      <c r="BE90" s="24">
        <v>-2.1745396536513399E-4</v>
      </c>
      <c r="BF90" s="25">
        <v>-3.8116051535432198E-5</v>
      </c>
      <c r="BG90" s="25">
        <v>0</v>
      </c>
      <c r="BH90" s="25">
        <v>7.8533499756430997E-5</v>
      </c>
      <c r="BI90" s="25">
        <v>-5.4947808851554597E-5</v>
      </c>
      <c r="BJ90" s="24">
        <v>-1.0480723681818801E-3</v>
      </c>
      <c r="BK90" s="25">
        <v>-1.4063003323030099E-5</v>
      </c>
      <c r="BL90" s="25">
        <v>6.0722596481000103E-5</v>
      </c>
      <c r="BM90" s="25">
        <v>-4.3374724975936802E-5</v>
      </c>
      <c r="BN90" s="24">
        <v>-1.60638234580663E-4</v>
      </c>
      <c r="BO90" s="25">
        <v>-5.7232229397512301E-5</v>
      </c>
      <c r="BP90" s="25">
        <v>-3.3425169124965903E-5</v>
      </c>
      <c r="BQ90" s="25">
        <v>8.5696413011685992E-6</v>
      </c>
      <c r="BR90" s="24">
        <v>-2.7088258689160802E-4</v>
      </c>
      <c r="BS90" s="24">
        <v>5.5664235562403401E-4</v>
      </c>
      <c r="BT90" s="24">
        <v>-1.3180881263769001E-3</v>
      </c>
      <c r="BU90" s="24">
        <v>-7.23616956275282E-4</v>
      </c>
      <c r="BV90" s="24">
        <v>-1.06856595398227E-3</v>
      </c>
      <c r="BW90" s="24">
        <v>-6.2286674271648003E-4</v>
      </c>
      <c r="BX90" s="25">
        <v>8.1685361340187006E-8</v>
      </c>
      <c r="BY90" s="25">
        <v>-1.1594553488862E-5</v>
      </c>
      <c r="BZ90" s="24">
        <v>-4.3097087997527199E-4</v>
      </c>
      <c r="CA90" s="24">
        <v>-1.3205368272187E-3</v>
      </c>
      <c r="CB90" s="25">
        <v>-3.5080190760128203E-5</v>
      </c>
      <c r="CC90" s="25">
        <v>5.0166719103096697E-5</v>
      </c>
      <c r="CD90" s="24">
        <v>-2.5888271844928497E-4</v>
      </c>
      <c r="CE90" s="24">
        <v>-4.31083794970403E-4</v>
      </c>
      <c r="CF90" s="24">
        <v>-1.07188311058318E-3</v>
      </c>
      <c r="CG90" s="24">
        <v>-3.7336346523774198E-4</v>
      </c>
      <c r="CH90" s="24">
        <v>1.00934601428466</v>
      </c>
      <c r="CI90" s="24">
        <v>-5.31089360275136E-4</v>
      </c>
      <c r="CJ90" s="24">
        <v>3.0586419304538901E-4</v>
      </c>
      <c r="CK90" s="26">
        <v>1.2133796400689699E-3</v>
      </c>
    </row>
    <row r="91" spans="7:89" x14ac:dyDescent="0.25">
      <c r="G91" s="205"/>
      <c r="H91" s="7" t="s">
        <v>46</v>
      </c>
      <c r="I91" s="22">
        <f>I28*I30</f>
        <v>0</v>
      </c>
      <c r="J91" s="23">
        <v>0.89055579082295</v>
      </c>
      <c r="L91" s="7" t="str">
        <f t="shared" si="6"/>
        <v>X</v>
      </c>
      <c r="M91" s="7" t="str">
        <f t="shared" si="7"/>
        <v>X</v>
      </c>
      <c r="N91" s="50" t="str">
        <v>BMI4_BP1</v>
      </c>
      <c r="O91" s="24" t="s">
        <v>46</v>
      </c>
      <c r="P91" s="25">
        <v>-9.0163566717537905E-6</v>
      </c>
      <c r="Q91" s="25">
        <v>5.6673419675962498E-5</v>
      </c>
      <c r="R91" s="24">
        <v>1.4966577251017201E-4</v>
      </c>
      <c r="S91" s="25">
        <v>7.9741909761686796E-5</v>
      </c>
      <c r="T91" s="24">
        <v>-4.57618558587912E-4</v>
      </c>
      <c r="U91" s="25">
        <v>-1.5592243100516001E-5</v>
      </c>
      <c r="V91" s="25">
        <v>-2.9848664489085198E-5</v>
      </c>
      <c r="W91" s="24">
        <v>-1.29631780493841E-4</v>
      </c>
      <c r="X91" s="24">
        <v>-2.9830803258889399E-3</v>
      </c>
      <c r="Y91" s="24">
        <v>-1.62893355366853E-3</v>
      </c>
      <c r="Z91" s="24">
        <v>-4.7018916844984698E-3</v>
      </c>
      <c r="AA91" s="24">
        <v>1.89094741559441E-4</v>
      </c>
      <c r="AB91" s="25">
        <v>2.11165819552702E-5</v>
      </c>
      <c r="AC91" s="25">
        <v>-2.0064162339501E-5</v>
      </c>
      <c r="AD91" s="25">
        <v>-9.7257738174372506E-5</v>
      </c>
      <c r="AE91" s="24">
        <v>2.8700409562320103E-4</v>
      </c>
      <c r="AF91" s="24">
        <v>-1.66159660105115E-4</v>
      </c>
      <c r="AG91" s="24">
        <v>2.0831396830996401E-4</v>
      </c>
      <c r="AH91" s="24">
        <v>-2.9837919256085798E-4</v>
      </c>
      <c r="AI91" s="24">
        <v>2.93199224155944E-3</v>
      </c>
      <c r="AJ91" s="25">
        <v>4.0047350703953601E-5</v>
      </c>
      <c r="AK91" s="25">
        <v>0</v>
      </c>
      <c r="AL91" s="25">
        <v>-9.0571010586722495E-5</v>
      </c>
      <c r="AM91" s="25">
        <v>-6.3139949990610706E-5</v>
      </c>
      <c r="AN91" s="25">
        <v>6.8103252388468396E-5</v>
      </c>
      <c r="AO91" s="24">
        <v>-1.07753871173222E-4</v>
      </c>
      <c r="AP91" s="25">
        <v>0</v>
      </c>
      <c r="AQ91" s="25">
        <v>0</v>
      </c>
      <c r="AR91" s="25">
        <v>9.7810464416088404E-5</v>
      </c>
      <c r="AS91" s="24">
        <v>2.1882643335438301E-4</v>
      </c>
      <c r="AT91" s="25">
        <v>0</v>
      </c>
      <c r="AU91" s="24">
        <v>-5.8737340505701601E-4</v>
      </c>
      <c r="AV91" s="24">
        <v>-3.9496715840325902E-4</v>
      </c>
      <c r="AW91" s="24">
        <v>4.2909285711800602E-4</v>
      </c>
      <c r="AX91" s="25">
        <v>0</v>
      </c>
      <c r="AY91" s="24">
        <v>-3.5744758745160499E-4</v>
      </c>
      <c r="AZ91" s="24">
        <v>4.1719597222466902E-4</v>
      </c>
      <c r="BA91" s="25">
        <v>-7.4564503743600801E-5</v>
      </c>
      <c r="BB91" s="25">
        <v>0</v>
      </c>
      <c r="BC91" s="25">
        <v>0</v>
      </c>
      <c r="BD91" s="24">
        <v>-1.0507085548277E-4</v>
      </c>
      <c r="BE91" s="24">
        <v>1.0352971298267001E-3</v>
      </c>
      <c r="BF91" s="24">
        <v>-4.3702811283292199E-4</v>
      </c>
      <c r="BG91" s="25">
        <v>0</v>
      </c>
      <c r="BH91" s="24">
        <v>2.4062012436327999E-4</v>
      </c>
      <c r="BI91" s="25">
        <v>5.57804472353743E-6</v>
      </c>
      <c r="BJ91" s="24">
        <v>-2.3852867847416799E-4</v>
      </c>
      <c r="BK91" s="25">
        <v>6.8938790098588098E-6</v>
      </c>
      <c r="BL91" s="24">
        <v>1.66140806829313E-4</v>
      </c>
      <c r="BM91" s="25">
        <v>1.00605880856291E-5</v>
      </c>
      <c r="BN91" s="24">
        <v>1.3602670997605299E-4</v>
      </c>
      <c r="BO91" s="25">
        <v>-4.5728700683103301E-6</v>
      </c>
      <c r="BP91" s="25">
        <v>-5.9588768242714198E-8</v>
      </c>
      <c r="BQ91" s="25">
        <v>-2.2773181055558899E-5</v>
      </c>
      <c r="BR91" s="24">
        <v>-6.7612015370170598E-4</v>
      </c>
      <c r="BS91" s="24">
        <v>1.4524316479556699E-3</v>
      </c>
      <c r="BT91" s="24">
        <v>-2.8939081069012098E-4</v>
      </c>
      <c r="BU91" s="24">
        <v>-3.0547445150961103E-4</v>
      </c>
      <c r="BV91" s="24">
        <v>-1.7210550994202801E-4</v>
      </c>
      <c r="BW91" s="25">
        <v>-7.1491716045309306E-5</v>
      </c>
      <c r="BX91" s="25">
        <v>-8.4406704057890496E-7</v>
      </c>
      <c r="BY91" s="25">
        <v>-9.9460661249955006E-5</v>
      </c>
      <c r="BZ91" s="24">
        <v>3.4041497266469898E-4</v>
      </c>
      <c r="CA91" s="24">
        <v>1.8633402999780201E-4</v>
      </c>
      <c r="CB91" s="25">
        <v>1.0784461717419E-5</v>
      </c>
      <c r="CC91" s="25">
        <v>-2.6063374725783798E-6</v>
      </c>
      <c r="CD91" s="25">
        <v>-4.6191274953946301E-5</v>
      </c>
      <c r="CE91" s="24">
        <v>-1.54477812465755E-3</v>
      </c>
      <c r="CF91" s="24">
        <v>-8.4892341174192996E-4</v>
      </c>
      <c r="CG91" s="24">
        <v>5.4257872842172804E-4</v>
      </c>
      <c r="CH91" s="24">
        <v>-5.3108936027515205E-4</v>
      </c>
      <c r="CI91" s="24">
        <v>9.2363790803951198E-2</v>
      </c>
      <c r="CJ91" s="24">
        <v>1.20001887668327E-3</v>
      </c>
      <c r="CK91" s="26">
        <v>1.79227961171295E-3</v>
      </c>
    </row>
    <row r="92" spans="7:89" x14ac:dyDescent="0.25">
      <c r="G92" s="205"/>
      <c r="H92" s="7" t="s">
        <v>48</v>
      </c>
      <c r="I92" s="22">
        <f>I25*I59</f>
        <v>0</v>
      </c>
      <c r="J92" s="23">
        <v>1.3137481164673299</v>
      </c>
      <c r="L92" s="7" t="str">
        <f t="shared" si="6"/>
        <v>X</v>
      </c>
      <c r="M92" s="7" t="str">
        <f t="shared" si="7"/>
        <v>X</v>
      </c>
      <c r="N92" s="50" t="str">
        <v>BMI1_MLD</v>
      </c>
      <c r="O92" s="24" t="s">
        <v>48</v>
      </c>
      <c r="P92" s="25">
        <v>4.2684180804393003E-5</v>
      </c>
      <c r="Q92" s="24">
        <v>1.3326328991158801E-3</v>
      </c>
      <c r="R92" s="24">
        <v>1.0644088271462E-4</v>
      </c>
      <c r="S92" s="24">
        <v>-9.8530371617841809E-4</v>
      </c>
      <c r="T92" s="24">
        <v>7.2309817515448199E-4</v>
      </c>
      <c r="U92" s="24">
        <v>-2.9726173932040998E-3</v>
      </c>
      <c r="V92" s="25">
        <v>-1.8444967879832299E-5</v>
      </c>
      <c r="W92" s="25">
        <v>1.6886713405668099E-6</v>
      </c>
      <c r="X92" s="24">
        <v>-2.13253448022477E-4</v>
      </c>
      <c r="Y92" s="24">
        <v>1.51707878291126E-4</v>
      </c>
      <c r="Z92" s="24">
        <v>-9.3991570388426797E-4</v>
      </c>
      <c r="AA92" s="24">
        <v>-2.8015765925477599E-4</v>
      </c>
      <c r="AB92" s="24">
        <v>2.7240130986288402E-4</v>
      </c>
      <c r="AC92" s="24">
        <v>-1.6470082117517101E-4</v>
      </c>
      <c r="AD92" s="24">
        <v>1.15831162807778E-4</v>
      </c>
      <c r="AE92" s="24">
        <v>-1.19549429651234E-4</v>
      </c>
      <c r="AF92" s="24">
        <v>-5.5721440483079096E-4</v>
      </c>
      <c r="AG92" s="24">
        <v>2.6402107962364402E-4</v>
      </c>
      <c r="AH92" s="24">
        <v>1.11992858632424E-4</v>
      </c>
      <c r="AI92" s="24">
        <v>5.2093784858408499E-3</v>
      </c>
      <c r="AJ92" s="24">
        <v>1.17096636885669E-3</v>
      </c>
      <c r="AK92" s="25">
        <v>0</v>
      </c>
      <c r="AL92" s="24">
        <v>6.3814523781455701E-4</v>
      </c>
      <c r="AM92" s="24">
        <v>-3.9885805383998801E-4</v>
      </c>
      <c r="AN92" s="24">
        <v>3.3178632108958503E-4</v>
      </c>
      <c r="AO92" s="24">
        <v>-3.3906781355361198E-4</v>
      </c>
      <c r="AP92" s="25">
        <v>0</v>
      </c>
      <c r="AQ92" s="25">
        <v>0</v>
      </c>
      <c r="AR92" s="24">
        <v>-5.5918171582231902E-4</v>
      </c>
      <c r="AS92" s="24">
        <v>-5.2564164621142202E-4</v>
      </c>
      <c r="AT92" s="25">
        <v>0</v>
      </c>
      <c r="AU92" s="24">
        <v>1.8350403150382401E-3</v>
      </c>
      <c r="AV92" s="24">
        <v>-6.6602680928651899E-4</v>
      </c>
      <c r="AW92" s="24">
        <v>5.2107677387844796E-4</v>
      </c>
      <c r="AX92" s="25">
        <v>0</v>
      </c>
      <c r="AY92" s="24">
        <v>1.9424091971563301E-3</v>
      </c>
      <c r="AZ92" s="24">
        <v>1.0210199411929499E-3</v>
      </c>
      <c r="BA92" s="24">
        <v>1.1215712608999199E-4</v>
      </c>
      <c r="BB92" s="25">
        <v>0</v>
      </c>
      <c r="BC92" s="25">
        <v>0</v>
      </c>
      <c r="BD92" s="24">
        <v>-1.06869951352127E-4</v>
      </c>
      <c r="BE92" s="24">
        <v>9.7183714071048105E-4</v>
      </c>
      <c r="BF92" s="25">
        <v>3.0132374451831001E-5</v>
      </c>
      <c r="BG92" s="25">
        <v>0</v>
      </c>
      <c r="BH92" s="25">
        <v>4.5868387126492899E-5</v>
      </c>
      <c r="BI92" s="25">
        <v>1.7828069949715001E-6</v>
      </c>
      <c r="BJ92" s="25">
        <v>4.1696772122908203E-6</v>
      </c>
      <c r="BK92" s="25">
        <v>-2.36338464918325E-5</v>
      </c>
      <c r="BL92" s="24">
        <v>1.5726438797620699E-3</v>
      </c>
      <c r="BM92" s="25">
        <v>-1.4235847119098E-5</v>
      </c>
      <c r="BN92" s="24">
        <v>-7.0965186707018003E-4</v>
      </c>
      <c r="BO92" s="25">
        <v>-1.83043654363877E-5</v>
      </c>
      <c r="BP92" s="25">
        <v>1.2291050463014301E-5</v>
      </c>
      <c r="BQ92" s="25">
        <v>-5.9751673289178998E-5</v>
      </c>
      <c r="BR92" s="24">
        <v>-7.8541547172290092E-3</v>
      </c>
      <c r="BS92" s="24">
        <v>-5.9879118776091803E-4</v>
      </c>
      <c r="BT92" s="24">
        <v>9.6319543116616996E-4</v>
      </c>
      <c r="BU92" s="24">
        <v>-1.03747236363582E-3</v>
      </c>
      <c r="BV92" s="25">
        <v>4.6082767087164503E-5</v>
      </c>
      <c r="BW92" s="25">
        <v>4.7056751432754302E-5</v>
      </c>
      <c r="BX92" s="25">
        <v>-1.08528811059386E-6</v>
      </c>
      <c r="BY92" s="24">
        <v>-6.7126407245082299E-4</v>
      </c>
      <c r="BZ92" s="24">
        <v>6.3109343114031897E-4</v>
      </c>
      <c r="CA92" s="24">
        <v>1.03602577457437E-3</v>
      </c>
      <c r="CB92" s="25">
        <v>-2.3180552192351501E-5</v>
      </c>
      <c r="CC92" s="25">
        <v>-1.72948957944134E-5</v>
      </c>
      <c r="CD92" s="24">
        <v>3.72808824638224E-4</v>
      </c>
      <c r="CE92" s="24">
        <v>-1.45013196190484E-3</v>
      </c>
      <c r="CF92" s="24">
        <v>-9.7151883392847195E-4</v>
      </c>
      <c r="CG92" s="24">
        <v>5.9462443235905099E-4</v>
      </c>
      <c r="CH92" s="24">
        <v>3.0586419304542999E-4</v>
      </c>
      <c r="CI92" s="24">
        <v>1.2000188766832099E-3</v>
      </c>
      <c r="CJ92" s="24">
        <v>0.155706592282991</v>
      </c>
      <c r="CK92" s="26">
        <v>-1.64008225894277E-3</v>
      </c>
    </row>
    <row r="93" spans="7:89" x14ac:dyDescent="0.25">
      <c r="G93" s="206"/>
      <c r="H93" s="19" t="s">
        <v>50</v>
      </c>
      <c r="I93" s="28">
        <f>I27*I50</f>
        <v>0</v>
      </c>
      <c r="J93" s="29">
        <v>3.4562286088977499</v>
      </c>
      <c r="K93" s="19"/>
      <c r="L93" s="19" t="str">
        <f t="shared" si="6"/>
        <v>X</v>
      </c>
      <c r="M93" s="19" t="str">
        <f t="shared" si="7"/>
        <v>X</v>
      </c>
      <c r="N93" s="57" t="str">
        <v>BMI3_CyF</v>
      </c>
      <c r="O93" s="30" t="s">
        <v>50</v>
      </c>
      <c r="P93" s="31">
        <v>-1.55493716560448E-5</v>
      </c>
      <c r="Q93" s="30">
        <v>-1.64271707812025E-3</v>
      </c>
      <c r="R93" s="30">
        <v>8.1036586696870598E-4</v>
      </c>
      <c r="S93" s="30">
        <v>4.7174750813597103E-4</v>
      </c>
      <c r="T93" s="31">
        <v>-5.6450348528774702E-6</v>
      </c>
      <c r="U93" s="30">
        <v>2.7254348758871602E-4</v>
      </c>
      <c r="V93" s="30">
        <v>-1.6751258694708201E-4</v>
      </c>
      <c r="W93" s="30">
        <v>1.84674369158169E-4</v>
      </c>
      <c r="X93" s="30">
        <v>-5.5974868301153797E-3</v>
      </c>
      <c r="Y93" s="30">
        <v>4.6272952268362998E-3</v>
      </c>
      <c r="Z93" s="30">
        <v>5.9445906964683396E-4</v>
      </c>
      <c r="AA93" s="31">
        <v>9.2096281389610499E-5</v>
      </c>
      <c r="AB93" s="30">
        <v>-8.7967053567476001E-4</v>
      </c>
      <c r="AC93" s="30">
        <v>9.8128236162850989E-4</v>
      </c>
      <c r="AD93" s="30">
        <v>4.4591319373303698E-4</v>
      </c>
      <c r="AE93" s="30">
        <v>-2.37665342100784E-3</v>
      </c>
      <c r="AF93" s="30">
        <v>2.55683740654986E-4</v>
      </c>
      <c r="AG93" s="30">
        <v>3.6760989134372699E-4</v>
      </c>
      <c r="AH93" s="30">
        <v>4.5748648726374298E-4</v>
      </c>
      <c r="AI93" s="30">
        <v>5.0889230795523699E-4</v>
      </c>
      <c r="AJ93" s="30">
        <v>3.7626489217266398E-3</v>
      </c>
      <c r="AK93" s="31">
        <v>0</v>
      </c>
      <c r="AL93" s="30">
        <v>-2.1983402123048601E-4</v>
      </c>
      <c r="AM93" s="30">
        <v>4.2289235604240499E-4</v>
      </c>
      <c r="AN93" s="30">
        <v>-1.9482847093152899E-4</v>
      </c>
      <c r="AO93" s="30">
        <v>2.25372808911812E-3</v>
      </c>
      <c r="AP93" s="31">
        <v>0</v>
      </c>
      <c r="AQ93" s="31">
        <v>0</v>
      </c>
      <c r="AR93" s="30">
        <v>-6.0092477806588801E-3</v>
      </c>
      <c r="AS93" s="31">
        <v>1.9793298216049899E-5</v>
      </c>
      <c r="AT93" s="31">
        <v>0</v>
      </c>
      <c r="AU93" s="30">
        <v>-3.0461006332076798E-3</v>
      </c>
      <c r="AV93" s="30">
        <v>-2.42281906075983E-3</v>
      </c>
      <c r="AW93" s="30">
        <v>7.8898773399829205E-4</v>
      </c>
      <c r="AX93" s="31">
        <v>0</v>
      </c>
      <c r="AY93" s="30">
        <v>4.6149350197865896E-3</v>
      </c>
      <c r="AZ93" s="30">
        <v>5.0820384306090897E-3</v>
      </c>
      <c r="BA93" s="30">
        <v>9.5771446954762E-4</v>
      </c>
      <c r="BB93" s="31">
        <v>0</v>
      </c>
      <c r="BC93" s="31">
        <v>0</v>
      </c>
      <c r="BD93" s="30">
        <v>2.35049843574586E-4</v>
      </c>
      <c r="BE93" s="30">
        <v>-4.4659388357810498E-2</v>
      </c>
      <c r="BF93" s="30">
        <v>1.01864447722051E-3</v>
      </c>
      <c r="BG93" s="31">
        <v>0</v>
      </c>
      <c r="BH93" s="31">
        <v>5.7539032638653599E-5</v>
      </c>
      <c r="BI93" s="31">
        <v>-1.17607377954995E-5</v>
      </c>
      <c r="BJ93" s="30">
        <v>-1.5115403278654601E-3</v>
      </c>
      <c r="BK93" s="31">
        <v>-4.4363674876304501E-5</v>
      </c>
      <c r="BL93" s="30">
        <v>-1.3770417302302199E-3</v>
      </c>
      <c r="BM93" s="31">
        <v>-1.02912419005455E-5</v>
      </c>
      <c r="BN93" s="30">
        <v>-3.0579067911346502E-4</v>
      </c>
      <c r="BO93" s="31">
        <v>-5.0041747624946703E-5</v>
      </c>
      <c r="BP93" s="31">
        <v>5.8074005185436302E-5</v>
      </c>
      <c r="BQ93" s="31">
        <v>-1.47396182682692E-5</v>
      </c>
      <c r="BR93" s="30">
        <v>-4.4416560203417203E-4</v>
      </c>
      <c r="BS93" s="30">
        <v>8.0935560186987403E-4</v>
      </c>
      <c r="BT93" s="30">
        <v>-3.0384514608474702E-3</v>
      </c>
      <c r="BU93" s="30">
        <v>1.7084792907276099E-3</v>
      </c>
      <c r="BV93" s="30">
        <v>-1.2751168748792101E-3</v>
      </c>
      <c r="BW93" s="30">
        <v>1.4490609942299699E-3</v>
      </c>
      <c r="BX93" s="31">
        <v>9.1513962932598292E-6</v>
      </c>
      <c r="BY93" s="30">
        <v>3.24249922743201E-4</v>
      </c>
      <c r="BZ93" s="30">
        <v>-2.7136036352877601E-3</v>
      </c>
      <c r="CA93" s="30">
        <v>2.53939352821843E-3</v>
      </c>
      <c r="CB93" s="31">
        <v>3.20080536593156E-5</v>
      </c>
      <c r="CC93" s="31">
        <v>1.09563337253616E-5</v>
      </c>
      <c r="CD93" s="30">
        <v>-2.80503740167904E-4</v>
      </c>
      <c r="CE93" s="30">
        <v>4.3790181853301399E-2</v>
      </c>
      <c r="CF93" s="30">
        <v>1.13394203116888E-3</v>
      </c>
      <c r="CG93" s="30">
        <v>5.8014628152155403E-4</v>
      </c>
      <c r="CH93" s="30">
        <v>1.21337964006903E-3</v>
      </c>
      <c r="CI93" s="30">
        <v>1.7922796117129699E-3</v>
      </c>
      <c r="CJ93" s="30">
        <v>-1.6400822589427099E-3</v>
      </c>
      <c r="CK93" s="32">
        <v>1.06514045853603</v>
      </c>
    </row>
  </sheetData>
  <sheetProtection sheet="1" objects="1" scenarios="1"/>
  <mergeCells count="9">
    <mergeCell ref="B3:E3"/>
    <mergeCell ref="G36:G38"/>
    <mergeCell ref="G39:G64"/>
    <mergeCell ref="G65:G93"/>
    <mergeCell ref="G21:G24"/>
    <mergeCell ref="G25:G29"/>
    <mergeCell ref="G30:G33"/>
    <mergeCell ref="G34:G35"/>
    <mergeCell ref="B18:E18"/>
  </mergeCells>
  <hyperlinks>
    <hyperlink ref="A1" location="TableOfContents!A1" display="TableOfContents" xr:uid="{0844940B-3839-4ADB-A555-29D5180DA2C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94A31-9F9B-40EB-9037-EC59C2F07A35}">
  <sheetPr>
    <tabColor theme="0" tint="-0.14999847407452621"/>
  </sheetPr>
  <dimension ref="A1:DE113"/>
  <sheetViews>
    <sheetView showWhiteSpace="0" zoomScale="45" zoomScaleNormal="45" workbookViewId="0">
      <selection activeCell="B70" sqref="B1:B1048576"/>
    </sheetView>
  </sheetViews>
  <sheetFormatPr defaultColWidth="9" defaultRowHeight="15" x14ac:dyDescent="0.25"/>
  <cols>
    <col min="1" max="1" width="9" style="7"/>
    <col min="2" max="2" width="57.140625" style="7" bestFit="1" customWidth="1"/>
    <col min="3" max="3" width="16.28515625" style="7" customWidth="1"/>
    <col min="4" max="4" width="11.5703125" style="7" customWidth="1"/>
    <col min="5" max="5" width="16.28515625" style="7" customWidth="1"/>
    <col min="6" max="6" width="11.5703125" style="7" customWidth="1"/>
    <col min="7" max="7" width="20.7109375" style="12" bestFit="1" customWidth="1"/>
    <col min="8" max="8" width="24.85546875" style="7" bestFit="1" customWidth="1"/>
    <col min="9" max="9" width="15.85546875" style="7" bestFit="1" customWidth="1"/>
    <col min="10" max="10" width="15.5703125" style="7" bestFit="1" customWidth="1"/>
    <col min="11" max="11" width="5.7109375" style="7" customWidth="1"/>
    <col min="12" max="13" width="6.5703125" style="7" customWidth="1"/>
    <col min="14" max="14" width="3" style="7" customWidth="1"/>
    <col min="15" max="15" width="9" style="7"/>
    <col min="16" max="16" width="12.28515625" style="7" bestFit="1" customWidth="1"/>
    <col min="17" max="22" width="9.140625" style="7" bestFit="1" customWidth="1"/>
    <col min="23" max="23" width="12.140625" style="7" bestFit="1" customWidth="1"/>
    <col min="24" max="25" width="9.140625" style="7" bestFit="1" customWidth="1"/>
    <col min="26" max="26" width="12.28515625" style="7" bestFit="1" customWidth="1"/>
    <col min="27" max="27" width="9.140625" style="7" bestFit="1" customWidth="1"/>
    <col min="28" max="16384" width="9" style="7"/>
  </cols>
  <sheetData>
    <row r="1" spans="1:5" x14ac:dyDescent="0.25">
      <c r="A1" s="11" t="s">
        <v>338</v>
      </c>
    </row>
    <row r="3" spans="1:5" ht="15.75" thickBot="1" x14ac:dyDescent="0.3">
      <c r="B3" s="226" t="s">
        <v>295</v>
      </c>
      <c r="C3" s="227"/>
      <c r="D3" s="227"/>
      <c r="E3" s="228"/>
    </row>
    <row r="4" spans="1:5" ht="15.75" x14ac:dyDescent="0.25">
      <c r="B4" s="17" t="s">
        <v>103</v>
      </c>
      <c r="C4" s="2">
        <f>IF(C39="","",EXP(SUMPRODUCT(I20:I96,J20:J96)))</f>
        <v>2.6342467587562739</v>
      </c>
      <c r="E4" s="14"/>
    </row>
    <row r="5" spans="1:5" ht="15.75" x14ac:dyDescent="0.25">
      <c r="B5" s="17" t="s">
        <v>104</v>
      </c>
      <c r="C5" s="2">
        <f>IF(C39="","",EXP(YEARFRAC(DATE(2010,1,1),C19)*0.0447-8.9282))</f>
        <v>2.4792110187911551E-4</v>
      </c>
      <c r="E5" s="14"/>
    </row>
    <row r="6" spans="1:5" ht="15.75" x14ac:dyDescent="0.25">
      <c r="B6" s="17" t="s">
        <v>105</v>
      </c>
      <c r="C6" s="3">
        <f>IF(C39="","",C5*C4)</f>
        <v>6.5308535905234404E-4</v>
      </c>
      <c r="D6" s="41" t="s">
        <v>271</v>
      </c>
      <c r="E6" s="42" t="s">
        <v>272</v>
      </c>
    </row>
    <row r="7" spans="1:5" ht="15.75" x14ac:dyDescent="0.25">
      <c r="B7" s="17" t="s">
        <v>371</v>
      </c>
      <c r="C7" s="43">
        <f>IF(C39="","",1-EXP(-$C$6/0.0447*(EXP(0.0447)-1)))</f>
        <v>6.676787596299194E-4</v>
      </c>
      <c r="D7" s="3">
        <f t="shared" ref="D7:D13" si="0">IF($C$39="","",C7/$C$15)</f>
        <v>5.1829013827251423E-4</v>
      </c>
      <c r="E7" s="60">
        <f t="shared" ref="E7:E13" si="1">IF($C$39="","",C7*$C$15)</f>
        <v>8.6012619793771018E-4</v>
      </c>
    </row>
    <row r="8" spans="1:5" ht="15.75" x14ac:dyDescent="0.25">
      <c r="B8" s="17" t="s">
        <v>373</v>
      </c>
      <c r="C8" s="43">
        <f>IF(C39="","",1-EXP(-$C$6/0.0447*(EXP(0.0447*2)-EXP(0.0447*1))))</f>
        <v>6.9819043466545772E-4</v>
      </c>
      <c r="D8" s="3">
        <f t="shared" si="0"/>
        <v>5.4197503171118E-4</v>
      </c>
      <c r="E8" s="60">
        <f t="shared" si="1"/>
        <v>8.994323622607672E-4</v>
      </c>
    </row>
    <row r="9" spans="1:5" ht="15.75" x14ac:dyDescent="0.25">
      <c r="B9" s="17" t="s">
        <v>374</v>
      </c>
      <c r="C9" s="43">
        <f>IF(C39="","",1-EXP(-$C$6/0.0447*(EXP(0.0447*3)-EXP(0.0447*2))))</f>
        <v>7.3009592698558556E-4</v>
      </c>
      <c r="D9" s="3">
        <f t="shared" si="0"/>
        <v>5.6674188521333032E-4</v>
      </c>
      <c r="E9" s="60">
        <f t="shared" si="1"/>
        <v>9.4053408881240007E-4</v>
      </c>
    </row>
    <row r="10" spans="1:5" ht="15.75" x14ac:dyDescent="0.25">
      <c r="B10" s="17" t="s">
        <v>375</v>
      </c>
      <c r="C10" s="43">
        <f>IF(C39="","",1-EXP(-$C$6/0.0447*(EXP(0.0447*4)-EXP(0.0447*3))))</f>
        <v>7.6345886054107748E-4</v>
      </c>
      <c r="D10" s="3">
        <f t="shared" si="0"/>
        <v>5.9264008729967049E-4</v>
      </c>
      <c r="E10" s="60">
        <f t="shared" si="1"/>
        <v>9.8351334010240597E-4</v>
      </c>
    </row>
    <row r="11" spans="1:5" ht="15.75" x14ac:dyDescent="0.25">
      <c r="B11" s="17" t="s">
        <v>376</v>
      </c>
      <c r="C11" s="43">
        <f>IF(C39="","",1-EXP(-$C$6/0.0447*(EXP(0.0447*2)-EXP(0.0447*0))))</f>
        <v>1.3654030273719808E-3</v>
      </c>
      <c r="D11" s="3">
        <f t="shared" si="0"/>
        <v>1.0599033047667759E-3</v>
      </c>
      <c r="E11" s="60">
        <f t="shared" si="1"/>
        <v>1.7589580283144805E-3</v>
      </c>
    </row>
    <row r="12" spans="1:5" ht="15.75" x14ac:dyDescent="0.25">
      <c r="B12" s="17" t="s">
        <v>377</v>
      </c>
      <c r="C12" s="43">
        <f>IF(C39="","",1-EXP(-$C$6/0.0447*(EXP(0.0447*3)-EXP(0.0447*0))))</f>
        <v>2.0945020791686142E-3</v>
      </c>
      <c r="D12" s="3">
        <f t="shared" si="0"/>
        <v>1.6258713588943176E-3</v>
      </c>
      <c r="E12" s="60">
        <f t="shared" si="1"/>
        <v>2.6982079090347028E-3</v>
      </c>
    </row>
    <row r="13" spans="1:5" ht="15.75" x14ac:dyDescent="0.25">
      <c r="B13" s="17" t="s">
        <v>378</v>
      </c>
      <c r="C13" s="43">
        <f>IF(C39="","",1-EXP(-$C$6/0.0447*(EXP(0.0447*4)-EXP(0.0447*0))))</f>
        <v>2.8563618735388818E-3</v>
      </c>
      <c r="D13" s="3">
        <f t="shared" si="0"/>
        <v>2.2172701602989038E-3</v>
      </c>
      <c r="E13" s="60">
        <f t="shared" si="1"/>
        <v>3.679661278401314E-3</v>
      </c>
    </row>
    <row r="14" spans="1:5" ht="15.75" x14ac:dyDescent="0.25">
      <c r="B14" s="17"/>
      <c r="C14" s="40"/>
      <c r="E14" s="14"/>
    </row>
    <row r="15" spans="1:5" ht="15.75" x14ac:dyDescent="0.25">
      <c r="B15" s="17" t="s">
        <v>270</v>
      </c>
      <c r="C15" s="2">
        <f>IF(C39="","",EXP(1.96*SQRT(C16)))</f>
        <v>1.2882335786965282</v>
      </c>
      <c r="E15" s="14"/>
    </row>
    <row r="16" spans="1:5" ht="15.75" x14ac:dyDescent="0.25">
      <c r="B16" s="18" t="s">
        <v>274</v>
      </c>
      <c r="C16" s="4" cm="1">
        <f t="array" ref="C16">IF(C39="","",MMULT(MMULT(TRANSPOSE(I20:I96),P20:CN96),I20:I96))</f>
        <v>1.6697908764522831E-2</v>
      </c>
      <c r="D16" s="19"/>
      <c r="E16" s="44"/>
    </row>
    <row r="18" spans="2:92" x14ac:dyDescent="0.25">
      <c r="B18" s="223" t="s">
        <v>284</v>
      </c>
      <c r="C18" s="224"/>
      <c r="D18" s="224"/>
      <c r="E18" s="225"/>
    </row>
    <row r="19" spans="2:92" ht="15.75" x14ac:dyDescent="0.25">
      <c r="B19" s="16" t="s">
        <v>102</v>
      </c>
      <c r="C19" s="6">
        <f>INDEX(Input_Cases!$B:$C,MATCH('D1T Female'!$B19,Input_Cases!$B:$B,0),2)</f>
        <v>45292</v>
      </c>
      <c r="E19" s="14"/>
      <c r="F19" s="94"/>
      <c r="G19" s="77" t="s">
        <v>287</v>
      </c>
      <c r="H19" s="77" t="s">
        <v>290</v>
      </c>
      <c r="I19" s="37" t="s">
        <v>299</v>
      </c>
      <c r="J19" s="37" t="s">
        <v>291</v>
      </c>
      <c r="K19" s="37"/>
      <c r="L19" s="78" t="s">
        <v>399</v>
      </c>
      <c r="M19" s="78" t="s">
        <v>399</v>
      </c>
      <c r="N19" s="78" t="s">
        <v>399</v>
      </c>
      <c r="O19" s="38" t="s">
        <v>269</v>
      </c>
      <c r="P19" s="38" t="s">
        <v>0</v>
      </c>
      <c r="Q19" s="38" t="s">
        <v>311</v>
      </c>
      <c r="R19" s="38" t="s">
        <v>312</v>
      </c>
      <c r="S19" s="38" t="s">
        <v>314</v>
      </c>
      <c r="T19" s="38" t="s">
        <v>313</v>
      </c>
      <c r="U19" s="38" t="s">
        <v>6</v>
      </c>
      <c r="V19" s="38" t="s">
        <v>8</v>
      </c>
      <c r="W19" s="38" t="s">
        <v>10</v>
      </c>
      <c r="X19" s="38" t="s">
        <v>12</v>
      </c>
      <c r="Y19" s="38" t="s">
        <v>14</v>
      </c>
      <c r="Z19" s="38" t="s">
        <v>16</v>
      </c>
      <c r="AA19" s="38" t="s">
        <v>18</v>
      </c>
      <c r="AB19" s="38" t="s">
        <v>20</v>
      </c>
      <c r="AC19" s="38" t="s">
        <v>22</v>
      </c>
      <c r="AD19" s="38" t="s">
        <v>24</v>
      </c>
      <c r="AE19" s="38" t="s">
        <v>26</v>
      </c>
      <c r="AF19" s="38" t="s">
        <v>28</v>
      </c>
      <c r="AG19" s="38" t="s">
        <v>30</v>
      </c>
      <c r="AH19" s="38" t="s">
        <v>32</v>
      </c>
      <c r="AI19" s="38" t="s">
        <v>137</v>
      </c>
      <c r="AJ19" s="38" t="s">
        <v>138</v>
      </c>
      <c r="AK19" s="38" t="s">
        <v>139</v>
      </c>
      <c r="AL19" s="38" t="s">
        <v>140</v>
      </c>
      <c r="AM19" s="38" t="s">
        <v>141</v>
      </c>
      <c r="AN19" s="38"/>
      <c r="AO19" s="38"/>
      <c r="AP19" s="38" t="s">
        <v>36</v>
      </c>
      <c r="AQ19" s="38"/>
      <c r="AR19" s="38"/>
      <c r="AS19" s="38"/>
      <c r="AT19" s="38" t="s">
        <v>40</v>
      </c>
      <c r="AU19" s="38"/>
      <c r="AV19" s="38"/>
      <c r="AW19" s="38" t="s">
        <v>45</v>
      </c>
      <c r="AX19" s="38" t="s">
        <v>47</v>
      </c>
      <c r="AY19" s="38" t="s">
        <v>49</v>
      </c>
      <c r="AZ19" s="38" t="s">
        <v>51</v>
      </c>
      <c r="BA19" s="38" t="s">
        <v>76</v>
      </c>
      <c r="BB19" s="38"/>
      <c r="BC19" s="38" t="s">
        <v>53</v>
      </c>
      <c r="BD19" s="38" t="s">
        <v>56</v>
      </c>
      <c r="BE19" s="38"/>
      <c r="BF19" s="38" t="s">
        <v>57</v>
      </c>
      <c r="BG19" s="38" t="s">
        <v>58</v>
      </c>
      <c r="BH19" s="38"/>
      <c r="BI19" s="38"/>
      <c r="BJ19" s="38"/>
      <c r="BK19" s="38"/>
      <c r="BL19" s="38"/>
      <c r="BM19" s="38"/>
      <c r="BN19" s="38" t="s">
        <v>144</v>
      </c>
      <c r="BO19" s="38"/>
      <c r="BP19" s="38"/>
      <c r="BQ19" s="38"/>
      <c r="BR19" s="38"/>
      <c r="BS19" s="38"/>
      <c r="BT19" s="38" t="s">
        <v>147</v>
      </c>
      <c r="BU19" s="38" t="s">
        <v>11</v>
      </c>
      <c r="BV19" s="38" t="s">
        <v>148</v>
      </c>
      <c r="BW19" s="38" t="s">
        <v>35</v>
      </c>
      <c r="BX19" s="38" t="s">
        <v>149</v>
      </c>
      <c r="BY19" s="38" t="s">
        <v>150</v>
      </c>
      <c r="BZ19" s="38" t="s">
        <v>151</v>
      </c>
      <c r="CA19" s="38" t="s">
        <v>152</v>
      </c>
      <c r="CB19" s="38" t="s">
        <v>384</v>
      </c>
      <c r="CC19" s="38" t="s">
        <v>153</v>
      </c>
      <c r="CD19" s="38" t="s">
        <v>154</v>
      </c>
      <c r="CE19" s="38" t="s">
        <v>155</v>
      </c>
      <c r="CF19" s="38" t="s">
        <v>156</v>
      </c>
      <c r="CG19" s="38" t="s">
        <v>157</v>
      </c>
      <c r="CH19" s="38" t="s">
        <v>158</v>
      </c>
      <c r="CI19" s="38" t="s">
        <v>159</v>
      </c>
      <c r="CJ19" s="38" t="s">
        <v>160</v>
      </c>
      <c r="CK19" s="38" t="s">
        <v>161</v>
      </c>
      <c r="CL19" s="38" t="s">
        <v>162</v>
      </c>
      <c r="CM19" s="38" t="s">
        <v>163</v>
      </c>
      <c r="CN19" s="39" t="s">
        <v>164</v>
      </c>
    </row>
    <row r="20" spans="2:92" x14ac:dyDescent="0.25">
      <c r="B20" s="13" t="s">
        <v>65</v>
      </c>
      <c r="C20" s="6" t="str">
        <f>INDEX(Input_Cases!$B:$C,MATCH('D1T Female'!$B20,Input_Cases!$B:$B,0),2)</f>
        <v>01/01/1997</v>
      </c>
      <c r="E20" s="14"/>
      <c r="F20" s="92"/>
      <c r="G20" s="97" t="s">
        <v>292</v>
      </c>
      <c r="H20" s="49" t="s">
        <v>0</v>
      </c>
      <c r="I20" s="35">
        <f>IF(2009 -YEAR(C20)&gt;65,2009 -YEAR(C20),ROUND((2009 -YEAR(C20))*0.7335+17.3214,3))</f>
        <v>26.123000000000001</v>
      </c>
      <c r="J20" s="23">
        <v>6.9437935149143204E-2</v>
      </c>
      <c r="L20" s="93" t="str">
        <f t="shared" ref="L20:L51" si="2">IF(H20=O20,"X","")</f>
        <v>X</v>
      </c>
      <c r="M20" s="21" t="str">
        <f>IF(N20=O20,"X","")</f>
        <v>X</v>
      </c>
      <c r="N20" s="93" t="str" cm="1">
        <f t="array" ref="N20:N96">TRANSPOSE(P19:CN19)</f>
        <v>age</v>
      </c>
      <c r="O20" s="25" t="s">
        <v>0</v>
      </c>
      <c r="P20" s="25">
        <v>8.1720470823350593E-6</v>
      </c>
      <c r="Q20" s="25">
        <v>6.7578662634871602E-6</v>
      </c>
      <c r="R20" s="25">
        <v>-1.62819458376943E-6</v>
      </c>
      <c r="S20" s="25">
        <v>3.6299432097818098E-6</v>
      </c>
      <c r="T20" s="25">
        <v>3.82054615874947E-6</v>
      </c>
      <c r="U20" s="25">
        <v>1.88279449075538E-4</v>
      </c>
      <c r="V20" s="25">
        <v>-2.28380529241187E-6</v>
      </c>
      <c r="W20" s="25">
        <v>7.7556766679894305E-6</v>
      </c>
      <c r="X20" s="25">
        <v>-1.5650182982253699E-7</v>
      </c>
      <c r="Y20" s="25">
        <v>1.08185476154892E-5</v>
      </c>
      <c r="Z20" s="25">
        <v>-8.2457090277199606E-6</v>
      </c>
      <c r="AA20" s="25">
        <v>-1.0216455850826801E-5</v>
      </c>
      <c r="AB20" s="25">
        <v>-9.1784877205798997E-6</v>
      </c>
      <c r="AC20" s="25">
        <v>5.3677185049280098E-6</v>
      </c>
      <c r="AD20" s="25">
        <v>3.8964258129097503E-6</v>
      </c>
      <c r="AE20" s="25">
        <v>2.35665403832274E-5</v>
      </c>
      <c r="AF20" s="25">
        <v>4.0944140527447798E-6</v>
      </c>
      <c r="AG20" s="25">
        <v>6.15540334790889E-6</v>
      </c>
      <c r="AH20" s="25">
        <v>2.2369343290075801E-6</v>
      </c>
      <c r="AI20" s="25">
        <v>-1.9261121558551799E-5</v>
      </c>
      <c r="AJ20" s="25">
        <v>1.0411210923806299E-5</v>
      </c>
      <c r="AK20" s="25">
        <v>1.8185188902756899E-6</v>
      </c>
      <c r="AL20" s="25">
        <v>2.1170961292481399E-4</v>
      </c>
      <c r="AM20" s="25">
        <v>2.0105600933409799E-7</v>
      </c>
      <c r="AN20" s="25">
        <v>0</v>
      </c>
      <c r="AO20" s="25">
        <v>0</v>
      </c>
      <c r="AP20" s="25">
        <v>1.0056347237848801E-5</v>
      </c>
      <c r="AQ20" s="25">
        <v>0</v>
      </c>
      <c r="AR20" s="25">
        <v>0</v>
      </c>
      <c r="AS20" s="25">
        <v>0</v>
      </c>
      <c r="AT20" s="25">
        <v>7.6663033961754593E-6</v>
      </c>
      <c r="AU20" s="25">
        <v>0</v>
      </c>
      <c r="AV20" s="25">
        <v>0</v>
      </c>
      <c r="AW20" s="25">
        <v>-1.06088802910334E-5</v>
      </c>
      <c r="AX20" s="25">
        <v>-8.0955484944271398E-6</v>
      </c>
      <c r="AY20" s="25">
        <v>1.0043947439165899E-5</v>
      </c>
      <c r="AZ20" s="25">
        <v>1.5969707187762501E-4</v>
      </c>
      <c r="BA20" s="25">
        <v>3.2331889475938202E-5</v>
      </c>
      <c r="BB20" s="25">
        <v>0</v>
      </c>
      <c r="BC20" s="25">
        <v>3.6140563317503598E-4</v>
      </c>
      <c r="BD20" s="25">
        <v>8.2532344182959696E-7</v>
      </c>
      <c r="BE20" s="25">
        <v>0</v>
      </c>
      <c r="BF20" s="25">
        <v>-1.5851540385692101E-5</v>
      </c>
      <c r="BG20" s="25">
        <v>-4.4869271306705299E-5</v>
      </c>
      <c r="BH20" s="25">
        <v>0</v>
      </c>
      <c r="BI20" s="25">
        <v>0</v>
      </c>
      <c r="BJ20" s="25">
        <v>0</v>
      </c>
      <c r="BK20" s="25">
        <v>0</v>
      </c>
      <c r="BL20" s="25">
        <v>0</v>
      </c>
      <c r="BM20" s="25">
        <v>0</v>
      </c>
      <c r="BN20" s="25">
        <v>3.42342572166728E-6</v>
      </c>
      <c r="BO20" s="25">
        <v>0</v>
      </c>
      <c r="BP20" s="25">
        <v>0</v>
      </c>
      <c r="BQ20" s="25">
        <v>0</v>
      </c>
      <c r="BR20" s="25">
        <v>0</v>
      </c>
      <c r="BS20" s="25">
        <v>0</v>
      </c>
      <c r="BT20" s="25">
        <v>-3.0253504755192701E-6</v>
      </c>
      <c r="BU20" s="25">
        <v>-2.3132064463455001E-6</v>
      </c>
      <c r="BV20" s="25">
        <v>-2.7709728847333202E-6</v>
      </c>
      <c r="BW20" s="25">
        <v>-5.3580990055877503E-6</v>
      </c>
      <c r="BX20" s="25">
        <v>2.0883659872258199E-9</v>
      </c>
      <c r="BY20" s="25">
        <v>-3.1725557185334599E-7</v>
      </c>
      <c r="BZ20" s="25">
        <v>-8.6672581053878996E-6</v>
      </c>
      <c r="CA20" s="25">
        <v>-9.3438151394004299E-6</v>
      </c>
      <c r="CB20" s="25">
        <v>1.42031776711437E-5</v>
      </c>
      <c r="CC20" s="25">
        <v>3.3619202913495802E-7</v>
      </c>
      <c r="CD20" s="25">
        <v>1.89600486316021E-5</v>
      </c>
      <c r="CE20" s="25">
        <v>-2.33957507507889E-5</v>
      </c>
      <c r="CF20" s="25">
        <v>-1.5695488685212201E-5</v>
      </c>
      <c r="CG20" s="25">
        <v>8.5280753733675006E-6</v>
      </c>
      <c r="CH20" s="25">
        <v>9.9548305721478796E-6</v>
      </c>
      <c r="CI20" s="25">
        <v>5.1779476063417101E-5</v>
      </c>
      <c r="CJ20" s="25">
        <v>-2.47192408790724E-5</v>
      </c>
      <c r="CK20" s="25">
        <v>-8.7262570855356494E-5</v>
      </c>
      <c r="CL20" s="25">
        <v>-1.3188030586390899E-5</v>
      </c>
      <c r="CM20" s="25">
        <v>1.6036486975949701E-5</v>
      </c>
      <c r="CN20" s="27">
        <v>6.2798332383305996E-6</v>
      </c>
    </row>
    <row r="21" spans="2:92" ht="14.25" customHeight="1" x14ac:dyDescent="0.25">
      <c r="B21" s="13" t="s">
        <v>372</v>
      </c>
      <c r="C21" s="1">
        <f>INDEX(Input_Cases!$B:$C,MATCH('D1T Female'!$B21,Input_Cases!$B:$B,0),2)</f>
        <v>1</v>
      </c>
      <c r="E21" s="14"/>
      <c r="F21" s="12"/>
      <c r="G21" s="232" t="s">
        <v>310</v>
      </c>
      <c r="H21" s="49" t="s">
        <v>311</v>
      </c>
      <c r="I21" s="22">
        <f>IF($C$21&gt;1,1,0)</f>
        <v>0</v>
      </c>
      <c r="J21" s="23">
        <v>0.107241406630512</v>
      </c>
      <c r="L21" s="7" t="str">
        <f t="shared" si="2"/>
        <v>X</v>
      </c>
      <c r="M21" s="7" t="str">
        <f t="shared" ref="M21:M35" si="3">IF(N21=O21,"X","")</f>
        <v>X</v>
      </c>
      <c r="N21" s="7" t="str">
        <v>IMD2</v>
      </c>
      <c r="O21" s="24" t="s">
        <v>311</v>
      </c>
      <c r="P21" s="24">
        <v>6.7578662634785501E-6</v>
      </c>
      <c r="Q21" s="24">
        <v>4.7219197257212702E-3</v>
      </c>
      <c r="R21" s="24">
        <v>-2.1692652183209699E-3</v>
      </c>
      <c r="S21" s="24">
        <v>1.9069657667988899E-5</v>
      </c>
      <c r="T21" s="24">
        <v>3.7930698717051703E-5</v>
      </c>
      <c r="U21" s="24">
        <v>9.2504922308002998E-4</v>
      </c>
      <c r="V21" s="24">
        <v>3.8768939917979E-6</v>
      </c>
      <c r="W21" s="24">
        <v>-7.6512800612801101E-5</v>
      </c>
      <c r="X21" s="24">
        <v>8.4711831337092099E-5</v>
      </c>
      <c r="Y21" s="24">
        <v>-1.1457778170246E-4</v>
      </c>
      <c r="Z21" s="24">
        <v>3.9791120296730304E-6</v>
      </c>
      <c r="AA21" s="24">
        <v>-3.6094236480482098E-5</v>
      </c>
      <c r="AB21" s="24">
        <v>7.9937026779528699E-5</v>
      </c>
      <c r="AC21" s="24">
        <v>8.2606148189401602E-5</v>
      </c>
      <c r="AD21" s="24">
        <v>-1.1341890962206201E-5</v>
      </c>
      <c r="AE21" s="24">
        <v>1.48525051443129E-5</v>
      </c>
      <c r="AF21" s="24">
        <v>-1.1796630182350501E-4</v>
      </c>
      <c r="AG21" s="24">
        <v>3.4200237818338499E-4</v>
      </c>
      <c r="AH21" s="24">
        <v>-1.16677763430676E-4</v>
      </c>
      <c r="AI21" s="24">
        <v>2.5186783027890403E-4</v>
      </c>
      <c r="AJ21" s="24">
        <v>-2.1915691157760799E-4</v>
      </c>
      <c r="AK21" s="24">
        <v>1.3152436710024099E-4</v>
      </c>
      <c r="AL21" s="24">
        <v>-3.1963750276450299E-4</v>
      </c>
      <c r="AM21" s="24">
        <v>1.4653915933422399E-6</v>
      </c>
      <c r="AN21" s="24">
        <v>0</v>
      </c>
      <c r="AO21" s="24">
        <v>0</v>
      </c>
      <c r="AP21" s="24">
        <v>3.90121143397759E-5</v>
      </c>
      <c r="AQ21" s="24">
        <v>0</v>
      </c>
      <c r="AR21" s="24">
        <v>0</v>
      </c>
      <c r="AS21" s="24">
        <v>0</v>
      </c>
      <c r="AT21" s="24">
        <v>2.6190178722952499E-5</v>
      </c>
      <c r="AU21" s="24">
        <v>0</v>
      </c>
      <c r="AV21" s="24">
        <v>0</v>
      </c>
      <c r="AW21" s="24">
        <v>-3.5088754797933303E-5</v>
      </c>
      <c r="AX21" s="24">
        <v>1.2691758228988999E-4</v>
      </c>
      <c r="AY21" s="24">
        <v>-4.8136791424280902E-5</v>
      </c>
      <c r="AZ21" s="24">
        <v>2.2122305502782899E-4</v>
      </c>
      <c r="BA21" s="24">
        <v>-9.2996258545204399E-5</v>
      </c>
      <c r="BB21" s="24">
        <v>0</v>
      </c>
      <c r="BC21" s="24">
        <v>1.5051746939670799E-4</v>
      </c>
      <c r="BD21" s="24">
        <v>1.1509515496531699E-4</v>
      </c>
      <c r="BE21" s="24">
        <v>0</v>
      </c>
      <c r="BF21" s="24">
        <v>-3.5080568722747298E-5</v>
      </c>
      <c r="BG21" s="24">
        <v>-1.00408996499325E-4</v>
      </c>
      <c r="BH21" s="24">
        <v>0</v>
      </c>
      <c r="BI21" s="24">
        <v>0</v>
      </c>
      <c r="BJ21" s="24">
        <v>0</v>
      </c>
      <c r="BK21" s="24">
        <v>0</v>
      </c>
      <c r="BL21" s="24">
        <v>0</v>
      </c>
      <c r="BM21" s="24">
        <v>0</v>
      </c>
      <c r="BN21" s="24">
        <v>-7.4428939307308502E-5</v>
      </c>
      <c r="BO21" s="24">
        <v>0</v>
      </c>
      <c r="BP21" s="24">
        <v>0</v>
      </c>
      <c r="BQ21" s="24">
        <v>0</v>
      </c>
      <c r="BR21" s="24">
        <v>0</v>
      </c>
      <c r="BS21" s="24">
        <v>0</v>
      </c>
      <c r="BT21" s="24">
        <v>5.2712290765183804E-6</v>
      </c>
      <c r="BU21" s="24">
        <v>-5.0769378292129597E-6</v>
      </c>
      <c r="BV21" s="24">
        <v>-1.47447428576597E-5</v>
      </c>
      <c r="BW21" s="24">
        <v>-2.5278051921319901E-6</v>
      </c>
      <c r="BX21" s="24">
        <v>-1.0102300525349399E-7</v>
      </c>
      <c r="BY21" s="24">
        <v>-2.8543881305493098E-6</v>
      </c>
      <c r="BZ21" s="24">
        <v>-1.14588592690325E-4</v>
      </c>
      <c r="CA21" s="24">
        <v>-1.53531805258553E-4</v>
      </c>
      <c r="CB21" s="24">
        <v>1.5665570983329601E-5</v>
      </c>
      <c r="CC21" s="24">
        <v>-1.69680464544794E-5</v>
      </c>
      <c r="CD21" s="24">
        <v>-2.7837471976167698E-4</v>
      </c>
      <c r="CE21" s="24">
        <v>-3.6237942325609699E-5</v>
      </c>
      <c r="CF21" s="24">
        <v>2.8297936854376499E-4</v>
      </c>
      <c r="CG21" s="24">
        <v>1.01039366616671E-4</v>
      </c>
      <c r="CH21" s="24">
        <v>4.1563349229504598E-4</v>
      </c>
      <c r="CI21" s="24">
        <v>1.7964008857529201E-5</v>
      </c>
      <c r="CJ21" s="24">
        <v>1.58269461719086E-4</v>
      </c>
      <c r="CK21" s="24">
        <v>-7.5222151583834005E-5</v>
      </c>
      <c r="CL21" s="24">
        <v>6.0955737839924001E-5</v>
      </c>
      <c r="CM21" s="24">
        <v>-1.6363768846333699E-4</v>
      </c>
      <c r="CN21" s="26">
        <v>-6.7235191184812206E-5</v>
      </c>
    </row>
    <row r="22" spans="2:92" x14ac:dyDescent="0.25">
      <c r="B22" s="13"/>
      <c r="C22" s="12"/>
      <c r="E22" s="14"/>
      <c r="F22" s="12"/>
      <c r="G22" s="233"/>
      <c r="H22" s="49" t="s">
        <v>312</v>
      </c>
      <c r="I22" s="22">
        <f>IF($C$21&gt;2,1,0)</f>
        <v>0</v>
      </c>
      <c r="J22" s="23">
        <v>-0.10749587940328</v>
      </c>
      <c r="L22" s="93" t="str">
        <f t="shared" si="2"/>
        <v>X</v>
      </c>
      <c r="M22" s="7" t="str">
        <f t="shared" si="3"/>
        <v>X</v>
      </c>
      <c r="N22" s="7" t="str">
        <v>IMD3</v>
      </c>
      <c r="O22" s="24" t="s">
        <v>312</v>
      </c>
      <c r="P22" s="25">
        <v>-1.62819458376827E-6</v>
      </c>
      <c r="Q22" s="25">
        <v>-2.1692652183209599E-3</v>
      </c>
      <c r="R22" s="25">
        <v>4.1250524694712897E-3</v>
      </c>
      <c r="S22" s="25">
        <v>-1.92262201573416E-3</v>
      </c>
      <c r="T22" s="25">
        <v>-2.4854903004252E-5</v>
      </c>
      <c r="U22" s="25">
        <v>-8.2425739507074804E-4</v>
      </c>
      <c r="V22" s="25">
        <v>-6.9508315201163699E-5</v>
      </c>
      <c r="W22" s="25">
        <v>-1.42628869410666E-5</v>
      </c>
      <c r="X22" s="25">
        <v>-2.2452924424879301E-5</v>
      </c>
      <c r="Y22" s="25">
        <v>2.4813888428840798E-4</v>
      </c>
      <c r="Z22" s="25">
        <v>7.2349713519479796E-5</v>
      </c>
      <c r="AA22" s="25">
        <v>-1.46295800004525E-5</v>
      </c>
      <c r="AB22" s="25">
        <v>-9.0443863589172207E-5</v>
      </c>
      <c r="AC22" s="25">
        <v>1.68787179554102E-4</v>
      </c>
      <c r="AD22" s="25">
        <v>-1.4224301185579099E-5</v>
      </c>
      <c r="AE22" s="25">
        <v>-7.1785910269268807E-5</v>
      </c>
      <c r="AF22" s="25">
        <v>1.9154003098517401E-4</v>
      </c>
      <c r="AG22" s="25">
        <v>-4.7525837701527099E-4</v>
      </c>
      <c r="AH22" s="25">
        <v>-4.4345206773278997E-5</v>
      </c>
      <c r="AI22" s="25">
        <v>-1.7443117285273401E-4</v>
      </c>
      <c r="AJ22" s="25">
        <v>2.8490622056737201E-4</v>
      </c>
      <c r="AK22" s="25">
        <v>-1.87546843305696E-4</v>
      </c>
      <c r="AL22" s="25">
        <v>2.78920369933048E-4</v>
      </c>
      <c r="AM22" s="25">
        <v>1.4284346465347301E-6</v>
      </c>
      <c r="AN22" s="25">
        <v>0</v>
      </c>
      <c r="AO22" s="25">
        <v>0</v>
      </c>
      <c r="AP22" s="25">
        <v>-6.1563173022653002E-5</v>
      </c>
      <c r="AQ22" s="25">
        <v>0</v>
      </c>
      <c r="AR22" s="25">
        <v>0</v>
      </c>
      <c r="AS22" s="25">
        <v>0</v>
      </c>
      <c r="AT22" s="25">
        <v>-6.7311349716117996E-5</v>
      </c>
      <c r="AU22" s="25">
        <v>0</v>
      </c>
      <c r="AV22" s="25">
        <v>0</v>
      </c>
      <c r="AW22" s="25">
        <v>-1.37737059530442E-5</v>
      </c>
      <c r="AX22" s="25">
        <v>-1.34675271224282E-4</v>
      </c>
      <c r="AY22" s="25">
        <v>1.13971728942378E-4</v>
      </c>
      <c r="AZ22" s="25">
        <v>-4.06910717860572E-4</v>
      </c>
      <c r="BA22" s="25">
        <v>9.2374594878584496E-5</v>
      </c>
      <c r="BB22" s="25">
        <v>0</v>
      </c>
      <c r="BC22" s="25">
        <v>7.5359618791689094E-5</v>
      </c>
      <c r="BD22" s="25">
        <v>-3.4468303696781498E-5</v>
      </c>
      <c r="BE22" s="25">
        <v>0</v>
      </c>
      <c r="BF22" s="25">
        <v>-1.4365253903528299E-4</v>
      </c>
      <c r="BG22" s="25">
        <v>8.0293463410110793E-5</v>
      </c>
      <c r="BH22" s="25">
        <v>0</v>
      </c>
      <c r="BI22" s="25">
        <v>0</v>
      </c>
      <c r="BJ22" s="25">
        <v>0</v>
      </c>
      <c r="BK22" s="25">
        <v>0</v>
      </c>
      <c r="BL22" s="25">
        <v>0</v>
      </c>
      <c r="BM22" s="25">
        <v>0</v>
      </c>
      <c r="BN22" s="25">
        <v>8.18445657011584E-5</v>
      </c>
      <c r="BO22" s="25">
        <v>0</v>
      </c>
      <c r="BP22" s="25">
        <v>0</v>
      </c>
      <c r="BQ22" s="25">
        <v>0</v>
      </c>
      <c r="BR22" s="25">
        <v>0</v>
      </c>
      <c r="BS22" s="25">
        <v>0</v>
      </c>
      <c r="BT22" s="25">
        <v>-4.7969792485455096E-6</v>
      </c>
      <c r="BU22" s="25">
        <v>6.99272908989127E-6</v>
      </c>
      <c r="BV22" s="25">
        <v>1.08274345010685E-5</v>
      </c>
      <c r="BW22" s="25">
        <v>-1.35255456652497E-6</v>
      </c>
      <c r="BX22" s="25">
        <v>-4.7997702729961403E-6</v>
      </c>
      <c r="BY22" s="25">
        <v>-1.44614187211205E-6</v>
      </c>
      <c r="BZ22" s="25">
        <v>4.1397712692003798E-5</v>
      </c>
      <c r="CA22" s="25">
        <v>4.8413790967682599E-5</v>
      </c>
      <c r="CB22" s="25">
        <v>-4.5835581186843698E-4</v>
      </c>
      <c r="CC22" s="25">
        <v>2.19493591373934E-6</v>
      </c>
      <c r="CD22" s="25">
        <v>4.8035983096269999E-4</v>
      </c>
      <c r="CE22" s="25">
        <v>-2.3095422081684301E-4</v>
      </c>
      <c r="CF22" s="25">
        <v>2.1635922605955999E-4</v>
      </c>
      <c r="CG22" s="25">
        <v>8.8036403686560398E-5</v>
      </c>
      <c r="CH22" s="25">
        <v>-9.0145870131635498E-4</v>
      </c>
      <c r="CI22" s="25">
        <v>2.23555052982226E-6</v>
      </c>
      <c r="CJ22" s="25">
        <v>3.4736706684420401E-4</v>
      </c>
      <c r="CK22" s="25">
        <v>4.34525745947831E-5</v>
      </c>
      <c r="CL22" s="25">
        <v>-4.70533512426745E-4</v>
      </c>
      <c r="CM22" s="25">
        <v>-1.61193256811759E-3</v>
      </c>
      <c r="CN22" s="27">
        <v>-9.13791989439843E-5</v>
      </c>
    </row>
    <row r="23" spans="2:92" x14ac:dyDescent="0.25">
      <c r="B23" s="13"/>
      <c r="C23" s="12"/>
      <c r="E23" s="14"/>
      <c r="F23" s="12"/>
      <c r="G23" s="233"/>
      <c r="H23" s="49" t="s">
        <v>314</v>
      </c>
      <c r="I23" s="22">
        <f>IF($C$21&gt;3,1,0)</f>
        <v>0</v>
      </c>
      <c r="J23" s="23">
        <v>8.9293166746304095E-2</v>
      </c>
      <c r="L23" s="93" t="str">
        <f t="shared" si="2"/>
        <v>X</v>
      </c>
      <c r="M23" s="7" t="str">
        <f t="shared" si="3"/>
        <v>X</v>
      </c>
      <c r="N23" s="7" t="str">
        <v>IMD4</v>
      </c>
      <c r="O23" s="24" t="s">
        <v>314</v>
      </c>
      <c r="P23" s="24">
        <v>3.6299432097857701E-6</v>
      </c>
      <c r="Q23" s="24">
        <v>1.9069657667990999E-5</v>
      </c>
      <c r="R23" s="24">
        <v>-1.92262201573416E-3</v>
      </c>
      <c r="S23" s="24">
        <v>3.8526314300421E-3</v>
      </c>
      <c r="T23" s="24">
        <v>-1.87596287300697E-3</v>
      </c>
      <c r="U23" s="24">
        <v>4.5945926449870701E-4</v>
      </c>
      <c r="V23" s="24">
        <v>1.05135553255825E-4</v>
      </c>
      <c r="W23" s="24">
        <v>-1.08057310476091E-4</v>
      </c>
      <c r="X23" s="24">
        <v>1.32230065830203E-4</v>
      </c>
      <c r="Y23" s="24">
        <v>-1.7096633679830199E-4</v>
      </c>
      <c r="Z23" s="24">
        <v>4.13411142835282E-5</v>
      </c>
      <c r="AA23" s="24">
        <v>1.41547677524697E-5</v>
      </c>
      <c r="AB23" s="24">
        <v>1.4998006876478499E-4</v>
      </c>
      <c r="AC23" s="24">
        <v>-1.5919253565428E-4</v>
      </c>
      <c r="AD23" s="24">
        <v>7.3456819067491397E-6</v>
      </c>
      <c r="AE23" s="24">
        <v>-2.3429277835633399E-4</v>
      </c>
      <c r="AF23" s="24">
        <v>-1.10040292921773E-4</v>
      </c>
      <c r="AG23" s="24">
        <v>2.2737350514434999E-4</v>
      </c>
      <c r="AH23" s="24">
        <v>2.2349151370893401E-4</v>
      </c>
      <c r="AI23" s="24">
        <v>4.2802810560144498E-5</v>
      </c>
      <c r="AJ23" s="24">
        <v>-5.5620870429460801E-5</v>
      </c>
      <c r="AK23" s="24">
        <v>1.0608057008838701E-5</v>
      </c>
      <c r="AL23" s="24">
        <v>-4.6885774584720099E-4</v>
      </c>
      <c r="AM23" s="24">
        <v>1.3532861357924099E-6</v>
      </c>
      <c r="AN23" s="24">
        <v>0</v>
      </c>
      <c r="AO23" s="24">
        <v>0</v>
      </c>
      <c r="AP23" s="24">
        <v>1.16911415561617E-4</v>
      </c>
      <c r="AQ23" s="24">
        <v>0</v>
      </c>
      <c r="AR23" s="24">
        <v>0</v>
      </c>
      <c r="AS23" s="24">
        <v>0</v>
      </c>
      <c r="AT23" s="24">
        <v>-1.0125284098334201E-4</v>
      </c>
      <c r="AU23" s="24">
        <v>0</v>
      </c>
      <c r="AV23" s="24">
        <v>0</v>
      </c>
      <c r="AW23" s="24">
        <v>2.4135559528626301E-5</v>
      </c>
      <c r="AX23" s="24">
        <v>-4.6387608191833303E-5</v>
      </c>
      <c r="AY23" s="24">
        <v>-1.3904304561548799E-4</v>
      </c>
      <c r="AZ23" s="24">
        <v>3.4071370520324598E-4</v>
      </c>
      <c r="BA23" s="24">
        <v>-5.3536651420722499E-4</v>
      </c>
      <c r="BB23" s="24">
        <v>0</v>
      </c>
      <c r="BC23" s="24">
        <v>2.43387825955284E-4</v>
      </c>
      <c r="BD23" s="24">
        <v>-1.6298309568161401E-4</v>
      </c>
      <c r="BE23" s="24">
        <v>0</v>
      </c>
      <c r="BF23" s="24">
        <v>1.02009643119307E-4</v>
      </c>
      <c r="BG23" s="24">
        <v>-1.48506901032626E-4</v>
      </c>
      <c r="BH23" s="24">
        <v>0</v>
      </c>
      <c r="BI23" s="24">
        <v>0</v>
      </c>
      <c r="BJ23" s="24">
        <v>0</v>
      </c>
      <c r="BK23" s="24">
        <v>0</v>
      </c>
      <c r="BL23" s="24">
        <v>0</v>
      </c>
      <c r="BM23" s="24">
        <v>0</v>
      </c>
      <c r="BN23" s="24">
        <v>-3.7075904350066201E-5</v>
      </c>
      <c r="BO23" s="24">
        <v>0</v>
      </c>
      <c r="BP23" s="24">
        <v>0</v>
      </c>
      <c r="BQ23" s="24">
        <v>0</v>
      </c>
      <c r="BR23" s="24">
        <v>0</v>
      </c>
      <c r="BS23" s="24">
        <v>0</v>
      </c>
      <c r="BT23" s="24">
        <v>5.6766057739329302E-6</v>
      </c>
      <c r="BU23" s="24">
        <v>-4.2635168456772002E-6</v>
      </c>
      <c r="BV23" s="24">
        <v>-5.0968540676579199E-6</v>
      </c>
      <c r="BW23" s="24">
        <v>-3.3484400282919701E-6</v>
      </c>
      <c r="BX23" s="24">
        <v>2.44830206369334E-6</v>
      </c>
      <c r="BY23" s="24">
        <v>2.7020326250462901E-6</v>
      </c>
      <c r="BZ23" s="24">
        <v>-2.1531986549029201E-5</v>
      </c>
      <c r="CA23" s="24">
        <v>1.66255495445556E-4</v>
      </c>
      <c r="CB23" s="24">
        <v>-5.0507649289303403E-5</v>
      </c>
      <c r="CC23" s="24">
        <v>2.36000989034192E-6</v>
      </c>
      <c r="CD23" s="24">
        <v>-2.27048169079852E-6</v>
      </c>
      <c r="CE23" s="24">
        <v>-4.4281612518816399E-4</v>
      </c>
      <c r="CF23" s="24">
        <v>-5.4660278876341101E-4</v>
      </c>
      <c r="CG23" s="24">
        <v>8.6260462914750105E-6</v>
      </c>
      <c r="CH23" s="24">
        <v>4.3551196093353199E-4</v>
      </c>
      <c r="CI23" s="24">
        <v>-2.9362172474150698E-6</v>
      </c>
      <c r="CJ23" s="24">
        <v>-6.7212212065258996E-4</v>
      </c>
      <c r="CK23" s="24">
        <v>-2.0219314897127901E-3</v>
      </c>
      <c r="CL23" s="24">
        <v>9.1549431195464995E-5</v>
      </c>
      <c r="CM23" s="24">
        <v>1.3102796439128099E-3</v>
      </c>
      <c r="CN23" s="26">
        <v>4.2064022213018299E-5</v>
      </c>
    </row>
    <row r="24" spans="2:92" x14ac:dyDescent="0.25">
      <c r="B24" s="13"/>
      <c r="C24" s="12"/>
      <c r="E24" s="14"/>
      <c r="F24" s="12"/>
      <c r="G24" s="234"/>
      <c r="H24" s="49" t="s">
        <v>313</v>
      </c>
      <c r="I24" s="22">
        <f>IF($C$21&gt;4,1,0)</f>
        <v>0</v>
      </c>
      <c r="J24" s="23">
        <v>-1.7737132069747301E-2</v>
      </c>
      <c r="L24" s="93" t="str">
        <f t="shared" si="2"/>
        <v>X</v>
      </c>
      <c r="M24" s="7" t="str">
        <f t="shared" si="3"/>
        <v>X</v>
      </c>
      <c r="N24" s="93" t="str">
        <v>IMD5</v>
      </c>
      <c r="O24" s="24" t="s">
        <v>313</v>
      </c>
      <c r="P24" s="24">
        <v>3.8205461587447004E-6</v>
      </c>
      <c r="Q24" s="24">
        <v>3.7930698717052503E-5</v>
      </c>
      <c r="R24" s="24">
        <v>-2.4854903004252E-5</v>
      </c>
      <c r="S24" s="24">
        <v>-1.87596287300696E-3</v>
      </c>
      <c r="T24" s="24">
        <v>3.80868977297022E-3</v>
      </c>
      <c r="U24" s="24">
        <v>6.2388021650858406E-5</v>
      </c>
      <c r="V24" s="24">
        <v>-1.3799495240921099E-4</v>
      </c>
      <c r="W24" s="24">
        <v>1.8862198391538499E-4</v>
      </c>
      <c r="X24" s="24">
        <v>-2.9702574739138399E-4</v>
      </c>
      <c r="Y24" s="24">
        <v>-1.16768969916042E-4</v>
      </c>
      <c r="Z24" s="24">
        <v>-3.7861180354030398E-5</v>
      </c>
      <c r="AA24" s="24">
        <v>1.03580240690432E-4</v>
      </c>
      <c r="AB24" s="24">
        <v>-3.1047458385597901E-5</v>
      </c>
      <c r="AC24" s="24">
        <v>-1.9475970855874301E-4</v>
      </c>
      <c r="AD24" s="24">
        <v>5.5756719242223496E-6</v>
      </c>
      <c r="AE24" s="24">
        <v>2.24423135703867E-5</v>
      </c>
      <c r="AF24" s="24">
        <v>6.5787647795062802E-5</v>
      </c>
      <c r="AG24" s="24">
        <v>1.6872962786312399E-4</v>
      </c>
      <c r="AH24" s="24">
        <v>-3.4781902056429698E-4</v>
      </c>
      <c r="AI24" s="24">
        <v>5.2603559712776497E-5</v>
      </c>
      <c r="AJ24" s="24">
        <v>-1.06333844133234E-4</v>
      </c>
      <c r="AK24" s="24">
        <v>2.34360550372749E-4</v>
      </c>
      <c r="AL24" s="24">
        <v>-5.4008110401826696E-4</v>
      </c>
      <c r="AM24" s="24">
        <v>1.38408664087515E-6</v>
      </c>
      <c r="AN24" s="24">
        <v>0</v>
      </c>
      <c r="AO24" s="24">
        <v>0</v>
      </c>
      <c r="AP24" s="24">
        <v>-6.0851069448716997E-5</v>
      </c>
      <c r="AQ24" s="24">
        <v>0</v>
      </c>
      <c r="AR24" s="24">
        <v>0</v>
      </c>
      <c r="AS24" s="24">
        <v>0</v>
      </c>
      <c r="AT24" s="24">
        <v>4.8903296048810103E-5</v>
      </c>
      <c r="AU24" s="24">
        <v>0</v>
      </c>
      <c r="AV24" s="24">
        <v>0</v>
      </c>
      <c r="AW24" s="24">
        <v>-2.5011523810870702E-6</v>
      </c>
      <c r="AX24" s="24">
        <v>8.7332603593934705E-5</v>
      </c>
      <c r="AY24" s="24">
        <v>1.34426867183596E-4</v>
      </c>
      <c r="AZ24" s="24">
        <v>-6.6178591543254094E-5</v>
      </c>
      <c r="BA24" s="24">
        <v>-4.5141189900381499E-5</v>
      </c>
      <c r="BB24" s="24">
        <v>0</v>
      </c>
      <c r="BC24" s="24">
        <v>2.1523992446948699E-5</v>
      </c>
      <c r="BD24" s="24">
        <v>1.04627269738177E-4</v>
      </c>
      <c r="BE24" s="24">
        <v>0</v>
      </c>
      <c r="BF24" s="24">
        <v>-6.1924383299850097E-5</v>
      </c>
      <c r="BG24" s="24">
        <v>-7.3451788457881204E-5</v>
      </c>
      <c r="BH24" s="24">
        <v>0</v>
      </c>
      <c r="BI24" s="24">
        <v>0</v>
      </c>
      <c r="BJ24" s="24">
        <v>0</v>
      </c>
      <c r="BK24" s="24">
        <v>0</v>
      </c>
      <c r="BL24" s="24">
        <v>0</v>
      </c>
      <c r="BM24" s="24">
        <v>0</v>
      </c>
      <c r="BN24" s="24">
        <v>-9.1687688974360099E-5</v>
      </c>
      <c r="BO24" s="24">
        <v>0</v>
      </c>
      <c r="BP24" s="24">
        <v>0</v>
      </c>
      <c r="BQ24" s="24">
        <v>0</v>
      </c>
      <c r="BR24" s="24">
        <v>0</v>
      </c>
      <c r="BS24" s="24">
        <v>0</v>
      </c>
      <c r="BT24" s="24">
        <v>6.4218229998135203E-6</v>
      </c>
      <c r="BU24" s="24">
        <v>-1.3597343376724099E-6</v>
      </c>
      <c r="BV24" s="24">
        <v>-3.08791874417302E-6</v>
      </c>
      <c r="BW24" s="24">
        <v>-3.9552707666705801E-7</v>
      </c>
      <c r="BX24" s="24">
        <v>-1.8644080506488701E-6</v>
      </c>
      <c r="BY24" s="24">
        <v>7.1663625418890399E-6</v>
      </c>
      <c r="BZ24" s="24">
        <v>1.08199062116137E-5</v>
      </c>
      <c r="CA24" s="24">
        <v>-1.5005387023682299E-4</v>
      </c>
      <c r="CB24" s="24">
        <v>-1.3973688557626499E-4</v>
      </c>
      <c r="CC24" s="24">
        <v>7.8525422110392393E-6</v>
      </c>
      <c r="CD24" s="24">
        <v>-4.5828321553327702E-4</v>
      </c>
      <c r="CE24" s="24">
        <v>7.4357282425672501E-4</v>
      </c>
      <c r="CF24" s="24">
        <v>9.5788598596769901E-5</v>
      </c>
      <c r="CG24" s="24">
        <v>-9.3884456419228906E-5</v>
      </c>
      <c r="CH24" s="24">
        <v>-2.88118749233219E-4</v>
      </c>
      <c r="CI24" s="24">
        <v>-1.6902624462254599E-3</v>
      </c>
      <c r="CJ24" s="24">
        <v>4.7808042998230702E-5</v>
      </c>
      <c r="CK24" s="24">
        <v>1.53948017605398E-3</v>
      </c>
      <c r="CL24" s="24">
        <v>-8.8834471009655296E-4</v>
      </c>
      <c r="CM24" s="24">
        <v>1.5455431362579E-4</v>
      </c>
      <c r="CN24" s="26">
        <v>-2.1228393375224098E-3</v>
      </c>
    </row>
    <row r="25" spans="2:92" ht="14.25" customHeight="1" x14ac:dyDescent="0.25">
      <c r="B25" s="13" t="s">
        <v>66</v>
      </c>
      <c r="C25" s="1">
        <f>INDEX(Input_Cases!$B:$C,MATCH('D1T Female'!$B25,Input_Cases!$B:$B,0),2)</f>
        <v>28</v>
      </c>
      <c r="E25" s="14"/>
      <c r="F25" s="12"/>
      <c r="G25" s="232" t="s">
        <v>66</v>
      </c>
      <c r="H25" s="49" t="s">
        <v>6</v>
      </c>
      <c r="I25" s="22">
        <f>IF($C$25&lt;18.5,1,0)</f>
        <v>0</v>
      </c>
      <c r="J25" s="23">
        <v>2.2363474217648598</v>
      </c>
      <c r="L25" s="93" t="str">
        <f t="shared" si="2"/>
        <v>X</v>
      </c>
      <c r="M25" s="7" t="str">
        <f t="shared" si="3"/>
        <v>X</v>
      </c>
      <c r="N25" s="93" t="str">
        <v>BMI1</v>
      </c>
      <c r="O25" s="25" t="s">
        <v>6</v>
      </c>
      <c r="P25" s="25">
        <v>1.88279449075538E-4</v>
      </c>
      <c r="Q25" s="25">
        <v>9.2504922308021202E-4</v>
      </c>
      <c r="R25" s="25">
        <v>-8.24257395070772E-4</v>
      </c>
      <c r="S25" s="25">
        <v>4.5945926449876502E-4</v>
      </c>
      <c r="T25" s="25">
        <v>6.2388021650916804E-5</v>
      </c>
      <c r="U25" s="25">
        <v>0.18029329063308899</v>
      </c>
      <c r="V25" s="25">
        <v>9.0387648718613797E-4</v>
      </c>
      <c r="W25" s="25">
        <v>3.0954825566086097E-5</v>
      </c>
      <c r="X25" s="25">
        <v>4.3621038224358599E-4</v>
      </c>
      <c r="Y25" s="25">
        <v>9.5351277101290199E-5</v>
      </c>
      <c r="Z25" s="25">
        <v>-1.01343910586783E-3</v>
      </c>
      <c r="AA25" s="25">
        <v>5.3316494195065E-5</v>
      </c>
      <c r="AB25" s="25">
        <v>4.0621776459011101E-4</v>
      </c>
      <c r="AC25" s="25">
        <v>-9.9056548916716392E-4</v>
      </c>
      <c r="AD25" s="25">
        <v>2.4012274301386401E-4</v>
      </c>
      <c r="AE25" s="25">
        <v>-1.3536210690781401E-3</v>
      </c>
      <c r="AF25" s="25">
        <v>4.9043949583675204E-4</v>
      </c>
      <c r="AG25" s="25">
        <v>-3.6634084091779898E-4</v>
      </c>
      <c r="AH25" s="25">
        <v>4.2435875805754502E-4</v>
      </c>
      <c r="AI25" s="25">
        <v>9.5706127966255802E-4</v>
      </c>
      <c r="AJ25" s="25">
        <v>-3.6005934866893002E-4</v>
      </c>
      <c r="AK25" s="25">
        <v>-7.6133478194475505E-4</v>
      </c>
      <c r="AL25" s="25">
        <v>-6.4625271729057401E-3</v>
      </c>
      <c r="AM25" s="25">
        <v>3.3209203608753298E-5</v>
      </c>
      <c r="AN25" s="25">
        <v>0</v>
      </c>
      <c r="AO25" s="25">
        <v>0</v>
      </c>
      <c r="AP25" s="25">
        <v>-5.1189311663585402E-5</v>
      </c>
      <c r="AQ25" s="25">
        <v>0</v>
      </c>
      <c r="AR25" s="25">
        <v>0</v>
      </c>
      <c r="AS25" s="25">
        <v>0</v>
      </c>
      <c r="AT25" s="25">
        <v>-6.4331898694611396E-4</v>
      </c>
      <c r="AU25" s="25">
        <v>0</v>
      </c>
      <c r="AV25" s="25">
        <v>0</v>
      </c>
      <c r="AW25" s="25">
        <v>5.2090858589665199E-4</v>
      </c>
      <c r="AX25" s="25">
        <v>4.2521954341143598E-4</v>
      </c>
      <c r="AY25" s="25">
        <v>-8.8310743445912303E-4</v>
      </c>
      <c r="AZ25" s="25">
        <v>2.1610240461588199E-3</v>
      </c>
      <c r="BA25" s="25">
        <v>-1.25613152793559E-2</v>
      </c>
      <c r="BB25" s="25">
        <v>0</v>
      </c>
      <c r="BC25" s="25">
        <v>7.1689780230963099E-3</v>
      </c>
      <c r="BD25" s="25">
        <v>-3.4322100479125501E-4</v>
      </c>
      <c r="BE25" s="25">
        <v>0</v>
      </c>
      <c r="BF25" s="25">
        <v>-7.7879110555892597E-5</v>
      </c>
      <c r="BG25" s="25">
        <v>1.6817905857624601E-3</v>
      </c>
      <c r="BH25" s="25">
        <v>0</v>
      </c>
      <c r="BI25" s="25">
        <v>0</v>
      </c>
      <c r="BJ25" s="25">
        <v>0</v>
      </c>
      <c r="BK25" s="25">
        <v>0</v>
      </c>
      <c r="BL25" s="25">
        <v>0</v>
      </c>
      <c r="BM25" s="25">
        <v>0</v>
      </c>
      <c r="BN25" s="25">
        <v>-6.1136451079012795E-4</v>
      </c>
      <c r="BO25" s="25">
        <v>0</v>
      </c>
      <c r="BP25" s="25">
        <v>0</v>
      </c>
      <c r="BQ25" s="25">
        <v>0</v>
      </c>
      <c r="BR25" s="25">
        <v>0</v>
      </c>
      <c r="BS25" s="25">
        <v>0</v>
      </c>
      <c r="BT25" s="25">
        <v>9.6244754556015701E-5</v>
      </c>
      <c r="BU25" s="25">
        <v>-3.6484056041089898E-5</v>
      </c>
      <c r="BV25" s="25">
        <v>-2.5173992491992602E-3</v>
      </c>
      <c r="BW25" s="25">
        <v>-9.3896252759531699E-5</v>
      </c>
      <c r="BX25" s="25">
        <v>1.8115594540617102E-5</v>
      </c>
      <c r="BY25" s="25">
        <v>2.14606949128111E-5</v>
      </c>
      <c r="BZ25" s="25">
        <v>1.2628485287078601E-4</v>
      </c>
      <c r="CA25" s="25">
        <v>-9.7322211488335602E-4</v>
      </c>
      <c r="CB25" s="25">
        <v>1.71777370613585E-3</v>
      </c>
      <c r="CC25" s="25">
        <v>-8.7631137469739898E-5</v>
      </c>
      <c r="CD25" s="25">
        <v>2.2804756015708701E-3</v>
      </c>
      <c r="CE25" s="25">
        <v>-2.3005120590133699E-3</v>
      </c>
      <c r="CF25" s="25">
        <v>7.8039690790756699E-4</v>
      </c>
      <c r="CG25" s="25">
        <v>7.7675540577887595E-4</v>
      </c>
      <c r="CH25" s="25">
        <v>-2.5158753244785498E-3</v>
      </c>
      <c r="CI25" s="25">
        <v>5.2384689318669899E-4</v>
      </c>
      <c r="CJ25" s="25">
        <v>-5.0268296418502897E-4</v>
      </c>
      <c r="CK25" s="25">
        <v>8.7924670256871195E-4</v>
      </c>
      <c r="CL25" s="25">
        <v>2.5904142942562202E-3</v>
      </c>
      <c r="CM25" s="25">
        <v>-3.2915277383002199E-2</v>
      </c>
      <c r="CN25" s="27">
        <v>1.50254084713332E-3</v>
      </c>
    </row>
    <row r="26" spans="2:92" x14ac:dyDescent="0.25">
      <c r="B26" s="13"/>
      <c r="C26" s="12"/>
      <c r="E26" s="14"/>
      <c r="F26" s="12"/>
      <c r="G26" s="233"/>
      <c r="H26" s="49" t="s">
        <v>8</v>
      </c>
      <c r="I26" s="22">
        <f>IF($C$25&gt;=25,1,0)</f>
        <v>1</v>
      </c>
      <c r="J26" s="23">
        <v>-0.24860417073694799</v>
      </c>
      <c r="L26" s="93" t="str">
        <f t="shared" si="2"/>
        <v>X</v>
      </c>
      <c r="M26" s="93" t="str">
        <f t="shared" si="3"/>
        <v>X</v>
      </c>
      <c r="N26" s="93" t="str">
        <v>BMI2</v>
      </c>
      <c r="O26" s="25" t="s">
        <v>8</v>
      </c>
      <c r="P26" s="25">
        <v>-2.2838052924155601E-6</v>
      </c>
      <c r="Q26" s="25">
        <v>3.8768939918040003E-6</v>
      </c>
      <c r="R26" s="25">
        <v>-6.9508315201167697E-5</v>
      </c>
      <c r="S26" s="25">
        <v>1.05135553255821E-4</v>
      </c>
      <c r="T26" s="25">
        <v>-1.37994952409215E-4</v>
      </c>
      <c r="U26" s="25">
        <v>9.0387648718608603E-4</v>
      </c>
      <c r="V26" s="25">
        <v>3.1774621748659102E-3</v>
      </c>
      <c r="W26" s="25">
        <v>-1.4738879974277601E-3</v>
      </c>
      <c r="X26" s="25">
        <v>4.4020433212847297E-5</v>
      </c>
      <c r="Y26" s="25">
        <v>-7.3767528929162297E-5</v>
      </c>
      <c r="Z26" s="25">
        <v>-4.7731532024937703E-5</v>
      </c>
      <c r="AA26" s="25">
        <v>-7.5014512817039996E-5</v>
      </c>
      <c r="AB26" s="25">
        <v>-1.7656671439640501E-4</v>
      </c>
      <c r="AC26" s="25">
        <v>1.5723573393619801E-4</v>
      </c>
      <c r="AD26" s="25">
        <v>-5.593267229966E-5</v>
      </c>
      <c r="AE26" s="25">
        <v>2.79175690762607E-4</v>
      </c>
      <c r="AF26" s="25">
        <v>1.87913872437222E-5</v>
      </c>
      <c r="AG26" s="25">
        <v>-1.19764094378732E-4</v>
      </c>
      <c r="AH26" s="25">
        <v>-1.18477653443821E-5</v>
      </c>
      <c r="AI26" s="25">
        <v>6.6796607832820496E-5</v>
      </c>
      <c r="AJ26" s="25">
        <v>-1.8108952857908699E-4</v>
      </c>
      <c r="AK26" s="25">
        <v>1.44423463813968E-4</v>
      </c>
      <c r="AL26" s="25">
        <v>-2.6776654508781002E-4</v>
      </c>
      <c r="AM26" s="25">
        <v>3.18794305098426E-6</v>
      </c>
      <c r="AN26" s="25">
        <v>0</v>
      </c>
      <c r="AO26" s="25">
        <v>0</v>
      </c>
      <c r="AP26" s="25">
        <v>-1.8967549387583501E-5</v>
      </c>
      <c r="AQ26" s="25">
        <v>0</v>
      </c>
      <c r="AR26" s="25">
        <v>0</v>
      </c>
      <c r="AS26" s="25">
        <v>0</v>
      </c>
      <c r="AT26" s="25">
        <v>-4.0723294364668203E-5</v>
      </c>
      <c r="AU26" s="25">
        <v>0</v>
      </c>
      <c r="AV26" s="25">
        <v>0</v>
      </c>
      <c r="AW26" s="25">
        <v>1.09713450130003E-6</v>
      </c>
      <c r="AX26" s="25">
        <v>-1.00507342511585E-4</v>
      </c>
      <c r="AY26" s="25">
        <v>-9.8973424597248802E-5</v>
      </c>
      <c r="AZ26" s="25">
        <v>-6.1838198038392605E-4</v>
      </c>
      <c r="BA26" s="25">
        <v>8.3089407719065804E-4</v>
      </c>
      <c r="BB26" s="25">
        <v>0</v>
      </c>
      <c r="BC26" s="25">
        <v>7.5777162484268502E-5</v>
      </c>
      <c r="BD26" s="25">
        <v>-2.2102919237641501E-4</v>
      </c>
      <c r="BE26" s="25">
        <v>0</v>
      </c>
      <c r="BF26" s="25">
        <v>9.4857574454332102E-5</v>
      </c>
      <c r="BG26" s="25">
        <v>-1.1215842710737299E-4</v>
      </c>
      <c r="BH26" s="25">
        <v>0</v>
      </c>
      <c r="BI26" s="25">
        <v>0</v>
      </c>
      <c r="BJ26" s="25">
        <v>0</v>
      </c>
      <c r="BK26" s="25">
        <v>0</v>
      </c>
      <c r="BL26" s="25">
        <v>0</v>
      </c>
      <c r="BM26" s="25">
        <v>0</v>
      </c>
      <c r="BN26" s="25">
        <v>3.1015209100109802E-6</v>
      </c>
      <c r="BO26" s="25">
        <v>0</v>
      </c>
      <c r="BP26" s="25">
        <v>0</v>
      </c>
      <c r="BQ26" s="25">
        <v>0</v>
      </c>
      <c r="BR26" s="25">
        <v>0</v>
      </c>
      <c r="BS26" s="25">
        <v>0</v>
      </c>
      <c r="BT26" s="25">
        <v>4.6239097243304301E-6</v>
      </c>
      <c r="BU26" s="25">
        <v>8.7942179209910694E-6</v>
      </c>
      <c r="BV26" s="25">
        <v>7.8868983243573303E-6</v>
      </c>
      <c r="BW26" s="25">
        <v>-1.3161469994494701E-6</v>
      </c>
      <c r="BX26" s="25">
        <v>-5.2924344322745098E-8</v>
      </c>
      <c r="BY26" s="25">
        <v>-5.2107260703754904E-6</v>
      </c>
      <c r="BZ26" s="25">
        <v>1.034720429275E-4</v>
      </c>
      <c r="CA26" s="25">
        <v>-6.2541303756531599E-4</v>
      </c>
      <c r="CB26" s="25">
        <v>1.1862077800381199E-4</v>
      </c>
      <c r="CC26" s="25">
        <v>1.0295223262651101E-5</v>
      </c>
      <c r="CD26" s="25">
        <v>1.0304135035281E-4</v>
      </c>
      <c r="CE26" s="25">
        <v>-2.8333218370382799E-4</v>
      </c>
      <c r="CF26" s="25">
        <v>-1.8692124247544101E-4</v>
      </c>
      <c r="CG26" s="25">
        <v>-6.1029676046032695E-4</v>
      </c>
      <c r="CH26" s="25">
        <v>-9.4782893518183801E-5</v>
      </c>
      <c r="CI26" s="25">
        <v>-9.2343539801124203E-5</v>
      </c>
      <c r="CJ26" s="25">
        <v>-1.7080968009909099E-4</v>
      </c>
      <c r="CK26" s="25">
        <v>-3.1805733577516099E-4</v>
      </c>
      <c r="CL26" s="25">
        <v>-4.3443787249838802E-4</v>
      </c>
      <c r="CM26" s="25">
        <v>-3.3361195635109398E-5</v>
      </c>
      <c r="CN26" s="27">
        <v>1.56061085043194E-3</v>
      </c>
    </row>
    <row r="27" spans="2:92" x14ac:dyDescent="0.25">
      <c r="B27" s="13"/>
      <c r="C27" s="12"/>
      <c r="E27" s="14"/>
      <c r="F27" s="12"/>
      <c r="G27" s="233"/>
      <c r="H27" s="49" t="s">
        <v>10</v>
      </c>
      <c r="I27" s="22">
        <f>IF($C$25&gt;=30,1,0)</f>
        <v>0</v>
      </c>
      <c r="J27" s="23">
        <v>1.17587878962213E-2</v>
      </c>
      <c r="L27" s="93" t="str">
        <f t="shared" si="2"/>
        <v>X</v>
      </c>
      <c r="M27" s="7" t="str">
        <f t="shared" si="3"/>
        <v>X</v>
      </c>
      <c r="N27" s="93" t="str">
        <v>BMI3</v>
      </c>
      <c r="O27" s="25" t="s">
        <v>10</v>
      </c>
      <c r="P27" s="25">
        <v>7.7556766679954393E-6</v>
      </c>
      <c r="Q27" s="25">
        <v>-7.6512800612807199E-5</v>
      </c>
      <c r="R27" s="25">
        <v>-1.42628869410625E-5</v>
      </c>
      <c r="S27" s="25">
        <v>-1.08057310476085E-4</v>
      </c>
      <c r="T27" s="25">
        <v>1.8862198391538399E-4</v>
      </c>
      <c r="U27" s="25">
        <v>3.0954825566203997E-5</v>
      </c>
      <c r="V27" s="25">
        <v>-1.47388799742777E-3</v>
      </c>
      <c r="W27" s="25">
        <v>3.75144227408763E-3</v>
      </c>
      <c r="X27" s="25">
        <v>-2.1319340199172799E-3</v>
      </c>
      <c r="Y27" s="25">
        <v>1.51891453418075E-7</v>
      </c>
      <c r="Z27" s="25">
        <v>4.0079530437657699E-5</v>
      </c>
      <c r="AA27" s="25">
        <v>-6.8694954834739097E-6</v>
      </c>
      <c r="AB27" s="25">
        <v>4.7950380913247999E-5</v>
      </c>
      <c r="AC27" s="25">
        <v>-2.6993773663291099E-5</v>
      </c>
      <c r="AD27" s="25">
        <v>-4.3967906154650401E-5</v>
      </c>
      <c r="AE27" s="25">
        <v>6.9947077548483598E-5</v>
      </c>
      <c r="AF27" s="25">
        <v>8.2052990145406603E-5</v>
      </c>
      <c r="AG27" s="25">
        <v>1.02495993221467E-4</v>
      </c>
      <c r="AH27" s="25">
        <v>-2.7132884742808798E-4</v>
      </c>
      <c r="AI27" s="25">
        <v>-1.1644197398620499E-4</v>
      </c>
      <c r="AJ27" s="25">
        <v>2.4719653430691701E-5</v>
      </c>
      <c r="AK27" s="25">
        <v>-1.5690663875431201E-4</v>
      </c>
      <c r="AL27" s="25">
        <v>2.9079633473977801E-4</v>
      </c>
      <c r="AM27" s="25">
        <v>4.6474241708604499E-6</v>
      </c>
      <c r="AN27" s="25">
        <v>0</v>
      </c>
      <c r="AO27" s="25">
        <v>0</v>
      </c>
      <c r="AP27" s="25">
        <v>2.3038591579999001E-4</v>
      </c>
      <c r="AQ27" s="25">
        <v>0</v>
      </c>
      <c r="AR27" s="25">
        <v>0</v>
      </c>
      <c r="AS27" s="25">
        <v>0</v>
      </c>
      <c r="AT27" s="25">
        <v>5.7581887501185002E-7</v>
      </c>
      <c r="AU27" s="25">
        <v>0</v>
      </c>
      <c r="AV27" s="25">
        <v>0</v>
      </c>
      <c r="AW27" s="25">
        <v>-4.6958239828750799E-5</v>
      </c>
      <c r="AX27" s="25">
        <v>5.2863921193371799E-5</v>
      </c>
      <c r="AY27" s="25">
        <v>2.3893208886723399E-4</v>
      </c>
      <c r="AZ27" s="25">
        <v>2.3443010872519699E-4</v>
      </c>
      <c r="BA27" s="25">
        <v>1.6073874545788599E-4</v>
      </c>
      <c r="BB27" s="25">
        <v>0</v>
      </c>
      <c r="BC27" s="25">
        <v>-2.1964625061074699E-4</v>
      </c>
      <c r="BD27" s="25">
        <v>-1.9408949879381299E-4</v>
      </c>
      <c r="BE27" s="25">
        <v>0</v>
      </c>
      <c r="BF27" s="25">
        <v>-1.02415182868626E-4</v>
      </c>
      <c r="BG27" s="25">
        <v>-3.04371555497952E-4</v>
      </c>
      <c r="BH27" s="25">
        <v>0</v>
      </c>
      <c r="BI27" s="25">
        <v>0</v>
      </c>
      <c r="BJ27" s="25">
        <v>0</v>
      </c>
      <c r="BK27" s="25">
        <v>0</v>
      </c>
      <c r="BL27" s="25">
        <v>0</v>
      </c>
      <c r="BM27" s="25">
        <v>0</v>
      </c>
      <c r="BN27" s="25">
        <v>-7.7769045838360702E-5</v>
      </c>
      <c r="BO27" s="25">
        <v>0</v>
      </c>
      <c r="BP27" s="25">
        <v>0</v>
      </c>
      <c r="BQ27" s="25">
        <v>0</v>
      </c>
      <c r="BR27" s="25">
        <v>0</v>
      </c>
      <c r="BS27" s="25">
        <v>0</v>
      </c>
      <c r="BT27" s="25">
        <v>-4.3992914284866096E-6</v>
      </c>
      <c r="BU27" s="25">
        <v>-4.4239087630366399E-6</v>
      </c>
      <c r="BV27" s="25">
        <v>-9.1132147484611395E-7</v>
      </c>
      <c r="BW27" s="25">
        <v>4.3418727027583699E-6</v>
      </c>
      <c r="BX27" s="25">
        <v>-3.9799167014969603E-6</v>
      </c>
      <c r="BY27" s="25">
        <v>-4.0956438465398601E-6</v>
      </c>
      <c r="BZ27" s="25">
        <v>-2.5926534308387799E-5</v>
      </c>
      <c r="CA27" s="25">
        <v>-1.67062746040578E-4</v>
      </c>
      <c r="CB27" s="25">
        <v>-5.78536668172747E-4</v>
      </c>
      <c r="CC27" s="25">
        <v>-3.0488109826112001E-6</v>
      </c>
      <c r="CD27" s="25">
        <v>-2.1085821538029099E-4</v>
      </c>
      <c r="CE27" s="25">
        <v>5.4444706003673902E-4</v>
      </c>
      <c r="CF27" s="25">
        <v>4.0231557273367601E-4</v>
      </c>
      <c r="CG27" s="25">
        <v>5.7850806720889102E-5</v>
      </c>
      <c r="CH27" s="25">
        <v>1.9308418148651299E-4</v>
      </c>
      <c r="CI27" s="25">
        <v>1.3392151643532699E-4</v>
      </c>
      <c r="CJ27" s="25">
        <v>3.2513301479245499E-4</v>
      </c>
      <c r="CK27" s="25">
        <v>-2.2508098575678998E-3</v>
      </c>
      <c r="CL27" s="25">
        <v>3.8516246856654102E-4</v>
      </c>
      <c r="CM27" s="25">
        <v>4.4952833764065899E-5</v>
      </c>
      <c r="CN27" s="27">
        <v>1.7955998903087199E-4</v>
      </c>
    </row>
    <row r="28" spans="2:92" x14ac:dyDescent="0.25">
      <c r="B28" s="13"/>
      <c r="C28" s="12"/>
      <c r="E28" s="14"/>
      <c r="F28" s="12"/>
      <c r="G28" s="233"/>
      <c r="H28" s="49" t="s">
        <v>12</v>
      </c>
      <c r="I28" s="22">
        <f>IF($C$25&gt;=35,1,0)</f>
        <v>0</v>
      </c>
      <c r="J28" s="23">
        <v>-2.78374281763373E-2</v>
      </c>
      <c r="L28" s="93" t="str">
        <f t="shared" si="2"/>
        <v>X</v>
      </c>
      <c r="M28" s="93" t="str">
        <f t="shared" si="3"/>
        <v>X</v>
      </c>
      <c r="N28" s="93" t="str">
        <v>BMI4</v>
      </c>
      <c r="O28" s="25" t="s">
        <v>12</v>
      </c>
      <c r="P28" s="25">
        <v>-1.5650182983104001E-7</v>
      </c>
      <c r="Q28" s="25">
        <v>8.4711831337077299E-5</v>
      </c>
      <c r="R28" s="25">
        <v>-2.2452924424882699E-5</v>
      </c>
      <c r="S28" s="25">
        <v>1.32230065830204E-4</v>
      </c>
      <c r="T28" s="25">
        <v>-2.9702574739138698E-4</v>
      </c>
      <c r="U28" s="25">
        <v>4.36210382243404E-4</v>
      </c>
      <c r="V28" s="25">
        <v>4.40204332128425E-5</v>
      </c>
      <c r="W28" s="25">
        <v>-2.1319340199172699E-3</v>
      </c>
      <c r="X28" s="25">
        <v>6.1592561368333902E-3</v>
      </c>
      <c r="Y28" s="25">
        <v>-3.9285526032969203E-3</v>
      </c>
      <c r="Z28" s="25">
        <v>-7.77048408922803E-5</v>
      </c>
      <c r="AA28" s="25">
        <v>-7.4842157893809504E-5</v>
      </c>
      <c r="AB28" s="25">
        <v>-7.0866714079638595E-5</v>
      </c>
      <c r="AC28" s="25">
        <v>-6.7424880673536806E-5</v>
      </c>
      <c r="AD28" s="25">
        <v>3.7144501563834799E-5</v>
      </c>
      <c r="AE28" s="25">
        <v>-7.8840093456987697E-5</v>
      </c>
      <c r="AF28" s="25">
        <v>-9.6370524897390202E-5</v>
      </c>
      <c r="AG28" s="25">
        <v>5.43118276490093E-5</v>
      </c>
      <c r="AH28" s="25">
        <v>-6.67164698317773E-4</v>
      </c>
      <c r="AI28" s="25">
        <v>-1.9674295979821201E-4</v>
      </c>
      <c r="AJ28" s="25">
        <v>-1.9622678232058299E-4</v>
      </c>
      <c r="AK28" s="25">
        <v>3.5780738757639098E-4</v>
      </c>
      <c r="AL28" s="25">
        <v>-2.72575004454736E-4</v>
      </c>
      <c r="AM28" s="25">
        <v>5.5744161209315901E-6</v>
      </c>
      <c r="AN28" s="25">
        <v>0</v>
      </c>
      <c r="AO28" s="25">
        <v>0</v>
      </c>
      <c r="AP28" s="25">
        <v>-1.3944192672921E-4</v>
      </c>
      <c r="AQ28" s="25">
        <v>0</v>
      </c>
      <c r="AR28" s="25">
        <v>0</v>
      </c>
      <c r="AS28" s="25">
        <v>0</v>
      </c>
      <c r="AT28" s="25">
        <v>-1.17454886891671E-4</v>
      </c>
      <c r="AU28" s="25">
        <v>0</v>
      </c>
      <c r="AV28" s="25">
        <v>0</v>
      </c>
      <c r="AW28" s="25">
        <v>1.46063008915089E-4</v>
      </c>
      <c r="AX28" s="25">
        <v>-3.1958247148919001E-5</v>
      </c>
      <c r="AY28" s="25">
        <v>1.10708973026337E-4</v>
      </c>
      <c r="AZ28" s="25">
        <v>3.4836950501634001E-5</v>
      </c>
      <c r="BA28" s="25">
        <v>-1.23167036205994E-3</v>
      </c>
      <c r="BB28" s="25">
        <v>0</v>
      </c>
      <c r="BC28" s="25">
        <v>-4.1676837852448701E-4</v>
      </c>
      <c r="BD28" s="25">
        <v>2.24470252646278E-4</v>
      </c>
      <c r="BE28" s="25">
        <v>0</v>
      </c>
      <c r="BF28" s="25">
        <v>-2.5700524375476901E-4</v>
      </c>
      <c r="BG28" s="25">
        <v>-2.7315867701347099E-5</v>
      </c>
      <c r="BH28" s="25">
        <v>0</v>
      </c>
      <c r="BI28" s="25">
        <v>0</v>
      </c>
      <c r="BJ28" s="25">
        <v>0</v>
      </c>
      <c r="BK28" s="25">
        <v>0</v>
      </c>
      <c r="BL28" s="25">
        <v>0</v>
      </c>
      <c r="BM28" s="25">
        <v>0</v>
      </c>
      <c r="BN28" s="25">
        <v>1.92067640318727E-4</v>
      </c>
      <c r="BO28" s="25">
        <v>0</v>
      </c>
      <c r="BP28" s="25">
        <v>0</v>
      </c>
      <c r="BQ28" s="25">
        <v>0</v>
      </c>
      <c r="BR28" s="25">
        <v>0</v>
      </c>
      <c r="BS28" s="25">
        <v>0</v>
      </c>
      <c r="BT28" s="25">
        <v>5.7543965998508899E-6</v>
      </c>
      <c r="BU28" s="25">
        <v>-5.6802677974746597E-7</v>
      </c>
      <c r="BV28" s="25">
        <v>-6.1041750405580601E-6</v>
      </c>
      <c r="BW28" s="25">
        <v>5.3958113117020498E-6</v>
      </c>
      <c r="BX28" s="25">
        <v>3.7086639911701098E-7</v>
      </c>
      <c r="BY28" s="25">
        <v>5.4599410138940598E-6</v>
      </c>
      <c r="BZ28" s="25">
        <v>2.4439533660600801E-5</v>
      </c>
      <c r="CA28" s="25">
        <v>3.0305676120361499E-5</v>
      </c>
      <c r="CB28" s="25">
        <v>-1.6452462972002299E-4</v>
      </c>
      <c r="CC28" s="25">
        <v>-1.0379354075523801E-6</v>
      </c>
      <c r="CD28" s="25">
        <v>3.3297571013576102E-4</v>
      </c>
      <c r="CE28" s="25">
        <v>-2.0402103472942699E-4</v>
      </c>
      <c r="CF28" s="25">
        <v>-6.5412812756545703E-4</v>
      </c>
      <c r="CG28" s="25">
        <v>-2.30375412292725E-4</v>
      </c>
      <c r="CH28" s="25">
        <v>-2.2478980776174801E-4</v>
      </c>
      <c r="CI28" s="25">
        <v>2.5831207904351199E-4</v>
      </c>
      <c r="CJ28" s="25">
        <v>-1.01841880494725E-3</v>
      </c>
      <c r="CK28" s="25">
        <v>1.83267839970395E-3</v>
      </c>
      <c r="CL28" s="25">
        <v>7.8613804505223901E-5</v>
      </c>
      <c r="CM28" s="25">
        <v>-3.7475350432314902E-4</v>
      </c>
      <c r="CN28" s="27">
        <v>1.8177678431400299E-4</v>
      </c>
    </row>
    <row r="29" spans="2:92" x14ac:dyDescent="0.25">
      <c r="B29" s="13"/>
      <c r="C29" s="12"/>
      <c r="E29" s="14"/>
      <c r="F29" s="12"/>
      <c r="G29" s="234"/>
      <c r="H29" s="49" t="s">
        <v>14</v>
      </c>
      <c r="I29" s="22">
        <f>IF($C$25&gt;=40,1,0)</f>
        <v>0</v>
      </c>
      <c r="J29" s="23">
        <v>0.50813625213092095</v>
      </c>
      <c r="L29" s="93" t="str">
        <f t="shared" si="2"/>
        <v>X</v>
      </c>
      <c r="M29" s="7" t="str">
        <f t="shared" si="3"/>
        <v>X</v>
      </c>
      <c r="N29" s="93" t="str">
        <v>BMI5</v>
      </c>
      <c r="O29" s="25" t="s">
        <v>14</v>
      </c>
      <c r="P29" s="24">
        <v>1.0818547615493699E-5</v>
      </c>
      <c r="Q29" s="24">
        <v>-1.1457778170245201E-4</v>
      </c>
      <c r="R29" s="24">
        <v>2.4813888428841199E-4</v>
      </c>
      <c r="S29" s="24">
        <v>-1.7096633679830701E-4</v>
      </c>
      <c r="T29" s="24">
        <v>-1.16768969916044E-4</v>
      </c>
      <c r="U29" s="24">
        <v>9.5351277101369603E-5</v>
      </c>
      <c r="V29" s="24">
        <v>-7.3767528929164695E-5</v>
      </c>
      <c r="W29" s="24">
        <v>1.51891453418509E-7</v>
      </c>
      <c r="X29" s="24">
        <v>-3.9285526032969099E-3</v>
      </c>
      <c r="Y29" s="24">
        <v>7.9710395026056594E-3</v>
      </c>
      <c r="Z29" s="24">
        <v>1.6280092556601299E-4</v>
      </c>
      <c r="AA29" s="24">
        <v>1.00342991441052E-4</v>
      </c>
      <c r="AB29" s="24">
        <v>4.0730923054943398E-5</v>
      </c>
      <c r="AC29" s="24">
        <v>3.32039789094462E-5</v>
      </c>
      <c r="AD29" s="24">
        <v>-9.3486665053586101E-5</v>
      </c>
      <c r="AE29" s="24">
        <v>2.8485637927024298E-4</v>
      </c>
      <c r="AF29" s="24">
        <v>1.22313689153563E-4</v>
      </c>
      <c r="AG29" s="24">
        <v>-1.5860000239106199E-4</v>
      </c>
      <c r="AH29" s="24">
        <v>9.8079896818578411E-4</v>
      </c>
      <c r="AI29" s="24">
        <v>2.8475881846279301E-4</v>
      </c>
      <c r="AJ29" s="24">
        <v>1.5976195226498E-4</v>
      </c>
      <c r="AK29" s="24">
        <v>-2.2773502690852899E-4</v>
      </c>
      <c r="AL29" s="24">
        <v>7.7848532160076597E-4</v>
      </c>
      <c r="AM29" s="24">
        <v>-2.04358296776939E-6</v>
      </c>
      <c r="AN29" s="24">
        <v>0</v>
      </c>
      <c r="AO29" s="24">
        <v>0</v>
      </c>
      <c r="AP29" s="24">
        <v>9.2145807388213394E-5</v>
      </c>
      <c r="AQ29" s="24">
        <v>0</v>
      </c>
      <c r="AR29" s="24">
        <v>0</v>
      </c>
      <c r="AS29" s="24">
        <v>0</v>
      </c>
      <c r="AT29" s="24">
        <v>-1.1838137976349701E-4</v>
      </c>
      <c r="AU29" s="24">
        <v>0</v>
      </c>
      <c r="AV29" s="24">
        <v>0</v>
      </c>
      <c r="AW29" s="24">
        <v>-7.6151824224311398E-5</v>
      </c>
      <c r="AX29" s="24">
        <v>4.8518964396929101E-5</v>
      </c>
      <c r="AY29" s="24">
        <v>-1.20839317597728E-4</v>
      </c>
      <c r="AZ29" s="24">
        <v>-2.4078421830038801E-4</v>
      </c>
      <c r="BA29" s="24">
        <v>1.50170405148955E-3</v>
      </c>
      <c r="BB29" s="24">
        <v>0</v>
      </c>
      <c r="BC29" s="24">
        <v>1.2560570683459101E-4</v>
      </c>
      <c r="BD29" s="24">
        <v>-1.5017261686100299E-4</v>
      </c>
      <c r="BE29" s="24">
        <v>0</v>
      </c>
      <c r="BF29" s="24">
        <v>-1.4466145312992399E-5</v>
      </c>
      <c r="BG29" s="24">
        <v>-1.02077332464351E-4</v>
      </c>
      <c r="BH29" s="24">
        <v>0</v>
      </c>
      <c r="BI29" s="24">
        <v>0</v>
      </c>
      <c r="BJ29" s="24">
        <v>0</v>
      </c>
      <c r="BK29" s="24">
        <v>0</v>
      </c>
      <c r="BL29" s="24">
        <v>0</v>
      </c>
      <c r="BM29" s="24">
        <v>0</v>
      </c>
      <c r="BN29" s="24">
        <v>-4.5654400154476198E-5</v>
      </c>
      <c r="BO29" s="24">
        <v>0</v>
      </c>
      <c r="BP29" s="24">
        <v>0</v>
      </c>
      <c r="BQ29" s="24">
        <v>0</v>
      </c>
      <c r="BR29" s="24">
        <v>0</v>
      </c>
      <c r="BS29" s="24">
        <v>0</v>
      </c>
      <c r="BT29" s="24">
        <v>-1.20791665125718E-5</v>
      </c>
      <c r="BU29" s="24">
        <v>3.2131735173179101E-6</v>
      </c>
      <c r="BV29" s="24">
        <v>-1.48411071035352E-6</v>
      </c>
      <c r="BW29" s="24">
        <v>-2.1671872722137701E-6</v>
      </c>
      <c r="BX29" s="24">
        <v>-1.1825676342345201E-7</v>
      </c>
      <c r="BY29" s="24">
        <v>3.0807811501250299E-6</v>
      </c>
      <c r="BZ29" s="24">
        <v>1.16186303805155E-4</v>
      </c>
      <c r="CA29" s="24">
        <v>4.0776382769843199E-4</v>
      </c>
      <c r="CB29" s="24">
        <v>3.4132425722904199E-4</v>
      </c>
      <c r="CC29" s="24">
        <v>-8.5652102379606399E-6</v>
      </c>
      <c r="CD29" s="24">
        <v>3.5159864935739701E-4</v>
      </c>
      <c r="CE29" s="24">
        <v>-2.5940347309011001E-4</v>
      </c>
      <c r="CF29" s="24">
        <v>8.2537281697102902E-4</v>
      </c>
      <c r="CG29" s="24">
        <v>2.3018268497953899E-4</v>
      </c>
      <c r="CH29" s="24">
        <v>-4.1127945358873401E-3</v>
      </c>
      <c r="CI29" s="24">
        <v>-3.6945587762390098E-3</v>
      </c>
      <c r="CJ29" s="24">
        <v>1.31765187945438E-3</v>
      </c>
      <c r="CK29" s="24">
        <v>1.08766329737459E-4</v>
      </c>
      <c r="CL29" s="24">
        <v>6.0659146201222998E-4</v>
      </c>
      <c r="CM29" s="24">
        <v>2.4173051339575601E-4</v>
      </c>
      <c r="CN29" s="26">
        <v>5.2433087446599304E-4</v>
      </c>
    </row>
    <row r="30" spans="2:92" ht="14.25" customHeight="1" x14ac:dyDescent="0.25">
      <c r="B30" s="13" t="s">
        <v>67</v>
      </c>
      <c r="C30" s="1">
        <f>INDEX(Input_Cases!$B:$C,MATCH('D1T Female'!$B30,Input_Cases!$B:$B,0),2)</f>
        <v>90</v>
      </c>
      <c r="E30" s="14"/>
      <c r="F30" s="12"/>
      <c r="G30" s="232" t="s">
        <v>293</v>
      </c>
      <c r="H30" s="49" t="s">
        <v>16</v>
      </c>
      <c r="I30" s="22">
        <f>IF(OR($C$30&lt;90,$C$31&lt;60),1,0)</f>
        <v>0</v>
      </c>
      <c r="J30" s="23">
        <v>1.4458667313163601E-2</v>
      </c>
      <c r="L30" s="93" t="str">
        <f t="shared" si="2"/>
        <v>X</v>
      </c>
      <c r="M30" s="93" t="str">
        <f t="shared" si="3"/>
        <v>X</v>
      </c>
      <c r="N30" s="93" t="str">
        <v>BP1</v>
      </c>
      <c r="O30" s="25" t="s">
        <v>16</v>
      </c>
      <c r="P30" s="25">
        <v>-8.2457090277190203E-6</v>
      </c>
      <c r="Q30" s="25">
        <v>3.9791120296687199E-6</v>
      </c>
      <c r="R30" s="25">
        <v>7.2349713519482601E-5</v>
      </c>
      <c r="S30" s="25">
        <v>4.1341114283525097E-5</v>
      </c>
      <c r="T30" s="25">
        <v>-3.78611803540309E-5</v>
      </c>
      <c r="U30" s="25">
        <v>-1.01343910586783E-3</v>
      </c>
      <c r="V30" s="25">
        <v>-4.77315320249367E-5</v>
      </c>
      <c r="W30" s="25">
        <v>4.0079530437662801E-5</v>
      </c>
      <c r="X30" s="25">
        <v>-7.7704840892285504E-5</v>
      </c>
      <c r="Y30" s="25">
        <v>1.62800925566015E-4</v>
      </c>
      <c r="Z30" s="25">
        <v>4.30019943187703E-3</v>
      </c>
      <c r="AA30" s="25">
        <v>6.6860946379986095E-4</v>
      </c>
      <c r="AB30" s="25">
        <v>1.12444711672973E-4</v>
      </c>
      <c r="AC30" s="25">
        <v>8.5878304004872999E-5</v>
      </c>
      <c r="AD30" s="25">
        <v>-3.0851442918788299E-6</v>
      </c>
      <c r="AE30" s="25">
        <v>-3.0647514799359499E-5</v>
      </c>
      <c r="AF30" s="25">
        <v>1.03933429889994E-4</v>
      </c>
      <c r="AG30" s="25">
        <v>-1.3010436272125399E-4</v>
      </c>
      <c r="AH30" s="25">
        <v>3.6635236306187502E-4</v>
      </c>
      <c r="AI30" s="25">
        <v>-1.9981526200332301E-4</v>
      </c>
      <c r="AJ30" s="25">
        <v>1.7538276004497099E-4</v>
      </c>
      <c r="AK30" s="25">
        <v>-7.2900197646454701E-5</v>
      </c>
      <c r="AL30" s="25">
        <v>3.1867853892478102E-4</v>
      </c>
      <c r="AM30" s="25">
        <v>-7.5039111635297499E-6</v>
      </c>
      <c r="AN30" s="25">
        <v>0</v>
      </c>
      <c r="AO30" s="25">
        <v>0</v>
      </c>
      <c r="AP30" s="25">
        <v>1.58151610525402E-4</v>
      </c>
      <c r="AQ30" s="25">
        <v>0</v>
      </c>
      <c r="AR30" s="25">
        <v>0</v>
      </c>
      <c r="AS30" s="25">
        <v>0</v>
      </c>
      <c r="AT30" s="25">
        <v>-1.04758927574866E-4</v>
      </c>
      <c r="AU30" s="25">
        <v>0</v>
      </c>
      <c r="AV30" s="25">
        <v>0</v>
      </c>
      <c r="AW30" s="25">
        <v>-5.2351793371469602E-5</v>
      </c>
      <c r="AX30" s="25">
        <v>-1.5714243634225701E-4</v>
      </c>
      <c r="AY30" s="25">
        <v>-9.3111787276820406E-5</v>
      </c>
      <c r="AZ30" s="25">
        <v>-1.06547045112226E-4</v>
      </c>
      <c r="BA30" s="25">
        <v>-4.4584214850372403E-4</v>
      </c>
      <c r="BB30" s="25">
        <v>0</v>
      </c>
      <c r="BC30" s="25">
        <v>-1.51065130223552E-4</v>
      </c>
      <c r="BD30" s="25">
        <v>-1.20814476693541E-4</v>
      </c>
      <c r="BE30" s="25">
        <v>0</v>
      </c>
      <c r="BF30" s="25">
        <v>-6.9499389905706198E-5</v>
      </c>
      <c r="BG30" s="25">
        <v>-1.22226431720914E-4</v>
      </c>
      <c r="BH30" s="25">
        <v>0</v>
      </c>
      <c r="BI30" s="25">
        <v>0</v>
      </c>
      <c r="BJ30" s="25">
        <v>0</v>
      </c>
      <c r="BK30" s="25">
        <v>0</v>
      </c>
      <c r="BL30" s="25">
        <v>0</v>
      </c>
      <c r="BM30" s="25">
        <v>0</v>
      </c>
      <c r="BN30" s="25">
        <v>-1.10638126703169E-4</v>
      </c>
      <c r="BO30" s="25">
        <v>0</v>
      </c>
      <c r="BP30" s="25">
        <v>0</v>
      </c>
      <c r="BQ30" s="25">
        <v>0</v>
      </c>
      <c r="BR30" s="25">
        <v>0</v>
      </c>
      <c r="BS30" s="25">
        <v>0</v>
      </c>
      <c r="BT30" s="25">
        <v>-3.75243349609113E-6</v>
      </c>
      <c r="BU30" s="25">
        <v>2.9805011519354599E-6</v>
      </c>
      <c r="BV30" s="25">
        <v>1.37389183603748E-5</v>
      </c>
      <c r="BW30" s="25">
        <v>1.7699548167503299E-6</v>
      </c>
      <c r="BX30" s="25">
        <v>-7.2840212666757298E-6</v>
      </c>
      <c r="BY30" s="25">
        <v>8.90010063627097E-6</v>
      </c>
      <c r="BZ30" s="25">
        <v>-7.4542207389038999E-5</v>
      </c>
      <c r="CA30" s="25">
        <v>1.4596539447044699E-4</v>
      </c>
      <c r="CB30" s="25">
        <v>-9.4222963474452394E-5</v>
      </c>
      <c r="CC30" s="25">
        <v>9.7605799081449804E-6</v>
      </c>
      <c r="CD30" s="25">
        <v>-1.23589392061715E-4</v>
      </c>
      <c r="CE30" s="25">
        <v>3.2438067454838398E-4</v>
      </c>
      <c r="CF30" s="25">
        <v>3.37311035657593E-5</v>
      </c>
      <c r="CG30" s="25">
        <v>6.8486755777973999E-5</v>
      </c>
      <c r="CH30" s="25">
        <v>4.8019237858361102E-4</v>
      </c>
      <c r="CI30" s="25">
        <v>2.6163141564921401E-4</v>
      </c>
      <c r="CJ30" s="25">
        <v>6.0701505530975897E-4</v>
      </c>
      <c r="CK30" s="25">
        <v>8.3843402193222103E-5</v>
      </c>
      <c r="CL30" s="25">
        <v>-1.8322633410782E-3</v>
      </c>
      <c r="CM30" s="25">
        <v>9.4660365630831701E-4</v>
      </c>
      <c r="CN30" s="27">
        <v>3.3968075327864299E-4</v>
      </c>
    </row>
    <row r="31" spans="2:92" x14ac:dyDescent="0.25">
      <c r="B31" s="13" t="s">
        <v>68</v>
      </c>
      <c r="C31" s="1">
        <f>INDEX(Input_Cases!$B:$C,MATCH('D1T Female'!$B31,Input_Cases!$B:$B,0),2)</f>
        <v>70</v>
      </c>
      <c r="E31" s="14"/>
      <c r="F31" s="12"/>
      <c r="G31" s="233"/>
      <c r="H31" s="49" t="s">
        <v>18</v>
      </c>
      <c r="I31" s="22">
        <f>IF(OR($C$30&gt;120,$C$31&gt;80),1,0)</f>
        <v>0</v>
      </c>
      <c r="J31" s="23">
        <v>-0.15505176015494601</v>
      </c>
      <c r="L31" s="93" t="str">
        <f t="shared" si="2"/>
        <v>X</v>
      </c>
      <c r="M31" s="7" t="str">
        <f t="shared" si="3"/>
        <v>X</v>
      </c>
      <c r="N31" s="93" t="str">
        <v>BP2</v>
      </c>
      <c r="O31" s="25" t="s">
        <v>18</v>
      </c>
      <c r="P31" s="25">
        <v>-1.0216455850826299E-5</v>
      </c>
      <c r="Q31" s="25">
        <v>-3.6094236480490697E-5</v>
      </c>
      <c r="R31" s="25">
        <v>-1.46295800004523E-5</v>
      </c>
      <c r="S31" s="25">
        <v>1.41547677524721E-5</v>
      </c>
      <c r="T31" s="25">
        <v>1.03580240690425E-4</v>
      </c>
      <c r="U31" s="25">
        <v>5.3316494195077997E-5</v>
      </c>
      <c r="V31" s="25">
        <v>-7.5014512817045593E-5</v>
      </c>
      <c r="W31" s="25">
        <v>-6.8694954834657003E-6</v>
      </c>
      <c r="X31" s="25">
        <v>-7.4842157893819898E-5</v>
      </c>
      <c r="Y31" s="25">
        <v>1.00342991441058E-4</v>
      </c>
      <c r="Z31" s="25">
        <v>6.6860946379985998E-4</v>
      </c>
      <c r="AA31" s="25">
        <v>3.2233882351795501E-3</v>
      </c>
      <c r="AB31" s="25">
        <v>-9.1102212505738702E-4</v>
      </c>
      <c r="AC31" s="25">
        <v>6.3077936491595803E-6</v>
      </c>
      <c r="AD31" s="25">
        <v>-7.1594140296751599E-5</v>
      </c>
      <c r="AE31" s="25">
        <v>1.9507726052627299E-4</v>
      </c>
      <c r="AF31" s="25">
        <v>-2.08917142688138E-4</v>
      </c>
      <c r="AG31" s="25">
        <v>2.8155189883200601E-5</v>
      </c>
      <c r="AH31" s="25">
        <v>1.33714167516463E-4</v>
      </c>
      <c r="AI31" s="25">
        <v>8.1866182728308994E-6</v>
      </c>
      <c r="AJ31" s="25">
        <v>-2.35320601707001E-4</v>
      </c>
      <c r="AK31" s="25">
        <v>1.25828586025315E-4</v>
      </c>
      <c r="AL31" s="25">
        <v>-2.2338846369386599E-5</v>
      </c>
      <c r="AM31" s="25">
        <v>-2.6528046616233799E-7</v>
      </c>
      <c r="AN31" s="25">
        <v>0</v>
      </c>
      <c r="AO31" s="25">
        <v>0</v>
      </c>
      <c r="AP31" s="25">
        <v>5.4160710573627902E-5</v>
      </c>
      <c r="AQ31" s="25">
        <v>0</v>
      </c>
      <c r="AR31" s="25">
        <v>0</v>
      </c>
      <c r="AS31" s="25">
        <v>0</v>
      </c>
      <c r="AT31" s="25">
        <v>1.17294298347259E-5</v>
      </c>
      <c r="AU31" s="25">
        <v>0</v>
      </c>
      <c r="AV31" s="25">
        <v>0</v>
      </c>
      <c r="AW31" s="25">
        <v>1.3033861678974799E-5</v>
      </c>
      <c r="AX31" s="25">
        <v>9.5862860882657097E-5</v>
      </c>
      <c r="AY31" s="25">
        <v>-9.7737003865151E-5</v>
      </c>
      <c r="AZ31" s="25">
        <v>-6.66936700408643E-4</v>
      </c>
      <c r="BA31" s="25">
        <v>1.22362347564757E-3</v>
      </c>
      <c r="BB31" s="25">
        <v>0</v>
      </c>
      <c r="BC31" s="25">
        <v>-4.5588696030609801E-4</v>
      </c>
      <c r="BD31" s="25">
        <v>4.59297242593407E-5</v>
      </c>
      <c r="BE31" s="25">
        <v>0</v>
      </c>
      <c r="BF31" s="25">
        <v>9.4155426607260106E-5</v>
      </c>
      <c r="BG31" s="25">
        <v>-1.9785212672350001E-4</v>
      </c>
      <c r="BH31" s="25">
        <v>0</v>
      </c>
      <c r="BI31" s="25">
        <v>0</v>
      </c>
      <c r="BJ31" s="25">
        <v>0</v>
      </c>
      <c r="BK31" s="25">
        <v>0</v>
      </c>
      <c r="BL31" s="25">
        <v>0</v>
      </c>
      <c r="BM31" s="25">
        <v>0</v>
      </c>
      <c r="BN31" s="25">
        <v>-6.27883752022004E-5</v>
      </c>
      <c r="BO31" s="25">
        <v>0</v>
      </c>
      <c r="BP31" s="25">
        <v>0</v>
      </c>
      <c r="BQ31" s="25">
        <v>0</v>
      </c>
      <c r="BR31" s="25">
        <v>0</v>
      </c>
      <c r="BS31" s="25">
        <v>0</v>
      </c>
      <c r="BT31" s="25">
        <v>1.35893152269895E-6</v>
      </c>
      <c r="BU31" s="25">
        <v>9.6277292929220505E-6</v>
      </c>
      <c r="BV31" s="25">
        <v>4.3001306942653596E-6</v>
      </c>
      <c r="BW31" s="25">
        <v>6.7795937905082799E-6</v>
      </c>
      <c r="BX31" s="25">
        <v>-4.94990875591742E-6</v>
      </c>
      <c r="BY31" s="25">
        <v>1.8643236514985401E-6</v>
      </c>
      <c r="BZ31" s="25">
        <v>-1.07025188969102E-4</v>
      </c>
      <c r="CA31" s="25">
        <v>5.1259336924672201E-5</v>
      </c>
      <c r="CB31" s="25">
        <v>2.18263525011286E-4</v>
      </c>
      <c r="CC31" s="25">
        <v>-5.5376658163591699E-6</v>
      </c>
      <c r="CD31" s="25">
        <v>1.20736929298791E-4</v>
      </c>
      <c r="CE31" s="25">
        <v>5.5866511438031204E-4</v>
      </c>
      <c r="CF31" s="25">
        <v>1.2671657074227099E-4</v>
      </c>
      <c r="CG31" s="25">
        <v>-1.8108156581027099E-4</v>
      </c>
      <c r="CH31" s="25">
        <v>7.1108236485131795E-5</v>
      </c>
      <c r="CI31" s="25">
        <v>-1.2112928454643399E-3</v>
      </c>
      <c r="CJ31" s="25">
        <v>4.1303690870328301E-4</v>
      </c>
      <c r="CK31" s="25">
        <v>-9.0762880230358496E-4</v>
      </c>
      <c r="CL31" s="25">
        <v>6.8309300740739996E-4</v>
      </c>
      <c r="CM31" s="25">
        <v>1.41750027874685E-3</v>
      </c>
      <c r="CN31" s="27">
        <v>-8.9172724000029203E-4</v>
      </c>
    </row>
    <row r="32" spans="2:92" x14ac:dyDescent="0.25">
      <c r="B32" s="13"/>
      <c r="C32" s="12"/>
      <c r="E32" s="14"/>
      <c r="F32" s="12"/>
      <c r="G32" s="233"/>
      <c r="H32" s="49" t="s">
        <v>20</v>
      </c>
      <c r="I32" s="22">
        <f>IF(OR($C$30&gt;140,$C$31&gt;90),1,0)</f>
        <v>0</v>
      </c>
      <c r="J32" s="23">
        <v>6.2149799265546098E-2</v>
      </c>
      <c r="L32" s="93" t="str">
        <f t="shared" si="2"/>
        <v>X</v>
      </c>
      <c r="M32" s="93" t="str">
        <f t="shared" si="3"/>
        <v>X</v>
      </c>
      <c r="N32" s="93" t="str">
        <v>BP3</v>
      </c>
      <c r="O32" s="25" t="s">
        <v>20</v>
      </c>
      <c r="P32" s="25">
        <v>-9.1784877205789392E-6</v>
      </c>
      <c r="Q32" s="25">
        <v>7.9937026779526205E-5</v>
      </c>
      <c r="R32" s="25">
        <v>-9.04438635891726E-5</v>
      </c>
      <c r="S32" s="25">
        <v>1.4998006876479301E-4</v>
      </c>
      <c r="T32" s="25">
        <v>-3.1047458385600801E-5</v>
      </c>
      <c r="U32" s="25">
        <v>4.0621776459014798E-4</v>
      </c>
      <c r="V32" s="25">
        <v>-1.7656671439640601E-4</v>
      </c>
      <c r="W32" s="25">
        <v>4.7950380913247498E-5</v>
      </c>
      <c r="X32" s="25">
        <v>-7.0866714079643501E-5</v>
      </c>
      <c r="Y32" s="25">
        <v>4.0730923054942497E-5</v>
      </c>
      <c r="Z32" s="25">
        <v>1.12444711672972E-4</v>
      </c>
      <c r="AA32" s="25">
        <v>-9.1102212505738995E-4</v>
      </c>
      <c r="AB32" s="25">
        <v>2.5278958032258401E-3</v>
      </c>
      <c r="AC32" s="25">
        <v>-1.5220172478901E-3</v>
      </c>
      <c r="AD32" s="25">
        <v>-2.5792800764798399E-5</v>
      </c>
      <c r="AE32" s="25">
        <v>-9.0525804702915906E-5</v>
      </c>
      <c r="AF32" s="25">
        <v>4.4513007877643401E-5</v>
      </c>
      <c r="AG32" s="25">
        <v>-4.3657365333270098E-4</v>
      </c>
      <c r="AH32" s="25">
        <v>2.5817647435453199E-4</v>
      </c>
      <c r="AI32" s="25">
        <v>4.9385699584201301E-5</v>
      </c>
      <c r="AJ32" s="25">
        <v>1.3913934893101799E-4</v>
      </c>
      <c r="AK32" s="25">
        <v>-1.6001191955102801E-4</v>
      </c>
      <c r="AL32" s="25">
        <v>-2.14618804977034E-4</v>
      </c>
      <c r="AM32" s="25">
        <v>-6.9356772239579195E-7</v>
      </c>
      <c r="AN32" s="25">
        <v>0</v>
      </c>
      <c r="AO32" s="25">
        <v>0</v>
      </c>
      <c r="AP32" s="25">
        <v>-7.9942553445166596E-5</v>
      </c>
      <c r="AQ32" s="25">
        <v>0</v>
      </c>
      <c r="AR32" s="25">
        <v>0</v>
      </c>
      <c r="AS32" s="25">
        <v>0</v>
      </c>
      <c r="AT32" s="25">
        <v>3.3808684135518499E-5</v>
      </c>
      <c r="AU32" s="25">
        <v>0</v>
      </c>
      <c r="AV32" s="25">
        <v>0</v>
      </c>
      <c r="AW32" s="25">
        <v>-8.6549129482899393E-6</v>
      </c>
      <c r="AX32" s="25">
        <v>-4.9041175050964697E-5</v>
      </c>
      <c r="AY32" s="25">
        <v>-1.15062277374999E-4</v>
      </c>
      <c r="AZ32" s="25">
        <v>1.04033202782096E-4</v>
      </c>
      <c r="BA32" s="25">
        <v>-6.2337408134196195E-5</v>
      </c>
      <c r="BB32" s="25">
        <v>0</v>
      </c>
      <c r="BC32" s="25">
        <v>-1.57293839026162E-4</v>
      </c>
      <c r="BD32" s="25">
        <v>-7.7126255941545199E-5</v>
      </c>
      <c r="BE32" s="25">
        <v>0</v>
      </c>
      <c r="BF32" s="25">
        <v>4.3837260486357501E-5</v>
      </c>
      <c r="BG32" s="25">
        <v>-1.4787216396633699E-4</v>
      </c>
      <c r="BH32" s="25">
        <v>0</v>
      </c>
      <c r="BI32" s="25">
        <v>0</v>
      </c>
      <c r="BJ32" s="25">
        <v>0</v>
      </c>
      <c r="BK32" s="25">
        <v>0</v>
      </c>
      <c r="BL32" s="25">
        <v>0</v>
      </c>
      <c r="BM32" s="25">
        <v>0</v>
      </c>
      <c r="BN32" s="25">
        <v>5.9492591761733496E-6</v>
      </c>
      <c r="BO32" s="25">
        <v>0</v>
      </c>
      <c r="BP32" s="25">
        <v>0</v>
      </c>
      <c r="BQ32" s="25">
        <v>0</v>
      </c>
      <c r="BR32" s="25">
        <v>0</v>
      </c>
      <c r="BS32" s="25">
        <v>0</v>
      </c>
      <c r="BT32" s="25">
        <v>4.1196934311931499E-6</v>
      </c>
      <c r="BU32" s="25">
        <v>-1.5940584931673801E-6</v>
      </c>
      <c r="BV32" s="25">
        <v>-8.6540358513712107E-6</v>
      </c>
      <c r="BW32" s="25">
        <v>3.3614967245563798E-6</v>
      </c>
      <c r="BX32" s="25">
        <v>2.7195392023415602E-6</v>
      </c>
      <c r="BY32" s="25">
        <v>5.8058028592874797E-7</v>
      </c>
      <c r="BZ32" s="25">
        <v>-1.3482039366857701E-6</v>
      </c>
      <c r="CA32" s="25">
        <v>1.20956305954477E-4</v>
      </c>
      <c r="CB32" s="25">
        <v>-2.0844574929021001E-4</v>
      </c>
      <c r="CC32" s="25">
        <v>6.7179790456709704E-6</v>
      </c>
      <c r="CD32" s="25">
        <v>-2.9491527609314599E-4</v>
      </c>
      <c r="CE32" s="25">
        <v>-2.10303093605606E-4</v>
      </c>
      <c r="CF32" s="25">
        <v>-3.1476091306247602E-4</v>
      </c>
      <c r="CG32" s="25">
        <v>7.4867109697717096E-5</v>
      </c>
      <c r="CH32" s="25">
        <v>-6.2482202341424399E-4</v>
      </c>
      <c r="CI32" s="25">
        <v>9.3334106026867695E-4</v>
      </c>
      <c r="CJ32" s="25">
        <v>-3.1876824649656002E-4</v>
      </c>
      <c r="CK32" s="25">
        <v>8.4113344231997404E-4</v>
      </c>
      <c r="CL32" s="25">
        <v>8.1844248830502601E-5</v>
      </c>
      <c r="CM32" s="25">
        <v>-3.9022099986049998E-5</v>
      </c>
      <c r="CN32" s="27">
        <v>7.23936236803831E-4</v>
      </c>
    </row>
    <row r="33" spans="2:92" x14ac:dyDescent="0.25">
      <c r="B33" s="13"/>
      <c r="C33" s="12"/>
      <c r="E33" s="14"/>
      <c r="F33" s="12"/>
      <c r="G33" s="234"/>
      <c r="H33" s="49" t="s">
        <v>22</v>
      </c>
      <c r="I33" s="22">
        <f>IF(OR($C$30&gt;160,$C$31&gt;100),1,0)</f>
        <v>0</v>
      </c>
      <c r="J33" s="23">
        <v>-1.3209484985816601E-2</v>
      </c>
      <c r="L33" s="93" t="str">
        <f t="shared" si="2"/>
        <v>X</v>
      </c>
      <c r="M33" s="7" t="str">
        <f t="shared" si="3"/>
        <v>X</v>
      </c>
      <c r="N33" s="93" t="str">
        <v>BP4</v>
      </c>
      <c r="O33" s="25" t="s">
        <v>22</v>
      </c>
      <c r="P33" s="25">
        <v>5.3677185049274897E-6</v>
      </c>
      <c r="Q33" s="25">
        <v>8.2606148189385203E-5</v>
      </c>
      <c r="R33" s="25">
        <v>1.6878717955411501E-4</v>
      </c>
      <c r="S33" s="25">
        <v>-1.5919253565429501E-4</v>
      </c>
      <c r="T33" s="25">
        <v>-1.9475970855872699E-4</v>
      </c>
      <c r="U33" s="25">
        <v>-9.9056548916718495E-4</v>
      </c>
      <c r="V33" s="25">
        <v>1.5723573393619701E-4</v>
      </c>
      <c r="W33" s="25">
        <v>-2.69937736632804E-5</v>
      </c>
      <c r="X33" s="25">
        <v>-6.7424880673531398E-5</v>
      </c>
      <c r="Y33" s="25">
        <v>3.3203978909432701E-5</v>
      </c>
      <c r="Z33" s="25">
        <v>8.5878304004873406E-5</v>
      </c>
      <c r="AA33" s="25">
        <v>6.3077936491648404E-6</v>
      </c>
      <c r="AB33" s="25">
        <v>-1.5220172478901E-3</v>
      </c>
      <c r="AC33" s="25">
        <v>1.0431549690843299E-2</v>
      </c>
      <c r="AD33" s="25">
        <v>-5.9897856752427201E-5</v>
      </c>
      <c r="AE33" s="25">
        <v>1.4514204938648301E-4</v>
      </c>
      <c r="AF33" s="25">
        <v>-1.01304160915567E-4</v>
      </c>
      <c r="AG33" s="25">
        <v>4.7607070741773603E-6</v>
      </c>
      <c r="AH33" s="25">
        <v>-3.2652956929195699E-4</v>
      </c>
      <c r="AI33" s="25">
        <v>-4.55168913731848E-5</v>
      </c>
      <c r="AJ33" s="25">
        <v>-3.6689838962123698E-5</v>
      </c>
      <c r="AK33" s="25">
        <v>5.9331590385977097E-5</v>
      </c>
      <c r="AL33" s="25">
        <v>8.9026409923990599E-4</v>
      </c>
      <c r="AM33" s="25">
        <v>3.3706337616732001E-5</v>
      </c>
      <c r="AN33" s="25">
        <v>0</v>
      </c>
      <c r="AO33" s="25">
        <v>0</v>
      </c>
      <c r="AP33" s="25">
        <v>-3.8324151589712097E-5</v>
      </c>
      <c r="AQ33" s="25">
        <v>0</v>
      </c>
      <c r="AR33" s="25">
        <v>0</v>
      </c>
      <c r="AS33" s="25">
        <v>0</v>
      </c>
      <c r="AT33" s="25">
        <v>7.92817949378118E-5</v>
      </c>
      <c r="AU33" s="25">
        <v>0</v>
      </c>
      <c r="AV33" s="25">
        <v>0</v>
      </c>
      <c r="AW33" s="25">
        <v>-8.5836956711841106E-5</v>
      </c>
      <c r="AX33" s="25">
        <v>3.6991245604503998E-5</v>
      </c>
      <c r="AY33" s="25">
        <v>1.16302283689713E-4</v>
      </c>
      <c r="AZ33" s="25">
        <v>5.7851504558208795E-4</v>
      </c>
      <c r="BA33" s="25">
        <v>1.3267142136629101E-4</v>
      </c>
      <c r="BB33" s="25">
        <v>0</v>
      </c>
      <c r="BC33" s="25">
        <v>-1.0589908509012099E-4</v>
      </c>
      <c r="BD33" s="25">
        <v>-7.4584910753810993E-5</v>
      </c>
      <c r="BE33" s="25">
        <v>0</v>
      </c>
      <c r="BF33" s="25">
        <v>-2.5081626011465302E-4</v>
      </c>
      <c r="BG33" s="25">
        <v>-1.65337664039219E-4</v>
      </c>
      <c r="BH33" s="25">
        <v>0</v>
      </c>
      <c r="BI33" s="25">
        <v>0</v>
      </c>
      <c r="BJ33" s="25">
        <v>0</v>
      </c>
      <c r="BK33" s="25">
        <v>0</v>
      </c>
      <c r="BL33" s="25">
        <v>0</v>
      </c>
      <c r="BM33" s="25">
        <v>0</v>
      </c>
      <c r="BN33" s="25">
        <v>1.14871535375448E-4</v>
      </c>
      <c r="BO33" s="25">
        <v>0</v>
      </c>
      <c r="BP33" s="25">
        <v>0</v>
      </c>
      <c r="BQ33" s="25">
        <v>0</v>
      </c>
      <c r="BR33" s="25">
        <v>0</v>
      </c>
      <c r="BS33" s="25">
        <v>0</v>
      </c>
      <c r="BT33" s="25">
        <v>-1.6538921579737799E-5</v>
      </c>
      <c r="BU33" s="25">
        <v>-8.9178840762496698E-6</v>
      </c>
      <c r="BV33" s="25">
        <v>2.1245094930849799E-5</v>
      </c>
      <c r="BW33" s="25">
        <v>-6.3229071132152697E-7</v>
      </c>
      <c r="BX33" s="25">
        <v>-8.2838035057356902E-6</v>
      </c>
      <c r="BY33" s="25">
        <v>-3.2184682503163598E-4</v>
      </c>
      <c r="BZ33" s="25">
        <v>2.36086164451776E-4</v>
      </c>
      <c r="CA33" s="25">
        <v>-1.43401909849292E-4</v>
      </c>
      <c r="CB33" s="25">
        <v>-1.4895215849224799E-4</v>
      </c>
      <c r="CC33" s="25">
        <v>-7.2184309712959101E-6</v>
      </c>
      <c r="CD33" s="25">
        <v>-5.2190624433991E-4</v>
      </c>
      <c r="CE33" s="25">
        <v>8.5405819938568606E-5</v>
      </c>
      <c r="CF33" s="25">
        <v>3.4861600285791898E-4</v>
      </c>
      <c r="CG33" s="25">
        <v>3.38990222027111E-4</v>
      </c>
      <c r="CH33" s="25">
        <v>1.58270673638293E-3</v>
      </c>
      <c r="CI33" s="25">
        <v>6.6706652923022303E-4</v>
      </c>
      <c r="CJ33" s="25">
        <v>8.1480521486645497E-4</v>
      </c>
      <c r="CK33" s="25">
        <v>1.18505790943138E-4</v>
      </c>
      <c r="CL33" s="25">
        <v>-1.50795535172483E-4</v>
      </c>
      <c r="CM33" s="25">
        <v>-5.8599483084164402E-4</v>
      </c>
      <c r="CN33" s="27">
        <v>2.0499617264311301E-4</v>
      </c>
    </row>
    <row r="34" spans="2:92" ht="14.25" customHeight="1" x14ac:dyDescent="0.25">
      <c r="B34" s="13" t="s">
        <v>69</v>
      </c>
      <c r="C34" s="1">
        <f>INDEX(Input_Cases!$B:$C,MATCH('D1T Female'!$B34,Input_Cases!$B:$B,0),2)</f>
        <v>0</v>
      </c>
      <c r="E34" s="14"/>
      <c r="F34" s="12"/>
      <c r="G34" s="229" t="s">
        <v>294</v>
      </c>
      <c r="H34" s="49" t="s">
        <v>24</v>
      </c>
      <c r="I34" s="22">
        <f>IF(OR($C$34=1,$C$35=1),1,0)</f>
        <v>0</v>
      </c>
      <c r="J34" s="23">
        <v>2.7982167174568199E-2</v>
      </c>
      <c r="L34" s="93" t="str">
        <f t="shared" si="2"/>
        <v>X</v>
      </c>
      <c r="M34" s="93" t="str">
        <f t="shared" si="3"/>
        <v>X</v>
      </c>
      <c r="N34" s="93" t="str">
        <v>SmokerEver</v>
      </c>
      <c r="O34" s="25" t="s">
        <v>24</v>
      </c>
      <c r="P34" s="25">
        <v>3.8964258129094903E-6</v>
      </c>
      <c r="Q34" s="25">
        <v>-1.1341890962205E-5</v>
      </c>
      <c r="R34" s="25">
        <v>-1.4224301185582199E-5</v>
      </c>
      <c r="S34" s="25">
        <v>7.3456819067523898E-6</v>
      </c>
      <c r="T34" s="25">
        <v>5.5756719242203396E-6</v>
      </c>
      <c r="U34" s="25">
        <v>2.4012274301385601E-4</v>
      </c>
      <c r="V34" s="25">
        <v>-5.59326722996596E-5</v>
      </c>
      <c r="W34" s="25">
        <v>-4.39679061546528E-5</v>
      </c>
      <c r="X34" s="25">
        <v>3.7144501563841101E-5</v>
      </c>
      <c r="Y34" s="25">
        <v>-9.3486665053586995E-5</v>
      </c>
      <c r="Z34" s="25">
        <v>-3.0851442918799802E-6</v>
      </c>
      <c r="AA34" s="25">
        <v>-7.1594140296752005E-5</v>
      </c>
      <c r="AB34" s="25">
        <v>-2.5792800764799301E-5</v>
      </c>
      <c r="AC34" s="25">
        <v>-5.98978567524238E-5</v>
      </c>
      <c r="AD34" s="25">
        <v>2.26768474049081E-3</v>
      </c>
      <c r="AE34" s="25">
        <v>-1.45520867311417E-3</v>
      </c>
      <c r="AF34" s="25">
        <v>1.17805276813382E-4</v>
      </c>
      <c r="AG34" s="25">
        <v>-3.5009166798811298E-5</v>
      </c>
      <c r="AH34" s="25">
        <v>-1.8512363635614899E-4</v>
      </c>
      <c r="AI34" s="25">
        <v>-5.0527209266355098E-5</v>
      </c>
      <c r="AJ34" s="25">
        <v>-1.5054044901405001E-7</v>
      </c>
      <c r="AK34" s="25">
        <v>5.6085984534363597E-5</v>
      </c>
      <c r="AL34" s="25">
        <v>-4.7113711843305497E-4</v>
      </c>
      <c r="AM34" s="25">
        <v>2.5503191904874898E-6</v>
      </c>
      <c r="AN34" s="25">
        <v>0</v>
      </c>
      <c r="AO34" s="25">
        <v>0</v>
      </c>
      <c r="AP34" s="25">
        <v>-1.33657407533201E-4</v>
      </c>
      <c r="AQ34" s="25">
        <v>0</v>
      </c>
      <c r="AR34" s="25">
        <v>0</v>
      </c>
      <c r="AS34" s="25">
        <v>0</v>
      </c>
      <c r="AT34" s="25">
        <v>-5.7009750807766899E-5</v>
      </c>
      <c r="AU34" s="25">
        <v>0</v>
      </c>
      <c r="AV34" s="25">
        <v>0</v>
      </c>
      <c r="AW34" s="25">
        <v>-5.4875489871744303E-5</v>
      </c>
      <c r="AX34" s="25">
        <v>-4.2131630862468399E-5</v>
      </c>
      <c r="AY34" s="25">
        <v>-8.4268312807256701E-5</v>
      </c>
      <c r="AZ34" s="25">
        <v>-9.9712779046321306E-5</v>
      </c>
      <c r="BA34" s="25">
        <v>9.3733258359454102E-6</v>
      </c>
      <c r="BB34" s="25">
        <v>0</v>
      </c>
      <c r="BC34" s="25">
        <v>6.2075494572354605E-5</v>
      </c>
      <c r="BD34" s="25">
        <v>3.1101898302221602E-5</v>
      </c>
      <c r="BE34" s="25">
        <v>0</v>
      </c>
      <c r="BF34" s="25">
        <v>4.00691483711545E-5</v>
      </c>
      <c r="BG34" s="25">
        <v>-2.7427281452714101E-5</v>
      </c>
      <c r="BH34" s="25">
        <v>0</v>
      </c>
      <c r="BI34" s="25">
        <v>0</v>
      </c>
      <c r="BJ34" s="25">
        <v>0</v>
      </c>
      <c r="BK34" s="25">
        <v>0</v>
      </c>
      <c r="BL34" s="25">
        <v>0</v>
      </c>
      <c r="BM34" s="25">
        <v>0</v>
      </c>
      <c r="BN34" s="25">
        <v>7.2504489942894898E-5</v>
      </c>
      <c r="BO34" s="25">
        <v>0</v>
      </c>
      <c r="BP34" s="25">
        <v>0</v>
      </c>
      <c r="BQ34" s="25">
        <v>0</v>
      </c>
      <c r="BR34" s="25">
        <v>0</v>
      </c>
      <c r="BS34" s="25">
        <v>0</v>
      </c>
      <c r="BT34" s="25">
        <v>6.5139849554254498E-6</v>
      </c>
      <c r="BU34" s="25">
        <v>-3.1220144016547899E-6</v>
      </c>
      <c r="BV34" s="25">
        <v>-2.99339402025791E-6</v>
      </c>
      <c r="BW34" s="25">
        <v>-6.6813187841865495E-7</v>
      </c>
      <c r="BX34" s="25">
        <v>2.8366241509533201E-6</v>
      </c>
      <c r="BY34" s="25">
        <v>4.8370993487762604E-6</v>
      </c>
      <c r="BZ34" s="25">
        <v>-6.1557593089853102E-5</v>
      </c>
      <c r="CA34" s="25">
        <v>1.06469893010368E-5</v>
      </c>
      <c r="CB34" s="25">
        <v>4.2386787162364899E-4</v>
      </c>
      <c r="CC34" s="25">
        <v>-1.9136506579520401E-6</v>
      </c>
      <c r="CD34" s="25">
        <v>-6.4979671019457205E-5</v>
      </c>
      <c r="CE34" s="25">
        <v>9.60746256430362E-5</v>
      </c>
      <c r="CF34" s="25">
        <v>1.2527244452731901E-4</v>
      </c>
      <c r="CG34" s="25">
        <v>8.6540612793931302E-5</v>
      </c>
      <c r="CH34" s="25">
        <v>-1.4391533894981401E-4</v>
      </c>
      <c r="CI34" s="25">
        <v>8.9537529282544695E-4</v>
      </c>
      <c r="CJ34" s="25">
        <v>5.0211838346676102E-4</v>
      </c>
      <c r="CK34" s="25">
        <v>-1.61052267300221E-3</v>
      </c>
      <c r="CL34" s="25">
        <v>5.4131949487660396E-4</v>
      </c>
      <c r="CM34" s="25">
        <v>-1.8037697798551501E-3</v>
      </c>
      <c r="CN34" s="27">
        <v>-1.6831949667740799E-3</v>
      </c>
    </row>
    <row r="35" spans="2:92" x14ac:dyDescent="0.25">
      <c r="B35" s="13" t="s">
        <v>70</v>
      </c>
      <c r="C35" s="1">
        <f>INDEX(Input_Cases!$B:$C,MATCH('D1T Female'!$B35,Input_Cases!$B:$B,0),2)</f>
        <v>0</v>
      </c>
      <c r="E35" s="14"/>
      <c r="F35" s="12"/>
      <c r="G35" s="231"/>
      <c r="H35" s="49" t="s">
        <v>26</v>
      </c>
      <c r="I35" s="22">
        <f>IF($C$35=1,1,0)</f>
        <v>0</v>
      </c>
      <c r="J35" s="23">
        <v>0.38322808291007299</v>
      </c>
      <c r="L35" s="93" t="str">
        <f t="shared" si="2"/>
        <v>X</v>
      </c>
      <c r="M35" s="7" t="str">
        <f t="shared" si="3"/>
        <v>X</v>
      </c>
      <c r="N35" s="93" t="str">
        <v>SmokerCurrent</v>
      </c>
      <c r="O35" s="24" t="s">
        <v>26</v>
      </c>
      <c r="P35" s="25">
        <v>2.3566540383227099E-5</v>
      </c>
      <c r="Q35" s="25">
        <v>1.4852505144339801E-5</v>
      </c>
      <c r="R35" s="25">
        <v>-7.1785910269285097E-5</v>
      </c>
      <c r="S35" s="25">
        <v>-2.3429277835633201E-4</v>
      </c>
      <c r="T35" s="25">
        <v>2.2442313570380398E-5</v>
      </c>
      <c r="U35" s="25">
        <v>-1.35362106907815E-3</v>
      </c>
      <c r="V35" s="25">
        <v>2.7917569076261599E-4</v>
      </c>
      <c r="W35" s="25">
        <v>6.9947077548471103E-5</v>
      </c>
      <c r="X35" s="25">
        <v>-7.8840093456980406E-5</v>
      </c>
      <c r="Y35" s="25">
        <v>2.8485637927024401E-4</v>
      </c>
      <c r="Z35" s="25">
        <v>-3.0647514799356701E-5</v>
      </c>
      <c r="AA35" s="25">
        <v>1.9507726052627101E-4</v>
      </c>
      <c r="AB35" s="25">
        <v>-9.0525804702914998E-5</v>
      </c>
      <c r="AC35" s="25">
        <v>1.4514204938648499E-4</v>
      </c>
      <c r="AD35" s="25">
        <v>-1.45520867311417E-3</v>
      </c>
      <c r="AE35" s="25">
        <v>5.0370908172714399E-3</v>
      </c>
      <c r="AF35" s="25">
        <v>-1.4851514998688901E-4</v>
      </c>
      <c r="AG35" s="25">
        <v>9.7267337918341206E-5</v>
      </c>
      <c r="AH35" s="25">
        <v>-1.9977503409255401E-5</v>
      </c>
      <c r="AI35" s="25">
        <v>-1.4009551155266001E-4</v>
      </c>
      <c r="AJ35" s="25">
        <v>2.8106220792421501E-4</v>
      </c>
      <c r="AK35" s="25">
        <v>1.1941545367505501E-5</v>
      </c>
      <c r="AL35" s="25">
        <v>-6.2947659999695502E-4</v>
      </c>
      <c r="AM35" s="25">
        <v>-5.4222781854990001E-7</v>
      </c>
      <c r="AN35" s="25">
        <v>0</v>
      </c>
      <c r="AO35" s="25">
        <v>0</v>
      </c>
      <c r="AP35" s="25">
        <v>-3.9721273448603799E-4</v>
      </c>
      <c r="AQ35" s="25">
        <v>0</v>
      </c>
      <c r="AR35" s="25">
        <v>0</v>
      </c>
      <c r="AS35" s="25">
        <v>0</v>
      </c>
      <c r="AT35" s="25">
        <v>1.31973238846575E-4</v>
      </c>
      <c r="AU35" s="25">
        <v>0</v>
      </c>
      <c r="AV35" s="25">
        <v>0</v>
      </c>
      <c r="AW35" s="25">
        <v>-5.13258579649021E-5</v>
      </c>
      <c r="AX35" s="25">
        <v>-7.2525948526908598E-6</v>
      </c>
      <c r="AY35" s="25">
        <v>2.0856115447500899E-4</v>
      </c>
      <c r="AZ35" s="25">
        <v>-2.1549677804398502E-3</v>
      </c>
      <c r="BA35" s="25">
        <v>1.1320030852625101E-3</v>
      </c>
      <c r="BB35" s="25">
        <v>0</v>
      </c>
      <c r="BC35" s="25">
        <v>4.6798067096223998E-4</v>
      </c>
      <c r="BD35" s="25">
        <v>1.6244479076721999E-4</v>
      </c>
      <c r="BE35" s="25">
        <v>0</v>
      </c>
      <c r="BF35" s="25">
        <v>1.0132364232857E-4</v>
      </c>
      <c r="BG35" s="25">
        <v>1.15801278508781E-4</v>
      </c>
      <c r="BH35" s="25">
        <v>0</v>
      </c>
      <c r="BI35" s="25">
        <v>0</v>
      </c>
      <c r="BJ35" s="25">
        <v>0</v>
      </c>
      <c r="BK35" s="25">
        <v>0</v>
      </c>
      <c r="BL35" s="25">
        <v>0</v>
      </c>
      <c r="BM35" s="25">
        <v>0</v>
      </c>
      <c r="BN35" s="25">
        <v>2.2926768389881799E-5</v>
      </c>
      <c r="BO35" s="25">
        <v>0</v>
      </c>
      <c r="BP35" s="25">
        <v>0</v>
      </c>
      <c r="BQ35" s="25">
        <v>0</v>
      </c>
      <c r="BR35" s="25">
        <v>0</v>
      </c>
      <c r="BS35" s="25">
        <v>0</v>
      </c>
      <c r="BT35" s="25">
        <v>6.7214634419483904E-6</v>
      </c>
      <c r="BU35" s="25">
        <v>2.6185595900797999E-5</v>
      </c>
      <c r="BV35" s="25">
        <v>1.9093396192151299E-5</v>
      </c>
      <c r="BW35" s="25">
        <v>-5.4612000752372699E-6</v>
      </c>
      <c r="BX35" s="25">
        <v>2.4110034429950899E-6</v>
      </c>
      <c r="BY35" s="25">
        <v>-1.77897602567457E-7</v>
      </c>
      <c r="BZ35" s="25">
        <v>-5.3377868589670397E-5</v>
      </c>
      <c r="CA35" s="25">
        <v>4.6560943960375701E-5</v>
      </c>
      <c r="CB35" s="25">
        <v>-1.00022384822438E-5</v>
      </c>
      <c r="CC35" s="25">
        <v>4.9324052818502902E-6</v>
      </c>
      <c r="CD35" s="25">
        <v>-3.1737410395122598E-4</v>
      </c>
      <c r="CE35" s="25">
        <v>-4.79880308543268E-4</v>
      </c>
      <c r="CF35" s="25">
        <v>-4.9161013392219795E-4</v>
      </c>
      <c r="CG35" s="25">
        <v>-4.9219835218860196E-6</v>
      </c>
      <c r="CH35" s="25">
        <v>1.1296015774677399E-3</v>
      </c>
      <c r="CI35" s="25">
        <v>-1.5146201012325701E-6</v>
      </c>
      <c r="CJ35" s="25">
        <v>1.0387334979209201E-4</v>
      </c>
      <c r="CK35" s="25">
        <v>1.3878817305141801E-3</v>
      </c>
      <c r="CL35" s="25">
        <v>3.5166811080375199E-4</v>
      </c>
      <c r="CM35" s="25">
        <v>2.4276033601020701E-3</v>
      </c>
      <c r="CN35" s="27">
        <v>1.7321910978811E-3</v>
      </c>
    </row>
    <row r="36" spans="2:92" ht="14.25" customHeight="1" x14ac:dyDescent="0.25">
      <c r="B36" s="13" t="s">
        <v>71</v>
      </c>
      <c r="C36" s="1">
        <f>INDEX(Input_Cases!$B:$C,MATCH('D1T Female'!$B36,Input_Cases!$B:$B,0),2)</f>
        <v>5</v>
      </c>
      <c r="E36" s="14"/>
      <c r="F36" s="12"/>
      <c r="G36" s="229" t="s">
        <v>297</v>
      </c>
      <c r="H36" s="49" t="s">
        <v>28</v>
      </c>
      <c r="I36" s="22">
        <f>IF($C$36&gt;5,1,0)</f>
        <v>0</v>
      </c>
      <c r="J36" s="23">
        <v>9.4833921689809905E-2</v>
      </c>
      <c r="L36" s="93" t="str">
        <f t="shared" si="2"/>
        <v>X</v>
      </c>
      <c r="M36" s="7" t="str">
        <f t="shared" ref="M36:M43" si="4">IF(N36=O36,"X","")</f>
        <v>X</v>
      </c>
      <c r="N36" s="93" t="str">
        <v>Cl1</v>
      </c>
      <c r="O36" s="25" t="s">
        <v>28</v>
      </c>
      <c r="P36" s="25">
        <v>4.0944140527435999E-6</v>
      </c>
      <c r="Q36" s="25">
        <v>-1.17966301823502E-4</v>
      </c>
      <c r="R36" s="25">
        <v>1.9154003098517E-4</v>
      </c>
      <c r="S36" s="25">
        <v>-1.10040292921768E-4</v>
      </c>
      <c r="T36" s="25">
        <v>6.5787647795062802E-5</v>
      </c>
      <c r="U36" s="25">
        <v>4.9043949583674499E-4</v>
      </c>
      <c r="V36" s="25">
        <v>1.87913872437245E-5</v>
      </c>
      <c r="W36" s="25">
        <v>8.2052990145404096E-5</v>
      </c>
      <c r="X36" s="25">
        <v>-9.6370524897387396E-5</v>
      </c>
      <c r="Y36" s="25">
        <v>1.22313689153562E-4</v>
      </c>
      <c r="Z36" s="25">
        <v>1.03933429889995E-4</v>
      </c>
      <c r="AA36" s="25">
        <v>-2.08917142688138E-4</v>
      </c>
      <c r="AB36" s="25">
        <v>4.4513007877644201E-5</v>
      </c>
      <c r="AC36" s="25">
        <v>-1.01304160915569E-4</v>
      </c>
      <c r="AD36" s="25">
        <v>1.1780527681338299E-4</v>
      </c>
      <c r="AE36" s="25">
        <v>-1.4851514998689099E-4</v>
      </c>
      <c r="AF36" s="25">
        <v>2.9192950318503402E-3</v>
      </c>
      <c r="AG36" s="25">
        <v>-2.2717982156946798E-3</v>
      </c>
      <c r="AH36" s="25">
        <v>2.4343010620417899E-5</v>
      </c>
      <c r="AI36" s="25">
        <v>3.2988448924313598E-4</v>
      </c>
      <c r="AJ36" s="25">
        <v>-5.6335804726685498E-5</v>
      </c>
      <c r="AK36" s="25">
        <v>-4.8494095304020698E-5</v>
      </c>
      <c r="AL36" s="25">
        <v>-4.5274645513710597E-4</v>
      </c>
      <c r="AM36" s="25">
        <v>1.1798949779290501E-6</v>
      </c>
      <c r="AN36" s="25">
        <v>0</v>
      </c>
      <c r="AO36" s="25">
        <v>0</v>
      </c>
      <c r="AP36" s="25">
        <v>-1.2271153472667899E-4</v>
      </c>
      <c r="AQ36" s="25">
        <v>0</v>
      </c>
      <c r="AR36" s="25">
        <v>0</v>
      </c>
      <c r="AS36" s="25">
        <v>0</v>
      </c>
      <c r="AT36" s="25">
        <v>-5.1756729339264196E-6</v>
      </c>
      <c r="AU36" s="25">
        <v>0</v>
      </c>
      <c r="AV36" s="25">
        <v>0</v>
      </c>
      <c r="AW36" s="25">
        <v>1.4807328019063801E-5</v>
      </c>
      <c r="AX36" s="25">
        <v>-8.6229009921535995E-5</v>
      </c>
      <c r="AY36" s="25">
        <v>7.6389167233813403E-5</v>
      </c>
      <c r="AZ36" s="25">
        <v>1.9116884109515001E-4</v>
      </c>
      <c r="BA36" s="25">
        <v>5.8654147439226396E-4</v>
      </c>
      <c r="BB36" s="25">
        <v>0</v>
      </c>
      <c r="BC36" s="25">
        <v>9.9245401306971801E-5</v>
      </c>
      <c r="BD36" s="25">
        <v>2.0796063248375201E-7</v>
      </c>
      <c r="BE36" s="25">
        <v>0</v>
      </c>
      <c r="BF36" s="25">
        <v>7.4313704247008506E-5</v>
      </c>
      <c r="BG36" s="25">
        <v>2.07090443568712E-4</v>
      </c>
      <c r="BH36" s="25">
        <v>0</v>
      </c>
      <c r="BI36" s="25">
        <v>0</v>
      </c>
      <c r="BJ36" s="25">
        <v>0</v>
      </c>
      <c r="BK36" s="25">
        <v>0</v>
      </c>
      <c r="BL36" s="25">
        <v>0</v>
      </c>
      <c r="BM36" s="25">
        <v>0</v>
      </c>
      <c r="BN36" s="25">
        <v>-8.5057421245581605E-6</v>
      </c>
      <c r="BO36" s="25">
        <v>0</v>
      </c>
      <c r="BP36" s="25">
        <v>0</v>
      </c>
      <c r="BQ36" s="25">
        <v>0</v>
      </c>
      <c r="BR36" s="25">
        <v>0</v>
      </c>
      <c r="BS36" s="25">
        <v>0</v>
      </c>
      <c r="BT36" s="25">
        <v>3.38711631926186E-6</v>
      </c>
      <c r="BU36" s="25">
        <v>-2.8995277327925401E-6</v>
      </c>
      <c r="BV36" s="25">
        <v>-8.3481185634617798E-6</v>
      </c>
      <c r="BW36" s="25">
        <v>-5.1753802076269502E-7</v>
      </c>
      <c r="BX36" s="25">
        <v>-1.11123312914474E-6</v>
      </c>
      <c r="BY36" s="25">
        <v>-7.5630597849126698E-6</v>
      </c>
      <c r="BZ36" s="25">
        <v>6.9482880860229806E-5</v>
      </c>
      <c r="CA36" s="25">
        <v>6.0712690772030401E-5</v>
      </c>
      <c r="CB36" s="25">
        <v>2.28219157921732E-4</v>
      </c>
      <c r="CC36" s="25">
        <v>3.0119298347687099E-6</v>
      </c>
      <c r="CD36" s="25">
        <v>-1.0158989805288099E-4</v>
      </c>
      <c r="CE36" s="25">
        <v>3.3397078452063502E-5</v>
      </c>
      <c r="CF36" s="25">
        <v>2.6222026116059501E-4</v>
      </c>
      <c r="CG36" s="25">
        <v>-3.8692064608242199E-5</v>
      </c>
      <c r="CH36" s="25">
        <v>5.6837807369159896E-4</v>
      </c>
      <c r="CI36" s="25">
        <v>5.1304028059854698E-4</v>
      </c>
      <c r="CJ36" s="25">
        <v>1.0082876361093901E-6</v>
      </c>
      <c r="CK36" s="25">
        <v>6.1142248669529401E-4</v>
      </c>
      <c r="CL36" s="25">
        <v>1.7809342671560501E-4</v>
      </c>
      <c r="CM36" s="25">
        <v>4.6469297122149402E-4</v>
      </c>
      <c r="CN36" s="27">
        <v>4.81136168448932E-4</v>
      </c>
    </row>
    <row r="37" spans="2:92" x14ac:dyDescent="0.25">
      <c r="B37" s="13"/>
      <c r="C37" s="12"/>
      <c r="D37" s="12"/>
      <c r="E37" s="14"/>
      <c r="F37" s="12"/>
      <c r="G37" s="230"/>
      <c r="H37" s="49" t="s">
        <v>30</v>
      </c>
      <c r="I37" s="22">
        <f>IF($C$36&gt;6.5,1,0)</f>
        <v>0</v>
      </c>
      <c r="J37" s="23">
        <v>9.9758716525879601E-2</v>
      </c>
      <c r="L37" s="93" t="str">
        <f t="shared" si="2"/>
        <v>X</v>
      </c>
      <c r="M37" s="7" t="str">
        <f t="shared" si="4"/>
        <v>X</v>
      </c>
      <c r="N37" s="93" t="str">
        <v>Cl2</v>
      </c>
      <c r="O37" s="25" t="s">
        <v>30</v>
      </c>
      <c r="P37" s="25">
        <v>6.1554033479104197E-6</v>
      </c>
      <c r="Q37" s="25">
        <v>3.4200237818340299E-4</v>
      </c>
      <c r="R37" s="25">
        <v>-4.7525837701528102E-4</v>
      </c>
      <c r="S37" s="25">
        <v>2.27373505144352E-4</v>
      </c>
      <c r="T37" s="25">
        <v>1.6872962786310499E-4</v>
      </c>
      <c r="U37" s="25">
        <v>-3.66340840917747E-4</v>
      </c>
      <c r="V37" s="25">
        <v>-1.1976409437873301E-4</v>
      </c>
      <c r="W37" s="25">
        <v>1.02495993221463E-4</v>
      </c>
      <c r="X37" s="25">
        <v>5.4311827649008202E-5</v>
      </c>
      <c r="Y37" s="25">
        <v>-1.5860000239104901E-4</v>
      </c>
      <c r="Z37" s="25">
        <v>-1.30104362721255E-4</v>
      </c>
      <c r="AA37" s="25">
        <v>2.81551898831993E-5</v>
      </c>
      <c r="AB37" s="25">
        <v>-4.3657365333270201E-4</v>
      </c>
      <c r="AC37" s="25">
        <v>4.7607070741821003E-6</v>
      </c>
      <c r="AD37" s="25">
        <v>-3.5009166798812097E-5</v>
      </c>
      <c r="AE37" s="25">
        <v>9.7267337918346695E-5</v>
      </c>
      <c r="AF37" s="25">
        <v>-2.2717982156946798E-3</v>
      </c>
      <c r="AG37" s="25">
        <v>1.24744877534377E-2</v>
      </c>
      <c r="AH37" s="25">
        <v>-1.00593988252487E-2</v>
      </c>
      <c r="AI37" s="25">
        <v>-3.4676647832490202E-4</v>
      </c>
      <c r="AJ37" s="25">
        <v>4.0051147661974702E-4</v>
      </c>
      <c r="AK37" s="25">
        <v>-9.9764458900398898E-5</v>
      </c>
      <c r="AL37" s="25">
        <v>-1.0030479096769199E-3</v>
      </c>
      <c r="AM37" s="25">
        <v>-4.7486635897769301E-7</v>
      </c>
      <c r="AN37" s="25">
        <v>0</v>
      </c>
      <c r="AO37" s="25">
        <v>0</v>
      </c>
      <c r="AP37" s="25">
        <v>-2.4822111341897502E-4</v>
      </c>
      <c r="AQ37" s="25">
        <v>0</v>
      </c>
      <c r="AR37" s="25">
        <v>0</v>
      </c>
      <c r="AS37" s="25">
        <v>0</v>
      </c>
      <c r="AT37" s="25">
        <v>-6.1796357122742595E-5</v>
      </c>
      <c r="AU37" s="25">
        <v>0</v>
      </c>
      <c r="AV37" s="25">
        <v>0</v>
      </c>
      <c r="AW37" s="25">
        <v>-1.89167933024144E-5</v>
      </c>
      <c r="AX37" s="25">
        <v>7.3012005539262203E-5</v>
      </c>
      <c r="AY37" s="25">
        <v>-1.5887386826825601E-4</v>
      </c>
      <c r="AZ37" s="25">
        <v>-2.0836244806284299E-3</v>
      </c>
      <c r="BA37" s="25">
        <v>1.6021616125608601E-4</v>
      </c>
      <c r="BB37" s="25">
        <v>0</v>
      </c>
      <c r="BC37" s="25">
        <v>6.9266727411849499E-6</v>
      </c>
      <c r="BD37" s="25">
        <v>-6.3250596907607996E-5</v>
      </c>
      <c r="BE37" s="25">
        <v>0</v>
      </c>
      <c r="BF37" s="25">
        <v>-6.866834568872E-5</v>
      </c>
      <c r="BG37" s="25">
        <v>-1.5880423190981499E-4</v>
      </c>
      <c r="BH37" s="25">
        <v>0</v>
      </c>
      <c r="BI37" s="25">
        <v>0</v>
      </c>
      <c r="BJ37" s="25">
        <v>0</v>
      </c>
      <c r="BK37" s="25">
        <v>0</v>
      </c>
      <c r="BL37" s="25">
        <v>0</v>
      </c>
      <c r="BM37" s="25">
        <v>0</v>
      </c>
      <c r="BN37" s="25">
        <v>-2.1126185674373899E-4</v>
      </c>
      <c r="BO37" s="25">
        <v>0</v>
      </c>
      <c r="BP37" s="25">
        <v>0</v>
      </c>
      <c r="BQ37" s="25">
        <v>0</v>
      </c>
      <c r="BR37" s="25">
        <v>0</v>
      </c>
      <c r="BS37" s="25">
        <v>0</v>
      </c>
      <c r="BT37" s="25">
        <v>1.4217672587265601E-5</v>
      </c>
      <c r="BU37" s="25">
        <v>2.9114848536403101E-5</v>
      </c>
      <c r="BV37" s="25">
        <v>7.0406486858993697E-6</v>
      </c>
      <c r="BW37" s="25">
        <v>-1.4858172245188501E-6</v>
      </c>
      <c r="BX37" s="25">
        <v>6.3069989525420599E-6</v>
      </c>
      <c r="BY37" s="25">
        <v>9.0069271409077092E-6</v>
      </c>
      <c r="BZ37" s="25">
        <v>-9.1521311663521603E-5</v>
      </c>
      <c r="CA37" s="25">
        <v>-2.4291086416191699E-5</v>
      </c>
      <c r="CB37" s="25">
        <v>2.9749650067437898E-4</v>
      </c>
      <c r="CC37" s="25">
        <v>-1.9323955325829402E-6</v>
      </c>
      <c r="CD37" s="25">
        <v>6.01842895336094E-4</v>
      </c>
      <c r="CE37" s="25">
        <v>1.55227737921493E-4</v>
      </c>
      <c r="CF37" s="25">
        <v>1.03930513676072E-5</v>
      </c>
      <c r="CG37" s="25">
        <v>2.6718210363004902E-4</v>
      </c>
      <c r="CH37" s="25">
        <v>-1.01336283663607E-4</v>
      </c>
      <c r="CI37" s="25">
        <v>-2.1539775350574799E-4</v>
      </c>
      <c r="CJ37" s="25">
        <v>-8.1901549933360298E-5</v>
      </c>
      <c r="CK37" s="25">
        <v>-3.9846058047107399E-4</v>
      </c>
      <c r="CL37" s="25">
        <v>6.4002235413921E-4</v>
      </c>
      <c r="CM37" s="25">
        <v>-8.3013807472738196E-5</v>
      </c>
      <c r="CN37" s="27">
        <v>-3.6021484355859101E-4</v>
      </c>
    </row>
    <row r="38" spans="2:92" x14ac:dyDescent="0.25">
      <c r="B38" s="49"/>
      <c r="D38" s="12"/>
      <c r="E38" s="14"/>
      <c r="F38" s="12"/>
      <c r="G38" s="231"/>
      <c r="H38" s="49" t="s">
        <v>32</v>
      </c>
      <c r="I38" s="22">
        <f>IF($C$36&gt;7.8,1,0)</f>
        <v>0</v>
      </c>
      <c r="J38" s="23">
        <v>0.345808770576433</v>
      </c>
      <c r="L38" s="93" t="str">
        <f t="shared" si="2"/>
        <v>X</v>
      </c>
      <c r="M38" s="7" t="str">
        <f t="shared" si="4"/>
        <v>X</v>
      </c>
      <c r="N38" s="7" t="str">
        <v>Cl3</v>
      </c>
      <c r="O38" s="25" t="s">
        <v>32</v>
      </c>
      <c r="P38" s="25">
        <v>2.2369343290057099E-6</v>
      </c>
      <c r="Q38" s="25">
        <v>-1.16677763430699E-4</v>
      </c>
      <c r="R38" s="25">
        <v>-4.43452067732751E-5</v>
      </c>
      <c r="S38" s="25">
        <v>2.2349151370895101E-4</v>
      </c>
      <c r="T38" s="25">
        <v>-3.4781902056428999E-4</v>
      </c>
      <c r="U38" s="25">
        <v>4.2435875805753098E-4</v>
      </c>
      <c r="V38" s="25">
        <v>-1.18477653443846E-5</v>
      </c>
      <c r="W38" s="25">
        <v>-2.7132884742808201E-4</v>
      </c>
      <c r="X38" s="25">
        <v>-6.6716469831777799E-4</v>
      </c>
      <c r="Y38" s="25">
        <v>9.8079896818577608E-4</v>
      </c>
      <c r="Z38" s="25">
        <v>3.6635236306187198E-4</v>
      </c>
      <c r="AA38" s="25">
        <v>1.33714167516463E-4</v>
      </c>
      <c r="AB38" s="25">
        <v>2.5817647435453101E-4</v>
      </c>
      <c r="AC38" s="25">
        <v>-3.2652956929196198E-4</v>
      </c>
      <c r="AD38" s="25">
        <v>-1.8512363635614701E-4</v>
      </c>
      <c r="AE38" s="25">
        <v>-1.9977503409258E-5</v>
      </c>
      <c r="AF38" s="25">
        <v>2.4343010620415701E-5</v>
      </c>
      <c r="AG38" s="25">
        <v>-1.00593988252487E-2</v>
      </c>
      <c r="AH38" s="25">
        <v>3.99421480792038E-2</v>
      </c>
      <c r="AI38" s="25">
        <v>8.7528258853138597E-4</v>
      </c>
      <c r="AJ38" s="25">
        <v>-2.93732362022676E-4</v>
      </c>
      <c r="AK38" s="25">
        <v>-1.8980920170393601E-4</v>
      </c>
      <c r="AL38" s="25">
        <v>-5.0733175944661104E-4</v>
      </c>
      <c r="AM38" s="25">
        <v>2.1714805083285801E-6</v>
      </c>
      <c r="AN38" s="25">
        <v>0</v>
      </c>
      <c r="AO38" s="25">
        <v>0</v>
      </c>
      <c r="AP38" s="25">
        <v>2.9128320712214098E-4</v>
      </c>
      <c r="AQ38" s="25">
        <v>0</v>
      </c>
      <c r="AR38" s="25">
        <v>0</v>
      </c>
      <c r="AS38" s="25">
        <v>0</v>
      </c>
      <c r="AT38" s="25">
        <v>-2.3252840120383599E-4</v>
      </c>
      <c r="AU38" s="25">
        <v>0</v>
      </c>
      <c r="AV38" s="25">
        <v>0</v>
      </c>
      <c r="AW38" s="25">
        <v>6.3095736740124299E-6</v>
      </c>
      <c r="AX38" s="25">
        <v>2.1216752366419499E-4</v>
      </c>
      <c r="AY38" s="25">
        <v>3.6371606575493197E-4</v>
      </c>
      <c r="AZ38" s="25">
        <v>2.50767634125685E-3</v>
      </c>
      <c r="BA38" s="25">
        <v>-5.3521721136703701E-5</v>
      </c>
      <c r="BB38" s="25">
        <v>0</v>
      </c>
      <c r="BC38" s="25">
        <v>-3.2949890190586901E-4</v>
      </c>
      <c r="BD38" s="25">
        <v>3.7973760018969899E-4</v>
      </c>
      <c r="BE38" s="25">
        <v>0</v>
      </c>
      <c r="BF38" s="25">
        <v>3.8056122312989499E-5</v>
      </c>
      <c r="BG38" s="25">
        <v>-3.1600473376345602E-4</v>
      </c>
      <c r="BH38" s="25">
        <v>0</v>
      </c>
      <c r="BI38" s="25">
        <v>0</v>
      </c>
      <c r="BJ38" s="25">
        <v>0</v>
      </c>
      <c r="BK38" s="25">
        <v>0</v>
      </c>
      <c r="BL38" s="25">
        <v>0</v>
      </c>
      <c r="BM38" s="25">
        <v>0</v>
      </c>
      <c r="BN38" s="25">
        <v>3.3699253938926599E-4</v>
      </c>
      <c r="BO38" s="25">
        <v>0</v>
      </c>
      <c r="BP38" s="25">
        <v>0</v>
      </c>
      <c r="BQ38" s="25">
        <v>0</v>
      </c>
      <c r="BR38" s="25">
        <v>0</v>
      </c>
      <c r="BS38" s="25">
        <v>0</v>
      </c>
      <c r="BT38" s="25">
        <v>8.1904221324906699E-6</v>
      </c>
      <c r="BU38" s="25">
        <v>-3.4214230428344301E-5</v>
      </c>
      <c r="BV38" s="25">
        <v>-9.9738393416506301E-6</v>
      </c>
      <c r="BW38" s="25">
        <v>5.3349019677529797E-6</v>
      </c>
      <c r="BX38" s="25">
        <v>-1.4505016135818701E-6</v>
      </c>
      <c r="BY38" s="25">
        <v>8.6541816176946405E-6</v>
      </c>
      <c r="BZ38" s="25">
        <v>-1.2710055714053201E-4</v>
      </c>
      <c r="CA38" s="25">
        <v>1.4335081706559001E-4</v>
      </c>
      <c r="CB38" s="25">
        <v>1.82584886932272E-4</v>
      </c>
      <c r="CC38" s="25">
        <v>2.0301374860746E-6</v>
      </c>
      <c r="CD38" s="25">
        <v>-2.3993004928381999E-4</v>
      </c>
      <c r="CE38" s="25">
        <v>3.2579546888372902E-4</v>
      </c>
      <c r="CF38" s="25">
        <v>-9.4384083076790899E-5</v>
      </c>
      <c r="CG38" s="25">
        <v>-8.2146318990756399E-5</v>
      </c>
      <c r="CH38" s="25">
        <v>-9.8404823491091197E-5</v>
      </c>
      <c r="CI38" s="25">
        <v>-1.5337182001839601E-4</v>
      </c>
      <c r="CJ38" s="25">
        <v>4.9741153086646798E-4</v>
      </c>
      <c r="CK38" s="25">
        <v>4.5833692714942699E-5</v>
      </c>
      <c r="CL38" s="25">
        <v>-1.2655124315788101E-4</v>
      </c>
      <c r="CM38" s="25">
        <v>2.6184513474335002E-4</v>
      </c>
      <c r="CN38" s="27">
        <v>8.7514678037403898E-4</v>
      </c>
    </row>
    <row r="39" spans="2:92" ht="15" customHeight="1" x14ac:dyDescent="0.25">
      <c r="B39" s="13" t="s">
        <v>165</v>
      </c>
      <c r="C39" s="114">
        <f>INDEX(Input_Cases!$B:$C,MATCH('D1T Female'!$B39,Input_Cases!$B:$B,0),2)</f>
        <v>2006</v>
      </c>
      <c r="D39" s="12"/>
      <c r="E39" s="14"/>
      <c r="F39" s="12"/>
      <c r="G39" s="204" t="s">
        <v>321</v>
      </c>
      <c r="H39" s="49" t="s">
        <v>137</v>
      </c>
      <c r="I39" s="22">
        <f>IF(C40&gt;5.7,1,0)</f>
        <v>1</v>
      </c>
      <c r="J39" s="23">
        <v>-0.33087327516185999</v>
      </c>
      <c r="L39" s="93" t="str">
        <f t="shared" si="2"/>
        <v>X</v>
      </c>
      <c r="M39" s="7" t="str">
        <f t="shared" si="4"/>
        <v>X</v>
      </c>
      <c r="N39" s="7" t="str">
        <v>HbA1C1</v>
      </c>
      <c r="O39" s="24" t="s">
        <v>137</v>
      </c>
      <c r="P39" s="25">
        <v>-1.9261121558550702E-5</v>
      </c>
      <c r="Q39" s="25">
        <v>2.5186783027890701E-4</v>
      </c>
      <c r="R39" s="25">
        <v>-1.7443117285272799E-4</v>
      </c>
      <c r="S39" s="25">
        <v>4.2802810560151498E-5</v>
      </c>
      <c r="T39" s="25">
        <v>5.2603559712760099E-5</v>
      </c>
      <c r="U39" s="25">
        <v>9.5706127966256897E-4</v>
      </c>
      <c r="V39" s="25">
        <v>6.6796607832818693E-5</v>
      </c>
      <c r="W39" s="25">
        <v>-1.16441973986206E-4</v>
      </c>
      <c r="X39" s="25">
        <v>-1.96742959798226E-4</v>
      </c>
      <c r="Y39" s="25">
        <v>2.8475881846280803E-4</v>
      </c>
      <c r="Z39" s="25">
        <v>-1.99815262003329E-4</v>
      </c>
      <c r="AA39" s="25">
        <v>8.1866182728256207E-6</v>
      </c>
      <c r="AB39" s="25">
        <v>4.9385699584203802E-5</v>
      </c>
      <c r="AC39" s="25">
        <v>-4.5516891373177001E-5</v>
      </c>
      <c r="AD39" s="25">
        <v>-5.0527209266355098E-5</v>
      </c>
      <c r="AE39" s="25">
        <v>-1.4009551155265101E-4</v>
      </c>
      <c r="AF39" s="25">
        <v>3.2988448924313099E-4</v>
      </c>
      <c r="AG39" s="25">
        <v>-3.46766478324885E-4</v>
      </c>
      <c r="AH39" s="25">
        <v>8.7528258853136504E-4</v>
      </c>
      <c r="AI39" s="25">
        <v>9.1670223485204299E-3</v>
      </c>
      <c r="AJ39" s="25">
        <v>-4.83295787652171E-3</v>
      </c>
      <c r="AK39" s="25">
        <v>-1.47475681839886E-4</v>
      </c>
      <c r="AL39" s="25">
        <v>-1.3590556630049099E-3</v>
      </c>
      <c r="AM39" s="25">
        <v>1.22178886348342E-5</v>
      </c>
      <c r="AN39" s="25">
        <v>0</v>
      </c>
      <c r="AO39" s="25">
        <v>0</v>
      </c>
      <c r="AP39" s="25">
        <v>5.3010293230362499E-5</v>
      </c>
      <c r="AQ39" s="25">
        <v>0</v>
      </c>
      <c r="AR39" s="25">
        <v>0</v>
      </c>
      <c r="AS39" s="25">
        <v>0</v>
      </c>
      <c r="AT39" s="25">
        <v>1.8679256504394899E-4</v>
      </c>
      <c r="AU39" s="25">
        <v>0</v>
      </c>
      <c r="AV39" s="25">
        <v>0</v>
      </c>
      <c r="AW39" s="25">
        <v>-1.0909652807741401E-4</v>
      </c>
      <c r="AX39" s="25">
        <v>4.0334404307308799E-4</v>
      </c>
      <c r="AY39" s="25">
        <v>2.26988740514068E-4</v>
      </c>
      <c r="AZ39" s="25">
        <v>-1.04313501549449E-3</v>
      </c>
      <c r="BA39" s="25">
        <v>5.5586060977240405E-4</v>
      </c>
      <c r="BB39" s="25">
        <v>0</v>
      </c>
      <c r="BC39" s="25">
        <v>-5.4830574448532497E-4</v>
      </c>
      <c r="BD39" s="25">
        <v>3.6270637316891099E-4</v>
      </c>
      <c r="BE39" s="25">
        <v>0</v>
      </c>
      <c r="BF39" s="25">
        <v>7.8934625541043105E-5</v>
      </c>
      <c r="BG39" s="25">
        <v>-3.9160453444868099E-4</v>
      </c>
      <c r="BH39" s="25">
        <v>0</v>
      </c>
      <c r="BI39" s="25">
        <v>0</v>
      </c>
      <c r="BJ39" s="25">
        <v>0</v>
      </c>
      <c r="BK39" s="25">
        <v>0</v>
      </c>
      <c r="BL39" s="25">
        <v>0</v>
      </c>
      <c r="BM39" s="25">
        <v>0</v>
      </c>
      <c r="BN39" s="25">
        <v>-8.8250490347326603E-5</v>
      </c>
      <c r="BO39" s="25">
        <v>0</v>
      </c>
      <c r="BP39" s="25">
        <v>0</v>
      </c>
      <c r="BQ39" s="25">
        <v>0</v>
      </c>
      <c r="BR39" s="25">
        <v>0</v>
      </c>
      <c r="BS39" s="25">
        <v>0</v>
      </c>
      <c r="BT39" s="25">
        <v>1.8287314942749298E-5</v>
      </c>
      <c r="BU39" s="25">
        <v>1.6152794839595899E-5</v>
      </c>
      <c r="BV39" s="25">
        <v>-1.89936191115296E-5</v>
      </c>
      <c r="BW39" s="25">
        <v>7.2321480590965996E-6</v>
      </c>
      <c r="BX39" s="25">
        <v>1.1410722599243201E-6</v>
      </c>
      <c r="BY39" s="25">
        <v>1.5132693570324699E-5</v>
      </c>
      <c r="BZ39" s="25">
        <v>-9.7521895938016898E-4</v>
      </c>
      <c r="CA39" s="25">
        <v>1.0811910412795899E-4</v>
      </c>
      <c r="CB39" s="25">
        <v>6.9270732367390005E-5</v>
      </c>
      <c r="CC39" s="25">
        <v>-7.8060055264169107E-6</v>
      </c>
      <c r="CD39" s="25">
        <v>2.6733098336648902E-4</v>
      </c>
      <c r="CE39" s="25">
        <v>4.8179612834329898E-4</v>
      </c>
      <c r="CF39" s="25">
        <v>1.0807715381015601E-4</v>
      </c>
      <c r="CG39" s="25">
        <v>1.7312393639650099E-4</v>
      </c>
      <c r="CH39" s="25">
        <v>-1.1435281332923201E-3</v>
      </c>
      <c r="CI39" s="25">
        <v>-6.6143938843911496E-4</v>
      </c>
      <c r="CJ39" s="25">
        <v>-4.5842849277834502E-4</v>
      </c>
      <c r="CK39" s="25">
        <v>-6.91218061486198E-5</v>
      </c>
      <c r="CL39" s="25">
        <v>2.6170339171643201E-3</v>
      </c>
      <c r="CM39" s="25">
        <v>-5.7925777846589603E-4</v>
      </c>
      <c r="CN39" s="27">
        <v>-3.17582420255619E-4</v>
      </c>
    </row>
    <row r="40" spans="2:92" x14ac:dyDescent="0.25">
      <c r="B40" s="13" t="s">
        <v>273</v>
      </c>
      <c r="C40" s="113">
        <f>INDEX(Input_Cases!$B:$C,MATCH('D1T Female'!$B40,Input_Cases!$B:$B,0),2)</f>
        <v>7.0000000000000009</v>
      </c>
      <c r="D40" s="12"/>
      <c r="E40" s="14"/>
      <c r="F40" s="12"/>
      <c r="G40" s="205"/>
      <c r="H40" s="49" t="s">
        <v>138</v>
      </c>
      <c r="I40" s="22">
        <f>IF(C40&gt;6.5,1,0)</f>
        <v>1</v>
      </c>
      <c r="J40" s="23">
        <v>-0.268595598159446</v>
      </c>
      <c r="L40" s="93" t="str">
        <f t="shared" si="2"/>
        <v>X</v>
      </c>
      <c r="M40" s="7" t="str">
        <f t="shared" si="4"/>
        <v>X</v>
      </c>
      <c r="N40" s="7" t="str">
        <v>HbA1C2</v>
      </c>
      <c r="O40" s="24" t="s">
        <v>138</v>
      </c>
      <c r="P40" s="24">
        <v>1.0411210923807001E-5</v>
      </c>
      <c r="Q40" s="24">
        <v>-2.1915691157761401E-4</v>
      </c>
      <c r="R40" s="24">
        <v>2.8490622056736301E-4</v>
      </c>
      <c r="S40" s="24">
        <v>-5.5620870429437003E-5</v>
      </c>
      <c r="T40" s="24">
        <v>-1.0633384413325901E-4</v>
      </c>
      <c r="U40" s="24">
        <v>-3.6005934866885998E-4</v>
      </c>
      <c r="V40" s="24">
        <v>-1.8108952857908599E-4</v>
      </c>
      <c r="W40" s="24">
        <v>2.4719653430697E-5</v>
      </c>
      <c r="X40" s="24">
        <v>-1.9622678232057399E-4</v>
      </c>
      <c r="Y40" s="24">
        <v>1.59761952264963E-4</v>
      </c>
      <c r="Z40" s="24">
        <v>1.7538276004496999E-4</v>
      </c>
      <c r="AA40" s="24">
        <v>-2.3532060170699699E-4</v>
      </c>
      <c r="AB40" s="24">
        <v>1.3913934893100701E-4</v>
      </c>
      <c r="AC40" s="24">
        <v>-3.6689838962123298E-5</v>
      </c>
      <c r="AD40" s="24">
        <v>-1.5054044901346601E-7</v>
      </c>
      <c r="AE40" s="24">
        <v>2.8106220792420899E-4</v>
      </c>
      <c r="AF40" s="24">
        <v>-5.63358047266799E-5</v>
      </c>
      <c r="AG40" s="24">
        <v>4.0051147661972301E-4</v>
      </c>
      <c r="AH40" s="24">
        <v>-2.93732362022658E-4</v>
      </c>
      <c r="AI40" s="24">
        <v>-4.83295787652171E-3</v>
      </c>
      <c r="AJ40" s="24">
        <v>9.1396784473897E-3</v>
      </c>
      <c r="AK40" s="24">
        <v>-4.2383697574927296E-3</v>
      </c>
      <c r="AL40" s="24">
        <v>-1.3148534707604101E-4</v>
      </c>
      <c r="AM40" s="24">
        <v>-5.8434095721512803E-6</v>
      </c>
      <c r="AN40" s="24">
        <v>0</v>
      </c>
      <c r="AO40" s="24">
        <v>0</v>
      </c>
      <c r="AP40" s="24">
        <v>-1.8892651108914099E-4</v>
      </c>
      <c r="AQ40" s="24">
        <v>0</v>
      </c>
      <c r="AR40" s="24">
        <v>0</v>
      </c>
      <c r="AS40" s="24">
        <v>0</v>
      </c>
      <c r="AT40" s="24">
        <v>-6.4503755386531797E-5</v>
      </c>
      <c r="AU40" s="24">
        <v>0</v>
      </c>
      <c r="AV40" s="24">
        <v>0</v>
      </c>
      <c r="AW40" s="24">
        <v>-1.8007050048467001E-4</v>
      </c>
      <c r="AX40" s="24">
        <v>-1.94355597031271E-4</v>
      </c>
      <c r="AY40" s="24">
        <v>4.9325794507636798E-5</v>
      </c>
      <c r="AZ40" s="24">
        <v>9.7183394596039104E-4</v>
      </c>
      <c r="BA40" s="24">
        <v>-3.95461132169158E-5</v>
      </c>
      <c r="BB40" s="24">
        <v>0</v>
      </c>
      <c r="BC40" s="24">
        <v>1.1461144089391401E-4</v>
      </c>
      <c r="BD40" s="24">
        <v>5.4586696573366E-5</v>
      </c>
      <c r="BE40" s="24">
        <v>0</v>
      </c>
      <c r="BF40" s="24">
        <v>9.9595113891874296E-5</v>
      </c>
      <c r="BG40" s="24">
        <v>-3.16157215799808E-5</v>
      </c>
      <c r="BH40" s="24">
        <v>0</v>
      </c>
      <c r="BI40" s="24">
        <v>0</v>
      </c>
      <c r="BJ40" s="24">
        <v>0</v>
      </c>
      <c r="BK40" s="24">
        <v>0</v>
      </c>
      <c r="BL40" s="24">
        <v>0</v>
      </c>
      <c r="BM40" s="24">
        <v>0</v>
      </c>
      <c r="BN40" s="24">
        <v>2.6380814704000802E-4</v>
      </c>
      <c r="BO40" s="24">
        <v>0</v>
      </c>
      <c r="BP40" s="24">
        <v>0</v>
      </c>
      <c r="BQ40" s="24">
        <v>0</v>
      </c>
      <c r="BR40" s="24">
        <v>0</v>
      </c>
      <c r="BS40" s="24">
        <v>0</v>
      </c>
      <c r="BT40" s="24">
        <v>1.628899994764E-6</v>
      </c>
      <c r="BU40" s="24">
        <v>-1.4789810859175299E-5</v>
      </c>
      <c r="BV40" s="24">
        <v>4.3488004114826102E-6</v>
      </c>
      <c r="BW40" s="24">
        <v>-3.7038932235515801E-6</v>
      </c>
      <c r="BX40" s="24">
        <v>-7.4611806116746803E-6</v>
      </c>
      <c r="BY40" s="24">
        <v>-1.89427007292283E-6</v>
      </c>
      <c r="BZ40" s="24">
        <v>-1.72087688794416E-5</v>
      </c>
      <c r="CA40" s="24">
        <v>-1.07588286722535E-4</v>
      </c>
      <c r="CB40" s="24">
        <v>2.05696686921475E-4</v>
      </c>
      <c r="CC40" s="24">
        <v>-1.76163336994338E-6</v>
      </c>
      <c r="CD40" s="24">
        <v>-3.5894356582390303E-5</v>
      </c>
      <c r="CE40" s="24">
        <v>-1.55270322839648E-4</v>
      </c>
      <c r="CF40" s="24">
        <v>-5.1397480317344101E-5</v>
      </c>
      <c r="CG40" s="24">
        <v>1.2771750182533799E-4</v>
      </c>
      <c r="CH40" s="24">
        <v>9.9722860712019804E-4</v>
      </c>
      <c r="CI40" s="24">
        <v>1.0927669756496499E-4</v>
      </c>
      <c r="CJ40" s="24">
        <v>-9.1490186878082406E-5</v>
      </c>
      <c r="CK40" s="24">
        <v>-2.7864371395114698E-4</v>
      </c>
      <c r="CL40" s="24">
        <v>-1.4451412943361901E-4</v>
      </c>
      <c r="CM40" s="24">
        <v>-3.2122400900622301E-4</v>
      </c>
      <c r="CN40" s="26">
        <v>1.24779922900249E-4</v>
      </c>
    </row>
    <row r="41" spans="2:92" x14ac:dyDescent="0.25">
      <c r="B41" s="13"/>
      <c r="C41" s="12"/>
      <c r="D41" s="12"/>
      <c r="E41" s="14"/>
      <c r="F41" s="12"/>
      <c r="G41" s="205"/>
      <c r="H41" s="49" t="s">
        <v>139</v>
      </c>
      <c r="I41" s="22">
        <f>IF(C40&gt;7,1,0)</f>
        <v>0</v>
      </c>
      <c r="J41" s="23">
        <v>-8.4622058992810695E-2</v>
      </c>
      <c r="L41" s="93" t="str">
        <f t="shared" si="2"/>
        <v>X</v>
      </c>
      <c r="M41" s="7" t="str">
        <f t="shared" si="4"/>
        <v>X</v>
      </c>
      <c r="N41" s="7" t="str">
        <v>HbA1C3</v>
      </c>
      <c r="O41" s="25" t="s">
        <v>139</v>
      </c>
      <c r="P41" s="25">
        <v>1.8185188902736401E-6</v>
      </c>
      <c r="Q41" s="25">
        <v>1.31524367100243E-4</v>
      </c>
      <c r="R41" s="25">
        <v>-1.87546843305698E-4</v>
      </c>
      <c r="S41" s="25">
        <v>1.0608057008827799E-5</v>
      </c>
      <c r="T41" s="25">
        <v>2.3436055037277199E-4</v>
      </c>
      <c r="U41" s="25">
        <v>-7.6133478194481002E-4</v>
      </c>
      <c r="V41" s="25">
        <v>1.4442346381396699E-4</v>
      </c>
      <c r="W41" s="25">
        <v>-1.56906638754309E-4</v>
      </c>
      <c r="X41" s="25">
        <v>3.5780738757637998E-4</v>
      </c>
      <c r="Y41" s="25">
        <v>-2.2773502690850899E-4</v>
      </c>
      <c r="Z41" s="25">
        <v>-7.2900197646444306E-5</v>
      </c>
      <c r="AA41" s="25">
        <v>1.25828586025315E-4</v>
      </c>
      <c r="AB41" s="25">
        <v>-1.6001191955102099E-4</v>
      </c>
      <c r="AC41" s="25">
        <v>5.9331590385975999E-5</v>
      </c>
      <c r="AD41" s="25">
        <v>5.6085984534363299E-5</v>
      </c>
      <c r="AE41" s="25">
        <v>1.19415453674942E-5</v>
      </c>
      <c r="AF41" s="25">
        <v>-4.8494095304022202E-5</v>
      </c>
      <c r="AG41" s="25">
        <v>-9.9764458900381103E-5</v>
      </c>
      <c r="AH41" s="25">
        <v>-1.89809201703944E-4</v>
      </c>
      <c r="AI41" s="25">
        <v>-1.4747568183988099E-4</v>
      </c>
      <c r="AJ41" s="25">
        <v>-4.2383697574927201E-3</v>
      </c>
      <c r="AK41" s="25">
        <v>5.1021466516653199E-3</v>
      </c>
      <c r="AL41" s="25">
        <v>-3.4122867156796102E-4</v>
      </c>
      <c r="AM41" s="25">
        <v>-6.5128658498972197E-6</v>
      </c>
      <c r="AN41" s="25">
        <v>0</v>
      </c>
      <c r="AO41" s="25">
        <v>0</v>
      </c>
      <c r="AP41" s="25">
        <v>5.3469354687553097E-5</v>
      </c>
      <c r="AQ41" s="25">
        <v>0</v>
      </c>
      <c r="AR41" s="25">
        <v>0</v>
      </c>
      <c r="AS41" s="25">
        <v>0</v>
      </c>
      <c r="AT41" s="25">
        <v>-2.6193090174689399E-5</v>
      </c>
      <c r="AU41" s="25">
        <v>0</v>
      </c>
      <c r="AV41" s="25">
        <v>0</v>
      </c>
      <c r="AW41" s="25">
        <v>1.6701141819274099E-4</v>
      </c>
      <c r="AX41" s="25">
        <v>8.29505880484303E-5</v>
      </c>
      <c r="AY41" s="25">
        <v>1.6173070954538099E-5</v>
      </c>
      <c r="AZ41" s="25">
        <v>-4.7534985509801699E-4</v>
      </c>
      <c r="BA41" s="25">
        <v>1.61092957445532E-5</v>
      </c>
      <c r="BB41" s="25">
        <v>0</v>
      </c>
      <c r="BC41" s="25">
        <v>-5.7329144214000801E-5</v>
      </c>
      <c r="BD41" s="25">
        <v>-1.32431118135551E-4</v>
      </c>
      <c r="BE41" s="25">
        <v>0</v>
      </c>
      <c r="BF41" s="25">
        <v>-9.0085374979425402E-5</v>
      </c>
      <c r="BG41" s="25">
        <v>2.9760552022558002E-5</v>
      </c>
      <c r="BH41" s="25">
        <v>0</v>
      </c>
      <c r="BI41" s="25">
        <v>0</v>
      </c>
      <c r="BJ41" s="25">
        <v>0</v>
      </c>
      <c r="BK41" s="25">
        <v>0</v>
      </c>
      <c r="BL41" s="25">
        <v>0</v>
      </c>
      <c r="BM41" s="25">
        <v>0</v>
      </c>
      <c r="BN41" s="25">
        <v>-1.43600726828794E-4</v>
      </c>
      <c r="BO41" s="25">
        <v>0</v>
      </c>
      <c r="BP41" s="25">
        <v>0</v>
      </c>
      <c r="BQ41" s="25">
        <v>0</v>
      </c>
      <c r="BR41" s="25">
        <v>0</v>
      </c>
      <c r="BS41" s="25">
        <v>0</v>
      </c>
      <c r="BT41" s="25">
        <v>-6.2474798876732297E-6</v>
      </c>
      <c r="BU41" s="25">
        <v>6.5463991799592803E-6</v>
      </c>
      <c r="BV41" s="25">
        <v>1.48059149043027E-5</v>
      </c>
      <c r="BW41" s="25">
        <v>5.3125680279692004E-7</v>
      </c>
      <c r="BX41" s="25">
        <v>6.0124655557760297E-6</v>
      </c>
      <c r="BY41" s="25">
        <v>-2.1238076501961101E-6</v>
      </c>
      <c r="BZ41" s="25">
        <v>1.11993838801416E-4</v>
      </c>
      <c r="CA41" s="25">
        <v>-3.9862815116561202E-5</v>
      </c>
      <c r="CB41" s="25">
        <v>-1.08699906254768E-4</v>
      </c>
      <c r="CC41" s="25">
        <v>6.3713340016807903E-6</v>
      </c>
      <c r="CD41" s="25">
        <v>-5.8004423676844897E-4</v>
      </c>
      <c r="CE41" s="25">
        <v>-1.8573166606119E-5</v>
      </c>
      <c r="CF41" s="25">
        <v>-2.9180796129629299E-4</v>
      </c>
      <c r="CG41" s="25">
        <v>-2.30141142620585E-4</v>
      </c>
      <c r="CH41" s="25">
        <v>2.9764506294985797E-4</v>
      </c>
      <c r="CI41" s="25">
        <v>-1.05741725022098E-3</v>
      </c>
      <c r="CJ41" s="25">
        <v>9.8571736568088005E-5</v>
      </c>
      <c r="CK41" s="25">
        <v>-7.6019688156308499E-4</v>
      </c>
      <c r="CL41" s="25">
        <v>-2.8994831906042798E-4</v>
      </c>
      <c r="CM41" s="25">
        <v>-5.7969541753902004E-4</v>
      </c>
      <c r="CN41" s="27">
        <v>-8.0623377442395005E-4</v>
      </c>
    </row>
    <row r="42" spans="2:92" s="12" customFormat="1" x14ac:dyDescent="0.25">
      <c r="B42" s="46" t="s">
        <v>380</v>
      </c>
      <c r="E42" s="14"/>
      <c r="G42" s="205"/>
      <c r="H42" s="49" t="s">
        <v>140</v>
      </c>
      <c r="I42" s="22">
        <f>IF(C40&gt;10,1,0)</f>
        <v>0</v>
      </c>
      <c r="J42" s="23">
        <v>1.1835222924145601</v>
      </c>
      <c r="K42" s="7"/>
      <c r="L42" s="93" t="str">
        <f t="shared" si="2"/>
        <v>X</v>
      </c>
      <c r="M42" s="7" t="str">
        <f t="shared" si="4"/>
        <v>X</v>
      </c>
      <c r="N42" s="7" t="str">
        <v>HbA1C4</v>
      </c>
      <c r="O42" s="24" t="s">
        <v>140</v>
      </c>
      <c r="P42" s="25">
        <v>2.1170961292481201E-4</v>
      </c>
      <c r="Q42" s="25">
        <v>-3.1963750276472601E-4</v>
      </c>
      <c r="R42" s="25">
        <v>2.7892036993348802E-4</v>
      </c>
      <c r="S42" s="25">
        <v>-4.6885774584787699E-4</v>
      </c>
      <c r="T42" s="25">
        <v>-5.40081104017943E-4</v>
      </c>
      <c r="U42" s="25">
        <v>-6.4625271729057601E-3</v>
      </c>
      <c r="V42" s="25">
        <v>-2.6776654508788798E-4</v>
      </c>
      <c r="W42" s="25">
        <v>2.9079633473994801E-4</v>
      </c>
      <c r="X42" s="25">
        <v>-2.7257500445481401E-4</v>
      </c>
      <c r="Y42" s="25">
        <v>7.7848532160065896E-4</v>
      </c>
      <c r="Z42" s="25">
        <v>3.1867853892475999E-4</v>
      </c>
      <c r="AA42" s="25">
        <v>-2.2338846369354002E-5</v>
      </c>
      <c r="AB42" s="25">
        <v>-2.14618804976874E-4</v>
      </c>
      <c r="AC42" s="25">
        <v>8.9026409923981199E-4</v>
      </c>
      <c r="AD42" s="25">
        <v>-4.7113711843308398E-4</v>
      </c>
      <c r="AE42" s="25">
        <v>-6.2947659999692098E-4</v>
      </c>
      <c r="AF42" s="25">
        <v>-4.5274645513702103E-4</v>
      </c>
      <c r="AG42" s="25">
        <v>-1.00304790967698E-3</v>
      </c>
      <c r="AH42" s="25">
        <v>-5.0733175944642998E-4</v>
      </c>
      <c r="AI42" s="25">
        <v>-1.35905566300497E-3</v>
      </c>
      <c r="AJ42" s="25">
        <v>-1.31485347076001E-4</v>
      </c>
      <c r="AK42" s="25">
        <v>-3.41228671567998E-4</v>
      </c>
      <c r="AL42" s="25">
        <v>6.7363826898528101E-2</v>
      </c>
      <c r="AM42" s="25">
        <v>2.7698998723330699E-5</v>
      </c>
      <c r="AN42" s="25">
        <v>0</v>
      </c>
      <c r="AO42" s="25">
        <v>0</v>
      </c>
      <c r="AP42" s="25">
        <v>-1.65482641966085E-4</v>
      </c>
      <c r="AQ42" s="25">
        <v>0</v>
      </c>
      <c r="AR42" s="25">
        <v>0</v>
      </c>
      <c r="AS42" s="25">
        <v>0</v>
      </c>
      <c r="AT42" s="25">
        <v>6.6096380752176097E-5</v>
      </c>
      <c r="AU42" s="25">
        <v>0</v>
      </c>
      <c r="AV42" s="25">
        <v>0</v>
      </c>
      <c r="AW42" s="25">
        <v>1.10985126280014E-4</v>
      </c>
      <c r="AX42" s="25">
        <v>3.34580620657456E-4</v>
      </c>
      <c r="AY42" s="25">
        <v>6.0468898936048604E-4</v>
      </c>
      <c r="AZ42" s="25">
        <v>-3.82487991429046E-4</v>
      </c>
      <c r="BA42" s="25">
        <v>3.3702869329813498E-3</v>
      </c>
      <c r="BB42" s="25">
        <v>0</v>
      </c>
      <c r="BC42" s="25">
        <v>-6.4030568200232698E-4</v>
      </c>
      <c r="BD42" s="25">
        <v>-5.5932877905780795E-4</v>
      </c>
      <c r="BE42" s="25">
        <v>0</v>
      </c>
      <c r="BF42" s="25">
        <v>-3.10628548620859E-4</v>
      </c>
      <c r="BG42" s="25">
        <v>5.3965365123426602E-4</v>
      </c>
      <c r="BH42" s="25">
        <v>0</v>
      </c>
      <c r="BI42" s="25">
        <v>0</v>
      </c>
      <c r="BJ42" s="25">
        <v>0</v>
      </c>
      <c r="BK42" s="25">
        <v>0</v>
      </c>
      <c r="BL42" s="25">
        <v>0</v>
      </c>
      <c r="BM42" s="25">
        <v>0</v>
      </c>
      <c r="BN42" s="25">
        <v>9.8907766077614804E-5</v>
      </c>
      <c r="BO42" s="25">
        <v>0</v>
      </c>
      <c r="BP42" s="25">
        <v>0</v>
      </c>
      <c r="BQ42" s="25">
        <v>0</v>
      </c>
      <c r="BR42" s="25">
        <v>0</v>
      </c>
      <c r="BS42" s="25">
        <v>0</v>
      </c>
      <c r="BT42" s="25">
        <v>-9.6577933116952903E-4</v>
      </c>
      <c r="BU42" s="25">
        <v>9.0218182503484207E-6</v>
      </c>
      <c r="BV42" s="25">
        <v>8.5455984517212005E-5</v>
      </c>
      <c r="BW42" s="25">
        <v>8.3881314597318908E-6</v>
      </c>
      <c r="BX42" s="25">
        <v>-1.04466578476821E-5</v>
      </c>
      <c r="BY42" s="25">
        <v>-3.8891310330813602E-5</v>
      </c>
      <c r="BZ42" s="25">
        <v>-1.69240383803313E-4</v>
      </c>
      <c r="CA42" s="25">
        <v>5.1792315592126895E-4</v>
      </c>
      <c r="CB42" s="25">
        <v>-5.4525446236471E-4</v>
      </c>
      <c r="CC42" s="25">
        <v>-1.5854734226408199E-5</v>
      </c>
      <c r="CD42" s="25">
        <v>-3.1448173108399899E-3</v>
      </c>
      <c r="CE42" s="25">
        <v>-1.83371611395053E-6</v>
      </c>
      <c r="CF42" s="25">
        <v>-5.5231715073544298E-4</v>
      </c>
      <c r="CG42" s="25">
        <v>-4.8984939079480597E-5</v>
      </c>
      <c r="CH42" s="25">
        <v>1.9126720952690401E-3</v>
      </c>
      <c r="CI42" s="25">
        <v>2.3490620635027702E-3</v>
      </c>
      <c r="CJ42" s="25">
        <v>3.3268058278931601E-4</v>
      </c>
      <c r="CK42" s="25">
        <v>9.3978621855218597E-4</v>
      </c>
      <c r="CL42" s="25">
        <v>-1.25445239519881E-3</v>
      </c>
      <c r="CM42" s="25">
        <v>5.71900300964514E-3</v>
      </c>
      <c r="CN42" s="27">
        <v>4.3180662298457498E-3</v>
      </c>
    </row>
    <row r="43" spans="2:92" s="12" customFormat="1" ht="15.75" x14ac:dyDescent="0.25">
      <c r="B43" s="16" t="s">
        <v>77</v>
      </c>
      <c r="C43" s="1">
        <f>INDEX(Input_Cases!$B:$C,MATCH('D1T Female'!$B43,Input_Cases!$B:$B,0),2)</f>
        <v>0</v>
      </c>
      <c r="E43" s="14"/>
      <c r="G43" s="205"/>
      <c r="H43" s="49" t="s">
        <v>141</v>
      </c>
      <c r="I43" s="22">
        <f>2009-C39</f>
        <v>3</v>
      </c>
      <c r="J43" s="23">
        <v>9.1438174339770095E-4</v>
      </c>
      <c r="K43" s="7"/>
      <c r="L43" s="93" t="str">
        <f t="shared" si="2"/>
        <v>X</v>
      </c>
      <c r="M43" s="7" t="str">
        <f t="shared" si="4"/>
        <v>X</v>
      </c>
      <c r="N43" s="93" t="str">
        <v>DIBAge</v>
      </c>
      <c r="O43" s="25" t="s">
        <v>141</v>
      </c>
      <c r="P43" s="25">
        <v>2.01056009334095E-7</v>
      </c>
      <c r="Q43" s="25">
        <v>1.46539159334146E-6</v>
      </c>
      <c r="R43" s="25">
        <v>1.42843464653523E-6</v>
      </c>
      <c r="S43" s="25">
        <v>1.3532861357927299E-6</v>
      </c>
      <c r="T43" s="25">
        <v>1.3840866408749201E-6</v>
      </c>
      <c r="U43" s="25">
        <v>3.3209203608752898E-5</v>
      </c>
      <c r="V43" s="25">
        <v>3.1879430509836002E-6</v>
      </c>
      <c r="W43" s="25">
        <v>4.6474241708610598E-6</v>
      </c>
      <c r="X43" s="25">
        <v>5.5744161209315401E-6</v>
      </c>
      <c r="Y43" s="25">
        <v>-2.0435829677697001E-6</v>
      </c>
      <c r="Z43" s="25">
        <v>-7.50391116353012E-6</v>
      </c>
      <c r="AA43" s="25">
        <v>-2.65280466162475E-7</v>
      </c>
      <c r="AB43" s="25">
        <v>-6.9356772239565897E-7</v>
      </c>
      <c r="AC43" s="25">
        <v>3.3706337616731798E-5</v>
      </c>
      <c r="AD43" s="25">
        <v>2.5503191904872399E-6</v>
      </c>
      <c r="AE43" s="25">
        <v>-5.42227818549482E-7</v>
      </c>
      <c r="AF43" s="25">
        <v>1.17989497792907E-6</v>
      </c>
      <c r="AG43" s="25">
        <v>-4.7486635897732899E-7</v>
      </c>
      <c r="AH43" s="25">
        <v>2.1714805083285699E-6</v>
      </c>
      <c r="AI43" s="25">
        <v>1.22178886348339E-5</v>
      </c>
      <c r="AJ43" s="25">
        <v>-5.8434095721513498E-6</v>
      </c>
      <c r="AK43" s="25">
        <v>-6.5128658498971604E-6</v>
      </c>
      <c r="AL43" s="25">
        <v>2.7698998723329601E-5</v>
      </c>
      <c r="AM43" s="25">
        <v>2.7062206047361701E-6</v>
      </c>
      <c r="AN43" s="25">
        <v>0</v>
      </c>
      <c r="AO43" s="25">
        <v>0</v>
      </c>
      <c r="AP43" s="25">
        <v>2.3174098339480099E-6</v>
      </c>
      <c r="AQ43" s="25">
        <v>0</v>
      </c>
      <c r="AR43" s="25">
        <v>0</v>
      </c>
      <c r="AS43" s="25">
        <v>0</v>
      </c>
      <c r="AT43" s="25">
        <v>-2.09525712382931E-7</v>
      </c>
      <c r="AU43" s="25">
        <v>0</v>
      </c>
      <c r="AV43" s="25">
        <v>0</v>
      </c>
      <c r="AW43" s="25">
        <v>3.7149085946026702E-8</v>
      </c>
      <c r="AX43" s="25">
        <v>-8.0985748776524103E-7</v>
      </c>
      <c r="AY43" s="25">
        <v>1.11906148370819E-5</v>
      </c>
      <c r="AZ43" s="25">
        <v>2.1752785694345701E-6</v>
      </c>
      <c r="BA43" s="25">
        <v>3.5750043069870202E-6</v>
      </c>
      <c r="BB43" s="25">
        <v>0</v>
      </c>
      <c r="BC43" s="25">
        <v>-2.3346105826010799E-5</v>
      </c>
      <c r="BD43" s="25">
        <v>-3.8105329836408E-7</v>
      </c>
      <c r="BE43" s="25">
        <v>0</v>
      </c>
      <c r="BF43" s="25">
        <v>-2.24109606958575E-6</v>
      </c>
      <c r="BG43" s="25">
        <v>-2.98827076101574E-6</v>
      </c>
      <c r="BH43" s="25">
        <v>0</v>
      </c>
      <c r="BI43" s="25">
        <v>0</v>
      </c>
      <c r="BJ43" s="25">
        <v>0</v>
      </c>
      <c r="BK43" s="25">
        <v>0</v>
      </c>
      <c r="BL43" s="25">
        <v>0</v>
      </c>
      <c r="BM43" s="25">
        <v>0</v>
      </c>
      <c r="BN43" s="25">
        <v>1.37478627596986E-6</v>
      </c>
      <c r="BO43" s="25">
        <v>0</v>
      </c>
      <c r="BP43" s="25">
        <v>0</v>
      </c>
      <c r="BQ43" s="25">
        <v>0</v>
      </c>
      <c r="BR43" s="25">
        <v>0</v>
      </c>
      <c r="BS43" s="25">
        <v>0</v>
      </c>
      <c r="BT43" s="25">
        <v>-4.0566968826618602E-7</v>
      </c>
      <c r="BU43" s="25">
        <v>6.6900339519140801E-9</v>
      </c>
      <c r="BV43" s="25">
        <v>-4.7034056992450498E-7</v>
      </c>
      <c r="BW43" s="25">
        <v>3.2001104454036202E-7</v>
      </c>
      <c r="BX43" s="25">
        <v>-1.3656470245082799E-6</v>
      </c>
      <c r="BY43" s="25">
        <v>-2.2819312304628498E-6</v>
      </c>
      <c r="BZ43" s="25">
        <v>4.9318744849821801E-8</v>
      </c>
      <c r="CA43" s="25">
        <v>8.0641167959263708E-6</v>
      </c>
      <c r="CB43" s="25">
        <v>8.8142047683864704E-6</v>
      </c>
      <c r="CC43" s="25">
        <v>-1.3930532634510701E-6</v>
      </c>
      <c r="CD43" s="25">
        <v>-9.0505194703772394E-6</v>
      </c>
      <c r="CE43" s="25">
        <v>8.5879348011612606E-6</v>
      </c>
      <c r="CF43" s="25">
        <v>1.2559511990573801E-5</v>
      </c>
      <c r="CG43" s="25">
        <v>2.8881802080642701E-7</v>
      </c>
      <c r="CH43" s="25">
        <v>1.02838051880605E-5</v>
      </c>
      <c r="CI43" s="25">
        <v>2.2274619223068299E-5</v>
      </c>
      <c r="CJ43" s="25">
        <v>1.5247764469676499E-5</v>
      </c>
      <c r="CK43" s="25">
        <v>2.0828247850532101E-5</v>
      </c>
      <c r="CL43" s="25">
        <v>7.4552903264143104E-6</v>
      </c>
      <c r="CM43" s="25">
        <v>-1.9339075858455601E-5</v>
      </c>
      <c r="CN43" s="27">
        <v>-4.7389327145259697E-6</v>
      </c>
    </row>
    <row r="44" spans="2:92" s="12" customFormat="1" ht="15.75" x14ac:dyDescent="0.25">
      <c r="B44" s="16" t="s">
        <v>72</v>
      </c>
      <c r="C44" s="1">
        <f>INDEX(Input_Cases!$B:$C,MATCH('D1T Female'!$B44,Input_Cases!$B:$B,0),2)</f>
        <v>0</v>
      </c>
      <c r="E44" s="14"/>
      <c r="G44" s="204" t="s">
        <v>296</v>
      </c>
      <c r="H44" s="49"/>
      <c r="I44" s="22">
        <v>0</v>
      </c>
      <c r="J44" s="23"/>
      <c r="K44" s="7"/>
      <c r="L44" s="93" t="str">
        <f t="shared" si="2"/>
        <v>X</v>
      </c>
      <c r="M44" s="7" t="str">
        <f t="shared" ref="M44:M96" si="5">IF(N44=O44,"X","")</f>
        <v>X</v>
      </c>
      <c r="N44" s="93">
        <v>0</v>
      </c>
      <c r="O44" s="25"/>
      <c r="P44" s="24">
        <v>0</v>
      </c>
      <c r="Q44" s="24">
        <v>0</v>
      </c>
      <c r="R44" s="24">
        <v>0</v>
      </c>
      <c r="S44" s="24">
        <v>0</v>
      </c>
      <c r="T44" s="24">
        <v>0</v>
      </c>
      <c r="U44" s="24">
        <v>0</v>
      </c>
      <c r="V44" s="24">
        <v>0</v>
      </c>
      <c r="W44" s="24">
        <v>0</v>
      </c>
      <c r="X44" s="24">
        <v>0</v>
      </c>
      <c r="Y44" s="24">
        <v>0</v>
      </c>
      <c r="Z44" s="24">
        <v>0</v>
      </c>
      <c r="AA44" s="24">
        <v>0</v>
      </c>
      <c r="AB44" s="24">
        <v>0</v>
      </c>
      <c r="AC44" s="24">
        <v>0</v>
      </c>
      <c r="AD44" s="24">
        <v>0</v>
      </c>
      <c r="AE44" s="24">
        <v>0</v>
      </c>
      <c r="AF44" s="24">
        <v>0</v>
      </c>
      <c r="AG44" s="24">
        <v>0</v>
      </c>
      <c r="AH44" s="24">
        <v>0</v>
      </c>
      <c r="AI44" s="24">
        <v>0</v>
      </c>
      <c r="AJ44" s="24">
        <v>0</v>
      </c>
      <c r="AK44" s="24">
        <v>0</v>
      </c>
      <c r="AL44" s="24">
        <v>0</v>
      </c>
      <c r="AM44" s="24">
        <v>0</v>
      </c>
      <c r="AN44" s="24">
        <v>0</v>
      </c>
      <c r="AO44" s="24">
        <v>0</v>
      </c>
      <c r="AP44" s="24">
        <v>0</v>
      </c>
      <c r="AQ44" s="24">
        <v>0</v>
      </c>
      <c r="AR44" s="24">
        <v>0</v>
      </c>
      <c r="AS44" s="24">
        <v>0</v>
      </c>
      <c r="AT44" s="24">
        <v>0</v>
      </c>
      <c r="AU44" s="24">
        <v>0</v>
      </c>
      <c r="AV44" s="24">
        <v>0</v>
      </c>
      <c r="AW44" s="24">
        <v>0</v>
      </c>
      <c r="AX44" s="24">
        <v>0</v>
      </c>
      <c r="AY44" s="24">
        <v>0</v>
      </c>
      <c r="AZ44" s="24">
        <v>0</v>
      </c>
      <c r="BA44" s="24">
        <v>0</v>
      </c>
      <c r="BB44" s="24">
        <v>0</v>
      </c>
      <c r="BC44" s="24">
        <v>0</v>
      </c>
      <c r="BD44" s="24">
        <v>0</v>
      </c>
      <c r="BE44" s="24">
        <v>0</v>
      </c>
      <c r="BF44" s="24">
        <v>0</v>
      </c>
      <c r="BG44" s="24">
        <v>0</v>
      </c>
      <c r="BH44" s="24">
        <v>0</v>
      </c>
      <c r="BI44" s="24">
        <v>0</v>
      </c>
      <c r="BJ44" s="24">
        <v>0</v>
      </c>
      <c r="BK44" s="24">
        <v>0</v>
      </c>
      <c r="BL44" s="24">
        <v>0</v>
      </c>
      <c r="BM44" s="24">
        <v>0</v>
      </c>
      <c r="BN44" s="24">
        <v>0</v>
      </c>
      <c r="BO44" s="24">
        <v>0</v>
      </c>
      <c r="BP44" s="24">
        <v>0</v>
      </c>
      <c r="BQ44" s="24">
        <v>0</v>
      </c>
      <c r="BR44" s="24">
        <v>0</v>
      </c>
      <c r="BS44" s="24">
        <v>0</v>
      </c>
      <c r="BT44" s="24">
        <v>0</v>
      </c>
      <c r="BU44" s="24">
        <v>0</v>
      </c>
      <c r="BV44" s="24">
        <v>0</v>
      </c>
      <c r="BW44" s="24">
        <v>0</v>
      </c>
      <c r="BX44" s="24">
        <v>0</v>
      </c>
      <c r="BY44" s="24">
        <v>0</v>
      </c>
      <c r="BZ44" s="24">
        <v>0</v>
      </c>
      <c r="CA44" s="24">
        <v>0</v>
      </c>
      <c r="CB44" s="24">
        <v>0</v>
      </c>
      <c r="CC44" s="24">
        <v>0</v>
      </c>
      <c r="CD44" s="24">
        <v>0</v>
      </c>
      <c r="CE44" s="24">
        <v>0</v>
      </c>
      <c r="CF44" s="24">
        <v>0</v>
      </c>
      <c r="CG44" s="24">
        <v>0</v>
      </c>
      <c r="CH44" s="24">
        <v>0</v>
      </c>
      <c r="CI44" s="24">
        <v>0</v>
      </c>
      <c r="CJ44" s="24">
        <v>0</v>
      </c>
      <c r="CK44" s="24">
        <v>0</v>
      </c>
      <c r="CL44" s="24">
        <v>0</v>
      </c>
      <c r="CM44" s="24">
        <v>0</v>
      </c>
      <c r="CN44" s="26">
        <v>0</v>
      </c>
    </row>
    <row r="45" spans="2:92" s="12" customFormat="1" ht="15.4" customHeight="1" x14ac:dyDescent="0.25">
      <c r="B45" s="16" t="s">
        <v>78</v>
      </c>
      <c r="C45" s="1">
        <f>INDEX(Input_Cases!$B:$C,MATCH('D1T Female'!$B45,Input_Cases!$B:$B,0),2)</f>
        <v>0</v>
      </c>
      <c r="E45" s="14"/>
      <c r="G45" s="205"/>
      <c r="H45" s="49" t="s">
        <v>34</v>
      </c>
      <c r="I45" s="22">
        <f t="shared" ref="I45:I75" si="6">C43</f>
        <v>0</v>
      </c>
      <c r="J45" s="23">
        <v>0</v>
      </c>
      <c r="K45" s="7"/>
      <c r="L45" s="7" t="str">
        <f t="shared" si="2"/>
        <v/>
      </c>
      <c r="M45" s="7" t="str">
        <f t="shared" si="5"/>
        <v>X</v>
      </c>
      <c r="N45" s="7">
        <v>0</v>
      </c>
      <c r="O45" s="25"/>
      <c r="P45" s="24">
        <v>0</v>
      </c>
      <c r="Q45" s="24">
        <v>0</v>
      </c>
      <c r="R45" s="24">
        <v>0</v>
      </c>
      <c r="S45" s="24">
        <v>0</v>
      </c>
      <c r="T45" s="24">
        <v>0</v>
      </c>
      <c r="U45" s="24">
        <v>0</v>
      </c>
      <c r="V45" s="24">
        <v>0</v>
      </c>
      <c r="W45" s="24">
        <v>0</v>
      </c>
      <c r="X45" s="24">
        <v>0</v>
      </c>
      <c r="Y45" s="24">
        <v>0</v>
      </c>
      <c r="Z45" s="24">
        <v>0</v>
      </c>
      <c r="AA45" s="24">
        <v>0</v>
      </c>
      <c r="AB45" s="24">
        <v>0</v>
      </c>
      <c r="AC45" s="24">
        <v>0</v>
      </c>
      <c r="AD45" s="24">
        <v>0</v>
      </c>
      <c r="AE45" s="24">
        <v>0</v>
      </c>
      <c r="AF45" s="24">
        <v>0</v>
      </c>
      <c r="AG45" s="24">
        <v>0</v>
      </c>
      <c r="AH45" s="24">
        <v>0</v>
      </c>
      <c r="AI45" s="24">
        <v>0</v>
      </c>
      <c r="AJ45" s="24">
        <v>0</v>
      </c>
      <c r="AK45" s="24">
        <v>0</v>
      </c>
      <c r="AL45" s="24">
        <v>0</v>
      </c>
      <c r="AM45" s="24">
        <v>0</v>
      </c>
      <c r="AN45" s="24">
        <v>0</v>
      </c>
      <c r="AO45" s="24">
        <v>0</v>
      </c>
      <c r="AP45" s="24">
        <v>0</v>
      </c>
      <c r="AQ45" s="24">
        <v>0</v>
      </c>
      <c r="AR45" s="24">
        <v>0</v>
      </c>
      <c r="AS45" s="24">
        <v>0</v>
      </c>
      <c r="AT45" s="24">
        <v>0</v>
      </c>
      <c r="AU45" s="24">
        <v>0</v>
      </c>
      <c r="AV45" s="24">
        <v>0</v>
      </c>
      <c r="AW45" s="24">
        <v>0</v>
      </c>
      <c r="AX45" s="24">
        <v>0</v>
      </c>
      <c r="AY45" s="24">
        <v>0</v>
      </c>
      <c r="AZ45" s="24">
        <v>0</v>
      </c>
      <c r="BA45" s="24">
        <v>0</v>
      </c>
      <c r="BB45" s="24">
        <v>0</v>
      </c>
      <c r="BC45" s="24">
        <v>0</v>
      </c>
      <c r="BD45" s="24">
        <v>0</v>
      </c>
      <c r="BE45" s="24">
        <v>0</v>
      </c>
      <c r="BF45" s="24">
        <v>0</v>
      </c>
      <c r="BG45" s="24">
        <v>0</v>
      </c>
      <c r="BH45" s="24">
        <v>0</v>
      </c>
      <c r="BI45" s="24">
        <v>0</v>
      </c>
      <c r="BJ45" s="24">
        <v>0</v>
      </c>
      <c r="BK45" s="24">
        <v>0</v>
      </c>
      <c r="BL45" s="24">
        <v>0</v>
      </c>
      <c r="BM45" s="24">
        <v>0</v>
      </c>
      <c r="BN45" s="24">
        <v>0</v>
      </c>
      <c r="BO45" s="24">
        <v>0</v>
      </c>
      <c r="BP45" s="24">
        <v>0</v>
      </c>
      <c r="BQ45" s="24">
        <v>0</v>
      </c>
      <c r="BR45" s="24">
        <v>0</v>
      </c>
      <c r="BS45" s="24">
        <v>0</v>
      </c>
      <c r="BT45" s="24">
        <v>0</v>
      </c>
      <c r="BU45" s="24">
        <v>0</v>
      </c>
      <c r="BV45" s="24">
        <v>0</v>
      </c>
      <c r="BW45" s="24">
        <v>0</v>
      </c>
      <c r="BX45" s="24">
        <v>0</v>
      </c>
      <c r="BY45" s="24">
        <v>0</v>
      </c>
      <c r="BZ45" s="24">
        <v>0</v>
      </c>
      <c r="CA45" s="24">
        <v>0</v>
      </c>
      <c r="CB45" s="24">
        <v>0</v>
      </c>
      <c r="CC45" s="24">
        <v>0</v>
      </c>
      <c r="CD45" s="24">
        <v>0</v>
      </c>
      <c r="CE45" s="24">
        <v>0</v>
      </c>
      <c r="CF45" s="24">
        <v>0</v>
      </c>
      <c r="CG45" s="24">
        <v>0</v>
      </c>
      <c r="CH45" s="24">
        <v>0</v>
      </c>
      <c r="CI45" s="24">
        <v>0</v>
      </c>
      <c r="CJ45" s="24">
        <v>0</v>
      </c>
      <c r="CK45" s="24">
        <v>0</v>
      </c>
      <c r="CL45" s="24">
        <v>0</v>
      </c>
      <c r="CM45" s="24">
        <v>0</v>
      </c>
      <c r="CN45" s="26">
        <v>0</v>
      </c>
    </row>
    <row r="46" spans="2:92" s="12" customFormat="1" ht="15.75" customHeight="1" x14ac:dyDescent="0.25">
      <c r="B46" s="16" t="s">
        <v>170</v>
      </c>
      <c r="C46" s="1">
        <f>INDEX(Input_Cases!$B:$C,MATCH('D1T Female'!$B46,Input_Cases!$B:$B,0),2)</f>
        <v>0</v>
      </c>
      <c r="E46" s="14"/>
      <c r="G46" s="205"/>
      <c r="H46" s="49" t="s">
        <v>36</v>
      </c>
      <c r="I46" s="22">
        <f t="shared" si="6"/>
        <v>0</v>
      </c>
      <c r="J46" s="23">
        <v>0.42139103386613602</v>
      </c>
      <c r="K46" s="7"/>
      <c r="L46" s="93" t="str">
        <f t="shared" si="2"/>
        <v>X</v>
      </c>
      <c r="M46" s="7" t="str">
        <f t="shared" si="5"/>
        <v>X</v>
      </c>
      <c r="N46" s="7" t="str">
        <v>Alc</v>
      </c>
      <c r="O46" s="25" t="s">
        <v>36</v>
      </c>
      <c r="P46" s="25">
        <v>1.0056347237847E-5</v>
      </c>
      <c r="Q46" s="25">
        <v>3.9012114339779898E-5</v>
      </c>
      <c r="R46" s="25">
        <v>-6.1563173022654506E-5</v>
      </c>
      <c r="S46" s="25">
        <v>1.1691141556161501E-4</v>
      </c>
      <c r="T46" s="25">
        <v>-6.0851069448721402E-5</v>
      </c>
      <c r="U46" s="25">
        <v>-5.1189311663615997E-5</v>
      </c>
      <c r="V46" s="25">
        <v>-1.89675493875832E-5</v>
      </c>
      <c r="W46" s="25">
        <v>2.3038591579998801E-4</v>
      </c>
      <c r="X46" s="25">
        <v>-1.3944192672920601E-4</v>
      </c>
      <c r="Y46" s="25">
        <v>9.2145807388212595E-5</v>
      </c>
      <c r="Z46" s="25">
        <v>1.58151610525402E-4</v>
      </c>
      <c r="AA46" s="25">
        <v>5.4160710573631697E-5</v>
      </c>
      <c r="AB46" s="25">
        <v>-7.9942553445165905E-5</v>
      </c>
      <c r="AC46" s="25">
        <v>-3.8324151589711799E-5</v>
      </c>
      <c r="AD46" s="25">
        <v>-1.3365740753320201E-4</v>
      </c>
      <c r="AE46" s="25">
        <v>-3.9721273448603301E-4</v>
      </c>
      <c r="AF46" s="25">
        <v>-1.2271153472667999E-4</v>
      </c>
      <c r="AG46" s="25">
        <v>-2.4822111341897199E-4</v>
      </c>
      <c r="AH46" s="25">
        <v>2.9128320712214299E-4</v>
      </c>
      <c r="AI46" s="25">
        <v>5.3010293230365603E-5</v>
      </c>
      <c r="AJ46" s="25">
        <v>-1.88926511089142E-4</v>
      </c>
      <c r="AK46" s="25">
        <v>5.3469354687551898E-5</v>
      </c>
      <c r="AL46" s="25">
        <v>-1.65482641966123E-4</v>
      </c>
      <c r="AM46" s="25">
        <v>2.3174098339482098E-6</v>
      </c>
      <c r="AN46" s="25">
        <v>0</v>
      </c>
      <c r="AO46" s="25">
        <v>0</v>
      </c>
      <c r="AP46" s="25">
        <v>4.3628387566033199E-3</v>
      </c>
      <c r="AQ46" s="25">
        <v>0</v>
      </c>
      <c r="AR46" s="25">
        <v>0</v>
      </c>
      <c r="AS46" s="25">
        <v>0</v>
      </c>
      <c r="AT46" s="25">
        <v>6.4511909665867798E-5</v>
      </c>
      <c r="AU46" s="25">
        <v>0</v>
      </c>
      <c r="AV46" s="25">
        <v>0</v>
      </c>
      <c r="AW46" s="25">
        <v>1.0297572532911E-4</v>
      </c>
      <c r="AX46" s="25">
        <v>-1.9476813182360401E-4</v>
      </c>
      <c r="AY46" s="25">
        <v>-7.9684076762053695E-4</v>
      </c>
      <c r="AZ46" s="25">
        <v>-7.3214131611205695E-4</v>
      </c>
      <c r="BA46" s="25">
        <v>5.29594704115332E-4</v>
      </c>
      <c r="BB46" s="25">
        <v>0</v>
      </c>
      <c r="BC46" s="25">
        <v>-5.6386118732249501E-5</v>
      </c>
      <c r="BD46" s="25">
        <v>-3.3388505785121499E-4</v>
      </c>
      <c r="BE46" s="25">
        <v>0</v>
      </c>
      <c r="BF46" s="25">
        <v>-1.6653031334942301E-4</v>
      </c>
      <c r="BG46" s="25">
        <v>-6.9364395704626003E-5</v>
      </c>
      <c r="BH46" s="25">
        <v>0</v>
      </c>
      <c r="BI46" s="25">
        <v>0</v>
      </c>
      <c r="BJ46" s="25">
        <v>0</v>
      </c>
      <c r="BK46" s="25">
        <v>0</v>
      </c>
      <c r="BL46" s="25">
        <v>0</v>
      </c>
      <c r="BM46" s="25">
        <v>0</v>
      </c>
      <c r="BN46" s="25">
        <v>-2.7386275763274602E-4</v>
      </c>
      <c r="BO46" s="25">
        <v>0</v>
      </c>
      <c r="BP46" s="25">
        <v>0</v>
      </c>
      <c r="BQ46" s="25">
        <v>0</v>
      </c>
      <c r="BR46" s="25">
        <v>0</v>
      </c>
      <c r="BS46" s="25">
        <v>0</v>
      </c>
      <c r="BT46" s="25">
        <v>1.0677323096518699E-6</v>
      </c>
      <c r="BU46" s="25">
        <v>1.1526686865660001E-5</v>
      </c>
      <c r="BV46" s="25">
        <v>-1.77972749885926E-6</v>
      </c>
      <c r="BW46" s="25">
        <v>-9.9143753823567999E-8</v>
      </c>
      <c r="BX46" s="25">
        <v>-1.5099786124261199E-5</v>
      </c>
      <c r="BY46" s="25">
        <v>4.7399186556327003E-6</v>
      </c>
      <c r="BZ46" s="25">
        <v>-1.05808382373263E-5</v>
      </c>
      <c r="CA46" s="25">
        <v>-8.7050910695340403E-5</v>
      </c>
      <c r="CB46" s="25">
        <v>-5.01453451867228E-4</v>
      </c>
      <c r="CC46" s="25">
        <v>-1.12643520740102E-5</v>
      </c>
      <c r="CD46" s="25">
        <v>-9.5906467155239107E-5</v>
      </c>
      <c r="CE46" s="25">
        <v>-6.2878273260097298E-4</v>
      </c>
      <c r="CF46" s="25">
        <v>-3.0746018399448698E-4</v>
      </c>
      <c r="CG46" s="25">
        <v>-2.6207846149625601E-5</v>
      </c>
      <c r="CH46" s="25">
        <v>4.3762851331054199E-4</v>
      </c>
      <c r="CI46" s="25">
        <v>3.5551305225227597E-4</v>
      </c>
      <c r="CJ46" s="25">
        <v>4.2952658585685002E-4</v>
      </c>
      <c r="CK46" s="25">
        <v>-1.74442119796154E-4</v>
      </c>
      <c r="CL46" s="25">
        <v>-3.63468293337661E-4</v>
      </c>
      <c r="CM46" s="25">
        <v>4.8609812222473502E-4</v>
      </c>
      <c r="CN46" s="27">
        <v>3.0706267345836599E-4</v>
      </c>
    </row>
    <row r="47" spans="2:92" s="12" customFormat="1" ht="15.75" x14ac:dyDescent="0.25">
      <c r="B47" s="16" t="s">
        <v>79</v>
      </c>
      <c r="C47" s="1">
        <f>INDEX(Input_Cases!$B:$C,MATCH('D1T Female'!$B47,Input_Cases!$B:$B,0),2)</f>
        <v>0</v>
      </c>
      <c r="E47" s="14"/>
      <c r="G47" s="205"/>
      <c r="H47" s="49" t="s">
        <v>74</v>
      </c>
      <c r="I47" s="22">
        <f t="shared" si="6"/>
        <v>0</v>
      </c>
      <c r="J47" s="23">
        <v>0</v>
      </c>
      <c r="K47" s="7"/>
      <c r="L47" s="93" t="str">
        <f t="shared" si="2"/>
        <v/>
      </c>
      <c r="M47" s="7" t="str">
        <f t="shared" si="5"/>
        <v>X</v>
      </c>
      <c r="N47" s="7">
        <v>0</v>
      </c>
      <c r="O47" s="25"/>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c r="AI47" s="25">
        <v>0</v>
      </c>
      <c r="AJ47" s="25">
        <v>0</v>
      </c>
      <c r="AK47" s="25">
        <v>0</v>
      </c>
      <c r="AL47" s="25">
        <v>0</v>
      </c>
      <c r="AM47" s="25">
        <v>0</v>
      </c>
      <c r="AN47" s="25">
        <v>0</v>
      </c>
      <c r="AO47" s="25">
        <v>0</v>
      </c>
      <c r="AP47" s="25">
        <v>0</v>
      </c>
      <c r="AQ47" s="25">
        <v>0</v>
      </c>
      <c r="AR47" s="25">
        <v>0</v>
      </c>
      <c r="AS47" s="25">
        <v>0</v>
      </c>
      <c r="AT47" s="25">
        <v>0</v>
      </c>
      <c r="AU47" s="25">
        <v>0</v>
      </c>
      <c r="AV47" s="25">
        <v>0</v>
      </c>
      <c r="AW47" s="25">
        <v>0</v>
      </c>
      <c r="AX47" s="25">
        <v>0</v>
      </c>
      <c r="AY47" s="25">
        <v>0</v>
      </c>
      <c r="AZ47" s="25">
        <v>0</v>
      </c>
      <c r="BA47" s="25">
        <v>0</v>
      </c>
      <c r="BB47" s="25">
        <v>0</v>
      </c>
      <c r="BC47" s="25">
        <v>0</v>
      </c>
      <c r="BD47" s="25">
        <v>0</v>
      </c>
      <c r="BE47" s="25">
        <v>0</v>
      </c>
      <c r="BF47" s="25">
        <v>0</v>
      </c>
      <c r="BG47" s="25">
        <v>0</v>
      </c>
      <c r="BH47" s="25">
        <v>0</v>
      </c>
      <c r="BI47" s="25">
        <v>0</v>
      </c>
      <c r="BJ47" s="25">
        <v>0</v>
      </c>
      <c r="BK47" s="25">
        <v>0</v>
      </c>
      <c r="BL47" s="25">
        <v>0</v>
      </c>
      <c r="BM47" s="25">
        <v>0</v>
      </c>
      <c r="BN47" s="25">
        <v>0</v>
      </c>
      <c r="BO47" s="25">
        <v>0</v>
      </c>
      <c r="BP47" s="25">
        <v>0</v>
      </c>
      <c r="BQ47" s="25">
        <v>0</v>
      </c>
      <c r="BR47" s="25">
        <v>0</v>
      </c>
      <c r="BS47" s="25">
        <v>0</v>
      </c>
      <c r="BT47" s="25">
        <v>0</v>
      </c>
      <c r="BU47" s="25">
        <v>0</v>
      </c>
      <c r="BV47" s="25">
        <v>0</v>
      </c>
      <c r="BW47" s="25">
        <v>0</v>
      </c>
      <c r="BX47" s="25">
        <v>0</v>
      </c>
      <c r="BY47" s="25">
        <v>0</v>
      </c>
      <c r="BZ47" s="25">
        <v>0</v>
      </c>
      <c r="CA47" s="25">
        <v>0</v>
      </c>
      <c r="CB47" s="25">
        <v>0</v>
      </c>
      <c r="CC47" s="25">
        <v>0</v>
      </c>
      <c r="CD47" s="25">
        <v>0</v>
      </c>
      <c r="CE47" s="25">
        <v>0</v>
      </c>
      <c r="CF47" s="25">
        <v>0</v>
      </c>
      <c r="CG47" s="25">
        <v>0</v>
      </c>
      <c r="CH47" s="25">
        <v>0</v>
      </c>
      <c r="CI47" s="25">
        <v>0</v>
      </c>
      <c r="CJ47" s="25">
        <v>0</v>
      </c>
      <c r="CK47" s="25">
        <v>0</v>
      </c>
      <c r="CL47" s="25">
        <v>0</v>
      </c>
      <c r="CM47" s="25">
        <v>0</v>
      </c>
      <c r="CN47" s="27">
        <v>0</v>
      </c>
    </row>
    <row r="48" spans="2:92" s="12" customFormat="1" ht="15.75" x14ac:dyDescent="0.25">
      <c r="B48" s="16" t="s">
        <v>80</v>
      </c>
      <c r="C48" s="1">
        <f>INDEX(Input_Cases!$B:$C,MATCH('D1T Female'!$B48,Input_Cases!$B:$B,0),2)</f>
        <v>0</v>
      </c>
      <c r="E48" s="14"/>
      <c r="G48" s="205"/>
      <c r="H48" s="49" t="s">
        <v>142</v>
      </c>
      <c r="I48" s="22">
        <f t="shared" si="6"/>
        <v>0</v>
      </c>
      <c r="J48" s="23">
        <v>0</v>
      </c>
      <c r="K48" s="7"/>
      <c r="L48" s="93" t="str">
        <f t="shared" si="2"/>
        <v/>
      </c>
      <c r="M48" s="7" t="str">
        <f t="shared" si="5"/>
        <v>X</v>
      </c>
      <c r="N48" s="7">
        <v>0</v>
      </c>
      <c r="O48" s="25"/>
      <c r="P48" s="24">
        <v>0</v>
      </c>
      <c r="Q48" s="24">
        <v>0</v>
      </c>
      <c r="R48" s="24">
        <v>0</v>
      </c>
      <c r="S48" s="24">
        <v>0</v>
      </c>
      <c r="T48" s="24">
        <v>0</v>
      </c>
      <c r="U48" s="24">
        <v>0</v>
      </c>
      <c r="V48" s="24">
        <v>0</v>
      </c>
      <c r="W48" s="24">
        <v>0</v>
      </c>
      <c r="X48" s="24">
        <v>0</v>
      </c>
      <c r="Y48" s="24">
        <v>0</v>
      </c>
      <c r="Z48" s="24">
        <v>0</v>
      </c>
      <c r="AA48" s="24">
        <v>0</v>
      </c>
      <c r="AB48" s="24">
        <v>0</v>
      </c>
      <c r="AC48" s="24">
        <v>0</v>
      </c>
      <c r="AD48" s="24">
        <v>0</v>
      </c>
      <c r="AE48" s="24">
        <v>0</v>
      </c>
      <c r="AF48" s="24">
        <v>0</v>
      </c>
      <c r="AG48" s="24">
        <v>0</v>
      </c>
      <c r="AH48" s="24">
        <v>0</v>
      </c>
      <c r="AI48" s="24">
        <v>0</v>
      </c>
      <c r="AJ48" s="24">
        <v>0</v>
      </c>
      <c r="AK48" s="24">
        <v>0</v>
      </c>
      <c r="AL48" s="24">
        <v>0</v>
      </c>
      <c r="AM48" s="24">
        <v>0</v>
      </c>
      <c r="AN48" s="24">
        <v>0</v>
      </c>
      <c r="AO48" s="24">
        <v>0</v>
      </c>
      <c r="AP48" s="24">
        <v>0</v>
      </c>
      <c r="AQ48" s="24">
        <v>0</v>
      </c>
      <c r="AR48" s="24">
        <v>0</v>
      </c>
      <c r="AS48" s="24">
        <v>0</v>
      </c>
      <c r="AT48" s="24">
        <v>0</v>
      </c>
      <c r="AU48" s="24">
        <v>0</v>
      </c>
      <c r="AV48" s="24">
        <v>0</v>
      </c>
      <c r="AW48" s="24">
        <v>0</v>
      </c>
      <c r="AX48" s="24">
        <v>0</v>
      </c>
      <c r="AY48" s="24">
        <v>0</v>
      </c>
      <c r="AZ48" s="24">
        <v>0</v>
      </c>
      <c r="BA48" s="24">
        <v>0</v>
      </c>
      <c r="BB48" s="24">
        <v>0</v>
      </c>
      <c r="BC48" s="24">
        <v>0</v>
      </c>
      <c r="BD48" s="24">
        <v>0</v>
      </c>
      <c r="BE48" s="24">
        <v>0</v>
      </c>
      <c r="BF48" s="24">
        <v>0</v>
      </c>
      <c r="BG48" s="24">
        <v>0</v>
      </c>
      <c r="BH48" s="24">
        <v>0</v>
      </c>
      <c r="BI48" s="24">
        <v>0</v>
      </c>
      <c r="BJ48" s="24">
        <v>0</v>
      </c>
      <c r="BK48" s="24">
        <v>0</v>
      </c>
      <c r="BL48" s="24">
        <v>0</v>
      </c>
      <c r="BM48" s="24">
        <v>0</v>
      </c>
      <c r="BN48" s="24">
        <v>0</v>
      </c>
      <c r="BO48" s="24">
        <v>0</v>
      </c>
      <c r="BP48" s="24">
        <v>0</v>
      </c>
      <c r="BQ48" s="24">
        <v>0</v>
      </c>
      <c r="BR48" s="24">
        <v>0</v>
      </c>
      <c r="BS48" s="24">
        <v>0</v>
      </c>
      <c r="BT48" s="24">
        <v>0</v>
      </c>
      <c r="BU48" s="24">
        <v>0</v>
      </c>
      <c r="BV48" s="24">
        <v>0</v>
      </c>
      <c r="BW48" s="24">
        <v>0</v>
      </c>
      <c r="BX48" s="24">
        <v>0</v>
      </c>
      <c r="BY48" s="24">
        <v>0</v>
      </c>
      <c r="BZ48" s="24">
        <v>0</v>
      </c>
      <c r="CA48" s="24">
        <v>0</v>
      </c>
      <c r="CB48" s="24">
        <v>0</v>
      </c>
      <c r="CC48" s="24">
        <v>0</v>
      </c>
      <c r="CD48" s="24">
        <v>0</v>
      </c>
      <c r="CE48" s="24">
        <v>0</v>
      </c>
      <c r="CF48" s="24">
        <v>0</v>
      </c>
      <c r="CG48" s="24">
        <v>0</v>
      </c>
      <c r="CH48" s="24">
        <v>0</v>
      </c>
      <c r="CI48" s="24">
        <v>0</v>
      </c>
      <c r="CJ48" s="24">
        <v>0</v>
      </c>
      <c r="CK48" s="24">
        <v>0</v>
      </c>
      <c r="CL48" s="24">
        <v>0</v>
      </c>
      <c r="CM48" s="24">
        <v>0</v>
      </c>
      <c r="CN48" s="26">
        <v>0</v>
      </c>
    </row>
    <row r="49" spans="2:92" s="12" customFormat="1" ht="15.75" x14ac:dyDescent="0.25">
      <c r="B49" s="16" t="s">
        <v>81</v>
      </c>
      <c r="C49" s="1">
        <f>INDEX(Input_Cases!$B:$C,MATCH('D1T Female'!$B49,Input_Cases!$B:$B,0),2)</f>
        <v>0</v>
      </c>
      <c r="E49" s="14"/>
      <c r="G49" s="205"/>
      <c r="H49" s="49" t="s">
        <v>38</v>
      </c>
      <c r="I49" s="22">
        <f t="shared" si="6"/>
        <v>0</v>
      </c>
      <c r="J49" s="23">
        <v>0</v>
      </c>
      <c r="K49" s="7"/>
      <c r="L49" s="93" t="str">
        <f t="shared" si="2"/>
        <v/>
      </c>
      <c r="M49" s="7" t="str">
        <f t="shared" si="5"/>
        <v>X</v>
      </c>
      <c r="N49" s="93">
        <v>0</v>
      </c>
      <c r="O49" s="24"/>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c r="AI49" s="25">
        <v>0</v>
      </c>
      <c r="AJ49" s="25">
        <v>0</v>
      </c>
      <c r="AK49" s="25">
        <v>0</v>
      </c>
      <c r="AL49" s="25">
        <v>0</v>
      </c>
      <c r="AM49" s="25">
        <v>0</v>
      </c>
      <c r="AN49" s="25">
        <v>0</v>
      </c>
      <c r="AO49" s="25">
        <v>0</v>
      </c>
      <c r="AP49" s="25">
        <v>0</v>
      </c>
      <c r="AQ49" s="25">
        <v>0</v>
      </c>
      <c r="AR49" s="25">
        <v>0</v>
      </c>
      <c r="AS49" s="25">
        <v>0</v>
      </c>
      <c r="AT49" s="25">
        <v>0</v>
      </c>
      <c r="AU49" s="25">
        <v>0</v>
      </c>
      <c r="AV49" s="25">
        <v>0</v>
      </c>
      <c r="AW49" s="25">
        <v>0</v>
      </c>
      <c r="AX49" s="25">
        <v>0</v>
      </c>
      <c r="AY49" s="25">
        <v>0</v>
      </c>
      <c r="AZ49" s="25">
        <v>0</v>
      </c>
      <c r="BA49" s="25">
        <v>0</v>
      </c>
      <c r="BB49" s="25">
        <v>0</v>
      </c>
      <c r="BC49" s="25">
        <v>0</v>
      </c>
      <c r="BD49" s="25">
        <v>0</v>
      </c>
      <c r="BE49" s="25">
        <v>0</v>
      </c>
      <c r="BF49" s="25">
        <v>0</v>
      </c>
      <c r="BG49" s="25">
        <v>0</v>
      </c>
      <c r="BH49" s="25">
        <v>0</v>
      </c>
      <c r="BI49" s="25">
        <v>0</v>
      </c>
      <c r="BJ49" s="25">
        <v>0</v>
      </c>
      <c r="BK49" s="25">
        <v>0</v>
      </c>
      <c r="BL49" s="25">
        <v>0</v>
      </c>
      <c r="BM49" s="25">
        <v>0</v>
      </c>
      <c r="BN49" s="25">
        <v>0</v>
      </c>
      <c r="BO49" s="25">
        <v>0</v>
      </c>
      <c r="BP49" s="25">
        <v>0</v>
      </c>
      <c r="BQ49" s="25">
        <v>0</v>
      </c>
      <c r="BR49" s="25">
        <v>0</v>
      </c>
      <c r="BS49" s="25">
        <v>0</v>
      </c>
      <c r="BT49" s="25">
        <v>0</v>
      </c>
      <c r="BU49" s="25">
        <v>0</v>
      </c>
      <c r="BV49" s="25">
        <v>0</v>
      </c>
      <c r="BW49" s="25">
        <v>0</v>
      </c>
      <c r="BX49" s="25">
        <v>0</v>
      </c>
      <c r="BY49" s="25">
        <v>0</v>
      </c>
      <c r="BZ49" s="25">
        <v>0</v>
      </c>
      <c r="CA49" s="25">
        <v>0</v>
      </c>
      <c r="CB49" s="25">
        <v>0</v>
      </c>
      <c r="CC49" s="25">
        <v>0</v>
      </c>
      <c r="CD49" s="25">
        <v>0</v>
      </c>
      <c r="CE49" s="25">
        <v>0</v>
      </c>
      <c r="CF49" s="25">
        <v>0</v>
      </c>
      <c r="CG49" s="25">
        <v>0</v>
      </c>
      <c r="CH49" s="25">
        <v>0</v>
      </c>
      <c r="CI49" s="25">
        <v>0</v>
      </c>
      <c r="CJ49" s="25">
        <v>0</v>
      </c>
      <c r="CK49" s="25">
        <v>0</v>
      </c>
      <c r="CL49" s="25">
        <v>0</v>
      </c>
      <c r="CM49" s="25">
        <v>0</v>
      </c>
      <c r="CN49" s="27">
        <v>0</v>
      </c>
    </row>
    <row r="50" spans="2:92" s="12" customFormat="1" ht="15.75" x14ac:dyDescent="0.25">
      <c r="B50" s="16" t="s">
        <v>145</v>
      </c>
      <c r="C50" s="1">
        <f>INDEX(Input_Cases!$B:$C,MATCH('D1T Female'!$B50,Input_Cases!$B:$B,0),2)</f>
        <v>0</v>
      </c>
      <c r="E50" s="14"/>
      <c r="G50" s="205"/>
      <c r="H50" s="49" t="s">
        <v>40</v>
      </c>
      <c r="I50" s="22">
        <f t="shared" si="6"/>
        <v>0</v>
      </c>
      <c r="J50" s="23">
        <v>0.183631340278503</v>
      </c>
      <c r="K50" s="7"/>
      <c r="L50" s="93" t="str">
        <f t="shared" si="2"/>
        <v>X</v>
      </c>
      <c r="M50" s="7" t="str">
        <f t="shared" si="5"/>
        <v>X</v>
      </c>
      <c r="N50" s="93" t="str">
        <v>Ast</v>
      </c>
      <c r="O50" s="25" t="s">
        <v>40</v>
      </c>
      <c r="P50" s="25">
        <v>7.6663033961758608E-6</v>
      </c>
      <c r="Q50" s="25">
        <v>2.6190178722955999E-5</v>
      </c>
      <c r="R50" s="25">
        <v>-6.7311349716119893E-5</v>
      </c>
      <c r="S50" s="25">
        <v>-1.01252840983346E-4</v>
      </c>
      <c r="T50" s="25">
        <v>4.8903296048810103E-5</v>
      </c>
      <c r="U50" s="25">
        <v>-6.4331898694610799E-4</v>
      </c>
      <c r="V50" s="25">
        <v>-4.0723294364669199E-5</v>
      </c>
      <c r="W50" s="25">
        <v>5.7581887501225299E-7</v>
      </c>
      <c r="X50" s="25">
        <v>-1.1745488689167E-4</v>
      </c>
      <c r="Y50" s="25">
        <v>-1.18381379763495E-4</v>
      </c>
      <c r="Z50" s="25">
        <v>-1.04758927574867E-4</v>
      </c>
      <c r="AA50" s="25">
        <v>1.17294298347266E-5</v>
      </c>
      <c r="AB50" s="25">
        <v>3.3808684135520199E-5</v>
      </c>
      <c r="AC50" s="25">
        <v>7.9281794937811705E-5</v>
      </c>
      <c r="AD50" s="25">
        <v>-5.7009750807766703E-5</v>
      </c>
      <c r="AE50" s="25">
        <v>1.3197323884657901E-4</v>
      </c>
      <c r="AF50" s="25">
        <v>-5.1756729339263002E-6</v>
      </c>
      <c r="AG50" s="25">
        <v>-6.1796357122738705E-5</v>
      </c>
      <c r="AH50" s="25">
        <v>-2.3252840120383699E-4</v>
      </c>
      <c r="AI50" s="25">
        <v>1.8679256504394799E-4</v>
      </c>
      <c r="AJ50" s="25">
        <v>-6.4503755386526796E-5</v>
      </c>
      <c r="AK50" s="25">
        <v>-2.6193090174689701E-5</v>
      </c>
      <c r="AL50" s="25">
        <v>6.6096380752164795E-5</v>
      </c>
      <c r="AM50" s="25">
        <v>-2.09525712382971E-7</v>
      </c>
      <c r="AN50" s="25">
        <v>0</v>
      </c>
      <c r="AO50" s="25">
        <v>0</v>
      </c>
      <c r="AP50" s="25">
        <v>6.4511909665866104E-5</v>
      </c>
      <c r="AQ50" s="25">
        <v>0</v>
      </c>
      <c r="AR50" s="25">
        <v>0</v>
      </c>
      <c r="AS50" s="25">
        <v>0</v>
      </c>
      <c r="AT50" s="25">
        <v>2.1656339225436601E-3</v>
      </c>
      <c r="AU50" s="25">
        <v>0</v>
      </c>
      <c r="AV50" s="25">
        <v>0</v>
      </c>
      <c r="AW50" s="25">
        <v>-1.56245371115827E-5</v>
      </c>
      <c r="AX50" s="25">
        <v>-2.8569518059262401E-4</v>
      </c>
      <c r="AY50" s="25">
        <v>2.2286269677012099E-5</v>
      </c>
      <c r="AZ50" s="25">
        <v>-9.83254535266549E-4</v>
      </c>
      <c r="BA50" s="25">
        <v>-4.8509769174305399E-4</v>
      </c>
      <c r="BB50" s="25">
        <v>0</v>
      </c>
      <c r="BC50" s="25">
        <v>-1.11826210382696E-4</v>
      </c>
      <c r="BD50" s="25">
        <v>-2.1046647098780399E-4</v>
      </c>
      <c r="BE50" s="25">
        <v>0</v>
      </c>
      <c r="BF50" s="25">
        <v>-3.4727057562519302E-4</v>
      </c>
      <c r="BG50" s="25">
        <v>-1.21210430134012E-4</v>
      </c>
      <c r="BH50" s="25">
        <v>0</v>
      </c>
      <c r="BI50" s="25">
        <v>0</v>
      </c>
      <c r="BJ50" s="25">
        <v>0</v>
      </c>
      <c r="BK50" s="25">
        <v>0</v>
      </c>
      <c r="BL50" s="25">
        <v>0</v>
      </c>
      <c r="BM50" s="25">
        <v>0</v>
      </c>
      <c r="BN50" s="25">
        <v>-1.35880860448021E-4</v>
      </c>
      <c r="BO50" s="25">
        <v>0</v>
      </c>
      <c r="BP50" s="25">
        <v>0</v>
      </c>
      <c r="BQ50" s="25">
        <v>0</v>
      </c>
      <c r="BR50" s="25">
        <v>0</v>
      </c>
      <c r="BS50" s="25">
        <v>0</v>
      </c>
      <c r="BT50" s="25">
        <v>-2.92247317302481E-6</v>
      </c>
      <c r="BU50" s="25">
        <v>6.0087662760830601E-6</v>
      </c>
      <c r="BV50" s="25">
        <v>8.7945151881182092E-6</v>
      </c>
      <c r="BW50" s="25">
        <v>7.4175375942621905E-7</v>
      </c>
      <c r="BX50" s="25">
        <v>-5.9269090169775502E-7</v>
      </c>
      <c r="BY50" s="25">
        <v>2.50323930801335E-6</v>
      </c>
      <c r="BZ50" s="25">
        <v>-1.0687165472535299E-4</v>
      </c>
      <c r="CA50" s="25">
        <v>-1.44479664689083E-4</v>
      </c>
      <c r="CB50" s="25">
        <v>-9.2466203206197304E-5</v>
      </c>
      <c r="CC50" s="25">
        <v>-2.9594132179545501E-7</v>
      </c>
      <c r="CD50" s="25">
        <v>8.0919410566692395E-5</v>
      </c>
      <c r="CE50" s="25">
        <v>-5.01930449662046E-5</v>
      </c>
      <c r="CF50" s="25">
        <v>-4.7772969479646101E-4</v>
      </c>
      <c r="CG50" s="25">
        <v>1.2288059423990299E-4</v>
      </c>
      <c r="CH50" s="25">
        <v>1.01832085439103E-3</v>
      </c>
      <c r="CI50" s="25">
        <v>1.42317955674337E-3</v>
      </c>
      <c r="CJ50" s="25">
        <v>8.1324507306719307E-5</v>
      </c>
      <c r="CK50" s="25">
        <v>2.6634531678915001E-4</v>
      </c>
      <c r="CL50" s="25">
        <v>-8.4556211701125605E-4</v>
      </c>
      <c r="CM50" s="25">
        <v>1.7768726192862001E-4</v>
      </c>
      <c r="CN50" s="27">
        <v>-1.6949950882826201E-3</v>
      </c>
    </row>
    <row r="51" spans="2:92" s="12" customFormat="1" ht="15.75" x14ac:dyDescent="0.25">
      <c r="B51" s="16" t="s">
        <v>82</v>
      </c>
      <c r="C51" s="1">
        <f>INDEX(Input_Cases!$B:$C,MATCH('D1T Female'!$B51,Input_Cases!$B:$B,0),2)</f>
        <v>0</v>
      </c>
      <c r="E51" s="14"/>
      <c r="G51" s="205"/>
      <c r="H51" s="49" t="s">
        <v>42</v>
      </c>
      <c r="I51" s="22">
        <f t="shared" si="6"/>
        <v>0</v>
      </c>
      <c r="J51" s="23">
        <v>0</v>
      </c>
      <c r="K51" s="7"/>
      <c r="L51" s="7" t="str">
        <f t="shared" si="2"/>
        <v/>
      </c>
      <c r="M51" s="7" t="str">
        <f t="shared" si="5"/>
        <v>X</v>
      </c>
      <c r="N51" s="93">
        <v>0</v>
      </c>
      <c r="O51" s="24"/>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c r="AI51" s="25">
        <v>0</v>
      </c>
      <c r="AJ51" s="25">
        <v>0</v>
      </c>
      <c r="AK51" s="25">
        <v>0</v>
      </c>
      <c r="AL51" s="25">
        <v>0</v>
      </c>
      <c r="AM51" s="25">
        <v>0</v>
      </c>
      <c r="AN51" s="25">
        <v>0</v>
      </c>
      <c r="AO51" s="25">
        <v>0</v>
      </c>
      <c r="AP51" s="25">
        <v>0</v>
      </c>
      <c r="AQ51" s="25">
        <v>0</v>
      </c>
      <c r="AR51" s="25">
        <v>0</v>
      </c>
      <c r="AS51" s="25">
        <v>0</v>
      </c>
      <c r="AT51" s="25">
        <v>0</v>
      </c>
      <c r="AU51" s="25">
        <v>0</v>
      </c>
      <c r="AV51" s="25">
        <v>0</v>
      </c>
      <c r="AW51" s="25">
        <v>0</v>
      </c>
      <c r="AX51" s="25">
        <v>0</v>
      </c>
      <c r="AY51" s="25">
        <v>0</v>
      </c>
      <c r="AZ51" s="25">
        <v>0</v>
      </c>
      <c r="BA51" s="25">
        <v>0</v>
      </c>
      <c r="BB51" s="25">
        <v>0</v>
      </c>
      <c r="BC51" s="25">
        <v>0</v>
      </c>
      <c r="BD51" s="25">
        <v>0</v>
      </c>
      <c r="BE51" s="25">
        <v>0</v>
      </c>
      <c r="BF51" s="25">
        <v>0</v>
      </c>
      <c r="BG51" s="25">
        <v>0</v>
      </c>
      <c r="BH51" s="25">
        <v>0</v>
      </c>
      <c r="BI51" s="25">
        <v>0</v>
      </c>
      <c r="BJ51" s="25">
        <v>0</v>
      </c>
      <c r="BK51" s="25">
        <v>0</v>
      </c>
      <c r="BL51" s="25">
        <v>0</v>
      </c>
      <c r="BM51" s="25">
        <v>0</v>
      </c>
      <c r="BN51" s="25">
        <v>0</v>
      </c>
      <c r="BO51" s="25">
        <v>0</v>
      </c>
      <c r="BP51" s="25">
        <v>0</v>
      </c>
      <c r="BQ51" s="25">
        <v>0</v>
      </c>
      <c r="BR51" s="25">
        <v>0</v>
      </c>
      <c r="BS51" s="25">
        <v>0</v>
      </c>
      <c r="BT51" s="25">
        <v>0</v>
      </c>
      <c r="BU51" s="25">
        <v>0</v>
      </c>
      <c r="BV51" s="25">
        <v>0</v>
      </c>
      <c r="BW51" s="25">
        <v>0</v>
      </c>
      <c r="BX51" s="25">
        <v>0</v>
      </c>
      <c r="BY51" s="25">
        <v>0</v>
      </c>
      <c r="BZ51" s="25">
        <v>0</v>
      </c>
      <c r="CA51" s="25">
        <v>0</v>
      </c>
      <c r="CB51" s="25">
        <v>0</v>
      </c>
      <c r="CC51" s="25">
        <v>0</v>
      </c>
      <c r="CD51" s="25">
        <v>0</v>
      </c>
      <c r="CE51" s="25">
        <v>0</v>
      </c>
      <c r="CF51" s="25">
        <v>0</v>
      </c>
      <c r="CG51" s="25">
        <v>0</v>
      </c>
      <c r="CH51" s="25">
        <v>0</v>
      </c>
      <c r="CI51" s="25">
        <v>0</v>
      </c>
      <c r="CJ51" s="25">
        <v>0</v>
      </c>
      <c r="CK51" s="25">
        <v>0</v>
      </c>
      <c r="CL51" s="25">
        <v>0</v>
      </c>
      <c r="CM51" s="25">
        <v>0</v>
      </c>
      <c r="CN51" s="27">
        <v>0</v>
      </c>
    </row>
    <row r="52" spans="2:92" s="12" customFormat="1" ht="15.75" x14ac:dyDescent="0.25">
      <c r="B52" s="16" t="s">
        <v>83</v>
      </c>
      <c r="C52" s="1">
        <f>INDEX(Input_Cases!$B:$C,MATCH('D1T Female'!$B52,Input_Cases!$B:$B,0),2)</f>
        <v>0</v>
      </c>
      <c r="E52" s="14"/>
      <c r="G52" s="205"/>
      <c r="H52" s="49" t="s">
        <v>132</v>
      </c>
      <c r="I52" s="22">
        <f t="shared" si="6"/>
        <v>0</v>
      </c>
      <c r="J52" s="23">
        <v>0</v>
      </c>
      <c r="K52" s="7"/>
      <c r="L52" s="93" t="str">
        <f t="shared" ref="L52:L83" si="7">IF(H52=O52,"X","")</f>
        <v/>
      </c>
      <c r="M52" s="93" t="str">
        <f t="shared" si="5"/>
        <v>X</v>
      </c>
      <c r="N52" s="93">
        <v>0</v>
      </c>
      <c r="O52" s="25"/>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0</v>
      </c>
      <c r="BM52" s="25">
        <v>0</v>
      </c>
      <c r="BN52" s="25">
        <v>0</v>
      </c>
      <c r="BO52" s="25">
        <v>0</v>
      </c>
      <c r="BP52" s="25">
        <v>0</v>
      </c>
      <c r="BQ52" s="25">
        <v>0</v>
      </c>
      <c r="BR52" s="25">
        <v>0</v>
      </c>
      <c r="BS52" s="25">
        <v>0</v>
      </c>
      <c r="BT52" s="25">
        <v>0</v>
      </c>
      <c r="BU52" s="25">
        <v>0</v>
      </c>
      <c r="BV52" s="25">
        <v>0</v>
      </c>
      <c r="BW52" s="25">
        <v>0</v>
      </c>
      <c r="BX52" s="25">
        <v>0</v>
      </c>
      <c r="BY52" s="25">
        <v>0</v>
      </c>
      <c r="BZ52" s="25">
        <v>0</v>
      </c>
      <c r="CA52" s="25">
        <v>0</v>
      </c>
      <c r="CB52" s="25">
        <v>0</v>
      </c>
      <c r="CC52" s="25">
        <v>0</v>
      </c>
      <c r="CD52" s="25">
        <v>0</v>
      </c>
      <c r="CE52" s="25">
        <v>0</v>
      </c>
      <c r="CF52" s="25">
        <v>0</v>
      </c>
      <c r="CG52" s="25">
        <v>0</v>
      </c>
      <c r="CH52" s="25">
        <v>0</v>
      </c>
      <c r="CI52" s="25">
        <v>0</v>
      </c>
      <c r="CJ52" s="25">
        <v>0</v>
      </c>
      <c r="CK52" s="25">
        <v>0</v>
      </c>
      <c r="CL52" s="25">
        <v>0</v>
      </c>
      <c r="CM52" s="25">
        <v>0</v>
      </c>
      <c r="CN52" s="27">
        <v>0</v>
      </c>
    </row>
    <row r="53" spans="2:92" s="12" customFormat="1" ht="15.75" x14ac:dyDescent="0.25">
      <c r="B53" s="16" t="s">
        <v>84</v>
      </c>
      <c r="C53" s="1">
        <f>INDEX(Input_Cases!$B:$C,MATCH('D1T Female'!$B53,Input_Cases!$B:$B,0),2)</f>
        <v>0</v>
      </c>
      <c r="E53" s="14"/>
      <c r="G53" s="205"/>
      <c r="H53" s="49" t="s">
        <v>45</v>
      </c>
      <c r="I53" s="22">
        <f t="shared" si="6"/>
        <v>0</v>
      </c>
      <c r="J53" s="23">
        <v>0.30347975373297997</v>
      </c>
      <c r="K53" s="7"/>
      <c r="L53" s="93" t="str">
        <f t="shared" si="7"/>
        <v>X</v>
      </c>
      <c r="M53" s="93" t="str">
        <f t="shared" si="5"/>
        <v>X</v>
      </c>
      <c r="N53" s="93" t="str">
        <v>Can</v>
      </c>
      <c r="O53" s="24" t="s">
        <v>45</v>
      </c>
      <c r="P53" s="24">
        <v>-1.06088802910334E-5</v>
      </c>
      <c r="Q53" s="24">
        <v>-3.5088754797932998E-5</v>
      </c>
      <c r="R53" s="24">
        <v>-1.37737059530431E-5</v>
      </c>
      <c r="S53" s="24">
        <v>2.4135559528625301E-5</v>
      </c>
      <c r="T53" s="24">
        <v>-2.5011523810838099E-6</v>
      </c>
      <c r="U53" s="24">
        <v>5.2090858589664299E-4</v>
      </c>
      <c r="V53" s="24">
        <v>1.09713450130061E-6</v>
      </c>
      <c r="W53" s="24">
        <v>-4.6958239828749599E-5</v>
      </c>
      <c r="X53" s="24">
        <v>1.4606300891509001E-4</v>
      </c>
      <c r="Y53" s="24">
        <v>-7.6151824224312496E-5</v>
      </c>
      <c r="Z53" s="24">
        <v>-5.2351793371469203E-5</v>
      </c>
      <c r="AA53" s="24">
        <v>1.3033861678974599E-5</v>
      </c>
      <c r="AB53" s="24">
        <v>-8.6549129482898393E-6</v>
      </c>
      <c r="AC53" s="24">
        <v>-8.5836956711841106E-5</v>
      </c>
      <c r="AD53" s="24">
        <v>-5.48754898717449E-5</v>
      </c>
      <c r="AE53" s="24">
        <v>-5.1325857964900501E-5</v>
      </c>
      <c r="AF53" s="24">
        <v>1.4807328019063699E-5</v>
      </c>
      <c r="AG53" s="24">
        <v>-1.8916793302412899E-5</v>
      </c>
      <c r="AH53" s="24">
        <v>6.30957367401084E-6</v>
      </c>
      <c r="AI53" s="24">
        <v>-1.0909652807741401E-4</v>
      </c>
      <c r="AJ53" s="24">
        <v>-1.8007050048467199E-4</v>
      </c>
      <c r="AK53" s="24">
        <v>1.6701141819274099E-4</v>
      </c>
      <c r="AL53" s="24">
        <v>1.10985126280033E-4</v>
      </c>
      <c r="AM53" s="24">
        <v>3.7149085946009999E-8</v>
      </c>
      <c r="AN53" s="24">
        <v>0</v>
      </c>
      <c r="AO53" s="24">
        <v>0</v>
      </c>
      <c r="AP53" s="24">
        <v>1.02975725329109E-4</v>
      </c>
      <c r="AQ53" s="24">
        <v>0</v>
      </c>
      <c r="AR53" s="24">
        <v>0</v>
      </c>
      <c r="AS53" s="24">
        <v>0</v>
      </c>
      <c r="AT53" s="24">
        <v>-1.56245371115829E-5</v>
      </c>
      <c r="AU53" s="24">
        <v>0</v>
      </c>
      <c r="AV53" s="24">
        <v>0</v>
      </c>
      <c r="AW53" s="24">
        <v>1.9706820653293202E-3</v>
      </c>
      <c r="AX53" s="24">
        <v>-1.0468955365553501E-4</v>
      </c>
      <c r="AY53" s="24">
        <v>-1.5719683731733099E-4</v>
      </c>
      <c r="AZ53" s="24">
        <v>1.6937527044548801E-4</v>
      </c>
      <c r="BA53" s="24">
        <v>-6.2994278106969404E-4</v>
      </c>
      <c r="BB53" s="24">
        <v>0</v>
      </c>
      <c r="BC53" s="24">
        <v>-2.3484952037010601E-5</v>
      </c>
      <c r="BD53" s="24">
        <v>-7.2372687481286801E-5</v>
      </c>
      <c r="BE53" s="24">
        <v>0</v>
      </c>
      <c r="BF53" s="24">
        <v>-6.2377410471286805E-5</v>
      </c>
      <c r="BG53" s="24">
        <v>1.9160025379288599E-5</v>
      </c>
      <c r="BH53" s="24">
        <v>0</v>
      </c>
      <c r="BI53" s="24">
        <v>0</v>
      </c>
      <c r="BJ53" s="24">
        <v>0</v>
      </c>
      <c r="BK53" s="24">
        <v>0</v>
      </c>
      <c r="BL53" s="24">
        <v>0</v>
      </c>
      <c r="BM53" s="24">
        <v>0</v>
      </c>
      <c r="BN53" s="24">
        <v>-9.6726082211079505E-5</v>
      </c>
      <c r="BO53" s="24">
        <v>0</v>
      </c>
      <c r="BP53" s="24">
        <v>0</v>
      </c>
      <c r="BQ53" s="24">
        <v>0</v>
      </c>
      <c r="BR53" s="24">
        <v>0</v>
      </c>
      <c r="BS53" s="24">
        <v>0</v>
      </c>
      <c r="BT53" s="24">
        <v>-9.3424452772030701E-7</v>
      </c>
      <c r="BU53" s="24">
        <v>-3.8290717301595497E-6</v>
      </c>
      <c r="BV53" s="24">
        <v>-1.02767590725213E-5</v>
      </c>
      <c r="BW53" s="24">
        <v>-1.1088545994820799E-6</v>
      </c>
      <c r="BX53" s="24">
        <v>-1.11885184366369E-6</v>
      </c>
      <c r="BY53" s="24">
        <v>4.9892598712735904E-6</v>
      </c>
      <c r="BZ53" s="24">
        <v>4.1785505314372499E-5</v>
      </c>
      <c r="CA53" s="24">
        <v>-2.04167487648619E-5</v>
      </c>
      <c r="CB53" s="24">
        <v>-3.38331996384733E-5</v>
      </c>
      <c r="CC53" s="24">
        <v>-7.1657320598555196E-6</v>
      </c>
      <c r="CD53" s="24">
        <v>1.9908614886987599E-4</v>
      </c>
      <c r="CE53" s="24">
        <v>-1.8407718497134E-5</v>
      </c>
      <c r="CF53" s="24">
        <v>-8.4979962274096994E-5</v>
      </c>
      <c r="CG53" s="24">
        <v>-7.7961835890689302E-5</v>
      </c>
      <c r="CH53" s="24">
        <v>3.7273138148572198E-4</v>
      </c>
      <c r="CI53" s="24">
        <v>4.7129867153817E-4</v>
      </c>
      <c r="CJ53" s="24">
        <v>4.2306540395031003E-4</v>
      </c>
      <c r="CK53" s="24">
        <v>5.7326110014673404E-4</v>
      </c>
      <c r="CL53" s="24">
        <v>-7.2340776545579599E-4</v>
      </c>
      <c r="CM53" s="24">
        <v>3.7846330941329002E-4</v>
      </c>
      <c r="CN53" s="26">
        <v>5.3040255997343396E-4</v>
      </c>
    </row>
    <row r="54" spans="2:92" s="12" customFormat="1" ht="15.75" x14ac:dyDescent="0.25">
      <c r="B54" s="16" t="s">
        <v>85</v>
      </c>
      <c r="C54" s="1">
        <f>INDEX(Input_Cases!$B:$C,MATCH('D1T Female'!$B54,Input_Cases!$B:$B,0),2)</f>
        <v>0</v>
      </c>
      <c r="E54" s="14"/>
      <c r="G54" s="205"/>
      <c r="H54" s="49" t="s">
        <v>47</v>
      </c>
      <c r="I54" s="22">
        <f t="shared" si="6"/>
        <v>0</v>
      </c>
      <c r="J54" s="23">
        <v>0.40132829061157899</v>
      </c>
      <c r="K54" s="7"/>
      <c r="L54" s="93" t="str">
        <f t="shared" si="7"/>
        <v>X</v>
      </c>
      <c r="M54" s="93" t="str">
        <f t="shared" si="5"/>
        <v>X</v>
      </c>
      <c r="N54" s="93" t="str">
        <v>CHD</v>
      </c>
      <c r="O54" s="25" t="s">
        <v>47</v>
      </c>
      <c r="P54" s="25">
        <v>-8.0955484944274702E-6</v>
      </c>
      <c r="Q54" s="25">
        <v>1.26917582289883E-4</v>
      </c>
      <c r="R54" s="25">
        <v>-1.3467527122427799E-4</v>
      </c>
      <c r="S54" s="25">
        <v>-4.63876081918356E-5</v>
      </c>
      <c r="T54" s="25">
        <v>8.7332603593935504E-5</v>
      </c>
      <c r="U54" s="25">
        <v>4.2521954341142101E-4</v>
      </c>
      <c r="V54" s="25">
        <v>-1.0050734251158601E-4</v>
      </c>
      <c r="W54" s="25">
        <v>5.28639211933739E-5</v>
      </c>
      <c r="X54" s="25">
        <v>-3.19582471489206E-5</v>
      </c>
      <c r="Y54" s="25">
        <v>4.8518964396930002E-5</v>
      </c>
      <c r="Z54" s="25">
        <v>-1.5714243634225601E-4</v>
      </c>
      <c r="AA54" s="25">
        <v>9.5862860882658005E-5</v>
      </c>
      <c r="AB54" s="25">
        <v>-4.9041175050962698E-5</v>
      </c>
      <c r="AC54" s="25">
        <v>3.6991245604503598E-5</v>
      </c>
      <c r="AD54" s="25">
        <v>-4.21316308624693E-5</v>
      </c>
      <c r="AE54" s="25">
        <v>-7.2525948526894198E-6</v>
      </c>
      <c r="AF54" s="25">
        <v>-8.6229009921535602E-5</v>
      </c>
      <c r="AG54" s="25">
        <v>7.3012005539264006E-5</v>
      </c>
      <c r="AH54" s="25">
        <v>2.1216752366419499E-4</v>
      </c>
      <c r="AI54" s="25">
        <v>4.0334404307308701E-4</v>
      </c>
      <c r="AJ54" s="25">
        <v>-1.94355597031271E-4</v>
      </c>
      <c r="AK54" s="25">
        <v>8.2950588048429894E-5</v>
      </c>
      <c r="AL54" s="25">
        <v>3.3458062065747502E-4</v>
      </c>
      <c r="AM54" s="25">
        <v>-8.0985748776520005E-7</v>
      </c>
      <c r="AN54" s="25">
        <v>0</v>
      </c>
      <c r="AO54" s="25">
        <v>0</v>
      </c>
      <c r="AP54" s="25">
        <v>-1.9476813182360401E-4</v>
      </c>
      <c r="AQ54" s="25">
        <v>0</v>
      </c>
      <c r="AR54" s="25">
        <v>0</v>
      </c>
      <c r="AS54" s="25">
        <v>0</v>
      </c>
      <c r="AT54" s="25">
        <v>-2.8569518059262298E-4</v>
      </c>
      <c r="AU54" s="25">
        <v>0</v>
      </c>
      <c r="AV54" s="25">
        <v>0</v>
      </c>
      <c r="AW54" s="25">
        <v>-1.0468955365553501E-4</v>
      </c>
      <c r="AX54" s="25">
        <v>2.5024768596041001E-3</v>
      </c>
      <c r="AY54" s="25">
        <v>9.4277212331019797E-5</v>
      </c>
      <c r="AZ54" s="25">
        <v>-9.5262155864802795E-6</v>
      </c>
      <c r="BA54" s="25">
        <v>1.6398786039136499E-4</v>
      </c>
      <c r="BB54" s="25">
        <v>0</v>
      </c>
      <c r="BC54" s="25">
        <v>-4.6804845625734903E-5</v>
      </c>
      <c r="BD54" s="25">
        <v>2.5968102433719399E-4</v>
      </c>
      <c r="BE54" s="25">
        <v>0</v>
      </c>
      <c r="BF54" s="25">
        <v>-5.3054916699485995E-4</v>
      </c>
      <c r="BG54" s="25">
        <v>-4.7611474979290298E-4</v>
      </c>
      <c r="BH54" s="25">
        <v>0</v>
      </c>
      <c r="BI54" s="25">
        <v>0</v>
      </c>
      <c r="BJ54" s="25">
        <v>0</v>
      </c>
      <c r="BK54" s="25">
        <v>0</v>
      </c>
      <c r="BL54" s="25">
        <v>0</v>
      </c>
      <c r="BM54" s="25">
        <v>0</v>
      </c>
      <c r="BN54" s="25">
        <v>-8.5993325347735394E-5</v>
      </c>
      <c r="BO54" s="25">
        <v>0</v>
      </c>
      <c r="BP54" s="25">
        <v>0</v>
      </c>
      <c r="BQ54" s="25">
        <v>0</v>
      </c>
      <c r="BR54" s="25">
        <v>0</v>
      </c>
      <c r="BS54" s="25">
        <v>0</v>
      </c>
      <c r="BT54" s="25">
        <v>-6.5581205834076699E-6</v>
      </c>
      <c r="BU54" s="25">
        <v>-1.71448986115891E-6</v>
      </c>
      <c r="BV54" s="25">
        <v>-6.8220338654644099E-6</v>
      </c>
      <c r="BW54" s="25">
        <v>1.2955131078591399E-6</v>
      </c>
      <c r="BX54" s="25">
        <v>3.8938035433443898E-6</v>
      </c>
      <c r="BY54" s="25">
        <v>-1.4148041040081199E-6</v>
      </c>
      <c r="BZ54" s="25">
        <v>-8.7342939034945599E-4</v>
      </c>
      <c r="CA54" s="25">
        <v>-8.6626018655057703E-5</v>
      </c>
      <c r="CB54" s="25">
        <v>-1.7856109308967501E-4</v>
      </c>
      <c r="CC54" s="25">
        <v>6.9613937949283205E-7</v>
      </c>
      <c r="CD54" s="25">
        <v>-3.8802073264962103E-4</v>
      </c>
      <c r="CE54" s="25">
        <v>-9.0459297901263102E-5</v>
      </c>
      <c r="CF54" s="25">
        <v>-2.8940273872849701E-4</v>
      </c>
      <c r="CG54" s="25">
        <v>-1.6768538981363899E-4</v>
      </c>
      <c r="CH54" s="25">
        <v>-7.7257947217136301E-4</v>
      </c>
      <c r="CI54" s="25">
        <v>-1.46030527557926E-3</v>
      </c>
      <c r="CJ54" s="25">
        <v>4.4746697508596698E-4</v>
      </c>
      <c r="CK54" s="25">
        <v>2.2200982899761199E-4</v>
      </c>
      <c r="CL54" s="25">
        <v>6.5598606749664402E-4</v>
      </c>
      <c r="CM54" s="25">
        <v>7.6418797095647095E-5</v>
      </c>
      <c r="CN54" s="27">
        <v>7.1434612701732302E-4</v>
      </c>
    </row>
    <row r="55" spans="2:92" s="12" customFormat="1" ht="15.75" x14ac:dyDescent="0.25">
      <c r="B55" s="16" t="s">
        <v>87</v>
      </c>
      <c r="C55" s="1">
        <f>INDEX(Input_Cases!$B:$C,MATCH('D1T Female'!$B55,Input_Cases!$B:$B,0),2)</f>
        <v>0</v>
      </c>
      <c r="E55" s="14"/>
      <c r="G55" s="205"/>
      <c r="H55" s="49" t="s">
        <v>49</v>
      </c>
      <c r="I55" s="22">
        <f t="shared" si="6"/>
        <v>0</v>
      </c>
      <c r="J55" s="23">
        <v>1.0176013984618899</v>
      </c>
      <c r="K55" s="7"/>
      <c r="L55" s="93" t="str">
        <f t="shared" si="7"/>
        <v>X</v>
      </c>
      <c r="M55" s="7" t="str">
        <f t="shared" si="5"/>
        <v>X</v>
      </c>
      <c r="N55" s="7" t="str">
        <v>CLD</v>
      </c>
      <c r="O55" s="24" t="s">
        <v>49</v>
      </c>
      <c r="P55" s="24">
        <v>1.00439474391678E-5</v>
      </c>
      <c r="Q55" s="24">
        <v>-4.8136791424284602E-5</v>
      </c>
      <c r="R55" s="24">
        <v>1.1397172894238099E-4</v>
      </c>
      <c r="S55" s="24">
        <v>-1.3904304561549301E-4</v>
      </c>
      <c r="T55" s="24">
        <v>1.34426867183595E-4</v>
      </c>
      <c r="U55" s="24">
        <v>-8.8310743445908205E-4</v>
      </c>
      <c r="V55" s="24">
        <v>-9.8973424597250103E-5</v>
      </c>
      <c r="W55" s="24">
        <v>2.3893208886724001E-4</v>
      </c>
      <c r="X55" s="24">
        <v>1.1070897302632301E-4</v>
      </c>
      <c r="Y55" s="24">
        <v>-1.20839317597724E-4</v>
      </c>
      <c r="Z55" s="24">
        <v>-9.3111787276820704E-5</v>
      </c>
      <c r="AA55" s="24">
        <v>-9.7737003865152301E-5</v>
      </c>
      <c r="AB55" s="24">
        <v>-1.15062277374998E-4</v>
      </c>
      <c r="AC55" s="24">
        <v>1.1630228368971201E-4</v>
      </c>
      <c r="AD55" s="24">
        <v>-8.4268312807257595E-5</v>
      </c>
      <c r="AE55" s="24">
        <v>2.0856115447500699E-4</v>
      </c>
      <c r="AF55" s="24">
        <v>7.6389167233814799E-5</v>
      </c>
      <c r="AG55" s="24">
        <v>-1.58873868268254E-4</v>
      </c>
      <c r="AH55" s="24">
        <v>3.63716065754931E-4</v>
      </c>
      <c r="AI55" s="24">
        <v>2.2698874051406499E-4</v>
      </c>
      <c r="AJ55" s="24">
        <v>4.9325794507644502E-5</v>
      </c>
      <c r="AK55" s="24">
        <v>1.61730709545357E-5</v>
      </c>
      <c r="AL55" s="24">
        <v>6.04688989360443E-4</v>
      </c>
      <c r="AM55" s="24">
        <v>1.11906148370819E-5</v>
      </c>
      <c r="AN55" s="24">
        <v>0</v>
      </c>
      <c r="AO55" s="24">
        <v>0</v>
      </c>
      <c r="AP55" s="24">
        <v>-7.9684076762053695E-4</v>
      </c>
      <c r="AQ55" s="24">
        <v>0</v>
      </c>
      <c r="AR55" s="24">
        <v>0</v>
      </c>
      <c r="AS55" s="24">
        <v>0</v>
      </c>
      <c r="AT55" s="24">
        <v>2.2286269677010299E-5</v>
      </c>
      <c r="AU55" s="24">
        <v>0</v>
      </c>
      <c r="AV55" s="24">
        <v>0</v>
      </c>
      <c r="AW55" s="24">
        <v>-1.57196837317332E-4</v>
      </c>
      <c r="AX55" s="24">
        <v>9.4277212331017696E-5</v>
      </c>
      <c r="AY55" s="24">
        <v>5.8452324486178101E-3</v>
      </c>
      <c r="AZ55" s="24">
        <v>-5.8558862146850703E-4</v>
      </c>
      <c r="BA55" s="24">
        <v>-1.2380568892050099E-3</v>
      </c>
      <c r="BB55" s="24">
        <v>0</v>
      </c>
      <c r="BC55" s="24">
        <v>-2.05231991868149E-4</v>
      </c>
      <c r="BD55" s="24">
        <v>7.8654233275429707E-6</v>
      </c>
      <c r="BE55" s="24">
        <v>0</v>
      </c>
      <c r="BF55" s="24">
        <v>-1.85281901746685E-4</v>
      </c>
      <c r="BG55" s="24">
        <v>-3.4043533724127401E-4</v>
      </c>
      <c r="BH55" s="24">
        <v>0</v>
      </c>
      <c r="BI55" s="24">
        <v>0</v>
      </c>
      <c r="BJ55" s="24">
        <v>0</v>
      </c>
      <c r="BK55" s="24">
        <v>0</v>
      </c>
      <c r="BL55" s="24">
        <v>0</v>
      </c>
      <c r="BM55" s="24">
        <v>0</v>
      </c>
      <c r="BN55" s="24">
        <v>-2.1355438975878199E-4</v>
      </c>
      <c r="BO55" s="24">
        <v>0</v>
      </c>
      <c r="BP55" s="24">
        <v>0</v>
      </c>
      <c r="BQ55" s="24">
        <v>0</v>
      </c>
      <c r="BR55" s="24">
        <v>0</v>
      </c>
      <c r="BS55" s="24">
        <v>0</v>
      </c>
      <c r="BT55" s="24">
        <v>-1.1036480999136001E-5</v>
      </c>
      <c r="BU55" s="24">
        <v>8.1026332817499207E-6</v>
      </c>
      <c r="BV55" s="24">
        <v>9.0760858961686408E-6</v>
      </c>
      <c r="BW55" s="24">
        <v>3.1732709159660799E-6</v>
      </c>
      <c r="BX55" s="24">
        <v>-5.4509547616144704E-6</v>
      </c>
      <c r="BY55" s="24">
        <v>-2.9437527038339799E-6</v>
      </c>
      <c r="BZ55" s="24">
        <v>1.7446294468477801E-4</v>
      </c>
      <c r="CA55" s="24">
        <v>-1.8282594872005801E-4</v>
      </c>
      <c r="CB55" s="24">
        <v>2.8878131379953898E-4</v>
      </c>
      <c r="CC55" s="24">
        <v>1.63361488175344E-5</v>
      </c>
      <c r="CD55" s="24">
        <v>4.2851367525757099E-4</v>
      </c>
      <c r="CE55" s="24">
        <v>6.63528934971737E-4</v>
      </c>
      <c r="CF55" s="24">
        <v>-4.7666480101432899E-4</v>
      </c>
      <c r="CG55" s="24">
        <v>1.1751323104118E-4</v>
      </c>
      <c r="CH55" s="24">
        <v>6.7344806062846703E-5</v>
      </c>
      <c r="CI55" s="24">
        <v>4.6066557642138103E-4</v>
      </c>
      <c r="CJ55" s="24">
        <v>-2.9671186571978201E-4</v>
      </c>
      <c r="CK55" s="24">
        <v>7.5916849940320499E-5</v>
      </c>
      <c r="CL55" s="24">
        <v>-4.8759817200048697E-3</v>
      </c>
      <c r="CM55" s="24">
        <v>3.6269954298661798E-4</v>
      </c>
      <c r="CN55" s="26">
        <v>4.48905930808262E-4</v>
      </c>
    </row>
    <row r="56" spans="2:92" s="12" customFormat="1" ht="15.75" x14ac:dyDescent="0.25">
      <c r="B56" s="16" t="s">
        <v>146</v>
      </c>
      <c r="C56" s="1">
        <f>INDEX(Input_Cases!$B:$C,MATCH('D1T Female'!$B56,Input_Cases!$B:$B,0),2)</f>
        <v>0</v>
      </c>
      <c r="E56" s="14"/>
      <c r="G56" s="205"/>
      <c r="H56" s="49" t="s">
        <v>51</v>
      </c>
      <c r="I56" s="22">
        <f t="shared" si="6"/>
        <v>0</v>
      </c>
      <c r="J56" s="23">
        <v>1.1384698216440501</v>
      </c>
      <c r="K56" s="7"/>
      <c r="L56" s="7" t="str">
        <f t="shared" si="7"/>
        <v>X</v>
      </c>
      <c r="M56" s="7" t="str">
        <f t="shared" si="5"/>
        <v>X</v>
      </c>
      <c r="N56" s="93" t="str">
        <v>COP</v>
      </c>
      <c r="O56" s="25" t="s">
        <v>51</v>
      </c>
      <c r="P56" s="25">
        <v>1.5969707187762401E-4</v>
      </c>
      <c r="Q56" s="25">
        <v>2.2122305502716299E-4</v>
      </c>
      <c r="R56" s="25">
        <v>-4.0691071786031499E-4</v>
      </c>
      <c r="S56" s="25">
        <v>3.40713705203498E-4</v>
      </c>
      <c r="T56" s="25">
        <v>-6.6178591542876195E-5</v>
      </c>
      <c r="U56" s="25">
        <v>2.16102404615845E-3</v>
      </c>
      <c r="V56" s="25">
        <v>-6.1838198038399598E-4</v>
      </c>
      <c r="W56" s="25">
        <v>2.3443010872535101E-4</v>
      </c>
      <c r="X56" s="25">
        <v>3.4836950501460502E-5</v>
      </c>
      <c r="Y56" s="25">
        <v>-2.40784218300609E-4</v>
      </c>
      <c r="Z56" s="25">
        <v>-1.06547045112244E-4</v>
      </c>
      <c r="AA56" s="25">
        <v>-6.6693670040870003E-4</v>
      </c>
      <c r="AB56" s="25">
        <v>1.0403320278205901E-4</v>
      </c>
      <c r="AC56" s="25">
        <v>5.7851504558205998E-4</v>
      </c>
      <c r="AD56" s="25">
        <v>-9.9712779046286598E-5</v>
      </c>
      <c r="AE56" s="25">
        <v>-2.1549677804399898E-3</v>
      </c>
      <c r="AF56" s="25">
        <v>1.9116884109514001E-4</v>
      </c>
      <c r="AG56" s="25">
        <v>-2.0836244806283601E-3</v>
      </c>
      <c r="AH56" s="25">
        <v>2.5076763412568699E-3</v>
      </c>
      <c r="AI56" s="25">
        <v>-1.0431350154944401E-3</v>
      </c>
      <c r="AJ56" s="25">
        <v>9.71833945960312E-4</v>
      </c>
      <c r="AK56" s="25">
        <v>-4.7534985509804399E-4</v>
      </c>
      <c r="AL56" s="25">
        <v>-3.8248799142895899E-4</v>
      </c>
      <c r="AM56" s="25">
        <v>2.1752785694357699E-6</v>
      </c>
      <c r="AN56" s="25">
        <v>0</v>
      </c>
      <c r="AO56" s="25">
        <v>0</v>
      </c>
      <c r="AP56" s="25">
        <v>-7.3214131611204101E-4</v>
      </c>
      <c r="AQ56" s="25">
        <v>0</v>
      </c>
      <c r="AR56" s="25">
        <v>0</v>
      </c>
      <c r="AS56" s="25">
        <v>0</v>
      </c>
      <c r="AT56" s="25">
        <v>-9.8325453526652796E-4</v>
      </c>
      <c r="AU56" s="25">
        <v>0</v>
      </c>
      <c r="AV56" s="25">
        <v>0</v>
      </c>
      <c r="AW56" s="25">
        <v>1.69375270445493E-4</v>
      </c>
      <c r="AX56" s="25">
        <v>-9.52621558644816E-6</v>
      </c>
      <c r="AY56" s="25">
        <v>-5.8558862146853002E-4</v>
      </c>
      <c r="AZ56" s="25">
        <v>7.7400245105878895E-2</v>
      </c>
      <c r="BA56" s="25">
        <v>-5.22210173333508E-3</v>
      </c>
      <c r="BB56" s="25">
        <v>0</v>
      </c>
      <c r="BC56" s="25">
        <v>-6.0388684722637899E-3</v>
      </c>
      <c r="BD56" s="25">
        <v>-9.5768410950693595E-4</v>
      </c>
      <c r="BE56" s="25">
        <v>0</v>
      </c>
      <c r="BF56" s="25">
        <v>4.8127318383597002E-5</v>
      </c>
      <c r="BG56" s="25">
        <v>-1.05525950364699E-3</v>
      </c>
      <c r="BH56" s="25">
        <v>0</v>
      </c>
      <c r="BI56" s="25">
        <v>0</v>
      </c>
      <c r="BJ56" s="25">
        <v>0</v>
      </c>
      <c r="BK56" s="25">
        <v>0</v>
      </c>
      <c r="BL56" s="25">
        <v>0</v>
      </c>
      <c r="BM56" s="25">
        <v>0</v>
      </c>
      <c r="BN56" s="25">
        <v>-1.52840862948063E-4</v>
      </c>
      <c r="BO56" s="25">
        <v>0</v>
      </c>
      <c r="BP56" s="25">
        <v>0</v>
      </c>
      <c r="BQ56" s="25">
        <v>0</v>
      </c>
      <c r="BR56" s="25">
        <v>0</v>
      </c>
      <c r="BS56" s="25">
        <v>0</v>
      </c>
      <c r="BT56" s="25">
        <v>7.5893543038008896E-6</v>
      </c>
      <c r="BU56" s="25">
        <v>-1.06465238379303E-3</v>
      </c>
      <c r="BV56" s="25">
        <v>-5.23413650327584E-5</v>
      </c>
      <c r="BW56" s="25">
        <v>8.5498146338717498E-5</v>
      </c>
      <c r="BX56" s="25">
        <v>-2.1013660080673102E-6</v>
      </c>
      <c r="BY56" s="25">
        <v>1.22799948201404E-5</v>
      </c>
      <c r="BZ56" s="25">
        <v>-1.08838325215074E-4</v>
      </c>
      <c r="CA56" s="25">
        <v>7.4155518435339201E-4</v>
      </c>
      <c r="CB56" s="25">
        <v>-3.0188344028491999E-3</v>
      </c>
      <c r="CC56" s="25">
        <v>7.3182476473979702E-6</v>
      </c>
      <c r="CD56" s="25">
        <v>9.5585394626520703E-4</v>
      </c>
      <c r="CE56" s="25">
        <v>-4.4230957862623904E-3</v>
      </c>
      <c r="CF56" s="25">
        <v>4.3716463721588702E-4</v>
      </c>
      <c r="CG56" s="25">
        <v>-4.1472335757779502E-5</v>
      </c>
      <c r="CH56" s="25">
        <v>-3.0764298343689701E-3</v>
      </c>
      <c r="CI56" s="25">
        <v>-2.6861020658590401E-3</v>
      </c>
      <c r="CJ56" s="25">
        <v>-1.3276625205002101E-3</v>
      </c>
      <c r="CK56" s="25">
        <v>-1.92940385066069E-3</v>
      </c>
      <c r="CL56" s="25">
        <v>-2.97452971995064E-3</v>
      </c>
      <c r="CM56" s="25">
        <v>1.32448850766296E-3</v>
      </c>
      <c r="CN56" s="27">
        <v>4.1887385644403599E-3</v>
      </c>
    </row>
    <row r="57" spans="2:92" s="12" customFormat="1" ht="15.75" x14ac:dyDescent="0.25">
      <c r="B57" s="16" t="s">
        <v>88</v>
      </c>
      <c r="C57" s="1">
        <f>INDEX(Input_Cases!$B:$C,MATCH('D1T Female'!$B57,Input_Cases!$B:$B,0),2)</f>
        <v>0</v>
      </c>
      <c r="E57" s="14"/>
      <c r="G57" s="205"/>
      <c r="H57" s="49" t="s">
        <v>76</v>
      </c>
      <c r="I57" s="22">
        <f t="shared" si="6"/>
        <v>0</v>
      </c>
      <c r="J57" s="23">
        <v>0.74685484882572395</v>
      </c>
      <c r="K57" s="7"/>
      <c r="L57" s="93" t="str">
        <f t="shared" si="7"/>
        <v>X</v>
      </c>
      <c r="M57" s="7" t="str">
        <f t="shared" si="5"/>
        <v>X</v>
      </c>
      <c r="N57" s="93" t="str">
        <v>CyF</v>
      </c>
      <c r="O57" s="25" t="s">
        <v>76</v>
      </c>
      <c r="P57" s="25">
        <v>3.2331889475930802E-5</v>
      </c>
      <c r="Q57" s="25">
        <v>-9.2996258545137599E-5</v>
      </c>
      <c r="R57" s="25">
        <v>9.2374594878579793E-5</v>
      </c>
      <c r="S57" s="25">
        <v>-5.3536651420728505E-4</v>
      </c>
      <c r="T57" s="25">
        <v>-4.5141189900388302E-5</v>
      </c>
      <c r="U57" s="25">
        <v>-1.2561315279356E-2</v>
      </c>
      <c r="V57" s="25">
        <v>8.3089407719065501E-4</v>
      </c>
      <c r="W57" s="25">
        <v>1.6073874545788401E-4</v>
      </c>
      <c r="X57" s="25">
        <v>-1.2316703620599201E-3</v>
      </c>
      <c r="Y57" s="25">
        <v>1.50170405148956E-3</v>
      </c>
      <c r="Z57" s="25">
        <v>-4.4584214850373102E-4</v>
      </c>
      <c r="AA57" s="25">
        <v>1.2236234756475999E-3</v>
      </c>
      <c r="AB57" s="25">
        <v>-6.2337408134191004E-5</v>
      </c>
      <c r="AC57" s="25">
        <v>1.3267142136630399E-4</v>
      </c>
      <c r="AD57" s="25">
        <v>9.3733258359463301E-6</v>
      </c>
      <c r="AE57" s="25">
        <v>1.1320030852625001E-3</v>
      </c>
      <c r="AF57" s="25">
        <v>5.8654147439227004E-4</v>
      </c>
      <c r="AG57" s="25">
        <v>1.6021616125606899E-4</v>
      </c>
      <c r="AH57" s="25">
        <v>-5.3521721136682898E-5</v>
      </c>
      <c r="AI57" s="25">
        <v>5.5586060977241304E-4</v>
      </c>
      <c r="AJ57" s="25">
        <v>-3.9546113216893702E-5</v>
      </c>
      <c r="AK57" s="25">
        <v>1.6109295744539299E-5</v>
      </c>
      <c r="AL57" s="25">
        <v>3.37028693298113E-3</v>
      </c>
      <c r="AM57" s="25">
        <v>3.5750043069908302E-6</v>
      </c>
      <c r="AN57" s="25">
        <v>0</v>
      </c>
      <c r="AO57" s="25">
        <v>0</v>
      </c>
      <c r="AP57" s="25">
        <v>5.2959470411536799E-4</v>
      </c>
      <c r="AQ57" s="25">
        <v>0</v>
      </c>
      <c r="AR57" s="25">
        <v>0</v>
      </c>
      <c r="AS57" s="25">
        <v>0</v>
      </c>
      <c r="AT57" s="25">
        <v>-4.8509769174305599E-4</v>
      </c>
      <c r="AU57" s="25">
        <v>0</v>
      </c>
      <c r="AV57" s="25">
        <v>0</v>
      </c>
      <c r="AW57" s="25">
        <v>-6.2994278106968699E-4</v>
      </c>
      <c r="AX57" s="25">
        <v>1.6398786039135101E-4</v>
      </c>
      <c r="AY57" s="25">
        <v>-1.2380568892050199E-3</v>
      </c>
      <c r="AZ57" s="25">
        <v>-5.2221017333349898E-3</v>
      </c>
      <c r="BA57" s="25">
        <v>6.4864413314844604E-2</v>
      </c>
      <c r="BB57" s="25">
        <v>0</v>
      </c>
      <c r="BC57" s="25">
        <v>1.0953758123276201E-3</v>
      </c>
      <c r="BD57" s="25">
        <v>-7.8079233784170501E-4</v>
      </c>
      <c r="BE57" s="25">
        <v>0</v>
      </c>
      <c r="BF57" s="25">
        <v>1.10093247999007E-4</v>
      </c>
      <c r="BG57" s="25">
        <v>2.6553556435791599E-4</v>
      </c>
      <c r="BH57" s="25">
        <v>0</v>
      </c>
      <c r="BI57" s="25">
        <v>0</v>
      </c>
      <c r="BJ57" s="25">
        <v>0</v>
      </c>
      <c r="BK57" s="25">
        <v>0</v>
      </c>
      <c r="BL57" s="25">
        <v>0</v>
      </c>
      <c r="BM57" s="25">
        <v>0</v>
      </c>
      <c r="BN57" s="25">
        <v>-2.0795123100855799E-4</v>
      </c>
      <c r="BO57" s="25">
        <v>0</v>
      </c>
      <c r="BP57" s="25">
        <v>0</v>
      </c>
      <c r="BQ57" s="25">
        <v>0</v>
      </c>
      <c r="BR57" s="25">
        <v>0</v>
      </c>
      <c r="BS57" s="25">
        <v>0</v>
      </c>
      <c r="BT57" s="25">
        <v>-6.1096921250987103E-5</v>
      </c>
      <c r="BU57" s="25">
        <v>6.9335138631003405E-5</v>
      </c>
      <c r="BV57" s="25">
        <v>1.7965553859118801E-4</v>
      </c>
      <c r="BW57" s="25">
        <v>-1.01765917452721E-5</v>
      </c>
      <c r="BX57" s="25">
        <v>9.8476260386231098E-6</v>
      </c>
      <c r="BY57" s="25">
        <v>-2.3740488642759102E-5</v>
      </c>
      <c r="BZ57" s="25">
        <v>-4.7529168866508999E-4</v>
      </c>
      <c r="CA57" s="25">
        <v>5.1755997671062602E-4</v>
      </c>
      <c r="CB57" s="25">
        <v>1.0302522284849399E-3</v>
      </c>
      <c r="CC57" s="25">
        <v>1.85409478615467E-5</v>
      </c>
      <c r="CD57" s="25">
        <v>3.1470898594701101E-4</v>
      </c>
      <c r="CE57" s="25">
        <v>-6.72631710961204E-4</v>
      </c>
      <c r="CF57" s="25">
        <v>3.5343015271906299E-4</v>
      </c>
      <c r="CG57" s="25">
        <v>-1.9241502652760801E-3</v>
      </c>
      <c r="CH57" s="25">
        <v>-8.7554337352824396E-5</v>
      </c>
      <c r="CI57" s="25">
        <v>-4.36175671046456E-4</v>
      </c>
      <c r="CJ57" s="25">
        <v>5.2045010451949798E-4</v>
      </c>
      <c r="CK57" s="25">
        <v>-4.6271538154216802E-4</v>
      </c>
      <c r="CL57" s="25">
        <v>3.4560541935156502E-3</v>
      </c>
      <c r="CM57" s="25">
        <v>4.1856132199337903E-3</v>
      </c>
      <c r="CN57" s="27">
        <v>1.0931443390717699E-3</v>
      </c>
    </row>
    <row r="58" spans="2:92" s="12" customFormat="1" ht="15.75" x14ac:dyDescent="0.25">
      <c r="B58" s="16" t="s">
        <v>91</v>
      </c>
      <c r="C58" s="1">
        <f>INDEX(Input_Cases!$B:$C,MATCH('D1T Female'!$B58,Input_Cases!$B:$B,0),2)</f>
        <v>0</v>
      </c>
      <c r="E58" s="14"/>
      <c r="G58" s="205"/>
      <c r="H58" s="49" t="s">
        <v>131</v>
      </c>
      <c r="I58" s="22">
        <f t="shared" si="6"/>
        <v>0</v>
      </c>
      <c r="J58" s="23">
        <v>0</v>
      </c>
      <c r="K58" s="7"/>
      <c r="L58" s="93" t="str">
        <f t="shared" si="7"/>
        <v/>
      </c>
      <c r="M58" s="7" t="str">
        <f t="shared" si="5"/>
        <v>X</v>
      </c>
      <c r="N58" s="93">
        <v>0</v>
      </c>
      <c r="O58" s="25"/>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c r="AI58" s="25">
        <v>0</v>
      </c>
      <c r="AJ58" s="25">
        <v>0</v>
      </c>
      <c r="AK58" s="25">
        <v>0</v>
      </c>
      <c r="AL58" s="25">
        <v>0</v>
      </c>
      <c r="AM58" s="25">
        <v>0</v>
      </c>
      <c r="AN58" s="25">
        <v>0</v>
      </c>
      <c r="AO58" s="25">
        <v>0</v>
      </c>
      <c r="AP58" s="25">
        <v>0</v>
      </c>
      <c r="AQ58" s="25">
        <v>0</v>
      </c>
      <c r="AR58" s="25">
        <v>0</v>
      </c>
      <c r="AS58" s="25">
        <v>0</v>
      </c>
      <c r="AT58" s="25">
        <v>0</v>
      </c>
      <c r="AU58" s="25">
        <v>0</v>
      </c>
      <c r="AV58" s="25">
        <v>0</v>
      </c>
      <c r="AW58" s="25">
        <v>0</v>
      </c>
      <c r="AX58" s="25">
        <v>0</v>
      </c>
      <c r="AY58" s="25">
        <v>0</v>
      </c>
      <c r="AZ58" s="25">
        <v>0</v>
      </c>
      <c r="BA58" s="25">
        <v>0</v>
      </c>
      <c r="BB58" s="25">
        <v>0</v>
      </c>
      <c r="BC58" s="25">
        <v>0</v>
      </c>
      <c r="BD58" s="25">
        <v>0</v>
      </c>
      <c r="BE58" s="25">
        <v>0</v>
      </c>
      <c r="BF58" s="25">
        <v>0</v>
      </c>
      <c r="BG58" s="25">
        <v>0</v>
      </c>
      <c r="BH58" s="25">
        <v>0</v>
      </c>
      <c r="BI58" s="25">
        <v>0</v>
      </c>
      <c r="BJ58" s="25">
        <v>0</v>
      </c>
      <c r="BK58" s="25">
        <v>0</v>
      </c>
      <c r="BL58" s="25">
        <v>0</v>
      </c>
      <c r="BM58" s="25">
        <v>0</v>
      </c>
      <c r="BN58" s="25">
        <v>0</v>
      </c>
      <c r="BO58" s="25">
        <v>0</v>
      </c>
      <c r="BP58" s="25">
        <v>0</v>
      </c>
      <c r="BQ58" s="25">
        <v>0</v>
      </c>
      <c r="BR58" s="25">
        <v>0</v>
      </c>
      <c r="BS58" s="25">
        <v>0</v>
      </c>
      <c r="BT58" s="25">
        <v>0</v>
      </c>
      <c r="BU58" s="25">
        <v>0</v>
      </c>
      <c r="BV58" s="25">
        <v>0</v>
      </c>
      <c r="BW58" s="25">
        <v>0</v>
      </c>
      <c r="BX58" s="25">
        <v>0</v>
      </c>
      <c r="BY58" s="25">
        <v>0</v>
      </c>
      <c r="BZ58" s="25">
        <v>0</v>
      </c>
      <c r="CA58" s="25">
        <v>0</v>
      </c>
      <c r="CB58" s="25">
        <v>0</v>
      </c>
      <c r="CC58" s="25">
        <v>0</v>
      </c>
      <c r="CD58" s="25">
        <v>0</v>
      </c>
      <c r="CE58" s="25">
        <v>0</v>
      </c>
      <c r="CF58" s="25">
        <v>0</v>
      </c>
      <c r="CG58" s="25">
        <v>0</v>
      </c>
      <c r="CH58" s="25">
        <v>0</v>
      </c>
      <c r="CI58" s="25">
        <v>0</v>
      </c>
      <c r="CJ58" s="25">
        <v>0</v>
      </c>
      <c r="CK58" s="25">
        <v>0</v>
      </c>
      <c r="CL58" s="25">
        <v>0</v>
      </c>
      <c r="CM58" s="25">
        <v>0</v>
      </c>
      <c r="CN58" s="27">
        <v>0</v>
      </c>
    </row>
    <row r="59" spans="2:92" s="12" customFormat="1" ht="15.75" x14ac:dyDescent="0.25">
      <c r="B59" s="16" t="s">
        <v>171</v>
      </c>
      <c r="C59" s="1">
        <f>INDEX(Input_Cases!$B:$C,MATCH('D1T Female'!$B59,Input_Cases!$B:$B,0),2)</f>
        <v>0</v>
      </c>
      <c r="E59" s="14"/>
      <c r="G59" s="205"/>
      <c r="H59" s="49" t="s">
        <v>53</v>
      </c>
      <c r="I59" s="22">
        <f t="shared" si="6"/>
        <v>0</v>
      </c>
      <c r="J59" s="23">
        <v>-0.76502288685882402</v>
      </c>
      <c r="K59" s="7"/>
      <c r="L59" s="93" t="str">
        <f t="shared" si="7"/>
        <v>X</v>
      </c>
      <c r="M59" s="7" t="str">
        <f t="shared" si="5"/>
        <v>X</v>
      </c>
      <c r="N59" s="93" t="str">
        <v>Dem</v>
      </c>
      <c r="O59" s="25" t="s">
        <v>53</v>
      </c>
      <c r="P59" s="25">
        <v>3.6140563317503299E-4</v>
      </c>
      <c r="Q59" s="25">
        <v>1.50517469398157E-4</v>
      </c>
      <c r="R59" s="25">
        <v>7.5359618791313106E-5</v>
      </c>
      <c r="S59" s="25">
        <v>2.4338782595495601E-4</v>
      </c>
      <c r="T59" s="25">
        <v>2.1523992447407801E-5</v>
      </c>
      <c r="U59" s="25">
        <v>7.1689780230966699E-3</v>
      </c>
      <c r="V59" s="25">
        <v>7.5777162484844295E-5</v>
      </c>
      <c r="W59" s="25">
        <v>-2.1964625061170599E-4</v>
      </c>
      <c r="X59" s="25">
        <v>-4.1676837852330198E-4</v>
      </c>
      <c r="Y59" s="25">
        <v>1.2560570683411499E-4</v>
      </c>
      <c r="Z59" s="25">
        <v>-1.51065130223601E-4</v>
      </c>
      <c r="AA59" s="25">
        <v>-4.5588696030614203E-4</v>
      </c>
      <c r="AB59" s="25">
        <v>-1.57293839026342E-4</v>
      </c>
      <c r="AC59" s="25">
        <v>-1.0589908508998401E-4</v>
      </c>
      <c r="AD59" s="25">
        <v>6.2075494572402595E-5</v>
      </c>
      <c r="AE59" s="25">
        <v>4.6798067096234802E-4</v>
      </c>
      <c r="AF59" s="25">
        <v>9.9245401307090006E-5</v>
      </c>
      <c r="AG59" s="25">
        <v>6.9266727409082598E-6</v>
      </c>
      <c r="AH59" s="25">
        <v>-3.2949890190572101E-4</v>
      </c>
      <c r="AI59" s="25">
        <v>-5.4830574448543295E-4</v>
      </c>
      <c r="AJ59" s="25">
        <v>1.1461144089382499E-4</v>
      </c>
      <c r="AK59" s="25">
        <v>-5.7329144213648198E-5</v>
      </c>
      <c r="AL59" s="25">
        <v>-6.4030568200247704E-4</v>
      </c>
      <c r="AM59" s="25">
        <v>-2.3346105826011199E-5</v>
      </c>
      <c r="AN59" s="25">
        <v>0</v>
      </c>
      <c r="AO59" s="25">
        <v>0</v>
      </c>
      <c r="AP59" s="25">
        <v>-5.6386118732017997E-5</v>
      </c>
      <c r="AQ59" s="25">
        <v>0</v>
      </c>
      <c r="AR59" s="25">
        <v>0</v>
      </c>
      <c r="AS59" s="25">
        <v>0</v>
      </c>
      <c r="AT59" s="25">
        <v>-1.11826210382758E-4</v>
      </c>
      <c r="AU59" s="25">
        <v>0</v>
      </c>
      <c r="AV59" s="25">
        <v>0</v>
      </c>
      <c r="AW59" s="25">
        <v>-2.34849520369965E-5</v>
      </c>
      <c r="AX59" s="25">
        <v>-4.6804845625690003E-5</v>
      </c>
      <c r="AY59" s="25">
        <v>-2.05231991868421E-4</v>
      </c>
      <c r="AZ59" s="25">
        <v>-6.0388684722636199E-3</v>
      </c>
      <c r="BA59" s="25">
        <v>1.0953758123284499E-3</v>
      </c>
      <c r="BB59" s="25">
        <v>0</v>
      </c>
      <c r="BC59" s="25">
        <v>5.19733986148984E-2</v>
      </c>
      <c r="BD59" s="25">
        <v>3.3314085035639299E-4</v>
      </c>
      <c r="BE59" s="25">
        <v>0</v>
      </c>
      <c r="BF59" s="25">
        <v>-9.2807658335044297E-5</v>
      </c>
      <c r="BG59" s="25">
        <v>-1.4096239376589501E-3</v>
      </c>
      <c r="BH59" s="25">
        <v>0</v>
      </c>
      <c r="BI59" s="25">
        <v>0</v>
      </c>
      <c r="BJ59" s="25">
        <v>0</v>
      </c>
      <c r="BK59" s="25">
        <v>0</v>
      </c>
      <c r="BL59" s="25">
        <v>0</v>
      </c>
      <c r="BM59" s="25">
        <v>0</v>
      </c>
      <c r="BN59" s="25">
        <v>3.4355631307961798E-5</v>
      </c>
      <c r="BO59" s="25">
        <v>0</v>
      </c>
      <c r="BP59" s="25">
        <v>0</v>
      </c>
      <c r="BQ59" s="25">
        <v>0</v>
      </c>
      <c r="BR59" s="25">
        <v>0</v>
      </c>
      <c r="BS59" s="25">
        <v>0</v>
      </c>
      <c r="BT59" s="25">
        <v>6.1173029390775497E-6</v>
      </c>
      <c r="BU59" s="25">
        <v>8.25831306326158E-5</v>
      </c>
      <c r="BV59" s="25">
        <v>-9.13169596038241E-5</v>
      </c>
      <c r="BW59" s="25">
        <v>-7.2193910247749199E-4</v>
      </c>
      <c r="BX59" s="25">
        <v>1.36224538505453E-5</v>
      </c>
      <c r="BY59" s="25">
        <v>-1.14288402363837E-5</v>
      </c>
      <c r="BZ59" s="25">
        <v>-7.9948973463048005E-5</v>
      </c>
      <c r="CA59" s="25">
        <v>-1.74394694477743E-4</v>
      </c>
      <c r="CB59" s="25">
        <v>-1.1907300180638699E-3</v>
      </c>
      <c r="CC59" s="25">
        <v>2.1952004653185001E-6</v>
      </c>
      <c r="CD59" s="25">
        <v>-5.7600839602983598E-5</v>
      </c>
      <c r="CE59" s="25">
        <v>-2.4612226187957398E-3</v>
      </c>
      <c r="CF59" s="25">
        <v>1.1681089324443199E-4</v>
      </c>
      <c r="CG59" s="25">
        <v>-1.06075627223051E-3</v>
      </c>
      <c r="CH59" s="25">
        <v>-2.93464637823886E-4</v>
      </c>
      <c r="CI59" s="25">
        <v>2.7883054330431899E-3</v>
      </c>
      <c r="CJ59" s="25">
        <v>-2.21155643477475E-3</v>
      </c>
      <c r="CK59" s="25">
        <v>-2.9871437630620001E-3</v>
      </c>
      <c r="CL59" s="25">
        <v>-1.6560037524304E-3</v>
      </c>
      <c r="CM59" s="25">
        <v>1.4329498495569399E-4</v>
      </c>
      <c r="CN59" s="27">
        <v>-5.8806025296583297E-3</v>
      </c>
    </row>
    <row r="60" spans="2:92" s="12" customFormat="1" ht="15.75" x14ac:dyDescent="0.25">
      <c r="B60" s="16" t="s">
        <v>92</v>
      </c>
      <c r="C60" s="1">
        <f>INDEX(Input_Cases!$B:$C,MATCH('D1T Female'!$B60,Input_Cases!$B:$B,0),2)</f>
        <v>0</v>
      </c>
      <c r="E60" s="14"/>
      <c r="G60" s="205"/>
      <c r="H60" s="49" t="s">
        <v>56</v>
      </c>
      <c r="I60" s="22">
        <f t="shared" si="6"/>
        <v>0</v>
      </c>
      <c r="J60" s="23">
        <v>0.484609722318949</v>
      </c>
      <c r="K60" s="7"/>
      <c r="L60" s="93" t="str">
        <f t="shared" si="7"/>
        <v>X</v>
      </c>
      <c r="M60" s="7" t="str">
        <f t="shared" si="5"/>
        <v>X</v>
      </c>
      <c r="N60" s="93" t="str">
        <v>Hem</v>
      </c>
      <c r="O60" s="25" t="s">
        <v>56</v>
      </c>
      <c r="P60" s="25">
        <v>8.2532344182882796E-7</v>
      </c>
      <c r="Q60" s="25">
        <v>1.15095154965337E-4</v>
      </c>
      <c r="R60" s="25">
        <v>-3.4468303696789101E-5</v>
      </c>
      <c r="S60" s="25">
        <v>-1.6298309568161501E-4</v>
      </c>
      <c r="T60" s="25">
        <v>1.0462726973817501E-4</v>
      </c>
      <c r="U60" s="25">
        <v>-3.4322100479126298E-4</v>
      </c>
      <c r="V60" s="25">
        <v>-2.21029192376412E-4</v>
      </c>
      <c r="W60" s="25">
        <v>-1.94089498793825E-4</v>
      </c>
      <c r="X60" s="25">
        <v>2.24470252646296E-4</v>
      </c>
      <c r="Y60" s="25">
        <v>-1.5017261686100299E-4</v>
      </c>
      <c r="Z60" s="25">
        <v>-1.20814476693541E-4</v>
      </c>
      <c r="AA60" s="25">
        <v>4.5929724259341398E-5</v>
      </c>
      <c r="AB60" s="25">
        <v>-7.7126255941543803E-5</v>
      </c>
      <c r="AC60" s="25">
        <v>-7.4584910753808798E-5</v>
      </c>
      <c r="AD60" s="25">
        <v>3.1101898302220403E-5</v>
      </c>
      <c r="AE60" s="25">
        <v>1.6244479076723E-4</v>
      </c>
      <c r="AF60" s="25">
        <v>2.0796063248605801E-7</v>
      </c>
      <c r="AG60" s="25">
        <v>-6.3250596907612604E-5</v>
      </c>
      <c r="AH60" s="25">
        <v>3.79737600189701E-4</v>
      </c>
      <c r="AI60" s="25">
        <v>3.6270637316890801E-4</v>
      </c>
      <c r="AJ60" s="25">
        <v>5.4586696573362097E-5</v>
      </c>
      <c r="AK60" s="25">
        <v>-1.3243111813555E-4</v>
      </c>
      <c r="AL60" s="25">
        <v>-5.5932877905783202E-4</v>
      </c>
      <c r="AM60" s="25">
        <v>-3.8105329836406999E-7</v>
      </c>
      <c r="AN60" s="25">
        <v>0</v>
      </c>
      <c r="AO60" s="25">
        <v>0</v>
      </c>
      <c r="AP60" s="25">
        <v>-3.3388505785121402E-4</v>
      </c>
      <c r="AQ60" s="25">
        <v>0</v>
      </c>
      <c r="AR60" s="25">
        <v>0</v>
      </c>
      <c r="AS60" s="25">
        <v>0</v>
      </c>
      <c r="AT60" s="25">
        <v>-2.1046647098780399E-4</v>
      </c>
      <c r="AU60" s="25">
        <v>0</v>
      </c>
      <c r="AV60" s="25">
        <v>0</v>
      </c>
      <c r="AW60" s="25">
        <v>-7.2372687481286896E-5</v>
      </c>
      <c r="AX60" s="25">
        <v>2.5968102433719399E-4</v>
      </c>
      <c r="AY60" s="25">
        <v>7.8654233275400993E-6</v>
      </c>
      <c r="AZ60" s="25">
        <v>-9.5768410950692901E-4</v>
      </c>
      <c r="BA60" s="25">
        <v>-7.8079233784171499E-4</v>
      </c>
      <c r="BB60" s="25">
        <v>0</v>
      </c>
      <c r="BC60" s="25">
        <v>3.3314085035629699E-4</v>
      </c>
      <c r="BD60" s="25">
        <v>6.2361964798204102E-3</v>
      </c>
      <c r="BE60" s="25">
        <v>0</v>
      </c>
      <c r="BF60" s="25">
        <v>-1.5360557193638301E-4</v>
      </c>
      <c r="BG60" s="25">
        <v>-7.4829388158690002E-5</v>
      </c>
      <c r="BH60" s="25">
        <v>0</v>
      </c>
      <c r="BI60" s="25">
        <v>0</v>
      </c>
      <c r="BJ60" s="25">
        <v>0</v>
      </c>
      <c r="BK60" s="25">
        <v>0</v>
      </c>
      <c r="BL60" s="25">
        <v>0</v>
      </c>
      <c r="BM60" s="25">
        <v>0</v>
      </c>
      <c r="BN60" s="25">
        <v>7.7664735416503797E-5</v>
      </c>
      <c r="BO60" s="25">
        <v>0</v>
      </c>
      <c r="BP60" s="25">
        <v>0</v>
      </c>
      <c r="BQ60" s="25">
        <v>0</v>
      </c>
      <c r="BR60" s="25">
        <v>0</v>
      </c>
      <c r="BS60" s="25">
        <v>0</v>
      </c>
      <c r="BT60" s="25">
        <v>5.5670814158057202E-6</v>
      </c>
      <c r="BU60" s="25">
        <v>1.5891475495407901E-5</v>
      </c>
      <c r="BV60" s="25">
        <v>1.65085620457302E-6</v>
      </c>
      <c r="BW60" s="25">
        <v>-8.2879331719549196E-6</v>
      </c>
      <c r="BX60" s="25">
        <v>3.88437311284029E-6</v>
      </c>
      <c r="BY60" s="25">
        <v>-2.1615937432194798E-6</v>
      </c>
      <c r="BZ60" s="25">
        <v>-1.022293118551E-3</v>
      </c>
      <c r="CA60" s="25">
        <v>2.8605043398214099E-6</v>
      </c>
      <c r="CB60" s="25">
        <v>-2.3117547645847201E-4</v>
      </c>
      <c r="CC60" s="25">
        <v>-2.45358216708255E-5</v>
      </c>
      <c r="CD60" s="25">
        <v>-3.6221392158702702E-4</v>
      </c>
      <c r="CE60" s="25">
        <v>4.1691872186175999E-4</v>
      </c>
      <c r="CF60" s="25">
        <v>8.4843268973235401E-4</v>
      </c>
      <c r="CG60" s="25">
        <v>4.9470517180037598E-5</v>
      </c>
      <c r="CH60" s="25">
        <v>6.85607899778229E-4</v>
      </c>
      <c r="CI60" s="25">
        <v>-1.7111556594858401E-4</v>
      </c>
      <c r="CJ60" s="25">
        <v>-2.3346066584694101E-4</v>
      </c>
      <c r="CK60" s="25">
        <v>1.2683079794903801E-4</v>
      </c>
      <c r="CL60" s="25">
        <v>3.4526726888874201E-4</v>
      </c>
      <c r="CM60" s="25">
        <v>-1.7510599510453501E-4</v>
      </c>
      <c r="CN60" s="27">
        <v>1.5418748362615699E-4</v>
      </c>
    </row>
    <row r="61" spans="2:92" s="12" customFormat="1" ht="15.75" x14ac:dyDescent="0.25">
      <c r="B61" s="16" t="s">
        <v>93</v>
      </c>
      <c r="C61" s="1">
        <f>INDEX(Input_Cases!$B:$C,MATCH('D1T Female'!$B61,Input_Cases!$B:$B,0),2)</f>
        <v>0</v>
      </c>
      <c r="E61" s="14"/>
      <c r="G61" s="205"/>
      <c r="H61" s="49" t="s">
        <v>166</v>
      </c>
      <c r="I61" s="22">
        <f t="shared" si="6"/>
        <v>0</v>
      </c>
      <c r="J61" s="23">
        <v>0</v>
      </c>
      <c r="K61" s="7"/>
      <c r="L61" s="93" t="str">
        <f t="shared" si="7"/>
        <v/>
      </c>
      <c r="M61" s="7" t="str">
        <f t="shared" si="5"/>
        <v>X</v>
      </c>
      <c r="N61" s="7">
        <v>0</v>
      </c>
      <c r="O61" s="24"/>
      <c r="P61" s="24">
        <v>0</v>
      </c>
      <c r="Q61" s="24">
        <v>0</v>
      </c>
      <c r="R61" s="24">
        <v>0</v>
      </c>
      <c r="S61" s="24">
        <v>0</v>
      </c>
      <c r="T61" s="24">
        <v>0</v>
      </c>
      <c r="U61" s="24">
        <v>0</v>
      </c>
      <c r="V61" s="24">
        <v>0</v>
      </c>
      <c r="W61" s="24">
        <v>0</v>
      </c>
      <c r="X61" s="24">
        <v>0</v>
      </c>
      <c r="Y61" s="24">
        <v>0</v>
      </c>
      <c r="Z61" s="24">
        <v>0</v>
      </c>
      <c r="AA61" s="24">
        <v>0</v>
      </c>
      <c r="AB61" s="24">
        <v>0</v>
      </c>
      <c r="AC61" s="24">
        <v>0</v>
      </c>
      <c r="AD61" s="24">
        <v>0</v>
      </c>
      <c r="AE61" s="24">
        <v>0</v>
      </c>
      <c r="AF61" s="24">
        <v>0</v>
      </c>
      <c r="AG61" s="24">
        <v>0</v>
      </c>
      <c r="AH61" s="24">
        <v>0</v>
      </c>
      <c r="AI61" s="24">
        <v>0</v>
      </c>
      <c r="AJ61" s="24">
        <v>0</v>
      </c>
      <c r="AK61" s="24">
        <v>0</v>
      </c>
      <c r="AL61" s="24">
        <v>0</v>
      </c>
      <c r="AM61" s="24">
        <v>0</v>
      </c>
      <c r="AN61" s="24">
        <v>0</v>
      </c>
      <c r="AO61" s="24">
        <v>0</v>
      </c>
      <c r="AP61" s="24">
        <v>0</v>
      </c>
      <c r="AQ61" s="24">
        <v>0</v>
      </c>
      <c r="AR61" s="24">
        <v>0</v>
      </c>
      <c r="AS61" s="24">
        <v>0</v>
      </c>
      <c r="AT61" s="24">
        <v>0</v>
      </c>
      <c r="AU61" s="24">
        <v>0</v>
      </c>
      <c r="AV61" s="24">
        <v>0</v>
      </c>
      <c r="AW61" s="24">
        <v>0</v>
      </c>
      <c r="AX61" s="24">
        <v>0</v>
      </c>
      <c r="AY61" s="24">
        <v>0</v>
      </c>
      <c r="AZ61" s="24">
        <v>0</v>
      </c>
      <c r="BA61" s="24">
        <v>0</v>
      </c>
      <c r="BB61" s="24">
        <v>0</v>
      </c>
      <c r="BC61" s="24">
        <v>0</v>
      </c>
      <c r="BD61" s="24">
        <v>0</v>
      </c>
      <c r="BE61" s="24">
        <v>0</v>
      </c>
      <c r="BF61" s="24">
        <v>0</v>
      </c>
      <c r="BG61" s="24">
        <v>0</v>
      </c>
      <c r="BH61" s="24">
        <v>0</v>
      </c>
      <c r="BI61" s="24">
        <v>0</v>
      </c>
      <c r="BJ61" s="24">
        <v>0</v>
      </c>
      <c r="BK61" s="24">
        <v>0</v>
      </c>
      <c r="BL61" s="24">
        <v>0</v>
      </c>
      <c r="BM61" s="24">
        <v>0</v>
      </c>
      <c r="BN61" s="24">
        <v>0</v>
      </c>
      <c r="BO61" s="24">
        <v>0</v>
      </c>
      <c r="BP61" s="24">
        <v>0</v>
      </c>
      <c r="BQ61" s="24">
        <v>0</v>
      </c>
      <c r="BR61" s="24">
        <v>0</v>
      </c>
      <c r="BS61" s="24">
        <v>0</v>
      </c>
      <c r="BT61" s="24">
        <v>0</v>
      </c>
      <c r="BU61" s="24">
        <v>0</v>
      </c>
      <c r="BV61" s="24">
        <v>0</v>
      </c>
      <c r="BW61" s="24">
        <v>0</v>
      </c>
      <c r="BX61" s="24">
        <v>0</v>
      </c>
      <c r="BY61" s="24">
        <v>0</v>
      </c>
      <c r="BZ61" s="24">
        <v>0</v>
      </c>
      <c r="CA61" s="24">
        <v>0</v>
      </c>
      <c r="CB61" s="24">
        <v>0</v>
      </c>
      <c r="CC61" s="24">
        <v>0</v>
      </c>
      <c r="CD61" s="24">
        <v>0</v>
      </c>
      <c r="CE61" s="24">
        <v>0</v>
      </c>
      <c r="CF61" s="24">
        <v>0</v>
      </c>
      <c r="CG61" s="24">
        <v>0</v>
      </c>
      <c r="CH61" s="24">
        <v>0</v>
      </c>
      <c r="CI61" s="24">
        <v>0</v>
      </c>
      <c r="CJ61" s="24">
        <v>0</v>
      </c>
      <c r="CK61" s="24">
        <v>0</v>
      </c>
      <c r="CL61" s="24">
        <v>0</v>
      </c>
      <c r="CM61" s="24">
        <v>0</v>
      </c>
      <c r="CN61" s="26">
        <v>0</v>
      </c>
    </row>
    <row r="62" spans="2:92" s="12" customFormat="1" ht="15.75" x14ac:dyDescent="0.25">
      <c r="B62" s="16" t="s">
        <v>172</v>
      </c>
      <c r="C62" s="1">
        <f>INDEX(Input_Cases!$B:$C,MATCH('D1T Female'!$B62,Input_Cases!$B:$B,0),2)</f>
        <v>0</v>
      </c>
      <c r="E62" s="14"/>
      <c r="G62" s="205"/>
      <c r="H62" s="49" t="s">
        <v>57</v>
      </c>
      <c r="I62" s="22">
        <f t="shared" si="6"/>
        <v>0</v>
      </c>
      <c r="J62" s="23">
        <v>0.77145680380772097</v>
      </c>
      <c r="K62" s="7"/>
      <c r="L62" s="93" t="str">
        <f t="shared" si="7"/>
        <v>X</v>
      </c>
      <c r="M62" s="7" t="str">
        <f t="shared" si="5"/>
        <v>X</v>
      </c>
      <c r="N62" s="93" t="str">
        <v>HF</v>
      </c>
      <c r="O62" s="25" t="s">
        <v>57</v>
      </c>
      <c r="P62" s="25">
        <v>-1.5851540385691901E-5</v>
      </c>
      <c r="Q62" s="25">
        <v>-3.5080568722749799E-5</v>
      </c>
      <c r="R62" s="25">
        <v>-1.4365253903528499E-4</v>
      </c>
      <c r="S62" s="25">
        <v>1.02009643119312E-4</v>
      </c>
      <c r="T62" s="25">
        <v>-6.19243832998532E-5</v>
      </c>
      <c r="U62" s="25">
        <v>-7.7879110555890402E-5</v>
      </c>
      <c r="V62" s="25">
        <v>9.4857574454331695E-5</v>
      </c>
      <c r="W62" s="25">
        <v>-1.02415182868624E-4</v>
      </c>
      <c r="X62" s="25">
        <v>-2.57005243754774E-4</v>
      </c>
      <c r="Y62" s="25">
        <v>-1.44661453129906E-5</v>
      </c>
      <c r="Z62" s="25">
        <v>-6.9499389905706293E-5</v>
      </c>
      <c r="AA62" s="25">
        <v>9.4155426607259496E-5</v>
      </c>
      <c r="AB62" s="25">
        <v>4.3837260486357298E-5</v>
      </c>
      <c r="AC62" s="25">
        <v>-2.5081626011465302E-4</v>
      </c>
      <c r="AD62" s="25">
        <v>4.0069148371155198E-5</v>
      </c>
      <c r="AE62" s="25">
        <v>1.01323642328568E-4</v>
      </c>
      <c r="AF62" s="25">
        <v>7.4313704247007503E-5</v>
      </c>
      <c r="AG62" s="25">
        <v>-6.8668345688719797E-5</v>
      </c>
      <c r="AH62" s="25">
        <v>3.8056122312987602E-5</v>
      </c>
      <c r="AI62" s="25">
        <v>7.8934625541041993E-5</v>
      </c>
      <c r="AJ62" s="25">
        <v>9.9595113891876505E-5</v>
      </c>
      <c r="AK62" s="25">
        <v>-9.0085374979427394E-5</v>
      </c>
      <c r="AL62" s="25">
        <v>-3.1062854862082902E-4</v>
      </c>
      <c r="AM62" s="25">
        <v>-2.2410960695857801E-6</v>
      </c>
      <c r="AN62" s="25">
        <v>0</v>
      </c>
      <c r="AO62" s="25">
        <v>0</v>
      </c>
      <c r="AP62" s="25">
        <v>-1.6653031334942301E-4</v>
      </c>
      <c r="AQ62" s="25">
        <v>0</v>
      </c>
      <c r="AR62" s="25">
        <v>0</v>
      </c>
      <c r="AS62" s="25">
        <v>0</v>
      </c>
      <c r="AT62" s="25">
        <v>-3.4727057562519302E-4</v>
      </c>
      <c r="AU62" s="25">
        <v>0</v>
      </c>
      <c r="AV62" s="25">
        <v>0</v>
      </c>
      <c r="AW62" s="25">
        <v>-6.23774104712869E-5</v>
      </c>
      <c r="AX62" s="25">
        <v>-5.3054916699485995E-4</v>
      </c>
      <c r="AY62" s="25">
        <v>-1.8528190174668601E-4</v>
      </c>
      <c r="AZ62" s="25">
        <v>4.8127318383583497E-5</v>
      </c>
      <c r="BA62" s="25">
        <v>1.10093247998998E-4</v>
      </c>
      <c r="BB62" s="25">
        <v>0</v>
      </c>
      <c r="BC62" s="25">
        <v>-9.2807658335021E-5</v>
      </c>
      <c r="BD62" s="25">
        <v>-1.5360557193638401E-4</v>
      </c>
      <c r="BE62" s="25">
        <v>0</v>
      </c>
      <c r="BF62" s="25">
        <v>2.3931563233863099E-3</v>
      </c>
      <c r="BG62" s="25">
        <v>-1.24619360718171E-5</v>
      </c>
      <c r="BH62" s="25">
        <v>0</v>
      </c>
      <c r="BI62" s="25">
        <v>0</v>
      </c>
      <c r="BJ62" s="25">
        <v>0</v>
      </c>
      <c r="BK62" s="25">
        <v>0</v>
      </c>
      <c r="BL62" s="25">
        <v>0</v>
      </c>
      <c r="BM62" s="25">
        <v>0</v>
      </c>
      <c r="BN62" s="25">
        <v>4.12076082041776E-5</v>
      </c>
      <c r="BO62" s="25">
        <v>0</v>
      </c>
      <c r="BP62" s="25">
        <v>0</v>
      </c>
      <c r="BQ62" s="25">
        <v>0</v>
      </c>
      <c r="BR62" s="25">
        <v>0</v>
      </c>
      <c r="BS62" s="25">
        <v>0</v>
      </c>
      <c r="BT62" s="25">
        <v>4.1590220813167796E-6</v>
      </c>
      <c r="BU62" s="25">
        <v>-3.2985146249271902E-6</v>
      </c>
      <c r="BV62" s="25">
        <v>1.49205099637689E-6</v>
      </c>
      <c r="BW62" s="25">
        <v>2.0445864283813899E-6</v>
      </c>
      <c r="BX62" s="25">
        <v>-2.4445430194577001E-6</v>
      </c>
      <c r="BY62" s="25">
        <v>7.7632979712936098E-6</v>
      </c>
      <c r="BZ62" s="25">
        <v>-4.13993674941067E-5</v>
      </c>
      <c r="CA62" s="25">
        <v>-5.7147817758054504E-4</v>
      </c>
      <c r="CB62" s="25">
        <v>2.27314086976031E-4</v>
      </c>
      <c r="CC62" s="25">
        <v>5.0465933087894702E-6</v>
      </c>
      <c r="CD62" s="25">
        <v>-2.7041263461939798E-4</v>
      </c>
      <c r="CE62" s="25">
        <v>2.3173985290783199E-4</v>
      </c>
      <c r="CF62" s="25">
        <v>1.3075100578977599E-4</v>
      </c>
      <c r="CG62" s="25">
        <v>-1.5598321019549798E-5</v>
      </c>
      <c r="CH62" s="25">
        <v>-4.3730146661343602E-5</v>
      </c>
      <c r="CI62" s="25">
        <v>-1.3501876756113499E-3</v>
      </c>
      <c r="CJ62" s="25">
        <v>2.1087167286306299E-4</v>
      </c>
      <c r="CK62" s="25">
        <v>2.0555807498405E-4</v>
      </c>
      <c r="CL62" s="25">
        <v>8.2866945297605801E-4</v>
      </c>
      <c r="CM62" s="25">
        <v>1.45170284053544E-4</v>
      </c>
      <c r="CN62" s="27">
        <v>4.7003418905330798E-4</v>
      </c>
    </row>
    <row r="63" spans="2:92" s="12" customFormat="1" ht="15.75" x14ac:dyDescent="0.25">
      <c r="B63" s="16" t="s">
        <v>94</v>
      </c>
      <c r="C63" s="1">
        <f>INDEX(Input_Cases!$B:$C,MATCH('D1T Female'!$B63,Input_Cases!$B:$B,0),2)</f>
        <v>0</v>
      </c>
      <c r="E63" s="14"/>
      <c r="G63" s="205"/>
      <c r="H63" s="49" t="s">
        <v>58</v>
      </c>
      <c r="I63" s="22">
        <f t="shared" si="6"/>
        <v>0</v>
      </c>
      <c r="J63" s="23">
        <v>0.68360214144640497</v>
      </c>
      <c r="K63" s="7"/>
      <c r="L63" s="93" t="str">
        <f t="shared" si="7"/>
        <v>X</v>
      </c>
      <c r="M63" s="7" t="str">
        <f t="shared" si="5"/>
        <v>X</v>
      </c>
      <c r="N63" s="93" t="str">
        <v>Hyp</v>
      </c>
      <c r="O63" s="25" t="s">
        <v>58</v>
      </c>
      <c r="P63" s="25">
        <v>-4.4869271306705197E-5</v>
      </c>
      <c r="Q63" s="25">
        <v>-1.0040899649935699E-4</v>
      </c>
      <c r="R63" s="25">
        <v>8.0293463410119901E-5</v>
      </c>
      <c r="S63" s="25">
        <v>-1.4850690103262499E-4</v>
      </c>
      <c r="T63" s="25">
        <v>-7.3451788457895895E-5</v>
      </c>
      <c r="U63" s="25">
        <v>1.6817905857624499E-3</v>
      </c>
      <c r="V63" s="25">
        <v>-1.1215842710739E-4</v>
      </c>
      <c r="W63" s="25">
        <v>-3.0437155549792598E-4</v>
      </c>
      <c r="X63" s="25">
        <v>-2.73158677013797E-5</v>
      </c>
      <c r="Y63" s="25">
        <v>-1.02077332464335E-4</v>
      </c>
      <c r="Z63" s="25">
        <v>-1.22226431720912E-4</v>
      </c>
      <c r="AA63" s="25">
        <v>-1.97852126723498E-4</v>
      </c>
      <c r="AB63" s="25">
        <v>-1.4787216396632799E-4</v>
      </c>
      <c r="AC63" s="25">
        <v>-1.6533766403922399E-4</v>
      </c>
      <c r="AD63" s="25">
        <v>-2.74272814527159E-5</v>
      </c>
      <c r="AE63" s="25">
        <v>1.1580127850878E-4</v>
      </c>
      <c r="AF63" s="25">
        <v>2.0709044356871E-4</v>
      </c>
      <c r="AG63" s="25">
        <v>-1.5880423190981499E-4</v>
      </c>
      <c r="AH63" s="25">
        <v>-3.1600473376345602E-4</v>
      </c>
      <c r="AI63" s="25">
        <v>-3.9160453444867698E-4</v>
      </c>
      <c r="AJ63" s="25">
        <v>-3.1615721579981403E-5</v>
      </c>
      <c r="AK63" s="25">
        <v>2.9760552022549599E-5</v>
      </c>
      <c r="AL63" s="25">
        <v>5.39653651234276E-4</v>
      </c>
      <c r="AM63" s="25">
        <v>-2.9882707610157802E-6</v>
      </c>
      <c r="AN63" s="25">
        <v>0</v>
      </c>
      <c r="AO63" s="25">
        <v>0</v>
      </c>
      <c r="AP63" s="25">
        <v>-6.9364395704633701E-5</v>
      </c>
      <c r="AQ63" s="25">
        <v>0</v>
      </c>
      <c r="AR63" s="25">
        <v>0</v>
      </c>
      <c r="AS63" s="25">
        <v>0</v>
      </c>
      <c r="AT63" s="25">
        <v>-1.2121043013400999E-4</v>
      </c>
      <c r="AU63" s="25">
        <v>0</v>
      </c>
      <c r="AV63" s="25">
        <v>0</v>
      </c>
      <c r="AW63" s="25">
        <v>1.9160025379288101E-5</v>
      </c>
      <c r="AX63" s="25">
        <v>-4.7611474979290499E-4</v>
      </c>
      <c r="AY63" s="25">
        <v>-3.4043533724126599E-4</v>
      </c>
      <c r="AZ63" s="25">
        <v>-1.0552595036469701E-3</v>
      </c>
      <c r="BA63" s="25">
        <v>2.65535564357884E-4</v>
      </c>
      <c r="BB63" s="25">
        <v>0</v>
      </c>
      <c r="BC63" s="25">
        <v>-1.40962393765897E-3</v>
      </c>
      <c r="BD63" s="25">
        <v>-7.4829388158692699E-5</v>
      </c>
      <c r="BE63" s="25">
        <v>0</v>
      </c>
      <c r="BF63" s="25">
        <v>-1.24619360718167E-5</v>
      </c>
      <c r="BG63" s="25">
        <v>5.07826324698299E-3</v>
      </c>
      <c r="BH63" s="25">
        <v>0</v>
      </c>
      <c r="BI63" s="25">
        <v>0</v>
      </c>
      <c r="BJ63" s="25">
        <v>0</v>
      </c>
      <c r="BK63" s="25">
        <v>0</v>
      </c>
      <c r="BL63" s="25">
        <v>0</v>
      </c>
      <c r="BM63" s="25">
        <v>0</v>
      </c>
      <c r="BN63" s="25">
        <v>-1.7245814971963801E-4</v>
      </c>
      <c r="BO63" s="25">
        <v>0</v>
      </c>
      <c r="BP63" s="25">
        <v>0</v>
      </c>
      <c r="BQ63" s="25">
        <v>0</v>
      </c>
      <c r="BR63" s="25">
        <v>0</v>
      </c>
      <c r="BS63" s="25">
        <v>0</v>
      </c>
      <c r="BT63" s="25">
        <v>-8.1100305039548497E-6</v>
      </c>
      <c r="BU63" s="25">
        <v>1.3432194505200299E-5</v>
      </c>
      <c r="BV63" s="25">
        <v>-2.3208427085962901E-5</v>
      </c>
      <c r="BW63" s="25">
        <v>1.9742542862974301E-5</v>
      </c>
      <c r="BX63" s="25">
        <v>-2.80409578048266E-6</v>
      </c>
      <c r="BY63" s="25">
        <v>3.1731375966825601E-6</v>
      </c>
      <c r="BZ63" s="25">
        <v>-1.9012942212256101E-4</v>
      </c>
      <c r="CA63" s="25">
        <v>-2.1450380136555801E-5</v>
      </c>
      <c r="CB63" s="25">
        <v>1.5401903384514701E-4</v>
      </c>
      <c r="CC63" s="25">
        <v>-8.2901601166997199E-6</v>
      </c>
      <c r="CD63" s="25">
        <v>-3.5037580743275498E-4</v>
      </c>
      <c r="CE63" s="25">
        <v>-8.5860493541686599E-5</v>
      </c>
      <c r="CF63" s="25">
        <v>7.6349358928832494E-5</v>
      </c>
      <c r="CG63" s="25">
        <v>-1.1281091067782501E-4</v>
      </c>
      <c r="CH63" s="25">
        <v>1.7006291571839999E-4</v>
      </c>
      <c r="CI63" s="25">
        <v>-3.96581674565549E-4</v>
      </c>
      <c r="CJ63" s="25">
        <v>-2.8394131136580799E-4</v>
      </c>
      <c r="CK63" s="25">
        <v>4.4316319222339699E-3</v>
      </c>
      <c r="CL63" s="25">
        <v>-3.4017393600451903E-5</v>
      </c>
      <c r="CM63" s="25">
        <v>2.5936951775518101E-3</v>
      </c>
      <c r="CN63" s="27">
        <v>-1.1825913622580499E-3</v>
      </c>
    </row>
    <row r="64" spans="2:92" s="12" customFormat="1" ht="15.75" x14ac:dyDescent="0.25">
      <c r="B64" s="16" t="s">
        <v>95</v>
      </c>
      <c r="C64" s="1">
        <f>INDEX(Input_Cases!$B:$C,MATCH('D1T Female'!$B64,Input_Cases!$B:$B,0),2)</f>
        <v>0</v>
      </c>
      <c r="E64" s="14"/>
      <c r="G64" s="205"/>
      <c r="H64" s="49" t="s">
        <v>167</v>
      </c>
      <c r="I64" s="22">
        <f t="shared" si="6"/>
        <v>0</v>
      </c>
      <c r="J64" s="23">
        <v>0</v>
      </c>
      <c r="K64" s="7"/>
      <c r="L64" s="93" t="str">
        <f t="shared" si="7"/>
        <v/>
      </c>
      <c r="M64" s="7" t="str">
        <f t="shared" si="5"/>
        <v>X</v>
      </c>
      <c r="N64" s="93">
        <v>0</v>
      </c>
      <c r="O64" s="25"/>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c r="AI64" s="25">
        <v>0</v>
      </c>
      <c r="AJ64" s="25">
        <v>0</v>
      </c>
      <c r="AK64" s="25">
        <v>0</v>
      </c>
      <c r="AL64" s="25">
        <v>0</v>
      </c>
      <c r="AM64" s="25">
        <v>0</v>
      </c>
      <c r="AN64" s="25">
        <v>0</v>
      </c>
      <c r="AO64" s="25">
        <v>0</v>
      </c>
      <c r="AP64" s="25">
        <v>0</v>
      </c>
      <c r="AQ64" s="25">
        <v>0</v>
      </c>
      <c r="AR64" s="25">
        <v>0</v>
      </c>
      <c r="AS64" s="25">
        <v>0</v>
      </c>
      <c r="AT64" s="25">
        <v>0</v>
      </c>
      <c r="AU64" s="25">
        <v>0</v>
      </c>
      <c r="AV64" s="25">
        <v>0</v>
      </c>
      <c r="AW64" s="25">
        <v>0</v>
      </c>
      <c r="AX64" s="25">
        <v>0</v>
      </c>
      <c r="AY64" s="25">
        <v>0</v>
      </c>
      <c r="AZ64" s="25">
        <v>0</v>
      </c>
      <c r="BA64" s="25">
        <v>0</v>
      </c>
      <c r="BB64" s="25">
        <v>0</v>
      </c>
      <c r="BC64" s="25">
        <v>0</v>
      </c>
      <c r="BD64" s="25">
        <v>0</v>
      </c>
      <c r="BE64" s="25">
        <v>0</v>
      </c>
      <c r="BF64" s="25">
        <v>0</v>
      </c>
      <c r="BG64" s="25">
        <v>0</v>
      </c>
      <c r="BH64" s="25">
        <v>0</v>
      </c>
      <c r="BI64" s="25">
        <v>0</v>
      </c>
      <c r="BJ64" s="25">
        <v>0</v>
      </c>
      <c r="BK64" s="25">
        <v>0</v>
      </c>
      <c r="BL64" s="25">
        <v>0</v>
      </c>
      <c r="BM64" s="25">
        <v>0</v>
      </c>
      <c r="BN64" s="25">
        <v>0</v>
      </c>
      <c r="BO64" s="25">
        <v>0</v>
      </c>
      <c r="BP64" s="25">
        <v>0</v>
      </c>
      <c r="BQ64" s="25">
        <v>0</v>
      </c>
      <c r="BR64" s="25">
        <v>0</v>
      </c>
      <c r="BS64" s="25">
        <v>0</v>
      </c>
      <c r="BT64" s="25">
        <v>0</v>
      </c>
      <c r="BU64" s="25">
        <v>0</v>
      </c>
      <c r="BV64" s="25">
        <v>0</v>
      </c>
      <c r="BW64" s="25">
        <v>0</v>
      </c>
      <c r="BX64" s="25">
        <v>0</v>
      </c>
      <c r="BY64" s="25">
        <v>0</v>
      </c>
      <c r="BZ64" s="25">
        <v>0</v>
      </c>
      <c r="CA64" s="25">
        <v>0</v>
      </c>
      <c r="CB64" s="25">
        <v>0</v>
      </c>
      <c r="CC64" s="25">
        <v>0</v>
      </c>
      <c r="CD64" s="25">
        <v>0</v>
      </c>
      <c r="CE64" s="25">
        <v>0</v>
      </c>
      <c r="CF64" s="25">
        <v>0</v>
      </c>
      <c r="CG64" s="25">
        <v>0</v>
      </c>
      <c r="CH64" s="25">
        <v>0</v>
      </c>
      <c r="CI64" s="25">
        <v>0</v>
      </c>
      <c r="CJ64" s="25">
        <v>0</v>
      </c>
      <c r="CK64" s="25">
        <v>0</v>
      </c>
      <c r="CL64" s="25">
        <v>0</v>
      </c>
      <c r="CM64" s="25">
        <v>0</v>
      </c>
      <c r="CN64" s="27">
        <v>0</v>
      </c>
    </row>
    <row r="65" spans="2:92" s="12" customFormat="1" ht="15.75" customHeight="1" x14ac:dyDescent="0.25">
      <c r="B65" s="16" t="s">
        <v>101</v>
      </c>
      <c r="C65" s="1">
        <f>INDEX(Input_Cases!$B:$C,MATCH('D1T Female'!$B65,Input_Cases!$B:$B,0),2)</f>
        <v>0</v>
      </c>
      <c r="E65" s="14"/>
      <c r="G65" s="205"/>
      <c r="H65" s="49" t="s">
        <v>59</v>
      </c>
      <c r="I65" s="22">
        <f t="shared" si="6"/>
        <v>0</v>
      </c>
      <c r="J65" s="23">
        <v>0</v>
      </c>
      <c r="K65" s="7"/>
      <c r="L65" s="93" t="str">
        <f t="shared" si="7"/>
        <v/>
      </c>
      <c r="M65" s="93" t="str">
        <f t="shared" si="5"/>
        <v>X</v>
      </c>
      <c r="N65" s="93">
        <v>0</v>
      </c>
      <c r="O65" s="25"/>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c r="AI65" s="25">
        <v>0</v>
      </c>
      <c r="AJ65" s="25">
        <v>0</v>
      </c>
      <c r="AK65" s="25">
        <v>0</v>
      </c>
      <c r="AL65" s="25">
        <v>0</v>
      </c>
      <c r="AM65" s="25">
        <v>0</v>
      </c>
      <c r="AN65" s="25">
        <v>0</v>
      </c>
      <c r="AO65" s="25">
        <v>0</v>
      </c>
      <c r="AP65" s="25">
        <v>0</v>
      </c>
      <c r="AQ65" s="25">
        <v>0</v>
      </c>
      <c r="AR65" s="25">
        <v>0</v>
      </c>
      <c r="AS65" s="25">
        <v>0</v>
      </c>
      <c r="AT65" s="25">
        <v>0</v>
      </c>
      <c r="AU65" s="25">
        <v>0</v>
      </c>
      <c r="AV65" s="25">
        <v>0</v>
      </c>
      <c r="AW65" s="25">
        <v>0</v>
      </c>
      <c r="AX65" s="25">
        <v>0</v>
      </c>
      <c r="AY65" s="25">
        <v>0</v>
      </c>
      <c r="AZ65" s="25">
        <v>0</v>
      </c>
      <c r="BA65" s="25">
        <v>0</v>
      </c>
      <c r="BB65" s="25">
        <v>0</v>
      </c>
      <c r="BC65" s="25">
        <v>0</v>
      </c>
      <c r="BD65" s="25">
        <v>0</v>
      </c>
      <c r="BE65" s="25">
        <v>0</v>
      </c>
      <c r="BF65" s="25">
        <v>0</v>
      </c>
      <c r="BG65" s="25">
        <v>0</v>
      </c>
      <c r="BH65" s="25">
        <v>0</v>
      </c>
      <c r="BI65" s="25">
        <v>0</v>
      </c>
      <c r="BJ65" s="25">
        <v>0</v>
      </c>
      <c r="BK65" s="25">
        <v>0</v>
      </c>
      <c r="BL65" s="25">
        <v>0</v>
      </c>
      <c r="BM65" s="25">
        <v>0</v>
      </c>
      <c r="BN65" s="25">
        <v>0</v>
      </c>
      <c r="BO65" s="25">
        <v>0</v>
      </c>
      <c r="BP65" s="25">
        <v>0</v>
      </c>
      <c r="BQ65" s="25">
        <v>0</v>
      </c>
      <c r="BR65" s="25">
        <v>0</v>
      </c>
      <c r="BS65" s="25">
        <v>0</v>
      </c>
      <c r="BT65" s="25">
        <v>0</v>
      </c>
      <c r="BU65" s="25">
        <v>0</v>
      </c>
      <c r="BV65" s="25">
        <v>0</v>
      </c>
      <c r="BW65" s="25">
        <v>0</v>
      </c>
      <c r="BX65" s="25">
        <v>0</v>
      </c>
      <c r="BY65" s="25">
        <v>0</v>
      </c>
      <c r="BZ65" s="25">
        <v>0</v>
      </c>
      <c r="CA65" s="25">
        <v>0</v>
      </c>
      <c r="CB65" s="25">
        <v>0</v>
      </c>
      <c r="CC65" s="25">
        <v>0</v>
      </c>
      <c r="CD65" s="25">
        <v>0</v>
      </c>
      <c r="CE65" s="25">
        <v>0</v>
      </c>
      <c r="CF65" s="25">
        <v>0</v>
      </c>
      <c r="CG65" s="25">
        <v>0</v>
      </c>
      <c r="CH65" s="25">
        <v>0</v>
      </c>
      <c r="CI65" s="25">
        <v>0</v>
      </c>
      <c r="CJ65" s="25">
        <v>0</v>
      </c>
      <c r="CK65" s="25">
        <v>0</v>
      </c>
      <c r="CL65" s="25">
        <v>0</v>
      </c>
      <c r="CM65" s="25">
        <v>0</v>
      </c>
      <c r="CN65" s="27">
        <v>0</v>
      </c>
    </row>
    <row r="66" spans="2:92" s="12" customFormat="1" ht="15.75" x14ac:dyDescent="0.25">
      <c r="B66" s="16" t="s">
        <v>173</v>
      </c>
      <c r="C66" s="1">
        <f>INDEX(Input_Cases!$B:$C,MATCH('D1T Female'!$B66,Input_Cases!$B:$B,0),2)</f>
        <v>0</v>
      </c>
      <c r="E66" s="14"/>
      <c r="G66" s="205"/>
      <c r="H66" s="49" t="s">
        <v>73</v>
      </c>
      <c r="I66" s="22">
        <f t="shared" si="6"/>
        <v>0</v>
      </c>
      <c r="J66" s="23">
        <v>0</v>
      </c>
      <c r="K66" s="7"/>
      <c r="L66" s="93" t="str">
        <f t="shared" si="7"/>
        <v/>
      </c>
      <c r="M66" s="93" t="str">
        <f t="shared" si="5"/>
        <v>X</v>
      </c>
      <c r="N66" s="7">
        <v>0</v>
      </c>
      <c r="O66" s="25"/>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c r="AI66" s="25">
        <v>0</v>
      </c>
      <c r="AJ66" s="25">
        <v>0</v>
      </c>
      <c r="AK66" s="25">
        <v>0</v>
      </c>
      <c r="AL66" s="25">
        <v>0</v>
      </c>
      <c r="AM66" s="25">
        <v>0</v>
      </c>
      <c r="AN66" s="25">
        <v>0</v>
      </c>
      <c r="AO66" s="25">
        <v>0</v>
      </c>
      <c r="AP66" s="25">
        <v>0</v>
      </c>
      <c r="AQ66" s="25">
        <v>0</v>
      </c>
      <c r="AR66" s="25">
        <v>0</v>
      </c>
      <c r="AS66" s="25">
        <v>0</v>
      </c>
      <c r="AT66" s="25">
        <v>0</v>
      </c>
      <c r="AU66" s="25">
        <v>0</v>
      </c>
      <c r="AV66" s="25">
        <v>0</v>
      </c>
      <c r="AW66" s="25">
        <v>0</v>
      </c>
      <c r="AX66" s="25">
        <v>0</v>
      </c>
      <c r="AY66" s="25">
        <v>0</v>
      </c>
      <c r="AZ66" s="25">
        <v>0</v>
      </c>
      <c r="BA66" s="25">
        <v>0</v>
      </c>
      <c r="BB66" s="25">
        <v>0</v>
      </c>
      <c r="BC66" s="25">
        <v>0</v>
      </c>
      <c r="BD66" s="25">
        <v>0</v>
      </c>
      <c r="BE66" s="25">
        <v>0</v>
      </c>
      <c r="BF66" s="25">
        <v>0</v>
      </c>
      <c r="BG66" s="25">
        <v>0</v>
      </c>
      <c r="BH66" s="25">
        <v>0</v>
      </c>
      <c r="BI66" s="25">
        <v>0</v>
      </c>
      <c r="BJ66" s="25">
        <v>0</v>
      </c>
      <c r="BK66" s="25">
        <v>0</v>
      </c>
      <c r="BL66" s="25">
        <v>0</v>
      </c>
      <c r="BM66" s="25">
        <v>0</v>
      </c>
      <c r="BN66" s="25">
        <v>0</v>
      </c>
      <c r="BO66" s="25">
        <v>0</v>
      </c>
      <c r="BP66" s="25">
        <v>0</v>
      </c>
      <c r="BQ66" s="25">
        <v>0</v>
      </c>
      <c r="BR66" s="25">
        <v>0</v>
      </c>
      <c r="BS66" s="25">
        <v>0</v>
      </c>
      <c r="BT66" s="25">
        <v>0</v>
      </c>
      <c r="BU66" s="25">
        <v>0</v>
      </c>
      <c r="BV66" s="25">
        <v>0</v>
      </c>
      <c r="BW66" s="25">
        <v>0</v>
      </c>
      <c r="BX66" s="25">
        <v>0</v>
      </c>
      <c r="BY66" s="25">
        <v>0</v>
      </c>
      <c r="BZ66" s="25">
        <v>0</v>
      </c>
      <c r="CA66" s="25">
        <v>0</v>
      </c>
      <c r="CB66" s="25">
        <v>0</v>
      </c>
      <c r="CC66" s="25">
        <v>0</v>
      </c>
      <c r="CD66" s="25">
        <v>0</v>
      </c>
      <c r="CE66" s="25">
        <v>0</v>
      </c>
      <c r="CF66" s="25">
        <v>0</v>
      </c>
      <c r="CG66" s="25">
        <v>0</v>
      </c>
      <c r="CH66" s="25">
        <v>0</v>
      </c>
      <c r="CI66" s="25">
        <v>0</v>
      </c>
      <c r="CJ66" s="25">
        <v>0</v>
      </c>
      <c r="CK66" s="25">
        <v>0</v>
      </c>
      <c r="CL66" s="25">
        <v>0</v>
      </c>
      <c r="CM66" s="25">
        <v>0</v>
      </c>
      <c r="CN66" s="27">
        <v>0</v>
      </c>
    </row>
    <row r="67" spans="2:92" s="12" customFormat="1" ht="15.75" x14ac:dyDescent="0.25">
      <c r="B67" s="16" t="s">
        <v>96</v>
      </c>
      <c r="C67" s="1">
        <f>INDEX(Input_Cases!$B:$C,MATCH('D1T Female'!$B67,Input_Cases!$B:$B,0),2)</f>
        <v>0</v>
      </c>
      <c r="E67" s="14"/>
      <c r="G67" s="205"/>
      <c r="H67" s="49" t="s">
        <v>75</v>
      </c>
      <c r="I67" s="22">
        <f t="shared" si="6"/>
        <v>0</v>
      </c>
      <c r="J67" s="23">
        <v>0</v>
      </c>
      <c r="K67" s="7"/>
      <c r="L67" s="93" t="str">
        <f t="shared" si="7"/>
        <v/>
      </c>
      <c r="M67" s="93" t="str">
        <f t="shared" si="5"/>
        <v>X</v>
      </c>
      <c r="N67" s="93">
        <v>0</v>
      </c>
      <c r="O67" s="25"/>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c r="AI67" s="25">
        <v>0</v>
      </c>
      <c r="AJ67" s="25">
        <v>0</v>
      </c>
      <c r="AK67" s="25">
        <v>0</v>
      </c>
      <c r="AL67" s="25">
        <v>0</v>
      </c>
      <c r="AM67" s="25">
        <v>0</v>
      </c>
      <c r="AN67" s="25">
        <v>0</v>
      </c>
      <c r="AO67" s="25">
        <v>0</v>
      </c>
      <c r="AP67" s="25">
        <v>0</v>
      </c>
      <c r="AQ67" s="25">
        <v>0</v>
      </c>
      <c r="AR67" s="25">
        <v>0</v>
      </c>
      <c r="AS67" s="25">
        <v>0</v>
      </c>
      <c r="AT67" s="25">
        <v>0</v>
      </c>
      <c r="AU67" s="25">
        <v>0</v>
      </c>
      <c r="AV67" s="25">
        <v>0</v>
      </c>
      <c r="AW67" s="25">
        <v>0</v>
      </c>
      <c r="AX67" s="25">
        <v>0</v>
      </c>
      <c r="AY67" s="25">
        <v>0</v>
      </c>
      <c r="AZ67" s="25">
        <v>0</v>
      </c>
      <c r="BA67" s="25">
        <v>0</v>
      </c>
      <c r="BB67" s="25">
        <v>0</v>
      </c>
      <c r="BC67" s="25">
        <v>0</v>
      </c>
      <c r="BD67" s="25">
        <v>0</v>
      </c>
      <c r="BE67" s="25">
        <v>0</v>
      </c>
      <c r="BF67" s="25">
        <v>0</v>
      </c>
      <c r="BG67" s="25">
        <v>0</v>
      </c>
      <c r="BH67" s="25">
        <v>0</v>
      </c>
      <c r="BI67" s="25">
        <v>0</v>
      </c>
      <c r="BJ67" s="25">
        <v>0</v>
      </c>
      <c r="BK67" s="25">
        <v>0</v>
      </c>
      <c r="BL67" s="25">
        <v>0</v>
      </c>
      <c r="BM67" s="25">
        <v>0</v>
      </c>
      <c r="BN67" s="25">
        <v>0</v>
      </c>
      <c r="BO67" s="25">
        <v>0</v>
      </c>
      <c r="BP67" s="25">
        <v>0</v>
      </c>
      <c r="BQ67" s="25">
        <v>0</v>
      </c>
      <c r="BR67" s="25">
        <v>0</v>
      </c>
      <c r="BS67" s="25">
        <v>0</v>
      </c>
      <c r="BT67" s="25">
        <v>0</v>
      </c>
      <c r="BU67" s="25">
        <v>0</v>
      </c>
      <c r="BV67" s="25">
        <v>0</v>
      </c>
      <c r="BW67" s="25">
        <v>0</v>
      </c>
      <c r="BX67" s="25">
        <v>0</v>
      </c>
      <c r="BY67" s="25">
        <v>0</v>
      </c>
      <c r="BZ67" s="25">
        <v>0</v>
      </c>
      <c r="CA67" s="25">
        <v>0</v>
      </c>
      <c r="CB67" s="25">
        <v>0</v>
      </c>
      <c r="CC67" s="25">
        <v>0</v>
      </c>
      <c r="CD67" s="25">
        <v>0</v>
      </c>
      <c r="CE67" s="25">
        <v>0</v>
      </c>
      <c r="CF67" s="25">
        <v>0</v>
      </c>
      <c r="CG67" s="25">
        <v>0</v>
      </c>
      <c r="CH67" s="25">
        <v>0</v>
      </c>
      <c r="CI67" s="25">
        <v>0</v>
      </c>
      <c r="CJ67" s="25">
        <v>0</v>
      </c>
      <c r="CK67" s="25">
        <v>0</v>
      </c>
      <c r="CL67" s="25">
        <v>0</v>
      </c>
      <c r="CM67" s="25">
        <v>0</v>
      </c>
      <c r="CN67" s="27">
        <v>0</v>
      </c>
    </row>
    <row r="68" spans="2:92" s="12" customFormat="1" ht="15.75" x14ac:dyDescent="0.25">
      <c r="B68" s="16" t="s">
        <v>174</v>
      </c>
      <c r="C68" s="1">
        <f>INDEX(Input_Cases!$B:$C,MATCH('D1T Female'!$B68,Input_Cases!$B:$B,0),2)</f>
        <v>0</v>
      </c>
      <c r="E68" s="14"/>
      <c r="G68" s="205"/>
      <c r="H68" s="49" t="s">
        <v>143</v>
      </c>
      <c r="I68" s="22">
        <f t="shared" si="6"/>
        <v>0</v>
      </c>
      <c r="J68" s="23">
        <v>0</v>
      </c>
      <c r="K68" s="7"/>
      <c r="L68" s="93" t="str">
        <f t="shared" si="7"/>
        <v/>
      </c>
      <c r="M68" s="7" t="str">
        <f t="shared" si="5"/>
        <v>X</v>
      </c>
      <c r="N68" s="93">
        <v>0</v>
      </c>
      <c r="O68" s="25"/>
      <c r="P68" s="25">
        <v>0</v>
      </c>
      <c r="Q68" s="25">
        <v>0</v>
      </c>
      <c r="R68" s="25">
        <v>0</v>
      </c>
      <c r="S68" s="25">
        <v>0</v>
      </c>
      <c r="T68" s="25">
        <v>0</v>
      </c>
      <c r="U68" s="25">
        <v>0</v>
      </c>
      <c r="V68" s="25">
        <v>0</v>
      </c>
      <c r="W68" s="25">
        <v>0</v>
      </c>
      <c r="X68" s="25">
        <v>0</v>
      </c>
      <c r="Y68" s="25">
        <v>0</v>
      </c>
      <c r="Z68" s="25">
        <v>0</v>
      </c>
      <c r="AA68" s="25">
        <v>0</v>
      </c>
      <c r="AB68" s="25">
        <v>0</v>
      </c>
      <c r="AC68" s="25">
        <v>0</v>
      </c>
      <c r="AD68" s="25">
        <v>0</v>
      </c>
      <c r="AE68" s="25">
        <v>0</v>
      </c>
      <c r="AF68" s="25">
        <v>0</v>
      </c>
      <c r="AG68" s="25">
        <v>0</v>
      </c>
      <c r="AH68" s="25">
        <v>0</v>
      </c>
      <c r="AI68" s="25">
        <v>0</v>
      </c>
      <c r="AJ68" s="25">
        <v>0</v>
      </c>
      <c r="AK68" s="25">
        <v>0</v>
      </c>
      <c r="AL68" s="25">
        <v>0</v>
      </c>
      <c r="AM68" s="25">
        <v>0</v>
      </c>
      <c r="AN68" s="25">
        <v>0</v>
      </c>
      <c r="AO68" s="25">
        <v>0</v>
      </c>
      <c r="AP68" s="25">
        <v>0</v>
      </c>
      <c r="AQ68" s="25">
        <v>0</v>
      </c>
      <c r="AR68" s="25">
        <v>0</v>
      </c>
      <c r="AS68" s="25">
        <v>0</v>
      </c>
      <c r="AT68" s="25">
        <v>0</v>
      </c>
      <c r="AU68" s="25">
        <v>0</v>
      </c>
      <c r="AV68" s="25">
        <v>0</v>
      </c>
      <c r="AW68" s="25">
        <v>0</v>
      </c>
      <c r="AX68" s="25">
        <v>0</v>
      </c>
      <c r="AY68" s="25">
        <v>0</v>
      </c>
      <c r="AZ68" s="25">
        <v>0</v>
      </c>
      <c r="BA68" s="25">
        <v>0</v>
      </c>
      <c r="BB68" s="25">
        <v>0</v>
      </c>
      <c r="BC68" s="25">
        <v>0</v>
      </c>
      <c r="BD68" s="25">
        <v>0</v>
      </c>
      <c r="BE68" s="25">
        <v>0</v>
      </c>
      <c r="BF68" s="25">
        <v>0</v>
      </c>
      <c r="BG68" s="25">
        <v>0</v>
      </c>
      <c r="BH68" s="25">
        <v>0</v>
      </c>
      <c r="BI68" s="25">
        <v>0</v>
      </c>
      <c r="BJ68" s="25">
        <v>0</v>
      </c>
      <c r="BK68" s="25">
        <v>0</v>
      </c>
      <c r="BL68" s="25">
        <v>0</v>
      </c>
      <c r="BM68" s="25">
        <v>0</v>
      </c>
      <c r="BN68" s="25">
        <v>0</v>
      </c>
      <c r="BO68" s="25">
        <v>0</v>
      </c>
      <c r="BP68" s="25">
        <v>0</v>
      </c>
      <c r="BQ68" s="25">
        <v>0</v>
      </c>
      <c r="BR68" s="25">
        <v>0</v>
      </c>
      <c r="BS68" s="25">
        <v>0</v>
      </c>
      <c r="BT68" s="25">
        <v>0</v>
      </c>
      <c r="BU68" s="25">
        <v>0</v>
      </c>
      <c r="BV68" s="25">
        <v>0</v>
      </c>
      <c r="BW68" s="25">
        <v>0</v>
      </c>
      <c r="BX68" s="25">
        <v>0</v>
      </c>
      <c r="BY68" s="25">
        <v>0</v>
      </c>
      <c r="BZ68" s="25">
        <v>0</v>
      </c>
      <c r="CA68" s="25">
        <v>0</v>
      </c>
      <c r="CB68" s="25">
        <v>0</v>
      </c>
      <c r="CC68" s="25">
        <v>0</v>
      </c>
      <c r="CD68" s="25">
        <v>0</v>
      </c>
      <c r="CE68" s="25">
        <v>0</v>
      </c>
      <c r="CF68" s="25">
        <v>0</v>
      </c>
      <c r="CG68" s="25">
        <v>0</v>
      </c>
      <c r="CH68" s="25">
        <v>0</v>
      </c>
      <c r="CI68" s="25">
        <v>0</v>
      </c>
      <c r="CJ68" s="25">
        <v>0</v>
      </c>
      <c r="CK68" s="25">
        <v>0</v>
      </c>
      <c r="CL68" s="25">
        <v>0</v>
      </c>
      <c r="CM68" s="25">
        <v>0</v>
      </c>
      <c r="CN68" s="27">
        <v>0</v>
      </c>
    </row>
    <row r="69" spans="2:92" s="12" customFormat="1" ht="15.75" x14ac:dyDescent="0.25">
      <c r="B69" s="16" t="s">
        <v>97</v>
      </c>
      <c r="C69" s="1">
        <f>INDEX(Input_Cases!$B:$C,MATCH('D1T Female'!$B69,Input_Cases!$B:$B,0),2)</f>
        <v>0</v>
      </c>
      <c r="E69" s="14"/>
      <c r="G69" s="205"/>
      <c r="H69" s="49" t="s">
        <v>60</v>
      </c>
      <c r="I69" s="22">
        <f t="shared" si="6"/>
        <v>0</v>
      </c>
      <c r="J69" s="23">
        <v>0</v>
      </c>
      <c r="K69" s="7"/>
      <c r="L69" s="93" t="str">
        <f t="shared" si="7"/>
        <v/>
      </c>
      <c r="M69" s="93" t="str">
        <f t="shared" si="5"/>
        <v>X</v>
      </c>
      <c r="N69" s="93">
        <v>0</v>
      </c>
      <c r="O69" s="25"/>
      <c r="P69" s="25">
        <v>0</v>
      </c>
      <c r="Q69" s="25">
        <v>0</v>
      </c>
      <c r="R69" s="25">
        <v>0</v>
      </c>
      <c r="S69" s="25">
        <v>0</v>
      </c>
      <c r="T69" s="25">
        <v>0</v>
      </c>
      <c r="U69" s="25">
        <v>0</v>
      </c>
      <c r="V69" s="25">
        <v>0</v>
      </c>
      <c r="W69" s="25">
        <v>0</v>
      </c>
      <c r="X69" s="25">
        <v>0</v>
      </c>
      <c r="Y69" s="25">
        <v>0</v>
      </c>
      <c r="Z69" s="25">
        <v>0</v>
      </c>
      <c r="AA69" s="25">
        <v>0</v>
      </c>
      <c r="AB69" s="25">
        <v>0</v>
      </c>
      <c r="AC69" s="25">
        <v>0</v>
      </c>
      <c r="AD69" s="25">
        <v>0</v>
      </c>
      <c r="AE69" s="25">
        <v>0</v>
      </c>
      <c r="AF69" s="25">
        <v>0</v>
      </c>
      <c r="AG69" s="25">
        <v>0</v>
      </c>
      <c r="AH69" s="25">
        <v>0</v>
      </c>
      <c r="AI69" s="25">
        <v>0</v>
      </c>
      <c r="AJ69" s="25">
        <v>0</v>
      </c>
      <c r="AK69" s="25">
        <v>0</v>
      </c>
      <c r="AL69" s="25">
        <v>0</v>
      </c>
      <c r="AM69" s="25">
        <v>0</v>
      </c>
      <c r="AN69" s="25">
        <v>0</v>
      </c>
      <c r="AO69" s="25">
        <v>0</v>
      </c>
      <c r="AP69" s="25">
        <v>0</v>
      </c>
      <c r="AQ69" s="25">
        <v>0</v>
      </c>
      <c r="AR69" s="25">
        <v>0</v>
      </c>
      <c r="AS69" s="25">
        <v>0</v>
      </c>
      <c r="AT69" s="25">
        <v>0</v>
      </c>
      <c r="AU69" s="25">
        <v>0</v>
      </c>
      <c r="AV69" s="25">
        <v>0</v>
      </c>
      <c r="AW69" s="25">
        <v>0</v>
      </c>
      <c r="AX69" s="25">
        <v>0</v>
      </c>
      <c r="AY69" s="25">
        <v>0</v>
      </c>
      <c r="AZ69" s="25">
        <v>0</v>
      </c>
      <c r="BA69" s="25">
        <v>0</v>
      </c>
      <c r="BB69" s="25">
        <v>0</v>
      </c>
      <c r="BC69" s="25">
        <v>0</v>
      </c>
      <c r="BD69" s="25">
        <v>0</v>
      </c>
      <c r="BE69" s="25">
        <v>0</v>
      </c>
      <c r="BF69" s="25">
        <v>0</v>
      </c>
      <c r="BG69" s="25">
        <v>0</v>
      </c>
      <c r="BH69" s="25">
        <v>0</v>
      </c>
      <c r="BI69" s="25">
        <v>0</v>
      </c>
      <c r="BJ69" s="25">
        <v>0</v>
      </c>
      <c r="BK69" s="25">
        <v>0</v>
      </c>
      <c r="BL69" s="25">
        <v>0</v>
      </c>
      <c r="BM69" s="25">
        <v>0</v>
      </c>
      <c r="BN69" s="25">
        <v>0</v>
      </c>
      <c r="BO69" s="25">
        <v>0</v>
      </c>
      <c r="BP69" s="25">
        <v>0</v>
      </c>
      <c r="BQ69" s="25">
        <v>0</v>
      </c>
      <c r="BR69" s="25">
        <v>0</v>
      </c>
      <c r="BS69" s="25">
        <v>0</v>
      </c>
      <c r="BT69" s="25">
        <v>0</v>
      </c>
      <c r="BU69" s="25">
        <v>0</v>
      </c>
      <c r="BV69" s="25">
        <v>0</v>
      </c>
      <c r="BW69" s="25">
        <v>0</v>
      </c>
      <c r="BX69" s="25">
        <v>0</v>
      </c>
      <c r="BY69" s="25">
        <v>0</v>
      </c>
      <c r="BZ69" s="25">
        <v>0</v>
      </c>
      <c r="CA69" s="25">
        <v>0</v>
      </c>
      <c r="CB69" s="25">
        <v>0</v>
      </c>
      <c r="CC69" s="25">
        <v>0</v>
      </c>
      <c r="CD69" s="25">
        <v>0</v>
      </c>
      <c r="CE69" s="25">
        <v>0</v>
      </c>
      <c r="CF69" s="25">
        <v>0</v>
      </c>
      <c r="CG69" s="25">
        <v>0</v>
      </c>
      <c r="CH69" s="25">
        <v>0</v>
      </c>
      <c r="CI69" s="25">
        <v>0</v>
      </c>
      <c r="CJ69" s="25">
        <v>0</v>
      </c>
      <c r="CK69" s="25">
        <v>0</v>
      </c>
      <c r="CL69" s="25">
        <v>0</v>
      </c>
      <c r="CM69" s="25">
        <v>0</v>
      </c>
      <c r="CN69" s="27">
        <v>0</v>
      </c>
    </row>
    <row r="70" spans="2:92" s="12" customFormat="1" ht="15.75" x14ac:dyDescent="0.25">
      <c r="B70" s="16" t="s">
        <v>134</v>
      </c>
      <c r="C70" s="1">
        <f>INDEX(Input_Cases!$B:$C,MATCH('D1T Female'!$B70,Input_Cases!$B:$B,0),2)</f>
        <v>0</v>
      </c>
      <c r="E70" s="14"/>
      <c r="G70" s="205"/>
      <c r="H70" s="49" t="s">
        <v>144</v>
      </c>
      <c r="I70" s="22">
        <f t="shared" si="6"/>
        <v>0</v>
      </c>
      <c r="J70" s="23">
        <v>0.15237908872154199</v>
      </c>
      <c r="K70" s="7"/>
      <c r="L70" s="93" t="str">
        <f t="shared" si="7"/>
        <v>X</v>
      </c>
      <c r="M70" s="7" t="str">
        <f t="shared" si="5"/>
        <v>X</v>
      </c>
      <c r="N70" s="93" t="str">
        <v>PUD</v>
      </c>
      <c r="O70" s="25" t="s">
        <v>144</v>
      </c>
      <c r="P70" s="25">
        <v>3.4234257216670801E-6</v>
      </c>
      <c r="Q70" s="25">
        <v>-7.4428939307308095E-5</v>
      </c>
      <c r="R70" s="25">
        <v>8.1844565701158305E-5</v>
      </c>
      <c r="S70" s="25">
        <v>-3.7075904350073302E-5</v>
      </c>
      <c r="T70" s="25">
        <v>-9.1687688974357293E-5</v>
      </c>
      <c r="U70" s="25">
        <v>-6.1136451079013695E-4</v>
      </c>
      <c r="V70" s="25">
        <v>3.10152091001197E-6</v>
      </c>
      <c r="W70" s="25">
        <v>-7.7769045838363101E-5</v>
      </c>
      <c r="X70" s="25">
        <v>1.9206764031873201E-4</v>
      </c>
      <c r="Y70" s="25">
        <v>-4.5654400154478102E-5</v>
      </c>
      <c r="Z70" s="25">
        <v>-1.1063812670317E-4</v>
      </c>
      <c r="AA70" s="25">
        <v>-6.2788375202199397E-5</v>
      </c>
      <c r="AB70" s="25">
        <v>5.9492591761713599E-6</v>
      </c>
      <c r="AC70" s="25">
        <v>1.14871535375449E-4</v>
      </c>
      <c r="AD70" s="25">
        <v>7.2504489942894193E-5</v>
      </c>
      <c r="AE70" s="25">
        <v>2.2926768389883798E-5</v>
      </c>
      <c r="AF70" s="25">
        <v>-8.5057421245566104E-6</v>
      </c>
      <c r="AG70" s="25">
        <v>-2.1126185674374401E-4</v>
      </c>
      <c r="AH70" s="25">
        <v>3.3699253938926902E-4</v>
      </c>
      <c r="AI70" s="25">
        <v>-8.8250490347324299E-5</v>
      </c>
      <c r="AJ70" s="25">
        <v>2.6380814704000298E-4</v>
      </c>
      <c r="AK70" s="25">
        <v>-1.43600726828792E-4</v>
      </c>
      <c r="AL70" s="25">
        <v>9.8907766077628803E-5</v>
      </c>
      <c r="AM70" s="25">
        <v>1.3747862759698699E-6</v>
      </c>
      <c r="AN70" s="25">
        <v>0</v>
      </c>
      <c r="AO70" s="25">
        <v>0</v>
      </c>
      <c r="AP70" s="25">
        <v>-2.73862757632747E-4</v>
      </c>
      <c r="AQ70" s="25">
        <v>0</v>
      </c>
      <c r="AR70" s="25">
        <v>0</v>
      </c>
      <c r="AS70" s="25">
        <v>0</v>
      </c>
      <c r="AT70" s="25">
        <v>-1.35880860448021E-4</v>
      </c>
      <c r="AU70" s="25">
        <v>0</v>
      </c>
      <c r="AV70" s="25">
        <v>0</v>
      </c>
      <c r="AW70" s="25">
        <v>-9.6726082211079695E-5</v>
      </c>
      <c r="AX70" s="25">
        <v>-8.5993325347735204E-5</v>
      </c>
      <c r="AY70" s="25">
        <v>-2.1355438975878099E-4</v>
      </c>
      <c r="AZ70" s="25">
        <v>-1.5284086294807699E-4</v>
      </c>
      <c r="BA70" s="25">
        <v>-2.0795123100856701E-4</v>
      </c>
      <c r="BB70" s="25">
        <v>0</v>
      </c>
      <c r="BC70" s="25">
        <v>3.4355631307935201E-5</v>
      </c>
      <c r="BD70" s="25">
        <v>7.7664735416503499E-5</v>
      </c>
      <c r="BE70" s="25">
        <v>0</v>
      </c>
      <c r="BF70" s="25">
        <v>4.1207608204177499E-5</v>
      </c>
      <c r="BG70" s="25">
        <v>-1.7245814971963701E-4</v>
      </c>
      <c r="BH70" s="25">
        <v>0</v>
      </c>
      <c r="BI70" s="25">
        <v>0</v>
      </c>
      <c r="BJ70" s="25">
        <v>0</v>
      </c>
      <c r="BK70" s="25">
        <v>0</v>
      </c>
      <c r="BL70" s="25">
        <v>0</v>
      </c>
      <c r="BM70" s="25">
        <v>0</v>
      </c>
      <c r="BN70" s="25">
        <v>3.1529408937929801E-3</v>
      </c>
      <c r="BO70" s="25">
        <v>0</v>
      </c>
      <c r="BP70" s="25">
        <v>0</v>
      </c>
      <c r="BQ70" s="25">
        <v>0</v>
      </c>
      <c r="BR70" s="25">
        <v>0</v>
      </c>
      <c r="BS70" s="25">
        <v>0</v>
      </c>
      <c r="BT70" s="25">
        <v>-6.0038430951766995E-7</v>
      </c>
      <c r="BU70" s="25">
        <v>-4.19168390993115E-7</v>
      </c>
      <c r="BV70" s="25">
        <v>8.1746911406419302E-6</v>
      </c>
      <c r="BW70" s="25">
        <v>-2.5382440653835401E-6</v>
      </c>
      <c r="BX70" s="25">
        <v>-4.4424473259527203E-6</v>
      </c>
      <c r="BY70" s="25">
        <v>-1.0696363036537999E-6</v>
      </c>
      <c r="BZ70" s="25">
        <v>-1.3121094489468101E-4</v>
      </c>
      <c r="CA70" s="25">
        <v>-5.3264006703240702E-5</v>
      </c>
      <c r="CB70" s="25">
        <v>3.5002799097943798E-4</v>
      </c>
      <c r="CC70" s="25">
        <v>-7.6474772175699108E-6</v>
      </c>
      <c r="CD70" s="25">
        <v>-1.5305098875871399E-4</v>
      </c>
      <c r="CE70" s="25">
        <v>-2.0615067229438799E-4</v>
      </c>
      <c r="CF70" s="25">
        <v>-2.1956897300607499E-5</v>
      </c>
      <c r="CG70" s="25">
        <v>-2.35833703686337E-4</v>
      </c>
      <c r="CH70" s="25">
        <v>5.4590410340646595E-4</v>
      </c>
      <c r="CI70" s="25">
        <v>3.0064498524884798E-4</v>
      </c>
      <c r="CJ70" s="25">
        <v>-2.6714938692926299E-4</v>
      </c>
      <c r="CK70" s="25">
        <v>-3.8456741288036399E-6</v>
      </c>
      <c r="CL70" s="25">
        <v>6.17697432427451E-4</v>
      </c>
      <c r="CM70" s="25">
        <v>-1.17072717203458E-5</v>
      </c>
      <c r="CN70" s="27">
        <v>5.8393082750168499E-4</v>
      </c>
    </row>
    <row r="71" spans="2:92" s="12" customFormat="1" ht="15.75" x14ac:dyDescent="0.25">
      <c r="B71" s="16" t="s">
        <v>99</v>
      </c>
      <c r="C71" s="1">
        <f>INDEX(Input_Cases!$B:$C,MATCH('D1T Female'!$B71,Input_Cases!$B:$B,0),2)</f>
        <v>0</v>
      </c>
      <c r="E71" s="14"/>
      <c r="G71" s="205"/>
      <c r="H71" s="49" t="s">
        <v>61</v>
      </c>
      <c r="I71" s="22">
        <f t="shared" si="6"/>
        <v>0</v>
      </c>
      <c r="J71" s="23">
        <v>0</v>
      </c>
      <c r="K71" s="7"/>
      <c r="L71" s="93" t="str">
        <f t="shared" si="7"/>
        <v/>
      </c>
      <c r="M71" s="93" t="str">
        <f t="shared" si="5"/>
        <v>X</v>
      </c>
      <c r="N71" s="93">
        <v>0</v>
      </c>
      <c r="O71" s="25"/>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25">
        <v>0</v>
      </c>
      <c r="CH71" s="25">
        <v>0</v>
      </c>
      <c r="CI71" s="25">
        <v>0</v>
      </c>
      <c r="CJ71" s="25">
        <v>0</v>
      </c>
      <c r="CK71" s="25">
        <v>0</v>
      </c>
      <c r="CL71" s="25">
        <v>0</v>
      </c>
      <c r="CM71" s="25">
        <v>0</v>
      </c>
      <c r="CN71" s="27">
        <v>0</v>
      </c>
    </row>
    <row r="72" spans="2:92" s="12" customFormat="1" ht="15.75" x14ac:dyDescent="0.25">
      <c r="B72" s="16" t="s">
        <v>100</v>
      </c>
      <c r="C72" s="1">
        <f>INDEX(Input_Cases!$B:$C,MATCH('D1T Female'!$B72,Input_Cases!$B:$B,0),2)</f>
        <v>0</v>
      </c>
      <c r="E72" s="14"/>
      <c r="G72" s="205"/>
      <c r="H72" s="49" t="s">
        <v>109</v>
      </c>
      <c r="I72" s="22">
        <f t="shared" si="6"/>
        <v>0</v>
      </c>
      <c r="J72" s="23">
        <v>0</v>
      </c>
      <c r="K72" s="7"/>
      <c r="L72" s="93" t="str">
        <f t="shared" si="7"/>
        <v/>
      </c>
      <c r="M72" s="93" t="str">
        <f t="shared" si="5"/>
        <v>X</v>
      </c>
      <c r="N72" s="93">
        <v>0</v>
      </c>
      <c r="O72" s="25"/>
      <c r="P72" s="25">
        <v>0</v>
      </c>
      <c r="Q72" s="25">
        <v>0</v>
      </c>
      <c r="R72" s="25">
        <v>0</v>
      </c>
      <c r="S72" s="25">
        <v>0</v>
      </c>
      <c r="T72" s="25">
        <v>0</v>
      </c>
      <c r="U72" s="25">
        <v>0</v>
      </c>
      <c r="V72" s="25">
        <v>0</v>
      </c>
      <c r="W72" s="25">
        <v>0</v>
      </c>
      <c r="X72" s="25">
        <v>0</v>
      </c>
      <c r="Y72" s="25">
        <v>0</v>
      </c>
      <c r="Z72" s="25">
        <v>0</v>
      </c>
      <c r="AA72" s="25">
        <v>0</v>
      </c>
      <c r="AB72" s="25">
        <v>0</v>
      </c>
      <c r="AC72" s="25">
        <v>0</v>
      </c>
      <c r="AD72" s="25">
        <v>0</v>
      </c>
      <c r="AE72" s="25">
        <v>0</v>
      </c>
      <c r="AF72" s="25">
        <v>0</v>
      </c>
      <c r="AG72" s="25">
        <v>0</v>
      </c>
      <c r="AH72" s="25">
        <v>0</v>
      </c>
      <c r="AI72" s="25">
        <v>0</v>
      </c>
      <c r="AJ72" s="25">
        <v>0</v>
      </c>
      <c r="AK72" s="25">
        <v>0</v>
      </c>
      <c r="AL72" s="25">
        <v>0</v>
      </c>
      <c r="AM72" s="25">
        <v>0</v>
      </c>
      <c r="AN72" s="25">
        <v>0</v>
      </c>
      <c r="AO72" s="25">
        <v>0</v>
      </c>
      <c r="AP72" s="25">
        <v>0</v>
      </c>
      <c r="AQ72" s="25">
        <v>0</v>
      </c>
      <c r="AR72" s="25">
        <v>0</v>
      </c>
      <c r="AS72" s="25">
        <v>0</v>
      </c>
      <c r="AT72" s="25">
        <v>0</v>
      </c>
      <c r="AU72" s="25">
        <v>0</v>
      </c>
      <c r="AV72" s="25">
        <v>0</v>
      </c>
      <c r="AW72" s="25">
        <v>0</v>
      </c>
      <c r="AX72" s="25">
        <v>0</v>
      </c>
      <c r="AY72" s="25">
        <v>0</v>
      </c>
      <c r="AZ72" s="25">
        <v>0</v>
      </c>
      <c r="BA72" s="25">
        <v>0</v>
      </c>
      <c r="BB72" s="25">
        <v>0</v>
      </c>
      <c r="BC72" s="25">
        <v>0</v>
      </c>
      <c r="BD72" s="25">
        <v>0</v>
      </c>
      <c r="BE72" s="25">
        <v>0</v>
      </c>
      <c r="BF72" s="25">
        <v>0</v>
      </c>
      <c r="BG72" s="25">
        <v>0</v>
      </c>
      <c r="BH72" s="25">
        <v>0</v>
      </c>
      <c r="BI72" s="25">
        <v>0</v>
      </c>
      <c r="BJ72" s="25">
        <v>0</v>
      </c>
      <c r="BK72" s="25">
        <v>0</v>
      </c>
      <c r="BL72" s="25">
        <v>0</v>
      </c>
      <c r="BM72" s="25">
        <v>0</v>
      </c>
      <c r="BN72" s="25">
        <v>0</v>
      </c>
      <c r="BO72" s="25">
        <v>0</v>
      </c>
      <c r="BP72" s="25">
        <v>0</v>
      </c>
      <c r="BQ72" s="25">
        <v>0</v>
      </c>
      <c r="BR72" s="25">
        <v>0</v>
      </c>
      <c r="BS72" s="25">
        <v>0</v>
      </c>
      <c r="BT72" s="25">
        <v>0</v>
      </c>
      <c r="BU72" s="25">
        <v>0</v>
      </c>
      <c r="BV72" s="25">
        <v>0</v>
      </c>
      <c r="BW72" s="25">
        <v>0</v>
      </c>
      <c r="BX72" s="25">
        <v>0</v>
      </c>
      <c r="BY72" s="25">
        <v>0</v>
      </c>
      <c r="BZ72" s="25">
        <v>0</v>
      </c>
      <c r="CA72" s="25">
        <v>0</v>
      </c>
      <c r="CB72" s="25">
        <v>0</v>
      </c>
      <c r="CC72" s="25">
        <v>0</v>
      </c>
      <c r="CD72" s="25">
        <v>0</v>
      </c>
      <c r="CE72" s="25">
        <v>0</v>
      </c>
      <c r="CF72" s="25">
        <v>0</v>
      </c>
      <c r="CG72" s="25">
        <v>0</v>
      </c>
      <c r="CH72" s="25">
        <v>0</v>
      </c>
      <c r="CI72" s="25">
        <v>0</v>
      </c>
      <c r="CJ72" s="25">
        <v>0</v>
      </c>
      <c r="CK72" s="25">
        <v>0</v>
      </c>
      <c r="CL72" s="25">
        <v>0</v>
      </c>
      <c r="CM72" s="25">
        <v>0</v>
      </c>
      <c r="CN72" s="27">
        <v>0</v>
      </c>
    </row>
    <row r="73" spans="2:92" s="12" customFormat="1" ht="15.75" x14ac:dyDescent="0.25">
      <c r="B73" s="16" t="s">
        <v>169</v>
      </c>
      <c r="C73" s="1">
        <f>INDEX(Input_Cases!$B:$C,MATCH('D1T Female'!$B73,Input_Cases!$B:$B,0),2)</f>
        <v>0</v>
      </c>
      <c r="E73" s="14"/>
      <c r="G73" s="205"/>
      <c r="H73" s="49" t="s">
        <v>63</v>
      </c>
      <c r="I73" s="22">
        <f t="shared" si="6"/>
        <v>0</v>
      </c>
      <c r="J73" s="23">
        <v>0</v>
      </c>
      <c r="K73" s="7"/>
      <c r="L73" s="93" t="str">
        <f t="shared" si="7"/>
        <v/>
      </c>
      <c r="M73" s="93" t="str">
        <f t="shared" si="5"/>
        <v>X</v>
      </c>
      <c r="N73" s="93">
        <v>0</v>
      </c>
      <c r="O73" s="25"/>
      <c r="P73" s="25">
        <v>0</v>
      </c>
      <c r="Q73" s="25">
        <v>0</v>
      </c>
      <c r="R73" s="25">
        <v>0</v>
      </c>
      <c r="S73" s="25">
        <v>0</v>
      </c>
      <c r="T73" s="25">
        <v>0</v>
      </c>
      <c r="U73" s="25">
        <v>0</v>
      </c>
      <c r="V73" s="25">
        <v>0</v>
      </c>
      <c r="W73" s="25">
        <v>0</v>
      </c>
      <c r="X73" s="25">
        <v>0</v>
      </c>
      <c r="Y73" s="25">
        <v>0</v>
      </c>
      <c r="Z73" s="25">
        <v>0</v>
      </c>
      <c r="AA73" s="25">
        <v>0</v>
      </c>
      <c r="AB73" s="25">
        <v>0</v>
      </c>
      <c r="AC73" s="25">
        <v>0</v>
      </c>
      <c r="AD73" s="25">
        <v>0</v>
      </c>
      <c r="AE73" s="25">
        <v>0</v>
      </c>
      <c r="AF73" s="25">
        <v>0</v>
      </c>
      <c r="AG73" s="25">
        <v>0</v>
      </c>
      <c r="AH73" s="25">
        <v>0</v>
      </c>
      <c r="AI73" s="25">
        <v>0</v>
      </c>
      <c r="AJ73" s="25">
        <v>0</v>
      </c>
      <c r="AK73" s="25">
        <v>0</v>
      </c>
      <c r="AL73" s="25">
        <v>0</v>
      </c>
      <c r="AM73" s="25">
        <v>0</v>
      </c>
      <c r="AN73" s="25">
        <v>0</v>
      </c>
      <c r="AO73" s="25">
        <v>0</v>
      </c>
      <c r="AP73" s="25">
        <v>0</v>
      </c>
      <c r="AQ73" s="25">
        <v>0</v>
      </c>
      <c r="AR73" s="25">
        <v>0</v>
      </c>
      <c r="AS73" s="25">
        <v>0</v>
      </c>
      <c r="AT73" s="25">
        <v>0</v>
      </c>
      <c r="AU73" s="25">
        <v>0</v>
      </c>
      <c r="AV73" s="25">
        <v>0</v>
      </c>
      <c r="AW73" s="25">
        <v>0</v>
      </c>
      <c r="AX73" s="25">
        <v>0</v>
      </c>
      <c r="AY73" s="25">
        <v>0</v>
      </c>
      <c r="AZ73" s="25">
        <v>0</v>
      </c>
      <c r="BA73" s="25">
        <v>0</v>
      </c>
      <c r="BB73" s="25">
        <v>0</v>
      </c>
      <c r="BC73" s="25">
        <v>0</v>
      </c>
      <c r="BD73" s="25">
        <v>0</v>
      </c>
      <c r="BE73" s="25">
        <v>0</v>
      </c>
      <c r="BF73" s="25">
        <v>0</v>
      </c>
      <c r="BG73" s="25">
        <v>0</v>
      </c>
      <c r="BH73" s="25">
        <v>0</v>
      </c>
      <c r="BI73" s="25">
        <v>0</v>
      </c>
      <c r="BJ73" s="25">
        <v>0</v>
      </c>
      <c r="BK73" s="25">
        <v>0</v>
      </c>
      <c r="BL73" s="25">
        <v>0</v>
      </c>
      <c r="BM73" s="25">
        <v>0</v>
      </c>
      <c r="BN73" s="25">
        <v>0</v>
      </c>
      <c r="BO73" s="25">
        <v>0</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25">
        <v>0</v>
      </c>
      <c r="CG73" s="25">
        <v>0</v>
      </c>
      <c r="CH73" s="25">
        <v>0</v>
      </c>
      <c r="CI73" s="25">
        <v>0</v>
      </c>
      <c r="CJ73" s="25">
        <v>0</v>
      </c>
      <c r="CK73" s="25">
        <v>0</v>
      </c>
      <c r="CL73" s="25">
        <v>0</v>
      </c>
      <c r="CM73" s="25">
        <v>0</v>
      </c>
      <c r="CN73" s="27">
        <v>0</v>
      </c>
    </row>
    <row r="74" spans="2:92" s="12" customFormat="1" x14ac:dyDescent="0.25">
      <c r="B74" s="96"/>
      <c r="C74" s="20"/>
      <c r="D74" s="20"/>
      <c r="E74" s="44"/>
      <c r="G74" s="205"/>
      <c r="H74" s="49" t="s">
        <v>64</v>
      </c>
      <c r="I74" s="22">
        <f t="shared" si="6"/>
        <v>0</v>
      </c>
      <c r="J74" s="23">
        <v>0</v>
      </c>
      <c r="K74" s="7"/>
      <c r="L74" s="93" t="str">
        <f t="shared" si="7"/>
        <v/>
      </c>
      <c r="M74" s="93" t="str">
        <f t="shared" si="5"/>
        <v>X</v>
      </c>
      <c r="N74" s="93">
        <v>0</v>
      </c>
      <c r="O74" s="25"/>
      <c r="P74" s="25">
        <v>0</v>
      </c>
      <c r="Q74" s="25">
        <v>0</v>
      </c>
      <c r="R74" s="25">
        <v>0</v>
      </c>
      <c r="S74" s="25">
        <v>0</v>
      </c>
      <c r="T74" s="25">
        <v>0</v>
      </c>
      <c r="U74" s="25">
        <v>0</v>
      </c>
      <c r="V74" s="25">
        <v>0</v>
      </c>
      <c r="W74" s="25">
        <v>0</v>
      </c>
      <c r="X74" s="25">
        <v>0</v>
      </c>
      <c r="Y74" s="25">
        <v>0</v>
      </c>
      <c r="Z74" s="25">
        <v>0</v>
      </c>
      <c r="AA74" s="25">
        <v>0</v>
      </c>
      <c r="AB74" s="25">
        <v>0</v>
      </c>
      <c r="AC74" s="25">
        <v>0</v>
      </c>
      <c r="AD74" s="25">
        <v>0</v>
      </c>
      <c r="AE74" s="25">
        <v>0</v>
      </c>
      <c r="AF74" s="25">
        <v>0</v>
      </c>
      <c r="AG74" s="25">
        <v>0</v>
      </c>
      <c r="AH74" s="25">
        <v>0</v>
      </c>
      <c r="AI74" s="25">
        <v>0</v>
      </c>
      <c r="AJ74" s="25">
        <v>0</v>
      </c>
      <c r="AK74" s="25">
        <v>0</v>
      </c>
      <c r="AL74" s="25">
        <v>0</v>
      </c>
      <c r="AM74" s="25">
        <v>0</v>
      </c>
      <c r="AN74" s="25">
        <v>0</v>
      </c>
      <c r="AO74" s="25">
        <v>0</v>
      </c>
      <c r="AP74" s="25">
        <v>0</v>
      </c>
      <c r="AQ74" s="25">
        <v>0</v>
      </c>
      <c r="AR74" s="25">
        <v>0</v>
      </c>
      <c r="AS74" s="25">
        <v>0</v>
      </c>
      <c r="AT74" s="25">
        <v>0</v>
      </c>
      <c r="AU74" s="25">
        <v>0</v>
      </c>
      <c r="AV74" s="25">
        <v>0</v>
      </c>
      <c r="AW74" s="25">
        <v>0</v>
      </c>
      <c r="AX74" s="25">
        <v>0</v>
      </c>
      <c r="AY74" s="25">
        <v>0</v>
      </c>
      <c r="AZ74" s="25">
        <v>0</v>
      </c>
      <c r="BA74" s="25">
        <v>0</v>
      </c>
      <c r="BB74" s="25">
        <v>0</v>
      </c>
      <c r="BC74" s="25">
        <v>0</v>
      </c>
      <c r="BD74" s="25">
        <v>0</v>
      </c>
      <c r="BE74" s="25">
        <v>0</v>
      </c>
      <c r="BF74" s="25">
        <v>0</v>
      </c>
      <c r="BG74" s="25">
        <v>0</v>
      </c>
      <c r="BH74" s="25">
        <v>0</v>
      </c>
      <c r="BI74" s="25">
        <v>0</v>
      </c>
      <c r="BJ74" s="25">
        <v>0</v>
      </c>
      <c r="BK74" s="25">
        <v>0</v>
      </c>
      <c r="BL74" s="25">
        <v>0</v>
      </c>
      <c r="BM74" s="25">
        <v>0</v>
      </c>
      <c r="BN74" s="25">
        <v>0</v>
      </c>
      <c r="BO74" s="25">
        <v>0</v>
      </c>
      <c r="BP74" s="25">
        <v>0</v>
      </c>
      <c r="BQ74" s="25">
        <v>0</v>
      </c>
      <c r="BR74" s="25">
        <v>0</v>
      </c>
      <c r="BS74" s="25">
        <v>0</v>
      </c>
      <c r="BT74" s="25">
        <v>0</v>
      </c>
      <c r="BU74" s="25">
        <v>0</v>
      </c>
      <c r="BV74" s="25">
        <v>0</v>
      </c>
      <c r="BW74" s="25">
        <v>0</v>
      </c>
      <c r="BX74" s="25">
        <v>0</v>
      </c>
      <c r="BY74" s="25">
        <v>0</v>
      </c>
      <c r="BZ74" s="25">
        <v>0</v>
      </c>
      <c r="CA74" s="25">
        <v>0</v>
      </c>
      <c r="CB74" s="25">
        <v>0</v>
      </c>
      <c r="CC74" s="25">
        <v>0</v>
      </c>
      <c r="CD74" s="25">
        <v>0</v>
      </c>
      <c r="CE74" s="25">
        <v>0</v>
      </c>
      <c r="CF74" s="25">
        <v>0</v>
      </c>
      <c r="CG74" s="25">
        <v>0</v>
      </c>
      <c r="CH74" s="25">
        <v>0</v>
      </c>
      <c r="CI74" s="25">
        <v>0</v>
      </c>
      <c r="CJ74" s="25">
        <v>0</v>
      </c>
      <c r="CK74" s="25">
        <v>0</v>
      </c>
      <c r="CL74" s="25">
        <v>0</v>
      </c>
      <c r="CM74" s="25">
        <v>0</v>
      </c>
      <c r="CN74" s="27">
        <v>0</v>
      </c>
    </row>
    <row r="75" spans="2:92" s="12" customFormat="1" x14ac:dyDescent="0.25">
      <c r="G75" s="206"/>
      <c r="H75" s="49" t="s">
        <v>168</v>
      </c>
      <c r="I75" s="22">
        <f t="shared" si="6"/>
        <v>0</v>
      </c>
      <c r="J75" s="23">
        <v>0</v>
      </c>
      <c r="K75" s="7"/>
      <c r="L75" s="93" t="str">
        <f t="shared" si="7"/>
        <v/>
      </c>
      <c r="M75" s="7" t="str">
        <f t="shared" si="5"/>
        <v>X</v>
      </c>
      <c r="N75" s="7">
        <v>0</v>
      </c>
      <c r="O75" s="24"/>
      <c r="P75" s="24">
        <v>0</v>
      </c>
      <c r="Q75" s="24">
        <v>0</v>
      </c>
      <c r="R75" s="24">
        <v>0</v>
      </c>
      <c r="S75" s="24">
        <v>0</v>
      </c>
      <c r="T75" s="24">
        <v>0</v>
      </c>
      <c r="U75" s="24">
        <v>0</v>
      </c>
      <c r="V75" s="24">
        <v>0</v>
      </c>
      <c r="W75" s="24">
        <v>0</v>
      </c>
      <c r="X75" s="24">
        <v>0</v>
      </c>
      <c r="Y75" s="24">
        <v>0</v>
      </c>
      <c r="Z75" s="24">
        <v>0</v>
      </c>
      <c r="AA75" s="24">
        <v>0</v>
      </c>
      <c r="AB75" s="24">
        <v>0</v>
      </c>
      <c r="AC75" s="24">
        <v>0</v>
      </c>
      <c r="AD75" s="24">
        <v>0</v>
      </c>
      <c r="AE75" s="24">
        <v>0</v>
      </c>
      <c r="AF75" s="24">
        <v>0</v>
      </c>
      <c r="AG75" s="24">
        <v>0</v>
      </c>
      <c r="AH75" s="24">
        <v>0</v>
      </c>
      <c r="AI75" s="24">
        <v>0</v>
      </c>
      <c r="AJ75" s="24">
        <v>0</v>
      </c>
      <c r="AK75" s="24">
        <v>0</v>
      </c>
      <c r="AL75" s="24">
        <v>0</v>
      </c>
      <c r="AM75" s="24">
        <v>0</v>
      </c>
      <c r="AN75" s="24">
        <v>0</v>
      </c>
      <c r="AO75" s="24">
        <v>0</v>
      </c>
      <c r="AP75" s="24">
        <v>0</v>
      </c>
      <c r="AQ75" s="24">
        <v>0</v>
      </c>
      <c r="AR75" s="24">
        <v>0</v>
      </c>
      <c r="AS75" s="24">
        <v>0</v>
      </c>
      <c r="AT75" s="24">
        <v>0</v>
      </c>
      <c r="AU75" s="24">
        <v>0</v>
      </c>
      <c r="AV75" s="24">
        <v>0</v>
      </c>
      <c r="AW75" s="24">
        <v>0</v>
      </c>
      <c r="AX75" s="24">
        <v>0</v>
      </c>
      <c r="AY75" s="24">
        <v>0</v>
      </c>
      <c r="AZ75" s="24">
        <v>0</v>
      </c>
      <c r="BA75" s="24">
        <v>0</v>
      </c>
      <c r="BB75" s="24">
        <v>0</v>
      </c>
      <c r="BC75" s="24">
        <v>0</v>
      </c>
      <c r="BD75" s="24">
        <v>0</v>
      </c>
      <c r="BE75" s="24">
        <v>0</v>
      </c>
      <c r="BF75" s="24">
        <v>0</v>
      </c>
      <c r="BG75" s="24">
        <v>0</v>
      </c>
      <c r="BH75" s="24">
        <v>0</v>
      </c>
      <c r="BI75" s="24">
        <v>0</v>
      </c>
      <c r="BJ75" s="24">
        <v>0</v>
      </c>
      <c r="BK75" s="24">
        <v>0</v>
      </c>
      <c r="BL75" s="24">
        <v>0</v>
      </c>
      <c r="BM75" s="24">
        <v>0</v>
      </c>
      <c r="BN75" s="24">
        <v>0</v>
      </c>
      <c r="BO75" s="24">
        <v>0</v>
      </c>
      <c r="BP75" s="24">
        <v>0</v>
      </c>
      <c r="BQ75" s="24">
        <v>0</v>
      </c>
      <c r="BR75" s="24">
        <v>0</v>
      </c>
      <c r="BS75" s="24">
        <v>0</v>
      </c>
      <c r="BT75" s="24">
        <v>0</v>
      </c>
      <c r="BU75" s="24">
        <v>0</v>
      </c>
      <c r="BV75" s="24">
        <v>0</v>
      </c>
      <c r="BW75" s="24">
        <v>0</v>
      </c>
      <c r="BX75" s="24">
        <v>0</v>
      </c>
      <c r="BY75" s="24">
        <v>0</v>
      </c>
      <c r="BZ75" s="24">
        <v>0</v>
      </c>
      <c r="CA75" s="24">
        <v>0</v>
      </c>
      <c r="CB75" s="24">
        <v>0</v>
      </c>
      <c r="CC75" s="24">
        <v>0</v>
      </c>
      <c r="CD75" s="24">
        <v>0</v>
      </c>
      <c r="CE75" s="24">
        <v>0</v>
      </c>
      <c r="CF75" s="24">
        <v>0</v>
      </c>
      <c r="CG75" s="24">
        <v>0</v>
      </c>
      <c r="CH75" s="24">
        <v>0</v>
      </c>
      <c r="CI75" s="24">
        <v>0</v>
      </c>
      <c r="CJ75" s="24">
        <v>0</v>
      </c>
      <c r="CK75" s="24">
        <v>0</v>
      </c>
      <c r="CL75" s="24">
        <v>0</v>
      </c>
      <c r="CM75" s="24">
        <v>0</v>
      </c>
      <c r="CN75" s="26">
        <v>0</v>
      </c>
    </row>
    <row r="76" spans="2:92" s="12" customFormat="1" ht="14.25" customHeight="1" x14ac:dyDescent="0.25">
      <c r="B76" s="7"/>
      <c r="C76" s="7"/>
      <c r="D76" s="7"/>
      <c r="E76" s="7"/>
      <c r="F76" s="7"/>
      <c r="G76" s="204" t="s">
        <v>298</v>
      </c>
      <c r="H76" s="49" t="s">
        <v>147</v>
      </c>
      <c r="I76" s="22">
        <f>I42*I20</f>
        <v>0</v>
      </c>
      <c r="J76" s="23">
        <v>-1.2975818647557201E-2</v>
      </c>
      <c r="K76" s="7"/>
      <c r="L76" s="93" t="str">
        <f t="shared" si="7"/>
        <v>X</v>
      </c>
      <c r="M76" s="7" t="str">
        <f t="shared" si="5"/>
        <v>X</v>
      </c>
      <c r="N76" s="7" t="str">
        <v>age_HbA1C4</v>
      </c>
      <c r="O76" s="24" t="s">
        <v>147</v>
      </c>
      <c r="P76" s="24">
        <v>-3.0253504755192501E-6</v>
      </c>
      <c r="Q76" s="24">
        <v>5.2712290765215898E-6</v>
      </c>
      <c r="R76" s="24">
        <v>-4.7969792485515202E-6</v>
      </c>
      <c r="S76" s="24">
        <v>5.6766057739424102E-6</v>
      </c>
      <c r="T76" s="24">
        <v>6.4218229998086896E-6</v>
      </c>
      <c r="U76" s="24">
        <v>9.6244754556016297E-5</v>
      </c>
      <c r="V76" s="24">
        <v>4.6239097243314999E-6</v>
      </c>
      <c r="W76" s="24">
        <v>-4.3992914284891101E-6</v>
      </c>
      <c r="X76" s="24">
        <v>5.7543965998517496E-6</v>
      </c>
      <c r="Y76" s="24">
        <v>-1.20791665125704E-5</v>
      </c>
      <c r="Z76" s="24">
        <v>-3.7524334960909398E-6</v>
      </c>
      <c r="AA76" s="24">
        <v>1.35893152269856E-6</v>
      </c>
      <c r="AB76" s="24">
        <v>4.1196934311906003E-6</v>
      </c>
      <c r="AC76" s="24">
        <v>-1.6538921579736199E-5</v>
      </c>
      <c r="AD76" s="24">
        <v>6.5139849554257903E-6</v>
      </c>
      <c r="AE76" s="24">
        <v>6.7214634419478703E-6</v>
      </c>
      <c r="AF76" s="24">
        <v>3.3871163192605301E-6</v>
      </c>
      <c r="AG76" s="24">
        <v>1.42176725872663E-5</v>
      </c>
      <c r="AH76" s="24">
        <v>8.1904221324879204E-6</v>
      </c>
      <c r="AI76" s="24">
        <v>1.8287314942750301E-5</v>
      </c>
      <c r="AJ76" s="24">
        <v>1.6288999947636499E-6</v>
      </c>
      <c r="AK76" s="24">
        <v>-6.2474798876728401E-6</v>
      </c>
      <c r="AL76" s="24">
        <v>-9.6577933116953E-4</v>
      </c>
      <c r="AM76" s="24">
        <v>-4.0566968826618702E-7</v>
      </c>
      <c r="AN76" s="24">
        <v>0</v>
      </c>
      <c r="AO76" s="24">
        <v>0</v>
      </c>
      <c r="AP76" s="24">
        <v>1.0677323096514299E-6</v>
      </c>
      <c r="AQ76" s="24">
        <v>0</v>
      </c>
      <c r="AR76" s="24">
        <v>0</v>
      </c>
      <c r="AS76" s="24">
        <v>0</v>
      </c>
      <c r="AT76" s="24">
        <v>-2.9224731730250302E-6</v>
      </c>
      <c r="AU76" s="24">
        <v>0</v>
      </c>
      <c r="AV76" s="24">
        <v>0</v>
      </c>
      <c r="AW76" s="24">
        <v>-9.3424452772000505E-7</v>
      </c>
      <c r="AX76" s="24">
        <v>-6.5581205834073904E-6</v>
      </c>
      <c r="AY76" s="24">
        <v>-1.10364809991367E-5</v>
      </c>
      <c r="AZ76" s="24">
        <v>7.5893543038024499E-6</v>
      </c>
      <c r="BA76" s="24">
        <v>-6.1096921250990802E-5</v>
      </c>
      <c r="BB76" s="24">
        <v>0</v>
      </c>
      <c r="BC76" s="24">
        <v>6.1173029390749104E-6</v>
      </c>
      <c r="BD76" s="24">
        <v>5.5670814158055203E-6</v>
      </c>
      <c r="BE76" s="24">
        <v>0</v>
      </c>
      <c r="BF76" s="24">
        <v>4.15902208131727E-6</v>
      </c>
      <c r="BG76" s="24">
        <v>-8.1100305039546193E-6</v>
      </c>
      <c r="BH76" s="24">
        <v>0</v>
      </c>
      <c r="BI76" s="24">
        <v>0</v>
      </c>
      <c r="BJ76" s="24">
        <v>0</v>
      </c>
      <c r="BK76" s="24">
        <v>0</v>
      </c>
      <c r="BL76" s="24">
        <v>0</v>
      </c>
      <c r="BM76" s="24">
        <v>0</v>
      </c>
      <c r="BN76" s="24">
        <v>-6.0038430951741902E-7</v>
      </c>
      <c r="BO76" s="24">
        <v>0</v>
      </c>
      <c r="BP76" s="24">
        <v>0</v>
      </c>
      <c r="BQ76" s="24">
        <v>0</v>
      </c>
      <c r="BR76" s="24">
        <v>0</v>
      </c>
      <c r="BS76" s="24">
        <v>0</v>
      </c>
      <c r="BT76" s="24">
        <v>1.4518264695814499E-5</v>
      </c>
      <c r="BU76" s="24">
        <v>-1.54629175071878E-7</v>
      </c>
      <c r="BV76" s="24">
        <v>-1.29607735641959E-6</v>
      </c>
      <c r="BW76" s="24">
        <v>-8.1223145524082904E-8</v>
      </c>
      <c r="BX76" s="24">
        <v>9.8964407723395405E-8</v>
      </c>
      <c r="BY76" s="24">
        <v>6.9498262608670705E-7</v>
      </c>
      <c r="BZ76" s="24">
        <v>3.5560772404146999E-6</v>
      </c>
      <c r="CA76" s="24">
        <v>-6.7403653376950801E-6</v>
      </c>
      <c r="CB76" s="24">
        <v>1.0068230732029E-5</v>
      </c>
      <c r="CC76" s="24">
        <v>1.77840394916828E-7</v>
      </c>
      <c r="CD76" s="24">
        <v>4.7484794020534301E-5</v>
      </c>
      <c r="CE76" s="24">
        <v>-1.2022996589308599E-6</v>
      </c>
      <c r="CF76" s="24">
        <v>1.18041836403412E-5</v>
      </c>
      <c r="CG76" s="24">
        <v>1.45836731929781E-6</v>
      </c>
      <c r="CH76" s="24">
        <v>-5.08017246727706E-5</v>
      </c>
      <c r="CI76" s="24">
        <v>-2.11345918588966E-5</v>
      </c>
      <c r="CJ76" s="24">
        <v>1.76363775194574E-6</v>
      </c>
      <c r="CK76" s="24">
        <v>-3.5408708749935301E-6</v>
      </c>
      <c r="CL76" s="24">
        <v>2.25808804021747E-5</v>
      </c>
      <c r="CM76" s="24">
        <v>-7.04086394510599E-5</v>
      </c>
      <c r="CN76" s="26">
        <v>-4.8118300758481402E-5</v>
      </c>
    </row>
    <row r="77" spans="2:92" s="12" customFormat="1" x14ac:dyDescent="0.25">
      <c r="E77" s="92"/>
      <c r="F77" s="92"/>
      <c r="G77" s="205"/>
      <c r="H77" s="49" t="s">
        <v>11</v>
      </c>
      <c r="I77" s="22">
        <f>I20*I56</f>
        <v>0</v>
      </c>
      <c r="J77" s="23">
        <v>-1.2821046861127099E-2</v>
      </c>
      <c r="K77" s="7"/>
      <c r="L77" s="93" t="str">
        <f t="shared" si="7"/>
        <v>X</v>
      </c>
      <c r="M77" s="7" t="str">
        <f t="shared" si="5"/>
        <v>X</v>
      </c>
      <c r="N77" s="93" t="str">
        <v>age_COP</v>
      </c>
      <c r="O77" s="24" t="s">
        <v>11</v>
      </c>
      <c r="P77" s="25">
        <v>-2.3132064463455001E-6</v>
      </c>
      <c r="Q77" s="25">
        <v>-5.0769378292040498E-6</v>
      </c>
      <c r="R77" s="25">
        <v>6.9927290898875804E-6</v>
      </c>
      <c r="S77" s="25">
        <v>-4.2635168456805503E-6</v>
      </c>
      <c r="T77" s="25">
        <v>-1.35973433767789E-6</v>
      </c>
      <c r="U77" s="25">
        <v>-3.6484056041085297E-5</v>
      </c>
      <c r="V77" s="25">
        <v>8.7942179209919503E-6</v>
      </c>
      <c r="W77" s="25">
        <v>-4.4239087630387499E-6</v>
      </c>
      <c r="X77" s="25">
        <v>-5.6802677974488496E-7</v>
      </c>
      <c r="Y77" s="25">
        <v>3.21317351732097E-6</v>
      </c>
      <c r="Z77" s="25">
        <v>2.9805011519357098E-6</v>
      </c>
      <c r="AA77" s="25">
        <v>9.6277292929227705E-6</v>
      </c>
      <c r="AB77" s="25">
        <v>-1.5940584931667899E-6</v>
      </c>
      <c r="AC77" s="25">
        <v>-8.9178840762493699E-6</v>
      </c>
      <c r="AD77" s="25">
        <v>-3.1220144016552702E-6</v>
      </c>
      <c r="AE77" s="25">
        <v>2.6185595900799998E-5</v>
      </c>
      <c r="AF77" s="25">
        <v>-2.8995277327924401E-6</v>
      </c>
      <c r="AG77" s="25">
        <v>2.91148485364022E-5</v>
      </c>
      <c r="AH77" s="25">
        <v>-3.4214230428344498E-5</v>
      </c>
      <c r="AI77" s="25">
        <v>1.6152794839595201E-5</v>
      </c>
      <c r="AJ77" s="25">
        <v>-1.47898108591742E-5</v>
      </c>
      <c r="AK77" s="25">
        <v>6.5463991799596496E-6</v>
      </c>
      <c r="AL77" s="25">
        <v>9.0218182503475297E-6</v>
      </c>
      <c r="AM77" s="25">
        <v>6.6900339518827399E-9</v>
      </c>
      <c r="AN77" s="25">
        <v>0</v>
      </c>
      <c r="AO77" s="25">
        <v>0</v>
      </c>
      <c r="AP77" s="25">
        <v>1.1526686865659801E-5</v>
      </c>
      <c r="AQ77" s="25">
        <v>0</v>
      </c>
      <c r="AR77" s="25">
        <v>0</v>
      </c>
      <c r="AS77" s="25">
        <v>0</v>
      </c>
      <c r="AT77" s="25">
        <v>6.0087662760828602E-6</v>
      </c>
      <c r="AU77" s="25">
        <v>0</v>
      </c>
      <c r="AV77" s="25">
        <v>0</v>
      </c>
      <c r="AW77" s="25">
        <v>-3.8290717301595904E-6</v>
      </c>
      <c r="AX77" s="25">
        <v>-1.7144898611593301E-6</v>
      </c>
      <c r="AY77" s="25">
        <v>8.1026332817502798E-6</v>
      </c>
      <c r="AZ77" s="25">
        <v>-1.06465238379303E-3</v>
      </c>
      <c r="BA77" s="25">
        <v>6.9335138631004597E-5</v>
      </c>
      <c r="BB77" s="25">
        <v>0</v>
      </c>
      <c r="BC77" s="25">
        <v>8.2583130632618294E-5</v>
      </c>
      <c r="BD77" s="25">
        <v>1.5891475495407901E-5</v>
      </c>
      <c r="BE77" s="25">
        <v>0</v>
      </c>
      <c r="BF77" s="25">
        <v>-3.2985146249273901E-6</v>
      </c>
      <c r="BG77" s="25">
        <v>1.3432194505200599E-5</v>
      </c>
      <c r="BH77" s="25">
        <v>0</v>
      </c>
      <c r="BI77" s="25">
        <v>0</v>
      </c>
      <c r="BJ77" s="25">
        <v>0</v>
      </c>
      <c r="BK77" s="25">
        <v>0</v>
      </c>
      <c r="BL77" s="25">
        <v>0</v>
      </c>
      <c r="BM77" s="25">
        <v>0</v>
      </c>
      <c r="BN77" s="25">
        <v>-4.19168390993296E-7</v>
      </c>
      <c r="BO77" s="25">
        <v>0</v>
      </c>
      <c r="BP77" s="25">
        <v>0</v>
      </c>
      <c r="BQ77" s="25">
        <v>0</v>
      </c>
      <c r="BR77" s="25">
        <v>0</v>
      </c>
      <c r="BS77" s="25">
        <v>0</v>
      </c>
      <c r="BT77" s="25">
        <v>-1.5462917507185799E-7</v>
      </c>
      <c r="BU77" s="25">
        <v>1.51270697666875E-5</v>
      </c>
      <c r="BV77" s="25">
        <v>8.2340030445694904E-7</v>
      </c>
      <c r="BW77" s="25">
        <v>-1.20315698873163E-6</v>
      </c>
      <c r="BX77" s="25">
        <v>6.5762599131387905E-8</v>
      </c>
      <c r="BY77" s="25">
        <v>-2.0768024023953101E-7</v>
      </c>
      <c r="BZ77" s="25">
        <v>1.5509983602282199E-6</v>
      </c>
      <c r="CA77" s="25">
        <v>-1.0664670393242401E-5</v>
      </c>
      <c r="CB77" s="25">
        <v>3.7122249493099501E-5</v>
      </c>
      <c r="CC77" s="25">
        <v>-2.12085862944888E-7</v>
      </c>
      <c r="CD77" s="25">
        <v>-1.0998815743115E-5</v>
      </c>
      <c r="CE77" s="25">
        <v>5.9519686299162002E-5</v>
      </c>
      <c r="CF77" s="25">
        <v>-1.3073885362460001E-6</v>
      </c>
      <c r="CG77" s="25">
        <v>-2.26323938503031E-6</v>
      </c>
      <c r="CH77" s="25">
        <v>3.7232321052136697E-5</v>
      </c>
      <c r="CI77" s="25">
        <v>3.1370074034074098E-5</v>
      </c>
      <c r="CJ77" s="25">
        <v>8.6941986254048793E-6</v>
      </c>
      <c r="CK77" s="25">
        <v>3.1384370645059501E-5</v>
      </c>
      <c r="CL77" s="25">
        <v>3.2192471533298403E-5</v>
      </c>
      <c r="CM77" s="25">
        <v>-1.48761939549879E-5</v>
      </c>
      <c r="CN77" s="27">
        <v>-4.4169061121240898E-5</v>
      </c>
    </row>
    <row r="78" spans="2:92" s="12" customFormat="1" x14ac:dyDescent="0.25">
      <c r="F78" s="94"/>
      <c r="G78" s="205"/>
      <c r="H78" s="49" t="s">
        <v>148</v>
      </c>
      <c r="I78" s="22">
        <f>I20*I25</f>
        <v>0</v>
      </c>
      <c r="J78" s="23">
        <v>-2.57905976372509E-2</v>
      </c>
      <c r="K78" s="7"/>
      <c r="L78" s="93" t="str">
        <f t="shared" si="7"/>
        <v>X</v>
      </c>
      <c r="M78" s="7" t="str">
        <f t="shared" si="5"/>
        <v>X</v>
      </c>
      <c r="N78" s="93" t="str">
        <v>age_BMI1</v>
      </c>
      <c r="O78" s="24" t="s">
        <v>148</v>
      </c>
      <c r="P78" s="24">
        <v>-2.7709728847332901E-6</v>
      </c>
      <c r="Q78" s="24">
        <v>-1.4744742857661901E-5</v>
      </c>
      <c r="R78" s="24">
        <v>1.08274345010687E-5</v>
      </c>
      <c r="S78" s="24">
        <v>-5.0968540676587E-6</v>
      </c>
      <c r="T78" s="24">
        <v>-3.08791874417377E-6</v>
      </c>
      <c r="U78" s="24">
        <v>-2.5173992491992602E-3</v>
      </c>
      <c r="V78" s="24">
        <v>7.8868983243567102E-6</v>
      </c>
      <c r="W78" s="24">
        <v>-9.11321474844728E-7</v>
      </c>
      <c r="X78" s="24">
        <v>-6.1041750405603301E-6</v>
      </c>
      <c r="Y78" s="24">
        <v>-1.4841107103524701E-6</v>
      </c>
      <c r="Z78" s="24">
        <v>1.37389183603748E-5</v>
      </c>
      <c r="AA78" s="24">
        <v>4.3001306942655697E-6</v>
      </c>
      <c r="AB78" s="24">
        <v>-8.6540358513707093E-6</v>
      </c>
      <c r="AC78" s="24">
        <v>2.1245094930849501E-5</v>
      </c>
      <c r="AD78" s="24">
        <v>-2.99339402025804E-6</v>
      </c>
      <c r="AE78" s="24">
        <v>1.9093396192151201E-5</v>
      </c>
      <c r="AF78" s="24">
        <v>-8.3481185634619E-6</v>
      </c>
      <c r="AG78" s="24">
        <v>7.0406486858999897E-6</v>
      </c>
      <c r="AH78" s="24">
        <v>-9.9738393416508402E-6</v>
      </c>
      <c r="AI78" s="24">
        <v>-1.89936191115294E-5</v>
      </c>
      <c r="AJ78" s="24">
        <v>4.3488004114836902E-6</v>
      </c>
      <c r="AK78" s="24">
        <v>1.4805914904302E-5</v>
      </c>
      <c r="AL78" s="24">
        <v>8.5455984517212005E-5</v>
      </c>
      <c r="AM78" s="24">
        <v>-4.7034056992450498E-7</v>
      </c>
      <c r="AN78" s="24">
        <v>0</v>
      </c>
      <c r="AO78" s="24">
        <v>0</v>
      </c>
      <c r="AP78" s="24">
        <v>-1.7797274988594601E-6</v>
      </c>
      <c r="AQ78" s="24">
        <v>0</v>
      </c>
      <c r="AR78" s="24">
        <v>0</v>
      </c>
      <c r="AS78" s="24">
        <v>0</v>
      </c>
      <c r="AT78" s="24">
        <v>8.79451518811836E-6</v>
      </c>
      <c r="AU78" s="24">
        <v>0</v>
      </c>
      <c r="AV78" s="24">
        <v>0</v>
      </c>
      <c r="AW78" s="24">
        <v>-1.02767590725214E-5</v>
      </c>
      <c r="AX78" s="24">
        <v>-6.8220338654645599E-6</v>
      </c>
      <c r="AY78" s="24">
        <v>9.0760858961691795E-6</v>
      </c>
      <c r="AZ78" s="24">
        <v>-5.2341365032764397E-5</v>
      </c>
      <c r="BA78" s="24">
        <v>1.79655538591186E-4</v>
      </c>
      <c r="BB78" s="24">
        <v>0</v>
      </c>
      <c r="BC78" s="24">
        <v>-9.1316959603817094E-5</v>
      </c>
      <c r="BD78" s="24">
        <v>1.65085620457297E-6</v>
      </c>
      <c r="BE78" s="24">
        <v>0</v>
      </c>
      <c r="BF78" s="24">
        <v>1.4920509963768401E-6</v>
      </c>
      <c r="BG78" s="24">
        <v>-2.32084270859631E-5</v>
      </c>
      <c r="BH78" s="24">
        <v>0</v>
      </c>
      <c r="BI78" s="24">
        <v>0</v>
      </c>
      <c r="BJ78" s="24">
        <v>0</v>
      </c>
      <c r="BK78" s="24">
        <v>0</v>
      </c>
      <c r="BL78" s="24">
        <v>0</v>
      </c>
      <c r="BM78" s="24">
        <v>0</v>
      </c>
      <c r="BN78" s="24">
        <v>8.1746911406418692E-6</v>
      </c>
      <c r="BO78" s="24">
        <v>0</v>
      </c>
      <c r="BP78" s="24">
        <v>0</v>
      </c>
      <c r="BQ78" s="24">
        <v>0</v>
      </c>
      <c r="BR78" s="24">
        <v>0</v>
      </c>
      <c r="BS78" s="24">
        <v>0</v>
      </c>
      <c r="BT78" s="24">
        <v>-1.29607735641959E-6</v>
      </c>
      <c r="BU78" s="24">
        <v>8.2340030445702104E-7</v>
      </c>
      <c r="BV78" s="24">
        <v>3.7216186462984E-5</v>
      </c>
      <c r="BW78" s="24">
        <v>1.21642647233126E-6</v>
      </c>
      <c r="BX78" s="24">
        <v>-2.8360044322252301E-7</v>
      </c>
      <c r="BY78" s="24">
        <v>-5.2677864103848304E-7</v>
      </c>
      <c r="BZ78" s="24">
        <v>2.08178395874531E-6</v>
      </c>
      <c r="CA78" s="24">
        <v>1.3563547986786301E-5</v>
      </c>
      <c r="CB78" s="24">
        <v>-2.47253631955792E-5</v>
      </c>
      <c r="CC78" s="24">
        <v>1.0212344837704901E-6</v>
      </c>
      <c r="CD78" s="24">
        <v>-4.3436804350100701E-5</v>
      </c>
      <c r="CE78" s="24">
        <v>3.5297567097434202E-5</v>
      </c>
      <c r="CF78" s="24">
        <v>-1.04680571028697E-5</v>
      </c>
      <c r="CG78" s="24">
        <v>-1.18842963034783E-5</v>
      </c>
      <c r="CH78" s="24">
        <v>4.5441656448523999E-5</v>
      </c>
      <c r="CI78" s="24">
        <v>-5.2776014795817601E-6</v>
      </c>
      <c r="CJ78" s="24">
        <v>1.17923909945019E-5</v>
      </c>
      <c r="CK78" s="24">
        <v>-1.3936370124676799E-5</v>
      </c>
      <c r="CL78" s="24">
        <v>-2.7502805111575199E-5</v>
      </c>
      <c r="CM78" s="24">
        <v>3.64891112727257E-4</v>
      </c>
      <c r="CN78" s="26">
        <v>-8.1111878847062307E-6</v>
      </c>
    </row>
    <row r="79" spans="2:92" s="12" customFormat="1" x14ac:dyDescent="0.25">
      <c r="F79" s="7"/>
      <c r="G79" s="205"/>
      <c r="H79" s="49" t="s">
        <v>35</v>
      </c>
      <c r="I79" s="22">
        <f>I20*I59</f>
        <v>0</v>
      </c>
      <c r="J79" s="23">
        <v>1.5199104177316399E-2</v>
      </c>
      <c r="K79" s="7"/>
      <c r="L79" s="93" t="str">
        <f t="shared" si="7"/>
        <v>X</v>
      </c>
      <c r="M79" s="7" t="str">
        <f t="shared" si="5"/>
        <v>X</v>
      </c>
      <c r="N79" s="93" t="str">
        <v>age_Dem</v>
      </c>
      <c r="O79" s="25" t="s">
        <v>35</v>
      </c>
      <c r="P79" s="25">
        <v>-5.3580990055877198E-6</v>
      </c>
      <c r="Q79" s="25">
        <v>-2.5278051921526302E-6</v>
      </c>
      <c r="R79" s="25">
        <v>-1.3525545665191E-6</v>
      </c>
      <c r="S79" s="25">
        <v>-3.3484400282873402E-6</v>
      </c>
      <c r="T79" s="25">
        <v>-3.9552707667275499E-7</v>
      </c>
      <c r="U79" s="25">
        <v>-9.3896252759535995E-5</v>
      </c>
      <c r="V79" s="25">
        <v>-1.31614699945741E-6</v>
      </c>
      <c r="W79" s="25">
        <v>4.3418727027716404E-6</v>
      </c>
      <c r="X79" s="25">
        <v>5.3958113116848796E-6</v>
      </c>
      <c r="Y79" s="25">
        <v>-2.16718727220714E-6</v>
      </c>
      <c r="Z79" s="25">
        <v>1.7699548167513599E-6</v>
      </c>
      <c r="AA79" s="25">
        <v>6.7795937905089499E-6</v>
      </c>
      <c r="AB79" s="25">
        <v>3.3614967245589298E-6</v>
      </c>
      <c r="AC79" s="25">
        <v>-6.32290711323296E-7</v>
      </c>
      <c r="AD79" s="25">
        <v>-6.6813187841926302E-7</v>
      </c>
      <c r="AE79" s="25">
        <v>-5.4612000752386302E-6</v>
      </c>
      <c r="AF79" s="25">
        <v>-5.1753802076441905E-7</v>
      </c>
      <c r="AG79" s="25">
        <v>-1.4858172245154399E-6</v>
      </c>
      <c r="AH79" s="25">
        <v>5.3349019677507003E-6</v>
      </c>
      <c r="AI79" s="25">
        <v>7.23214805909817E-6</v>
      </c>
      <c r="AJ79" s="25">
        <v>-3.7038932235503799E-6</v>
      </c>
      <c r="AK79" s="25">
        <v>5.31256802792453E-7</v>
      </c>
      <c r="AL79" s="25">
        <v>8.3881314597338508E-6</v>
      </c>
      <c r="AM79" s="25">
        <v>3.2001104454036397E-7</v>
      </c>
      <c r="AN79" s="25">
        <v>0</v>
      </c>
      <c r="AO79" s="25">
        <v>0</v>
      </c>
      <c r="AP79" s="25">
        <v>-9.9143753826796703E-8</v>
      </c>
      <c r="AQ79" s="25">
        <v>0</v>
      </c>
      <c r="AR79" s="25">
        <v>0</v>
      </c>
      <c r="AS79" s="25">
        <v>0</v>
      </c>
      <c r="AT79" s="25">
        <v>7.4175375942707805E-7</v>
      </c>
      <c r="AU79" s="25">
        <v>0</v>
      </c>
      <c r="AV79" s="25">
        <v>0</v>
      </c>
      <c r="AW79" s="25">
        <v>-1.1088545994822801E-6</v>
      </c>
      <c r="AX79" s="25">
        <v>1.2955131078585599E-6</v>
      </c>
      <c r="AY79" s="25">
        <v>3.17327091596985E-6</v>
      </c>
      <c r="AZ79" s="25">
        <v>8.5498146338714503E-5</v>
      </c>
      <c r="BA79" s="25">
        <v>-1.0176591745283799E-5</v>
      </c>
      <c r="BB79" s="25">
        <v>0</v>
      </c>
      <c r="BC79" s="25">
        <v>-7.2193910247749199E-4</v>
      </c>
      <c r="BD79" s="25">
        <v>-8.2879331719563002E-6</v>
      </c>
      <c r="BE79" s="25">
        <v>0</v>
      </c>
      <c r="BF79" s="25">
        <v>2.0445864283816999E-6</v>
      </c>
      <c r="BG79" s="25">
        <v>1.9742542862974102E-5</v>
      </c>
      <c r="BH79" s="25">
        <v>0</v>
      </c>
      <c r="BI79" s="25">
        <v>0</v>
      </c>
      <c r="BJ79" s="25">
        <v>0</v>
      </c>
      <c r="BK79" s="25">
        <v>0</v>
      </c>
      <c r="BL79" s="25">
        <v>0</v>
      </c>
      <c r="BM79" s="25">
        <v>0</v>
      </c>
      <c r="BN79" s="25">
        <v>-2.5382440653839399E-6</v>
      </c>
      <c r="BO79" s="25">
        <v>0</v>
      </c>
      <c r="BP79" s="25">
        <v>0</v>
      </c>
      <c r="BQ79" s="25">
        <v>0</v>
      </c>
      <c r="BR79" s="25">
        <v>0</v>
      </c>
      <c r="BS79" s="25">
        <v>0</v>
      </c>
      <c r="BT79" s="25">
        <v>-8.1223145524117394E-8</v>
      </c>
      <c r="BU79" s="25">
        <v>-1.2031569887316099E-6</v>
      </c>
      <c r="BV79" s="25">
        <v>1.2164264723313599E-6</v>
      </c>
      <c r="BW79" s="25">
        <v>1.0389801039616499E-5</v>
      </c>
      <c r="BX79" s="25">
        <v>-2.20749884589956E-7</v>
      </c>
      <c r="BY79" s="25">
        <v>1.7715406254866399E-7</v>
      </c>
      <c r="BZ79" s="25">
        <v>4.4678619338429398E-7</v>
      </c>
      <c r="CA79" s="25">
        <v>3.2668401138974301E-6</v>
      </c>
      <c r="CB79" s="25">
        <v>1.4054164323858101E-5</v>
      </c>
      <c r="CC79" s="25">
        <v>-8.7193942628181095E-8</v>
      </c>
      <c r="CD79" s="25">
        <v>-1.7439070679054399E-6</v>
      </c>
      <c r="CE79" s="25">
        <v>2.8205359434422701E-5</v>
      </c>
      <c r="CF79" s="25">
        <v>-6.5270693093037396E-7</v>
      </c>
      <c r="CG79" s="25">
        <v>1.12738358763544E-5</v>
      </c>
      <c r="CH79" s="25">
        <v>3.4756942316039099E-7</v>
      </c>
      <c r="CI79" s="25">
        <v>-2.8218105434980499E-5</v>
      </c>
      <c r="CJ79" s="25">
        <v>3.3077814181379402E-5</v>
      </c>
      <c r="CK79" s="25">
        <v>4.82296345344189E-5</v>
      </c>
      <c r="CL79" s="25">
        <v>3.1081126304476097E-5</v>
      </c>
      <c r="CM79" s="25">
        <v>2.3430569576368499E-6</v>
      </c>
      <c r="CN79" s="27">
        <v>7.2848038520613204E-5</v>
      </c>
    </row>
    <row r="80" spans="2:92" s="12" customFormat="1" x14ac:dyDescent="0.25">
      <c r="F80" s="7"/>
      <c r="G80" s="205"/>
      <c r="H80" s="49" t="s">
        <v>149</v>
      </c>
      <c r="I80" s="22">
        <f>I43*I51</f>
        <v>0</v>
      </c>
      <c r="J80" s="23">
        <v>1.2696821144225099E-2</v>
      </c>
      <c r="K80" s="7"/>
      <c r="L80" s="93" t="str">
        <f t="shared" si="7"/>
        <v>X</v>
      </c>
      <c r="M80" s="93" t="str">
        <f t="shared" si="5"/>
        <v>X</v>
      </c>
      <c r="N80" s="93" t="str">
        <v>DIBAge_Bli</v>
      </c>
      <c r="O80" s="25" t="s">
        <v>149</v>
      </c>
      <c r="P80" s="25">
        <v>2.0883659872406401E-9</v>
      </c>
      <c r="Q80" s="25">
        <v>-1.01023005252699E-7</v>
      </c>
      <c r="R80" s="25">
        <v>-4.7997702729967197E-6</v>
      </c>
      <c r="S80" s="25">
        <v>2.4483020636924798E-6</v>
      </c>
      <c r="T80" s="25">
        <v>-1.86440805064879E-6</v>
      </c>
      <c r="U80" s="25">
        <v>1.8115594540618501E-5</v>
      </c>
      <c r="V80" s="25">
        <v>-5.2924344322607799E-8</v>
      </c>
      <c r="W80" s="25">
        <v>-3.9799167014973601E-6</v>
      </c>
      <c r="X80" s="25">
        <v>3.7086639911814299E-7</v>
      </c>
      <c r="Y80" s="25">
        <v>-1.18256763423733E-7</v>
      </c>
      <c r="Z80" s="25">
        <v>-7.28402126667487E-6</v>
      </c>
      <c r="AA80" s="25">
        <v>-4.9499087559172498E-6</v>
      </c>
      <c r="AB80" s="25">
        <v>2.7195392023415699E-6</v>
      </c>
      <c r="AC80" s="25">
        <v>-8.2838035057352006E-6</v>
      </c>
      <c r="AD80" s="25">
        <v>2.8366241509531499E-6</v>
      </c>
      <c r="AE80" s="25">
        <v>2.4110034429943399E-6</v>
      </c>
      <c r="AF80" s="25">
        <v>-1.1112331291446599E-6</v>
      </c>
      <c r="AG80" s="25">
        <v>6.3069989525408402E-6</v>
      </c>
      <c r="AH80" s="25">
        <v>-1.4505016135819201E-6</v>
      </c>
      <c r="AI80" s="25">
        <v>1.1410722599233199E-6</v>
      </c>
      <c r="AJ80" s="25">
        <v>-7.4611806116728998E-6</v>
      </c>
      <c r="AK80" s="25">
        <v>6.0124655557758103E-6</v>
      </c>
      <c r="AL80" s="25">
        <v>-1.0446657847672799E-5</v>
      </c>
      <c r="AM80" s="25">
        <v>-1.3656470245082799E-6</v>
      </c>
      <c r="AN80" s="25">
        <v>0</v>
      </c>
      <c r="AO80" s="25">
        <v>0</v>
      </c>
      <c r="AP80" s="25">
        <v>-1.50997861242605E-5</v>
      </c>
      <c r="AQ80" s="25">
        <v>0</v>
      </c>
      <c r="AR80" s="25">
        <v>0</v>
      </c>
      <c r="AS80" s="25">
        <v>0</v>
      </c>
      <c r="AT80" s="25">
        <v>-5.9269090169766597E-7</v>
      </c>
      <c r="AU80" s="25">
        <v>0</v>
      </c>
      <c r="AV80" s="25">
        <v>0</v>
      </c>
      <c r="AW80" s="25">
        <v>-1.1188518436635901E-6</v>
      </c>
      <c r="AX80" s="25">
        <v>3.8938035433444702E-6</v>
      </c>
      <c r="AY80" s="25">
        <v>-5.45095476161367E-6</v>
      </c>
      <c r="AZ80" s="25">
        <v>-2.1013660080652201E-6</v>
      </c>
      <c r="BA80" s="25">
        <v>9.84762603863219E-6</v>
      </c>
      <c r="BB80" s="25">
        <v>0</v>
      </c>
      <c r="BC80" s="25">
        <v>1.36224538505452E-5</v>
      </c>
      <c r="BD80" s="25">
        <v>3.8843731128401503E-6</v>
      </c>
      <c r="BE80" s="25">
        <v>0</v>
      </c>
      <c r="BF80" s="25">
        <v>-2.4445430194579301E-6</v>
      </c>
      <c r="BG80" s="25">
        <v>-2.8040957804826998E-6</v>
      </c>
      <c r="BH80" s="25">
        <v>0</v>
      </c>
      <c r="BI80" s="25">
        <v>0</v>
      </c>
      <c r="BJ80" s="25">
        <v>0</v>
      </c>
      <c r="BK80" s="25">
        <v>0</v>
      </c>
      <c r="BL80" s="25">
        <v>0</v>
      </c>
      <c r="BM80" s="25">
        <v>0</v>
      </c>
      <c r="BN80" s="25">
        <v>-4.4424473259526203E-6</v>
      </c>
      <c r="BO80" s="25">
        <v>0</v>
      </c>
      <c r="BP80" s="25">
        <v>0</v>
      </c>
      <c r="BQ80" s="25">
        <v>0</v>
      </c>
      <c r="BR80" s="25">
        <v>0</v>
      </c>
      <c r="BS80" s="25">
        <v>0</v>
      </c>
      <c r="BT80" s="25">
        <v>9.8964407723325194E-8</v>
      </c>
      <c r="BU80" s="25">
        <v>6.5762599131317496E-8</v>
      </c>
      <c r="BV80" s="25">
        <v>-2.8360044322250898E-7</v>
      </c>
      <c r="BW80" s="25">
        <v>-2.2074988458994899E-7</v>
      </c>
      <c r="BX80" s="25">
        <v>7.3365128174194797E-6</v>
      </c>
      <c r="BY80" s="25">
        <v>2.30102903322983E-7</v>
      </c>
      <c r="BZ80" s="25">
        <v>-1.0539438093683801E-5</v>
      </c>
      <c r="CA80" s="25">
        <v>-2.1532781484045499E-8</v>
      </c>
      <c r="CB80" s="25">
        <v>-4.3237999163144399E-6</v>
      </c>
      <c r="CC80" s="25">
        <v>2.5005178849658701E-7</v>
      </c>
      <c r="CD80" s="25">
        <v>-4.7223400841544698E-6</v>
      </c>
      <c r="CE80" s="25">
        <v>-1.1689113705791699E-5</v>
      </c>
      <c r="CF80" s="25">
        <v>-1.89774996620537E-6</v>
      </c>
      <c r="CG80" s="25">
        <v>-5.5559991664489499E-6</v>
      </c>
      <c r="CH80" s="25">
        <v>-2.52759469678837E-6</v>
      </c>
      <c r="CI80" s="25">
        <v>-2.2014124130192499E-6</v>
      </c>
      <c r="CJ80" s="25">
        <v>-8.7673734001519299E-5</v>
      </c>
      <c r="CK80" s="25">
        <v>-8.31193236800229E-6</v>
      </c>
      <c r="CL80" s="25">
        <v>1.14337059363573E-5</v>
      </c>
      <c r="CM80" s="25">
        <v>6.1216563104744802E-6</v>
      </c>
      <c r="CN80" s="27">
        <v>1.20331945515055E-5</v>
      </c>
    </row>
    <row r="81" spans="2:109" s="12" customFormat="1" x14ac:dyDescent="0.25">
      <c r="F81" s="40"/>
      <c r="G81" s="205"/>
      <c r="H81" s="49" t="s">
        <v>150</v>
      </c>
      <c r="I81" s="22">
        <f>I33*I43</f>
        <v>0</v>
      </c>
      <c r="J81" s="23">
        <v>1.2572032583474E-2</v>
      </c>
      <c r="K81" s="7"/>
      <c r="L81" s="93" t="str">
        <f t="shared" si="7"/>
        <v>X</v>
      </c>
      <c r="M81" s="7" t="str">
        <f t="shared" si="5"/>
        <v>X</v>
      </c>
      <c r="N81" s="7" t="str">
        <v>BP4_DIBAge</v>
      </c>
      <c r="O81" s="24" t="s">
        <v>150</v>
      </c>
      <c r="P81" s="25">
        <v>-3.1725557185330798E-7</v>
      </c>
      <c r="Q81" s="25">
        <v>-2.8543881305493001E-6</v>
      </c>
      <c r="R81" s="25">
        <v>-1.44614187211246E-6</v>
      </c>
      <c r="S81" s="25">
        <v>2.7020326250467098E-6</v>
      </c>
      <c r="T81" s="25">
        <v>7.1663625418883903E-6</v>
      </c>
      <c r="U81" s="25">
        <v>2.1460694912811499E-5</v>
      </c>
      <c r="V81" s="25">
        <v>-5.2107260703756801E-6</v>
      </c>
      <c r="W81" s="25">
        <v>-4.0956438465397398E-6</v>
      </c>
      <c r="X81" s="25">
        <v>5.4599410138925902E-6</v>
      </c>
      <c r="Y81" s="25">
        <v>3.0807811501260798E-6</v>
      </c>
      <c r="Z81" s="25">
        <v>8.9001006362715307E-6</v>
      </c>
      <c r="AA81" s="25">
        <v>1.8643236514987099E-6</v>
      </c>
      <c r="AB81" s="25">
        <v>5.8058028592870297E-7</v>
      </c>
      <c r="AC81" s="25">
        <v>-3.2184682503163598E-4</v>
      </c>
      <c r="AD81" s="25">
        <v>4.8370993487764899E-6</v>
      </c>
      <c r="AE81" s="25">
        <v>-1.77897602567774E-7</v>
      </c>
      <c r="AF81" s="25">
        <v>-7.5630597849126901E-6</v>
      </c>
      <c r="AG81" s="25">
        <v>9.0069271409081107E-6</v>
      </c>
      <c r="AH81" s="25">
        <v>8.6541816176942492E-6</v>
      </c>
      <c r="AI81" s="25">
        <v>1.5132693570325201E-5</v>
      </c>
      <c r="AJ81" s="25">
        <v>-1.8942700729229299E-6</v>
      </c>
      <c r="AK81" s="25">
        <v>-2.1238076501965099E-6</v>
      </c>
      <c r="AL81" s="25">
        <v>-3.88913103308147E-5</v>
      </c>
      <c r="AM81" s="25">
        <v>-2.2819312304628401E-6</v>
      </c>
      <c r="AN81" s="25">
        <v>0</v>
      </c>
      <c r="AO81" s="25">
        <v>0</v>
      </c>
      <c r="AP81" s="25">
        <v>4.7399186556327003E-6</v>
      </c>
      <c r="AQ81" s="25">
        <v>0</v>
      </c>
      <c r="AR81" s="25">
        <v>0</v>
      </c>
      <c r="AS81" s="25">
        <v>0</v>
      </c>
      <c r="AT81" s="25">
        <v>2.5032393080133398E-6</v>
      </c>
      <c r="AU81" s="25">
        <v>0</v>
      </c>
      <c r="AV81" s="25">
        <v>0</v>
      </c>
      <c r="AW81" s="25">
        <v>4.9892598712735201E-6</v>
      </c>
      <c r="AX81" s="25">
        <v>-1.4148041040081E-6</v>
      </c>
      <c r="AY81" s="25">
        <v>-2.94375270383401E-6</v>
      </c>
      <c r="AZ81" s="25">
        <v>1.22799948201404E-5</v>
      </c>
      <c r="BA81" s="25">
        <v>-2.3740488642757899E-5</v>
      </c>
      <c r="BB81" s="25">
        <v>0</v>
      </c>
      <c r="BC81" s="25">
        <v>-1.14288402363791E-5</v>
      </c>
      <c r="BD81" s="25">
        <v>-2.1615937432195002E-6</v>
      </c>
      <c r="BE81" s="25">
        <v>0</v>
      </c>
      <c r="BF81" s="25">
        <v>7.7632979712936793E-6</v>
      </c>
      <c r="BG81" s="25">
        <v>3.1731375966823801E-6</v>
      </c>
      <c r="BH81" s="25">
        <v>0</v>
      </c>
      <c r="BI81" s="25">
        <v>0</v>
      </c>
      <c r="BJ81" s="25">
        <v>0</v>
      </c>
      <c r="BK81" s="25">
        <v>0</v>
      </c>
      <c r="BL81" s="25">
        <v>0</v>
      </c>
      <c r="BM81" s="25">
        <v>0</v>
      </c>
      <c r="BN81" s="25">
        <v>-1.06963630365383E-6</v>
      </c>
      <c r="BO81" s="25">
        <v>0</v>
      </c>
      <c r="BP81" s="25">
        <v>0</v>
      </c>
      <c r="BQ81" s="25">
        <v>0</v>
      </c>
      <c r="BR81" s="25">
        <v>0</v>
      </c>
      <c r="BS81" s="25">
        <v>0</v>
      </c>
      <c r="BT81" s="25">
        <v>6.9498262608672801E-7</v>
      </c>
      <c r="BU81" s="25">
        <v>-2.0768024023953E-7</v>
      </c>
      <c r="BV81" s="25">
        <v>-5.2677864103849204E-7</v>
      </c>
      <c r="BW81" s="25">
        <v>1.7715406254860001E-7</v>
      </c>
      <c r="BX81" s="25">
        <v>2.3010290332297599E-7</v>
      </c>
      <c r="BY81" s="25">
        <v>2.0922448097580001E-5</v>
      </c>
      <c r="BZ81" s="25">
        <v>-6.1087517050766898E-6</v>
      </c>
      <c r="CA81" s="25">
        <v>4.9021124869157398E-6</v>
      </c>
      <c r="CB81" s="25">
        <v>-1.24494367012025E-6</v>
      </c>
      <c r="CC81" s="25">
        <v>8.8260259031534497E-7</v>
      </c>
      <c r="CD81" s="25">
        <v>2.5552449189925499E-5</v>
      </c>
      <c r="CE81" s="25">
        <v>3.4696115744673399E-6</v>
      </c>
      <c r="CF81" s="25">
        <v>-4.3009857341536197E-6</v>
      </c>
      <c r="CG81" s="25">
        <v>-2.5169951504231499E-6</v>
      </c>
      <c r="CH81" s="25">
        <v>-3.9239717710098697E-5</v>
      </c>
      <c r="CI81" s="25">
        <v>-3.3521236035411797E-5</v>
      </c>
      <c r="CJ81" s="25">
        <v>-2.2406756442855201E-6</v>
      </c>
      <c r="CK81" s="25">
        <v>-1.2952068168442E-5</v>
      </c>
      <c r="CL81" s="25">
        <v>-1.2140679976106301E-5</v>
      </c>
      <c r="CM81" s="25">
        <v>2.4942223449663801E-5</v>
      </c>
      <c r="CN81" s="27">
        <v>-6.7680118324105103E-6</v>
      </c>
    </row>
    <row r="82" spans="2:109" s="12" customFormat="1" x14ac:dyDescent="0.25">
      <c r="F82" s="40"/>
      <c r="G82" s="205"/>
      <c r="H82" s="49" t="s">
        <v>151</v>
      </c>
      <c r="I82" s="22">
        <f>I39*I69</f>
        <v>0</v>
      </c>
      <c r="J82" s="23">
        <v>0.32283643128324102</v>
      </c>
      <c r="K82" s="7"/>
      <c r="L82" s="93" t="str">
        <f t="shared" si="7"/>
        <v>X</v>
      </c>
      <c r="M82" s="7" t="str">
        <f t="shared" si="5"/>
        <v>X</v>
      </c>
      <c r="N82" s="93" t="str">
        <v>HbA1C1_MVD</v>
      </c>
      <c r="O82" s="25" t="s">
        <v>151</v>
      </c>
      <c r="P82" s="25">
        <v>-8.6672581053879504E-6</v>
      </c>
      <c r="Q82" s="25">
        <v>-1.14588592690323E-4</v>
      </c>
      <c r="R82" s="25">
        <v>4.1397712692002497E-5</v>
      </c>
      <c r="S82" s="25">
        <v>-2.1531986549029201E-5</v>
      </c>
      <c r="T82" s="25">
        <v>1.08199062116136E-5</v>
      </c>
      <c r="U82" s="25">
        <v>1.2628485287079401E-4</v>
      </c>
      <c r="V82" s="25">
        <v>1.0347204292750101E-4</v>
      </c>
      <c r="W82" s="25">
        <v>-2.5926534308386E-5</v>
      </c>
      <c r="X82" s="25">
        <v>2.44395336605972E-5</v>
      </c>
      <c r="Y82" s="25">
        <v>1.16186303805157E-4</v>
      </c>
      <c r="Z82" s="25">
        <v>-7.4542207389035502E-5</v>
      </c>
      <c r="AA82" s="25">
        <v>-1.07025188969101E-4</v>
      </c>
      <c r="AB82" s="25">
        <v>-1.3482039366875201E-6</v>
      </c>
      <c r="AC82" s="25">
        <v>2.36086164451776E-4</v>
      </c>
      <c r="AD82" s="25">
        <v>-6.1557593089852993E-5</v>
      </c>
      <c r="AE82" s="25">
        <v>-5.3377868589673203E-5</v>
      </c>
      <c r="AF82" s="25">
        <v>6.9482880860229006E-5</v>
      </c>
      <c r="AG82" s="25">
        <v>-9.1521311663524802E-5</v>
      </c>
      <c r="AH82" s="25">
        <v>-1.2710055714053301E-4</v>
      </c>
      <c r="AI82" s="25">
        <v>-9.75218959380168E-4</v>
      </c>
      <c r="AJ82" s="25">
        <v>-1.72087688794373E-5</v>
      </c>
      <c r="AK82" s="25">
        <v>1.11993838801416E-4</v>
      </c>
      <c r="AL82" s="25">
        <v>-1.69240383803323E-4</v>
      </c>
      <c r="AM82" s="25">
        <v>4.9318744849782103E-8</v>
      </c>
      <c r="AN82" s="25">
        <v>0</v>
      </c>
      <c r="AO82" s="25">
        <v>0</v>
      </c>
      <c r="AP82" s="25">
        <v>-1.0580838237327999E-5</v>
      </c>
      <c r="AQ82" s="25">
        <v>0</v>
      </c>
      <c r="AR82" s="25">
        <v>0</v>
      </c>
      <c r="AS82" s="25">
        <v>0</v>
      </c>
      <c r="AT82" s="25">
        <v>-1.0687165472535299E-4</v>
      </c>
      <c r="AU82" s="25">
        <v>0</v>
      </c>
      <c r="AV82" s="25">
        <v>0</v>
      </c>
      <c r="AW82" s="25">
        <v>4.1785505314372601E-5</v>
      </c>
      <c r="AX82" s="25">
        <v>-8.7342939034945599E-4</v>
      </c>
      <c r="AY82" s="25">
        <v>1.74462944684777E-4</v>
      </c>
      <c r="AZ82" s="25">
        <v>-1.0883832521507499E-4</v>
      </c>
      <c r="BA82" s="25">
        <v>-4.75291688665112E-4</v>
      </c>
      <c r="BB82" s="25">
        <v>0</v>
      </c>
      <c r="BC82" s="25">
        <v>-7.9948973463048697E-5</v>
      </c>
      <c r="BD82" s="25">
        <v>-1.022293118551E-3</v>
      </c>
      <c r="BE82" s="25">
        <v>0</v>
      </c>
      <c r="BF82" s="25">
        <v>-4.1399367494106301E-5</v>
      </c>
      <c r="BG82" s="25">
        <v>-1.9012942212256001E-4</v>
      </c>
      <c r="BH82" s="25">
        <v>0</v>
      </c>
      <c r="BI82" s="25">
        <v>0</v>
      </c>
      <c r="BJ82" s="25">
        <v>0</v>
      </c>
      <c r="BK82" s="25">
        <v>0</v>
      </c>
      <c r="BL82" s="25">
        <v>0</v>
      </c>
      <c r="BM82" s="25">
        <v>0</v>
      </c>
      <c r="BN82" s="25">
        <v>-1.3121094489468101E-4</v>
      </c>
      <c r="BO82" s="25">
        <v>0</v>
      </c>
      <c r="BP82" s="25">
        <v>0</v>
      </c>
      <c r="BQ82" s="25">
        <v>0</v>
      </c>
      <c r="BR82" s="25">
        <v>0</v>
      </c>
      <c r="BS82" s="25">
        <v>0</v>
      </c>
      <c r="BT82" s="25">
        <v>3.5560772404149002E-6</v>
      </c>
      <c r="BU82" s="25">
        <v>1.55099836022825E-6</v>
      </c>
      <c r="BV82" s="25">
        <v>2.0817839587452498E-6</v>
      </c>
      <c r="BW82" s="25">
        <v>4.4678619338430599E-7</v>
      </c>
      <c r="BX82" s="25">
        <v>-1.0539438093684001E-5</v>
      </c>
      <c r="BY82" s="25">
        <v>-6.1087517050767296E-6</v>
      </c>
      <c r="BZ82" s="25">
        <v>2.6130977782880399E-3</v>
      </c>
      <c r="CA82" s="25">
        <v>-1.10999905506383E-4</v>
      </c>
      <c r="CB82" s="25">
        <v>3.0922857629432399E-4</v>
      </c>
      <c r="CC82" s="25">
        <v>2.7178767301733799E-6</v>
      </c>
      <c r="CD82" s="25">
        <v>-3.4146533814301202E-4</v>
      </c>
      <c r="CE82" s="25">
        <v>4.9386457110817095E-4</v>
      </c>
      <c r="CF82" s="25">
        <v>1.85492137486597E-4</v>
      </c>
      <c r="CG82" s="25">
        <v>9.1835813753846998E-5</v>
      </c>
      <c r="CH82" s="25">
        <v>3.34891695854405E-4</v>
      </c>
      <c r="CI82" s="25">
        <v>1.21388647883537E-3</v>
      </c>
      <c r="CJ82" s="25">
        <v>2.2168949671672099E-4</v>
      </c>
      <c r="CK82" s="25">
        <v>4.3226294618134301E-4</v>
      </c>
      <c r="CL82" s="25">
        <v>-1.89802365084783E-4</v>
      </c>
      <c r="CM82" s="25">
        <v>2.09597694654433E-6</v>
      </c>
      <c r="CN82" s="27">
        <v>6.07597085463369E-4</v>
      </c>
    </row>
    <row r="83" spans="2:109" s="12" customFormat="1" x14ac:dyDescent="0.25">
      <c r="F83" s="40"/>
      <c r="G83" s="205"/>
      <c r="H83" s="49" t="s">
        <v>152</v>
      </c>
      <c r="I83" s="22">
        <f>I26*I45</f>
        <v>0</v>
      </c>
      <c r="J83" s="23">
        <v>0.40074314252189702</v>
      </c>
      <c r="K83" s="7"/>
      <c r="L83" s="93" t="str">
        <f t="shared" si="7"/>
        <v>X</v>
      </c>
      <c r="M83" s="93" t="str">
        <f t="shared" si="5"/>
        <v>X</v>
      </c>
      <c r="N83" s="93" t="str">
        <v>BMI2_AF</v>
      </c>
      <c r="O83" s="25" t="s">
        <v>152</v>
      </c>
      <c r="P83" s="25">
        <v>-9.3438151394006197E-6</v>
      </c>
      <c r="Q83" s="25">
        <v>-1.5353180525856501E-4</v>
      </c>
      <c r="R83" s="25">
        <v>4.8413790967689097E-5</v>
      </c>
      <c r="S83" s="25">
        <v>1.66255495445555E-4</v>
      </c>
      <c r="T83" s="25">
        <v>-1.50053870236818E-4</v>
      </c>
      <c r="U83" s="25">
        <v>-9.7322211488337098E-4</v>
      </c>
      <c r="V83" s="25">
        <v>-6.2541303756532001E-4</v>
      </c>
      <c r="W83" s="25">
        <v>-1.67062746040571E-4</v>
      </c>
      <c r="X83" s="25">
        <v>3.0305676120358999E-5</v>
      </c>
      <c r="Y83" s="25">
        <v>4.0776382769843101E-4</v>
      </c>
      <c r="Z83" s="25">
        <v>1.4596539447044599E-4</v>
      </c>
      <c r="AA83" s="25">
        <v>5.1259336924671802E-5</v>
      </c>
      <c r="AB83" s="25">
        <v>1.2095630595447801E-4</v>
      </c>
      <c r="AC83" s="25">
        <v>-1.43401909849292E-4</v>
      </c>
      <c r="AD83" s="25">
        <v>1.06469893010366E-5</v>
      </c>
      <c r="AE83" s="25">
        <v>4.6560943960375599E-5</v>
      </c>
      <c r="AF83" s="25">
        <v>6.0712690772030299E-5</v>
      </c>
      <c r="AG83" s="25">
        <v>-2.4291086416193102E-5</v>
      </c>
      <c r="AH83" s="25">
        <v>1.4335081706559101E-4</v>
      </c>
      <c r="AI83" s="25">
        <v>1.0811910412796E-4</v>
      </c>
      <c r="AJ83" s="25">
        <v>-1.07588286722544E-4</v>
      </c>
      <c r="AK83" s="25">
        <v>-3.9862815116560599E-5</v>
      </c>
      <c r="AL83" s="25">
        <v>5.1792315592133996E-4</v>
      </c>
      <c r="AM83" s="25">
        <v>8.0641167959264402E-6</v>
      </c>
      <c r="AN83" s="25">
        <v>0</v>
      </c>
      <c r="AO83" s="25">
        <v>0</v>
      </c>
      <c r="AP83" s="25">
        <v>-8.7050910695341596E-5</v>
      </c>
      <c r="AQ83" s="25">
        <v>0</v>
      </c>
      <c r="AR83" s="25">
        <v>0</v>
      </c>
      <c r="AS83" s="25">
        <v>0</v>
      </c>
      <c r="AT83" s="25">
        <v>-1.44479664689082E-4</v>
      </c>
      <c r="AU83" s="25">
        <v>0</v>
      </c>
      <c r="AV83" s="25">
        <v>0</v>
      </c>
      <c r="AW83" s="25">
        <v>-2.0416748764861798E-5</v>
      </c>
      <c r="AX83" s="25">
        <v>-8.66260186550575E-5</v>
      </c>
      <c r="AY83" s="25">
        <v>-1.8282594872005701E-4</v>
      </c>
      <c r="AZ83" s="25">
        <v>7.4155518435340502E-4</v>
      </c>
      <c r="BA83" s="25">
        <v>5.1755997671061702E-4</v>
      </c>
      <c r="BB83" s="25">
        <v>0</v>
      </c>
      <c r="BC83" s="25">
        <v>-1.7439469447779599E-4</v>
      </c>
      <c r="BD83" s="25">
        <v>2.8605043398198899E-6</v>
      </c>
      <c r="BE83" s="25">
        <v>0</v>
      </c>
      <c r="BF83" s="25">
        <v>-5.7147817758054504E-4</v>
      </c>
      <c r="BG83" s="25">
        <v>-2.14503801365545E-5</v>
      </c>
      <c r="BH83" s="25">
        <v>0</v>
      </c>
      <c r="BI83" s="25">
        <v>0</v>
      </c>
      <c r="BJ83" s="25">
        <v>0</v>
      </c>
      <c r="BK83" s="25">
        <v>0</v>
      </c>
      <c r="BL83" s="25">
        <v>0</v>
      </c>
      <c r="BM83" s="25">
        <v>0</v>
      </c>
      <c r="BN83" s="25">
        <v>-5.3264006703240702E-5</v>
      </c>
      <c r="BO83" s="25">
        <v>0</v>
      </c>
      <c r="BP83" s="25">
        <v>0</v>
      </c>
      <c r="BQ83" s="25">
        <v>0</v>
      </c>
      <c r="BR83" s="25">
        <v>0</v>
      </c>
      <c r="BS83" s="25">
        <v>0</v>
      </c>
      <c r="BT83" s="25">
        <v>-6.7403653376961601E-6</v>
      </c>
      <c r="BU83" s="25">
        <v>-1.0664670393242501E-5</v>
      </c>
      <c r="BV83" s="25">
        <v>1.3563547986786501E-5</v>
      </c>
      <c r="BW83" s="25">
        <v>3.2668401138982398E-6</v>
      </c>
      <c r="BX83" s="25">
        <v>-2.15327814842788E-8</v>
      </c>
      <c r="BY83" s="25">
        <v>4.90211248691565E-6</v>
      </c>
      <c r="BZ83" s="25">
        <v>-1.10999905506383E-4</v>
      </c>
      <c r="CA83" s="25">
        <v>4.4603034514681898E-3</v>
      </c>
      <c r="CB83" s="25">
        <v>1.5241147748467401E-4</v>
      </c>
      <c r="CC83" s="25">
        <v>-8.5884679151703008E-6</v>
      </c>
      <c r="CD83" s="25">
        <v>2.07321941713204E-4</v>
      </c>
      <c r="CE83" s="25">
        <v>1.9453875779302599E-4</v>
      </c>
      <c r="CF83" s="25">
        <v>4.6463238286491201E-4</v>
      </c>
      <c r="CG83" s="25">
        <v>-3.3978973952860601E-4</v>
      </c>
      <c r="CH83" s="25">
        <v>2.87725833149837E-4</v>
      </c>
      <c r="CI83" s="25">
        <v>7.82830428832974E-4</v>
      </c>
      <c r="CJ83" s="25">
        <v>7.1818904845845097E-5</v>
      </c>
      <c r="CK83" s="25">
        <v>5.4594320856029296E-4</v>
      </c>
      <c r="CL83" s="25">
        <v>4.6189504785647002E-4</v>
      </c>
      <c r="CM83" s="25">
        <v>-1.4576289869402999E-4</v>
      </c>
      <c r="CN83" s="27">
        <v>6.9168771690647404E-5</v>
      </c>
    </row>
    <row r="84" spans="2:109" s="12" customFormat="1" x14ac:dyDescent="0.25">
      <c r="F84" s="40"/>
      <c r="G84" s="205"/>
      <c r="H84" s="49" t="s">
        <v>384</v>
      </c>
      <c r="I84" s="22">
        <f>I22*I66</f>
        <v>0</v>
      </c>
      <c r="J84" s="23">
        <v>1.3335943498153</v>
      </c>
      <c r="K84" s="7"/>
      <c r="L84" s="93" t="str">
        <f t="shared" ref="L84:L96" si="8">IF(H84=O84,"X","")</f>
        <v>X</v>
      </c>
      <c r="M84" s="93" t="str">
        <f t="shared" si="5"/>
        <v>X</v>
      </c>
      <c r="N84" s="93" t="str">
        <v>IMD3_LD</v>
      </c>
      <c r="O84" s="25" t="s">
        <v>384</v>
      </c>
      <c r="P84" s="25">
        <v>1.4203177671144699E-5</v>
      </c>
      <c r="Q84" s="25">
        <v>1.5665570983319999E-5</v>
      </c>
      <c r="R84" s="25">
        <v>-4.5835581186843497E-4</v>
      </c>
      <c r="S84" s="25">
        <v>-5.0507649289304101E-5</v>
      </c>
      <c r="T84" s="25">
        <v>-1.3973688557629701E-4</v>
      </c>
      <c r="U84" s="25">
        <v>1.71777370613586E-3</v>
      </c>
      <c r="V84" s="25">
        <v>1.18620778003799E-4</v>
      </c>
      <c r="W84" s="25">
        <v>-5.78536668172729E-4</v>
      </c>
      <c r="X84" s="25">
        <v>-1.6452462972005099E-4</v>
      </c>
      <c r="Y84" s="25">
        <v>3.4132425722906601E-4</v>
      </c>
      <c r="Z84" s="25">
        <v>-9.4222963474447001E-5</v>
      </c>
      <c r="AA84" s="25">
        <v>2.1826352501129001E-4</v>
      </c>
      <c r="AB84" s="25">
        <v>-2.08445749290207E-4</v>
      </c>
      <c r="AC84" s="25">
        <v>-1.48952158492251E-4</v>
      </c>
      <c r="AD84" s="25">
        <v>4.2386787162364601E-4</v>
      </c>
      <c r="AE84" s="25">
        <v>-1.0002238482242501E-5</v>
      </c>
      <c r="AF84" s="25">
        <v>2.2821915792172801E-4</v>
      </c>
      <c r="AG84" s="25">
        <v>2.9749650067438201E-4</v>
      </c>
      <c r="AH84" s="25">
        <v>1.82584886932265E-4</v>
      </c>
      <c r="AI84" s="25">
        <v>6.9270732367391103E-5</v>
      </c>
      <c r="AJ84" s="25">
        <v>2.05696686921484E-4</v>
      </c>
      <c r="AK84" s="25">
        <v>-1.08699906254777E-4</v>
      </c>
      <c r="AL84" s="25">
        <v>-5.4525446236456201E-4</v>
      </c>
      <c r="AM84" s="25">
        <v>8.8142047683863992E-6</v>
      </c>
      <c r="AN84" s="25">
        <v>0</v>
      </c>
      <c r="AO84" s="25">
        <v>0</v>
      </c>
      <c r="AP84" s="25">
        <v>-5.0145345186723602E-4</v>
      </c>
      <c r="AQ84" s="25">
        <v>0</v>
      </c>
      <c r="AR84" s="25">
        <v>0</v>
      </c>
      <c r="AS84" s="25">
        <v>0</v>
      </c>
      <c r="AT84" s="25">
        <v>-9.2466203206197602E-5</v>
      </c>
      <c r="AU84" s="25">
        <v>0</v>
      </c>
      <c r="AV84" s="25">
        <v>0</v>
      </c>
      <c r="AW84" s="25">
        <v>-3.3833199638473802E-5</v>
      </c>
      <c r="AX84" s="25">
        <v>-1.7856109308967601E-4</v>
      </c>
      <c r="AY84" s="25">
        <v>2.8878131379954901E-4</v>
      </c>
      <c r="AZ84" s="25">
        <v>-3.0188344028491999E-3</v>
      </c>
      <c r="BA84" s="25">
        <v>1.03025222848492E-3</v>
      </c>
      <c r="BB84" s="25">
        <v>0</v>
      </c>
      <c r="BC84" s="25">
        <v>-1.1907300180638101E-3</v>
      </c>
      <c r="BD84" s="25">
        <v>-2.3117547645847399E-4</v>
      </c>
      <c r="BE84" s="25">
        <v>0</v>
      </c>
      <c r="BF84" s="25">
        <v>2.27314086976031E-4</v>
      </c>
      <c r="BG84" s="25">
        <v>1.5401903384514701E-4</v>
      </c>
      <c r="BH84" s="25">
        <v>0</v>
      </c>
      <c r="BI84" s="25">
        <v>0</v>
      </c>
      <c r="BJ84" s="25">
        <v>0</v>
      </c>
      <c r="BK84" s="25">
        <v>0</v>
      </c>
      <c r="BL84" s="25">
        <v>0</v>
      </c>
      <c r="BM84" s="25">
        <v>0</v>
      </c>
      <c r="BN84" s="25">
        <v>3.5002799097943701E-4</v>
      </c>
      <c r="BO84" s="25">
        <v>0</v>
      </c>
      <c r="BP84" s="25">
        <v>0</v>
      </c>
      <c r="BQ84" s="25">
        <v>0</v>
      </c>
      <c r="BR84" s="25">
        <v>0</v>
      </c>
      <c r="BS84" s="25">
        <v>0</v>
      </c>
      <c r="BT84" s="25">
        <v>1.00682307320269E-5</v>
      </c>
      <c r="BU84" s="25">
        <v>3.7122249493099697E-5</v>
      </c>
      <c r="BV84" s="25">
        <v>-2.47253631955792E-5</v>
      </c>
      <c r="BW84" s="25">
        <v>1.4054164323857199E-5</v>
      </c>
      <c r="BX84" s="25">
        <v>-4.3237999163143696E-6</v>
      </c>
      <c r="BY84" s="25">
        <v>-1.2449436701199301E-6</v>
      </c>
      <c r="BZ84" s="25">
        <v>3.0922857629432301E-4</v>
      </c>
      <c r="CA84" s="25">
        <v>1.5241147748467501E-4</v>
      </c>
      <c r="CB84" s="25">
        <v>2.7624529114141799E-2</v>
      </c>
      <c r="CC84" s="25">
        <v>2.8155968757494302E-6</v>
      </c>
      <c r="CD84" s="25">
        <v>5.0005952371434399E-4</v>
      </c>
      <c r="CE84" s="25">
        <v>-6.21556343630391E-3</v>
      </c>
      <c r="CF84" s="25">
        <v>3.2207738323626899E-4</v>
      </c>
      <c r="CG84" s="25">
        <v>5.6501428694488904E-4</v>
      </c>
      <c r="CH84" s="25">
        <v>7.26597111935759E-4</v>
      </c>
      <c r="CI84" s="25">
        <v>1.3060364345524799E-3</v>
      </c>
      <c r="CJ84" s="25">
        <v>6.7276989279261201E-4</v>
      </c>
      <c r="CK84" s="25">
        <v>7.0051456204935504E-4</v>
      </c>
      <c r="CL84" s="25">
        <v>1.3033102478746401E-3</v>
      </c>
      <c r="CM84" s="25">
        <v>2.3077539083667299E-4</v>
      </c>
      <c r="CN84" s="27">
        <v>8.1135242885049396E-4</v>
      </c>
    </row>
    <row r="85" spans="2:109" s="12" customFormat="1" x14ac:dyDescent="0.25">
      <c r="F85" s="40"/>
      <c r="G85" s="205"/>
      <c r="H85" s="49" t="s">
        <v>153</v>
      </c>
      <c r="I85" s="22">
        <f>I43*I49</f>
        <v>0</v>
      </c>
      <c r="J85" s="23">
        <v>1.8723515465790399E-2</v>
      </c>
      <c r="K85" s="7"/>
      <c r="L85" s="93" t="str">
        <f t="shared" si="8"/>
        <v>X</v>
      </c>
      <c r="M85" s="7" t="str">
        <f t="shared" si="5"/>
        <v>X</v>
      </c>
      <c r="N85" s="93" t="str">
        <v>DIBAge_Ano</v>
      </c>
      <c r="O85" s="25" t="s">
        <v>153</v>
      </c>
      <c r="P85" s="25">
        <v>3.3619202913503102E-7</v>
      </c>
      <c r="Q85" s="25">
        <v>-1.69680464544796E-5</v>
      </c>
      <c r="R85" s="25">
        <v>2.19493591373942E-6</v>
      </c>
      <c r="S85" s="25">
        <v>2.3600098903397402E-6</v>
      </c>
      <c r="T85" s="25">
        <v>7.8525422110377096E-6</v>
      </c>
      <c r="U85" s="25">
        <v>-8.76311374697404E-5</v>
      </c>
      <c r="V85" s="25">
        <v>1.02952232626515E-5</v>
      </c>
      <c r="W85" s="25">
        <v>-3.0488109826090402E-6</v>
      </c>
      <c r="X85" s="25">
        <v>-1.03793540755682E-6</v>
      </c>
      <c r="Y85" s="25">
        <v>-8.5652102379571806E-6</v>
      </c>
      <c r="Z85" s="25">
        <v>9.7605799081434304E-6</v>
      </c>
      <c r="AA85" s="25">
        <v>-5.5376658163586304E-6</v>
      </c>
      <c r="AB85" s="25">
        <v>6.7179790456706197E-6</v>
      </c>
      <c r="AC85" s="25">
        <v>-7.2184309712959296E-6</v>
      </c>
      <c r="AD85" s="25">
        <v>-1.9136506579516399E-6</v>
      </c>
      <c r="AE85" s="25">
        <v>4.9324052818426601E-6</v>
      </c>
      <c r="AF85" s="25">
        <v>3.01192983476867E-6</v>
      </c>
      <c r="AG85" s="25">
        <v>-1.9323955325812499E-6</v>
      </c>
      <c r="AH85" s="25">
        <v>2.0301374860757998E-6</v>
      </c>
      <c r="AI85" s="25">
        <v>-7.80600552641635E-6</v>
      </c>
      <c r="AJ85" s="25">
        <v>-1.7616333699401799E-6</v>
      </c>
      <c r="AK85" s="25">
        <v>6.3713340016766399E-6</v>
      </c>
      <c r="AL85" s="25">
        <v>-1.58547342264101E-5</v>
      </c>
      <c r="AM85" s="25">
        <v>-1.3930532634510599E-6</v>
      </c>
      <c r="AN85" s="25">
        <v>0</v>
      </c>
      <c r="AO85" s="25">
        <v>0</v>
      </c>
      <c r="AP85" s="25">
        <v>-1.1264352074010001E-5</v>
      </c>
      <c r="AQ85" s="25">
        <v>0</v>
      </c>
      <c r="AR85" s="25">
        <v>0</v>
      </c>
      <c r="AS85" s="25">
        <v>0</v>
      </c>
      <c r="AT85" s="25">
        <v>-2.9594132179608499E-7</v>
      </c>
      <c r="AU85" s="25">
        <v>0</v>
      </c>
      <c r="AV85" s="25">
        <v>0</v>
      </c>
      <c r="AW85" s="25">
        <v>-7.1657320598558702E-6</v>
      </c>
      <c r="AX85" s="25">
        <v>6.9613937949261404E-7</v>
      </c>
      <c r="AY85" s="25">
        <v>1.6336148817534001E-5</v>
      </c>
      <c r="AZ85" s="25">
        <v>7.3182476474097702E-6</v>
      </c>
      <c r="BA85" s="25">
        <v>1.8540947861576899E-5</v>
      </c>
      <c r="BB85" s="25">
        <v>0</v>
      </c>
      <c r="BC85" s="25">
        <v>2.1952004653236598E-6</v>
      </c>
      <c r="BD85" s="25">
        <v>-2.45358216708257E-5</v>
      </c>
      <c r="BE85" s="25">
        <v>0</v>
      </c>
      <c r="BF85" s="25">
        <v>5.0465933087899403E-6</v>
      </c>
      <c r="BG85" s="25">
        <v>-8.29016011670034E-6</v>
      </c>
      <c r="BH85" s="25">
        <v>0</v>
      </c>
      <c r="BI85" s="25">
        <v>0</v>
      </c>
      <c r="BJ85" s="25">
        <v>0</v>
      </c>
      <c r="BK85" s="25">
        <v>0</v>
      </c>
      <c r="BL85" s="25">
        <v>0</v>
      </c>
      <c r="BM85" s="25">
        <v>0</v>
      </c>
      <c r="BN85" s="25">
        <v>-7.6474772175704596E-6</v>
      </c>
      <c r="BO85" s="25">
        <v>0</v>
      </c>
      <c r="BP85" s="25">
        <v>0</v>
      </c>
      <c r="BQ85" s="25">
        <v>0</v>
      </c>
      <c r="BR85" s="25">
        <v>0</v>
      </c>
      <c r="BS85" s="25">
        <v>0</v>
      </c>
      <c r="BT85" s="25">
        <v>1.7784039491696E-7</v>
      </c>
      <c r="BU85" s="25">
        <v>-2.1208586294510699E-7</v>
      </c>
      <c r="BV85" s="25">
        <v>1.0212344837705199E-6</v>
      </c>
      <c r="BW85" s="25">
        <v>-8.7193942628279205E-8</v>
      </c>
      <c r="BX85" s="25">
        <v>2.5005178849659003E-7</v>
      </c>
      <c r="BY85" s="25">
        <v>8.82602590315333E-7</v>
      </c>
      <c r="BZ85" s="25">
        <v>2.71787673017297E-6</v>
      </c>
      <c r="CA85" s="25">
        <v>-8.5884679151699705E-6</v>
      </c>
      <c r="CB85" s="25">
        <v>2.8155968757485802E-6</v>
      </c>
      <c r="CC85" s="25">
        <v>2.6377583103314899E-5</v>
      </c>
      <c r="CD85" s="25">
        <v>-1.48894924607826E-5</v>
      </c>
      <c r="CE85" s="25">
        <v>-1.4750282842334501E-6</v>
      </c>
      <c r="CF85" s="25">
        <v>-5.52163769417564E-4</v>
      </c>
      <c r="CG85" s="25">
        <v>1.20456531402705E-5</v>
      </c>
      <c r="CH85" s="25">
        <v>2.39868296074588E-5</v>
      </c>
      <c r="CI85" s="25">
        <v>-4.64271882674427E-6</v>
      </c>
      <c r="CJ85" s="25">
        <v>4.8957949007214996E-6</v>
      </c>
      <c r="CK85" s="25">
        <v>-1.2999475189027399E-5</v>
      </c>
      <c r="CL85" s="25">
        <v>-1.7887292306353001E-5</v>
      </c>
      <c r="CM85" s="25">
        <v>5.11338296227825E-5</v>
      </c>
      <c r="CN85" s="27">
        <v>2.6595421332322301E-5</v>
      </c>
    </row>
    <row r="86" spans="2:109" s="12" customFormat="1" x14ac:dyDescent="0.25">
      <c r="F86" s="40"/>
      <c r="G86" s="205"/>
      <c r="H86" s="49" t="s">
        <v>154</v>
      </c>
      <c r="I86" s="22">
        <f>I41*I48</f>
        <v>0</v>
      </c>
      <c r="J86" s="23">
        <v>1.0097460078967599</v>
      </c>
      <c r="K86" s="7"/>
      <c r="L86" s="93" t="str">
        <f t="shared" si="8"/>
        <v>X</v>
      </c>
      <c r="M86" s="7" t="str">
        <f t="shared" si="5"/>
        <v>X</v>
      </c>
      <c r="N86" s="93" t="str">
        <v>HbA1C3_Amp</v>
      </c>
      <c r="O86" s="25" t="s">
        <v>154</v>
      </c>
      <c r="P86" s="25">
        <v>1.89600486316027E-5</v>
      </c>
      <c r="Q86" s="25">
        <v>-2.7837471976166798E-4</v>
      </c>
      <c r="R86" s="25">
        <v>4.8035983096267999E-4</v>
      </c>
      <c r="S86" s="25">
        <v>-2.2704816907636298E-6</v>
      </c>
      <c r="T86" s="25">
        <v>-4.5828321553329399E-4</v>
      </c>
      <c r="U86" s="25">
        <v>2.2804756015708601E-3</v>
      </c>
      <c r="V86" s="25">
        <v>1.03041350352815E-4</v>
      </c>
      <c r="W86" s="25">
        <v>-2.1085821538029199E-4</v>
      </c>
      <c r="X86" s="25">
        <v>3.3297571013576102E-4</v>
      </c>
      <c r="Y86" s="25">
        <v>3.5159864935739999E-4</v>
      </c>
      <c r="Z86" s="25">
        <v>-1.23589392061715E-4</v>
      </c>
      <c r="AA86" s="25">
        <v>1.2073692929879E-4</v>
      </c>
      <c r="AB86" s="25">
        <v>-2.94915276093159E-4</v>
      </c>
      <c r="AC86" s="25">
        <v>-5.2190624433989905E-4</v>
      </c>
      <c r="AD86" s="25">
        <v>-6.4979671019453194E-5</v>
      </c>
      <c r="AE86" s="25">
        <v>-3.17374103951232E-4</v>
      </c>
      <c r="AF86" s="25">
        <v>-1.01589898052884E-4</v>
      </c>
      <c r="AG86" s="25">
        <v>6.0184289533609596E-4</v>
      </c>
      <c r="AH86" s="25">
        <v>-2.3993004928382801E-4</v>
      </c>
      <c r="AI86" s="25">
        <v>2.6733098336649498E-4</v>
      </c>
      <c r="AJ86" s="25">
        <v>-3.5894356582404201E-5</v>
      </c>
      <c r="AK86" s="25">
        <v>-5.8004423676844496E-4</v>
      </c>
      <c r="AL86" s="25">
        <v>-3.14481731083993E-3</v>
      </c>
      <c r="AM86" s="25">
        <v>-9.0505194703771004E-6</v>
      </c>
      <c r="AN86" s="25">
        <v>0</v>
      </c>
      <c r="AO86" s="25">
        <v>0</v>
      </c>
      <c r="AP86" s="25">
        <v>-9.5906467155240096E-5</v>
      </c>
      <c r="AQ86" s="25">
        <v>0</v>
      </c>
      <c r="AR86" s="25">
        <v>0</v>
      </c>
      <c r="AS86" s="25">
        <v>0</v>
      </c>
      <c r="AT86" s="25">
        <v>8.0919410566690904E-5</v>
      </c>
      <c r="AU86" s="25">
        <v>0</v>
      </c>
      <c r="AV86" s="25">
        <v>0</v>
      </c>
      <c r="AW86" s="25">
        <v>1.99086148869878E-4</v>
      </c>
      <c r="AX86" s="25">
        <v>-3.8802073264961799E-4</v>
      </c>
      <c r="AY86" s="25">
        <v>4.2851367525756698E-4</v>
      </c>
      <c r="AZ86" s="25">
        <v>9.5585394626530699E-4</v>
      </c>
      <c r="BA86" s="25">
        <v>3.1470898594696803E-4</v>
      </c>
      <c r="BB86" s="25">
        <v>0</v>
      </c>
      <c r="BC86" s="25">
        <v>-5.76008396029936E-5</v>
      </c>
      <c r="BD86" s="25">
        <v>-3.6221392158703001E-4</v>
      </c>
      <c r="BE86" s="25">
        <v>0</v>
      </c>
      <c r="BF86" s="25">
        <v>-2.7041263461939597E-4</v>
      </c>
      <c r="BG86" s="25">
        <v>-3.5037580743275601E-4</v>
      </c>
      <c r="BH86" s="25">
        <v>0</v>
      </c>
      <c r="BI86" s="25">
        <v>0</v>
      </c>
      <c r="BJ86" s="25">
        <v>0</v>
      </c>
      <c r="BK86" s="25">
        <v>0</v>
      </c>
      <c r="BL86" s="25">
        <v>0</v>
      </c>
      <c r="BM86" s="25">
        <v>0</v>
      </c>
      <c r="BN86" s="25">
        <v>-1.5305098875871299E-4</v>
      </c>
      <c r="BO86" s="25">
        <v>0</v>
      </c>
      <c r="BP86" s="25">
        <v>0</v>
      </c>
      <c r="BQ86" s="25">
        <v>0</v>
      </c>
      <c r="BR86" s="25">
        <v>0</v>
      </c>
      <c r="BS86" s="25">
        <v>0</v>
      </c>
      <c r="BT86" s="25">
        <v>4.7484794020533298E-5</v>
      </c>
      <c r="BU86" s="25">
        <v>-1.0998815743116301E-5</v>
      </c>
      <c r="BV86" s="25">
        <v>-4.3436804350100599E-5</v>
      </c>
      <c r="BW86" s="25">
        <v>-1.7439070679053201E-6</v>
      </c>
      <c r="BX86" s="25">
        <v>-4.72234008415484E-6</v>
      </c>
      <c r="BY86" s="25">
        <v>2.55524491899254E-5</v>
      </c>
      <c r="BZ86" s="25">
        <v>-3.4146533814301202E-4</v>
      </c>
      <c r="CA86" s="25">
        <v>2.0732194171320801E-4</v>
      </c>
      <c r="CB86" s="25">
        <v>5.0005952371434605E-4</v>
      </c>
      <c r="CC86" s="25">
        <v>-1.48894924607824E-5</v>
      </c>
      <c r="CD86" s="25">
        <v>2.7328397166201002E-2</v>
      </c>
      <c r="CE86" s="25">
        <v>1.8608157153015E-4</v>
      </c>
      <c r="CF86" s="25">
        <v>7.56176835355892E-4</v>
      </c>
      <c r="CG86" s="25">
        <v>-3.5864545260207099E-4</v>
      </c>
      <c r="CH86" s="25">
        <v>-2.19946812780231E-2</v>
      </c>
      <c r="CI86" s="25">
        <v>3.4035961030322699E-4</v>
      </c>
      <c r="CJ86" s="25">
        <v>1.92880122463878E-4</v>
      </c>
      <c r="CK86" s="25">
        <v>-4.6714818545857099E-4</v>
      </c>
      <c r="CL86" s="25">
        <v>-3.6682836339998798E-4</v>
      </c>
      <c r="CM86" s="25">
        <v>1.5534640702024401E-4</v>
      </c>
      <c r="CN86" s="27">
        <v>5.4127990374393795E-4</v>
      </c>
    </row>
    <row r="87" spans="2:109" s="12" customFormat="1" x14ac:dyDescent="0.25">
      <c r="F87" s="40"/>
      <c r="G87" s="205"/>
      <c r="H87" s="49" t="s">
        <v>155</v>
      </c>
      <c r="I87" s="22">
        <f>I61*I73</f>
        <v>0</v>
      </c>
      <c r="J87" s="23">
        <v>0.74691912124988802</v>
      </c>
      <c r="K87" s="7"/>
      <c r="L87" s="93" t="str">
        <f t="shared" si="8"/>
        <v>X</v>
      </c>
      <c r="M87" s="7" t="str">
        <f t="shared" si="5"/>
        <v>X</v>
      </c>
      <c r="N87" s="7" t="str">
        <v>HeL_Sch</v>
      </c>
      <c r="O87" s="24" t="s">
        <v>155</v>
      </c>
      <c r="P87" s="24">
        <v>-2.3395750750788599E-5</v>
      </c>
      <c r="Q87" s="24">
        <v>-3.6237942325636703E-5</v>
      </c>
      <c r="R87" s="24">
        <v>-2.3095422081684399E-4</v>
      </c>
      <c r="S87" s="24">
        <v>-4.4281612518815602E-4</v>
      </c>
      <c r="T87" s="24">
        <v>7.4357282425667698E-4</v>
      </c>
      <c r="U87" s="24">
        <v>-2.30051205901335E-3</v>
      </c>
      <c r="V87" s="24">
        <v>-2.8333218370385401E-4</v>
      </c>
      <c r="W87" s="24">
        <v>5.4444706003678499E-4</v>
      </c>
      <c r="X87" s="24">
        <v>-2.04021034729485E-4</v>
      </c>
      <c r="Y87" s="24">
        <v>-2.5940347309007E-4</v>
      </c>
      <c r="Z87" s="24">
        <v>3.2438067454838702E-4</v>
      </c>
      <c r="AA87" s="24">
        <v>5.5866511438031996E-4</v>
      </c>
      <c r="AB87" s="24">
        <v>-2.1030309360559499E-4</v>
      </c>
      <c r="AC87" s="24">
        <v>8.5405819938557493E-5</v>
      </c>
      <c r="AD87" s="24">
        <v>9.6074625643031904E-5</v>
      </c>
      <c r="AE87" s="24">
        <v>-4.7988030854326003E-4</v>
      </c>
      <c r="AF87" s="24">
        <v>3.3397078452057397E-5</v>
      </c>
      <c r="AG87" s="24">
        <v>1.55227737921509E-4</v>
      </c>
      <c r="AH87" s="24">
        <v>3.2579546888371298E-4</v>
      </c>
      <c r="AI87" s="24">
        <v>4.8179612834330597E-4</v>
      </c>
      <c r="AJ87" s="24">
        <v>-1.55270322839631E-4</v>
      </c>
      <c r="AK87" s="24">
        <v>-1.85731666061425E-5</v>
      </c>
      <c r="AL87" s="24">
        <v>-1.8337161139991201E-6</v>
      </c>
      <c r="AM87" s="24">
        <v>8.5879348011612792E-6</v>
      </c>
      <c r="AN87" s="24">
        <v>0</v>
      </c>
      <c r="AO87" s="24">
        <v>0</v>
      </c>
      <c r="AP87" s="24">
        <v>-6.2878273260098198E-4</v>
      </c>
      <c r="AQ87" s="24">
        <v>0</v>
      </c>
      <c r="AR87" s="24">
        <v>0</v>
      </c>
      <c r="AS87" s="24">
        <v>0</v>
      </c>
      <c r="AT87" s="24">
        <v>-5.0193044966201903E-5</v>
      </c>
      <c r="AU87" s="24">
        <v>0</v>
      </c>
      <c r="AV87" s="24">
        <v>0</v>
      </c>
      <c r="AW87" s="24">
        <v>-1.84077184971352E-5</v>
      </c>
      <c r="AX87" s="24">
        <v>-9.04592979012663E-5</v>
      </c>
      <c r="AY87" s="24">
        <v>6.6352893497174904E-4</v>
      </c>
      <c r="AZ87" s="24">
        <v>-4.4230957862624702E-3</v>
      </c>
      <c r="BA87" s="24">
        <v>-6.7263171096124097E-4</v>
      </c>
      <c r="BB87" s="24">
        <v>0</v>
      </c>
      <c r="BC87" s="24">
        <v>-2.46122261879565E-3</v>
      </c>
      <c r="BD87" s="24">
        <v>4.1691872186175799E-4</v>
      </c>
      <c r="BE87" s="24">
        <v>0</v>
      </c>
      <c r="BF87" s="24">
        <v>2.3173985290783199E-4</v>
      </c>
      <c r="BG87" s="24">
        <v>-8.5860493541688605E-5</v>
      </c>
      <c r="BH87" s="24">
        <v>0</v>
      </c>
      <c r="BI87" s="24">
        <v>0</v>
      </c>
      <c r="BJ87" s="24">
        <v>0</v>
      </c>
      <c r="BK87" s="24">
        <v>0</v>
      </c>
      <c r="BL87" s="24">
        <v>0</v>
      </c>
      <c r="BM87" s="24">
        <v>0</v>
      </c>
      <c r="BN87" s="24">
        <v>-2.0615067229439E-4</v>
      </c>
      <c r="BO87" s="24">
        <v>0</v>
      </c>
      <c r="BP87" s="24">
        <v>0</v>
      </c>
      <c r="BQ87" s="24">
        <v>0</v>
      </c>
      <c r="BR87" s="24">
        <v>0</v>
      </c>
      <c r="BS87" s="24">
        <v>0</v>
      </c>
      <c r="BT87" s="24">
        <v>-1.20229965893017E-6</v>
      </c>
      <c r="BU87" s="24">
        <v>5.9519686299163303E-5</v>
      </c>
      <c r="BV87" s="24">
        <v>3.52975670974341E-5</v>
      </c>
      <c r="BW87" s="24">
        <v>2.82053594344216E-5</v>
      </c>
      <c r="BX87" s="24">
        <v>-1.1689113705791499E-5</v>
      </c>
      <c r="BY87" s="24">
        <v>3.4696115744676101E-6</v>
      </c>
      <c r="BZ87" s="24">
        <v>4.93864571108169E-4</v>
      </c>
      <c r="CA87" s="24">
        <v>1.9453875779302301E-4</v>
      </c>
      <c r="CB87" s="24">
        <v>-6.2155634363038996E-3</v>
      </c>
      <c r="CC87" s="24">
        <v>-1.47502828423431E-6</v>
      </c>
      <c r="CD87" s="24">
        <v>1.8608157153015599E-4</v>
      </c>
      <c r="CE87" s="24">
        <v>5.37607054432696E-2</v>
      </c>
      <c r="CF87" s="24">
        <v>5.8382430163672898E-4</v>
      </c>
      <c r="CG87" s="24">
        <v>-1.3131254812873399E-4</v>
      </c>
      <c r="CH87" s="24">
        <v>5.1356037924874301E-4</v>
      </c>
      <c r="CI87" s="24">
        <v>-6.7658984847727701E-6</v>
      </c>
      <c r="CJ87" s="24">
        <v>6.5696143479472601E-4</v>
      </c>
      <c r="CK87" s="24">
        <v>3.5700362409505298E-4</v>
      </c>
      <c r="CL87" s="24">
        <v>5.2411384331089105E-4</v>
      </c>
      <c r="CM87" s="24">
        <v>4.2357814690999001E-4</v>
      </c>
      <c r="CN87" s="26">
        <v>3.2873581255853902E-5</v>
      </c>
    </row>
    <row r="88" spans="2:109" s="12" customFormat="1" x14ac:dyDescent="0.25">
      <c r="F88" s="40"/>
      <c r="G88" s="205"/>
      <c r="H88" s="49" t="s">
        <v>156</v>
      </c>
      <c r="I88" s="22">
        <f>I49*I75</f>
        <v>0</v>
      </c>
      <c r="J88" s="23">
        <v>0.69086545147005596</v>
      </c>
      <c r="K88" s="7"/>
      <c r="L88" s="93" t="str">
        <f t="shared" si="8"/>
        <v>X</v>
      </c>
      <c r="M88" s="93" t="str">
        <f t="shared" si="5"/>
        <v>X</v>
      </c>
      <c r="N88" s="93" t="str">
        <v>Ano_ThD</v>
      </c>
      <c r="O88" s="25" t="s">
        <v>156</v>
      </c>
      <c r="P88" s="24">
        <v>-1.5695488685213401E-5</v>
      </c>
      <c r="Q88" s="24">
        <v>2.82979368543758E-4</v>
      </c>
      <c r="R88" s="24">
        <v>2.1635922605954899E-4</v>
      </c>
      <c r="S88" s="24">
        <v>-5.4660278876336201E-4</v>
      </c>
      <c r="T88" s="24">
        <v>9.5788598596750806E-5</v>
      </c>
      <c r="U88" s="24">
        <v>7.8039690790778697E-4</v>
      </c>
      <c r="V88" s="24">
        <v>-1.8692124247544499E-4</v>
      </c>
      <c r="W88" s="24">
        <v>4.0231557273366598E-4</v>
      </c>
      <c r="X88" s="24">
        <v>-6.5412812756529396E-4</v>
      </c>
      <c r="Y88" s="24">
        <v>8.2537281697097795E-4</v>
      </c>
      <c r="Z88" s="24">
        <v>3.3731103565766897E-5</v>
      </c>
      <c r="AA88" s="24">
        <v>1.26716570742248E-4</v>
      </c>
      <c r="AB88" s="24">
        <v>-3.1476091306247602E-4</v>
      </c>
      <c r="AC88" s="24">
        <v>3.48616002857918E-4</v>
      </c>
      <c r="AD88" s="24">
        <v>1.25272444527344E-4</v>
      </c>
      <c r="AE88" s="24">
        <v>-4.9161013392208096E-4</v>
      </c>
      <c r="AF88" s="24">
        <v>2.6222026116059501E-4</v>
      </c>
      <c r="AG88" s="24">
        <v>1.03930513675592E-5</v>
      </c>
      <c r="AH88" s="24">
        <v>-9.4384083076804506E-5</v>
      </c>
      <c r="AI88" s="24">
        <v>1.08077153810182E-4</v>
      </c>
      <c r="AJ88" s="24">
        <v>-5.13974803175637E-5</v>
      </c>
      <c r="AK88" s="24">
        <v>-2.9180796129629001E-4</v>
      </c>
      <c r="AL88" s="24">
        <v>-5.5231715073588501E-4</v>
      </c>
      <c r="AM88" s="24">
        <v>1.2559511990573701E-5</v>
      </c>
      <c r="AN88" s="24">
        <v>0</v>
      </c>
      <c r="AO88" s="24">
        <v>0</v>
      </c>
      <c r="AP88" s="24">
        <v>-3.07460183994504E-4</v>
      </c>
      <c r="AQ88" s="24">
        <v>0</v>
      </c>
      <c r="AR88" s="24">
        <v>0</v>
      </c>
      <c r="AS88" s="24">
        <v>0</v>
      </c>
      <c r="AT88" s="24">
        <v>-4.77729694796457E-4</v>
      </c>
      <c r="AU88" s="24">
        <v>0</v>
      </c>
      <c r="AV88" s="24">
        <v>0</v>
      </c>
      <c r="AW88" s="24">
        <v>-8.4979962274098499E-5</v>
      </c>
      <c r="AX88" s="24">
        <v>-2.8940273872849999E-4</v>
      </c>
      <c r="AY88" s="24">
        <v>-4.7666480101435599E-4</v>
      </c>
      <c r="AZ88" s="24">
        <v>4.3716463721584398E-4</v>
      </c>
      <c r="BA88" s="24">
        <v>3.5343015271837398E-4</v>
      </c>
      <c r="BB88" s="24">
        <v>0</v>
      </c>
      <c r="BC88" s="24">
        <v>1.1681089324442E-4</v>
      </c>
      <c r="BD88" s="24">
        <v>8.4843268973236398E-4</v>
      </c>
      <c r="BE88" s="24">
        <v>0</v>
      </c>
      <c r="BF88" s="24">
        <v>1.3075100578977599E-4</v>
      </c>
      <c r="BG88" s="24">
        <v>7.6349358928834297E-5</v>
      </c>
      <c r="BH88" s="24">
        <v>0</v>
      </c>
      <c r="BI88" s="24">
        <v>0</v>
      </c>
      <c r="BJ88" s="24">
        <v>0</v>
      </c>
      <c r="BK88" s="24">
        <v>0</v>
      </c>
      <c r="BL88" s="24">
        <v>0</v>
      </c>
      <c r="BM88" s="24">
        <v>0</v>
      </c>
      <c r="BN88" s="24">
        <v>-2.1956897300597598E-5</v>
      </c>
      <c r="BO88" s="24">
        <v>0</v>
      </c>
      <c r="BP88" s="24">
        <v>0</v>
      </c>
      <c r="BQ88" s="24">
        <v>0</v>
      </c>
      <c r="BR88" s="24">
        <v>0</v>
      </c>
      <c r="BS88" s="24">
        <v>0</v>
      </c>
      <c r="BT88" s="24">
        <v>1.18041836403428E-5</v>
      </c>
      <c r="BU88" s="24">
        <v>-1.3073885362422699E-6</v>
      </c>
      <c r="BV88" s="24">
        <v>-1.0468057102870699E-5</v>
      </c>
      <c r="BW88" s="24">
        <v>-6.5270693093003302E-7</v>
      </c>
      <c r="BX88" s="24">
        <v>-1.8977499662054699E-6</v>
      </c>
      <c r="BY88" s="24">
        <v>-4.3009857341534096E-6</v>
      </c>
      <c r="BZ88" s="24">
        <v>1.85492137486599E-4</v>
      </c>
      <c r="CA88" s="24">
        <v>4.6463238286490398E-4</v>
      </c>
      <c r="CB88" s="24">
        <v>3.2207738323626497E-4</v>
      </c>
      <c r="CC88" s="24">
        <v>-5.52163769417564E-4</v>
      </c>
      <c r="CD88" s="24">
        <v>7.5617683535589601E-4</v>
      </c>
      <c r="CE88" s="24">
        <v>5.8382430163673104E-4</v>
      </c>
      <c r="CF88" s="24">
        <v>3.2079508885948897E-2</v>
      </c>
      <c r="CG88" s="24">
        <v>-3.7705232959355298E-4</v>
      </c>
      <c r="CH88" s="24">
        <v>-1.0166280318751699E-3</v>
      </c>
      <c r="CI88" s="24">
        <v>-1.9547208571178999E-4</v>
      </c>
      <c r="CJ88" s="24">
        <v>4.5716912117813897E-4</v>
      </c>
      <c r="CK88" s="24">
        <v>2.15809843993098E-4</v>
      </c>
      <c r="CL88" s="24">
        <v>9.3980582953291896E-4</v>
      </c>
      <c r="CM88" s="24">
        <v>-6.2657702458163297E-4</v>
      </c>
      <c r="CN88" s="26">
        <v>3.4906798345443399E-4</v>
      </c>
    </row>
    <row r="89" spans="2:109" s="12" customFormat="1" x14ac:dyDescent="0.25">
      <c r="F89" s="40"/>
      <c r="G89" s="205"/>
      <c r="H89" s="49" t="s">
        <v>157</v>
      </c>
      <c r="I89" s="22">
        <f>I26*I65</f>
        <v>0</v>
      </c>
      <c r="J89" s="23">
        <v>-0.30420582363708698</v>
      </c>
      <c r="K89" s="7"/>
      <c r="L89" s="93" t="str">
        <f t="shared" si="8"/>
        <v>X</v>
      </c>
      <c r="M89" s="7" t="str">
        <f t="shared" si="5"/>
        <v>X</v>
      </c>
      <c r="N89" s="93" t="str">
        <v>BMI2_IBS</v>
      </c>
      <c r="O89" s="25" t="s">
        <v>157</v>
      </c>
      <c r="P89" s="24">
        <v>8.5280753733680003E-6</v>
      </c>
      <c r="Q89" s="24">
        <v>1.01039366616643E-4</v>
      </c>
      <c r="R89" s="24">
        <v>8.8036403686573002E-5</v>
      </c>
      <c r="S89" s="24">
        <v>8.6260462914803299E-6</v>
      </c>
      <c r="T89" s="24">
        <v>-9.3884456419243502E-5</v>
      </c>
      <c r="U89" s="24">
        <v>7.7675540577886197E-4</v>
      </c>
      <c r="V89" s="24">
        <v>-6.1029676046033595E-4</v>
      </c>
      <c r="W89" s="24">
        <v>5.7850806720905901E-5</v>
      </c>
      <c r="X89" s="24">
        <v>-2.3037541229274899E-4</v>
      </c>
      <c r="Y89" s="24">
        <v>2.3018268497954799E-4</v>
      </c>
      <c r="Z89" s="24">
        <v>6.8486755777976601E-5</v>
      </c>
      <c r="AA89" s="24">
        <v>-1.8108156581027001E-4</v>
      </c>
      <c r="AB89" s="24">
        <v>7.4867109697718804E-5</v>
      </c>
      <c r="AC89" s="24">
        <v>3.38990222027109E-4</v>
      </c>
      <c r="AD89" s="24">
        <v>8.65406127939295E-5</v>
      </c>
      <c r="AE89" s="24">
        <v>-4.9219835218895001E-6</v>
      </c>
      <c r="AF89" s="24">
        <v>-3.86920646082451E-5</v>
      </c>
      <c r="AG89" s="24">
        <v>2.6718210363005601E-4</v>
      </c>
      <c r="AH89" s="24">
        <v>-8.2146318990759597E-5</v>
      </c>
      <c r="AI89" s="24">
        <v>1.7312393639649901E-4</v>
      </c>
      <c r="AJ89" s="24">
        <v>1.2771750182535E-4</v>
      </c>
      <c r="AK89" s="24">
        <v>-2.3014114262059299E-4</v>
      </c>
      <c r="AL89" s="24">
        <v>-4.8984939079451202E-5</v>
      </c>
      <c r="AM89" s="24">
        <v>2.88818020806271E-7</v>
      </c>
      <c r="AN89" s="24">
        <v>0</v>
      </c>
      <c r="AO89" s="24">
        <v>0</v>
      </c>
      <c r="AP89" s="24">
        <v>-2.6207846149629901E-5</v>
      </c>
      <c r="AQ89" s="24">
        <v>0</v>
      </c>
      <c r="AR89" s="24">
        <v>0</v>
      </c>
      <c r="AS89" s="24">
        <v>0</v>
      </c>
      <c r="AT89" s="24">
        <v>1.2288059423990299E-4</v>
      </c>
      <c r="AU89" s="24">
        <v>0</v>
      </c>
      <c r="AV89" s="24">
        <v>0</v>
      </c>
      <c r="AW89" s="24">
        <v>-7.7961835890689803E-5</v>
      </c>
      <c r="AX89" s="24">
        <v>-1.6768538981364099E-4</v>
      </c>
      <c r="AY89" s="24">
        <v>1.17513231041184E-4</v>
      </c>
      <c r="AZ89" s="24">
        <v>-4.1472335757788202E-5</v>
      </c>
      <c r="BA89" s="24">
        <v>-1.9241502652760801E-3</v>
      </c>
      <c r="BB89" s="24">
        <v>0</v>
      </c>
      <c r="BC89" s="24">
        <v>-1.06075627223044E-3</v>
      </c>
      <c r="BD89" s="24">
        <v>4.9470517180035003E-5</v>
      </c>
      <c r="BE89" s="24">
        <v>0</v>
      </c>
      <c r="BF89" s="24">
        <v>-1.5598321019548599E-5</v>
      </c>
      <c r="BG89" s="24">
        <v>-1.12810910677828E-4</v>
      </c>
      <c r="BH89" s="24">
        <v>0</v>
      </c>
      <c r="BI89" s="24">
        <v>0</v>
      </c>
      <c r="BJ89" s="24">
        <v>0</v>
      </c>
      <c r="BK89" s="24">
        <v>0</v>
      </c>
      <c r="BL89" s="24">
        <v>0</v>
      </c>
      <c r="BM89" s="24">
        <v>0</v>
      </c>
      <c r="BN89" s="24">
        <v>-2.35833703686337E-4</v>
      </c>
      <c r="BO89" s="24">
        <v>0</v>
      </c>
      <c r="BP89" s="24">
        <v>0</v>
      </c>
      <c r="BQ89" s="24">
        <v>0</v>
      </c>
      <c r="BR89" s="24">
        <v>0</v>
      </c>
      <c r="BS89" s="24">
        <v>0</v>
      </c>
      <c r="BT89" s="24">
        <v>1.4583673192973501E-6</v>
      </c>
      <c r="BU89" s="24">
        <v>-2.2632393850302698E-6</v>
      </c>
      <c r="BV89" s="24">
        <v>-1.18842963034781E-5</v>
      </c>
      <c r="BW89" s="24">
        <v>1.12738358763536E-5</v>
      </c>
      <c r="BX89" s="24">
        <v>-5.5559991664489897E-6</v>
      </c>
      <c r="BY89" s="24">
        <v>-2.5169951504230699E-6</v>
      </c>
      <c r="BZ89" s="24">
        <v>9.1835813753846998E-5</v>
      </c>
      <c r="CA89" s="24">
        <v>-3.3978973952860698E-4</v>
      </c>
      <c r="CB89" s="24">
        <v>5.6501428694488904E-4</v>
      </c>
      <c r="CC89" s="24">
        <v>1.2045653140271601E-5</v>
      </c>
      <c r="CD89" s="24">
        <v>-3.5864545260207202E-4</v>
      </c>
      <c r="CE89" s="24">
        <v>-1.3131254812873499E-4</v>
      </c>
      <c r="CF89" s="24">
        <v>-3.7705232959358101E-4</v>
      </c>
      <c r="CG89" s="24">
        <v>8.76404717261073E-3</v>
      </c>
      <c r="CH89" s="24">
        <v>6.7864977379801896E-4</v>
      </c>
      <c r="CI89" s="24">
        <v>7.4116522613453602E-4</v>
      </c>
      <c r="CJ89" s="24">
        <v>7.1274962165583796E-4</v>
      </c>
      <c r="CK89" s="24">
        <v>1.7951474294495599E-4</v>
      </c>
      <c r="CL89" s="24">
        <v>2.2633145519253899E-4</v>
      </c>
      <c r="CM89" s="24">
        <v>-5.2461327861689599E-4</v>
      </c>
      <c r="CN89" s="26">
        <v>2.6120782049616001E-4</v>
      </c>
    </row>
    <row r="90" spans="2:109" s="12" customFormat="1" x14ac:dyDescent="0.25">
      <c r="F90" s="7"/>
      <c r="G90" s="205"/>
      <c r="H90" s="49" t="s">
        <v>158</v>
      </c>
      <c r="I90" s="22">
        <f>I24*I48</f>
        <v>0</v>
      </c>
      <c r="J90" s="23">
        <v>1.4418206799199</v>
      </c>
      <c r="K90" s="7"/>
      <c r="L90" s="93" t="str">
        <f t="shared" si="8"/>
        <v>X</v>
      </c>
      <c r="M90" s="7" t="str">
        <f t="shared" si="5"/>
        <v>X</v>
      </c>
      <c r="N90" s="93" t="str">
        <v>BMI5_Amp</v>
      </c>
      <c r="O90" s="24" t="s">
        <v>158</v>
      </c>
      <c r="P90" s="24">
        <v>9.9548305721479202E-6</v>
      </c>
      <c r="Q90" s="24">
        <v>4.1563349229504999E-4</v>
      </c>
      <c r="R90" s="24">
        <v>-9.0145870131633796E-4</v>
      </c>
      <c r="S90" s="24">
        <v>4.3551196093348201E-4</v>
      </c>
      <c r="T90" s="24">
        <v>-2.88118749233201E-4</v>
      </c>
      <c r="U90" s="24">
        <v>-2.5158753244785199E-3</v>
      </c>
      <c r="V90" s="24">
        <v>-9.4782893518190103E-5</v>
      </c>
      <c r="W90" s="24">
        <v>1.9308418148652101E-4</v>
      </c>
      <c r="X90" s="24">
        <v>-2.2478980776175601E-4</v>
      </c>
      <c r="Y90" s="24">
        <v>-4.1127945358873296E-3</v>
      </c>
      <c r="Z90" s="24">
        <v>4.8019237858360999E-4</v>
      </c>
      <c r="AA90" s="24">
        <v>7.11082364851354E-5</v>
      </c>
      <c r="AB90" s="24">
        <v>-6.2482202341423499E-4</v>
      </c>
      <c r="AC90" s="24">
        <v>1.58270673638292E-3</v>
      </c>
      <c r="AD90" s="24">
        <v>-1.43915338949819E-4</v>
      </c>
      <c r="AE90" s="24">
        <v>1.1296015774677399E-3</v>
      </c>
      <c r="AF90" s="24">
        <v>5.6837807369160699E-4</v>
      </c>
      <c r="AG90" s="24">
        <v>-1.0133628366361399E-4</v>
      </c>
      <c r="AH90" s="24">
        <v>-9.8404823491085206E-5</v>
      </c>
      <c r="AI90" s="24">
        <v>-1.1435281332923301E-3</v>
      </c>
      <c r="AJ90" s="24">
        <v>9.9722860712022103E-4</v>
      </c>
      <c r="AK90" s="24">
        <v>2.9764506294985299E-4</v>
      </c>
      <c r="AL90" s="24">
        <v>1.9126720952689299E-3</v>
      </c>
      <c r="AM90" s="24">
        <v>1.0283805188060799E-5</v>
      </c>
      <c r="AN90" s="24">
        <v>0</v>
      </c>
      <c r="AO90" s="24">
        <v>0</v>
      </c>
      <c r="AP90" s="24">
        <v>4.37628513310539E-4</v>
      </c>
      <c r="AQ90" s="24">
        <v>0</v>
      </c>
      <c r="AR90" s="24">
        <v>0</v>
      </c>
      <c r="AS90" s="24">
        <v>0</v>
      </c>
      <c r="AT90" s="24">
        <v>1.01832085439103E-3</v>
      </c>
      <c r="AU90" s="24">
        <v>0</v>
      </c>
      <c r="AV90" s="24">
        <v>0</v>
      </c>
      <c r="AW90" s="24">
        <v>3.7273138148571997E-4</v>
      </c>
      <c r="AX90" s="24">
        <v>-7.7257947217136702E-4</v>
      </c>
      <c r="AY90" s="24">
        <v>6.7344806062850999E-5</v>
      </c>
      <c r="AZ90" s="24">
        <v>-3.07642983436901E-3</v>
      </c>
      <c r="BA90" s="24">
        <v>-8.7554337352786096E-5</v>
      </c>
      <c r="BB90" s="24">
        <v>0</v>
      </c>
      <c r="BC90" s="24">
        <v>-2.9346463782384399E-4</v>
      </c>
      <c r="BD90" s="24">
        <v>6.8560789977822998E-4</v>
      </c>
      <c r="BE90" s="24">
        <v>0</v>
      </c>
      <c r="BF90" s="24">
        <v>-4.3730146661344097E-5</v>
      </c>
      <c r="BG90" s="24">
        <v>1.7006291571840099E-4</v>
      </c>
      <c r="BH90" s="24">
        <v>0</v>
      </c>
      <c r="BI90" s="24">
        <v>0</v>
      </c>
      <c r="BJ90" s="24">
        <v>0</v>
      </c>
      <c r="BK90" s="24">
        <v>0</v>
      </c>
      <c r="BL90" s="24">
        <v>0</v>
      </c>
      <c r="BM90" s="24">
        <v>0</v>
      </c>
      <c r="BN90" s="24">
        <v>5.45904103406464E-4</v>
      </c>
      <c r="BO90" s="24">
        <v>0</v>
      </c>
      <c r="BP90" s="24">
        <v>0</v>
      </c>
      <c r="BQ90" s="24">
        <v>0</v>
      </c>
      <c r="BR90" s="24">
        <v>0</v>
      </c>
      <c r="BS90" s="24">
        <v>0</v>
      </c>
      <c r="BT90" s="24">
        <v>-5.0801724672768601E-5</v>
      </c>
      <c r="BU90" s="24">
        <v>3.7232321052137199E-5</v>
      </c>
      <c r="BV90" s="24">
        <v>4.5441656448523599E-5</v>
      </c>
      <c r="BW90" s="24">
        <v>3.4756942315948599E-7</v>
      </c>
      <c r="BX90" s="24">
        <v>-2.5275946967884199E-6</v>
      </c>
      <c r="BY90" s="24">
        <v>-3.9239717710098602E-5</v>
      </c>
      <c r="BZ90" s="24">
        <v>3.34891695854407E-4</v>
      </c>
      <c r="CA90" s="24">
        <v>2.8772583314983402E-4</v>
      </c>
      <c r="CB90" s="24">
        <v>7.2659711193575802E-4</v>
      </c>
      <c r="CC90" s="24">
        <v>2.3986829607460701E-5</v>
      </c>
      <c r="CD90" s="24">
        <v>-2.19946812780231E-2</v>
      </c>
      <c r="CE90" s="24">
        <v>5.1356037924874399E-4</v>
      </c>
      <c r="CF90" s="24">
        <v>-1.0166280318751699E-3</v>
      </c>
      <c r="CG90" s="24">
        <v>6.7864977379801603E-4</v>
      </c>
      <c r="CH90" s="24">
        <v>0.167936723282612</v>
      </c>
      <c r="CI90" s="24">
        <v>5.5957135387300497E-3</v>
      </c>
      <c r="CJ90" s="24">
        <v>-2.5008910073369298E-4</v>
      </c>
      <c r="CK90" s="24">
        <v>-1.4737987422037301E-4</v>
      </c>
      <c r="CL90" s="24">
        <v>-9.4802057039567096E-4</v>
      </c>
      <c r="CM90" s="24">
        <v>3.8411917820188601E-4</v>
      </c>
      <c r="CN90" s="26">
        <v>-8.6311757627061396E-4</v>
      </c>
    </row>
    <row r="91" spans="2:109" s="12" customFormat="1" x14ac:dyDescent="0.25">
      <c r="F91" s="7"/>
      <c r="G91" s="205"/>
      <c r="H91" s="49" t="s">
        <v>159</v>
      </c>
      <c r="I91" s="22">
        <f>I29*I71</f>
        <v>0</v>
      </c>
      <c r="J91" s="23">
        <v>6.50257272968744</v>
      </c>
      <c r="K91" s="7"/>
      <c r="L91" s="93" t="str">
        <f t="shared" si="8"/>
        <v>X</v>
      </c>
      <c r="M91" s="93" t="str">
        <f t="shared" si="5"/>
        <v>X</v>
      </c>
      <c r="N91" s="7" t="str">
        <v>BMI5_PuF</v>
      </c>
      <c r="O91" s="25" t="s">
        <v>159</v>
      </c>
      <c r="P91" s="24">
        <v>5.1779476063414201E-5</v>
      </c>
      <c r="Q91" s="24">
        <v>1.79640088575868E-5</v>
      </c>
      <c r="R91" s="24">
        <v>2.2355505298276599E-6</v>
      </c>
      <c r="S91" s="24">
        <v>-2.9362172474789801E-6</v>
      </c>
      <c r="T91" s="24">
        <v>-1.69026244622542E-3</v>
      </c>
      <c r="U91" s="24">
        <v>5.2384689318662699E-4</v>
      </c>
      <c r="V91" s="24">
        <v>-9.2343539801103102E-5</v>
      </c>
      <c r="W91" s="24">
        <v>1.33921516435273E-4</v>
      </c>
      <c r="X91" s="24">
        <v>2.5831207904358501E-4</v>
      </c>
      <c r="Y91" s="24">
        <v>-3.6945587762390402E-3</v>
      </c>
      <c r="Z91" s="24">
        <v>2.6163141564921298E-4</v>
      </c>
      <c r="AA91" s="24">
        <v>-1.2112928454643399E-3</v>
      </c>
      <c r="AB91" s="24">
        <v>9.3334106026867099E-4</v>
      </c>
      <c r="AC91" s="24">
        <v>6.6706652923023799E-4</v>
      </c>
      <c r="AD91" s="24">
        <v>8.95375292825445E-4</v>
      </c>
      <c r="AE91" s="24">
        <v>-1.51462010121735E-6</v>
      </c>
      <c r="AF91" s="24">
        <v>5.1304028059855403E-4</v>
      </c>
      <c r="AG91" s="24">
        <v>-2.1539775350576501E-4</v>
      </c>
      <c r="AH91" s="24">
        <v>-1.5337182001840601E-4</v>
      </c>
      <c r="AI91" s="24">
        <v>-6.6143938843911301E-4</v>
      </c>
      <c r="AJ91" s="24">
        <v>1.09276697564926E-4</v>
      </c>
      <c r="AK91" s="24">
        <v>-1.0574172502209401E-3</v>
      </c>
      <c r="AL91" s="24">
        <v>2.3490620635029098E-3</v>
      </c>
      <c r="AM91" s="24">
        <v>2.2274619223068299E-5</v>
      </c>
      <c r="AN91" s="24">
        <v>0</v>
      </c>
      <c r="AO91" s="24">
        <v>0</v>
      </c>
      <c r="AP91" s="24">
        <v>3.5551305225228102E-4</v>
      </c>
      <c r="AQ91" s="24">
        <v>0</v>
      </c>
      <c r="AR91" s="24">
        <v>0</v>
      </c>
      <c r="AS91" s="24">
        <v>0</v>
      </c>
      <c r="AT91" s="24">
        <v>1.42317955674337E-3</v>
      </c>
      <c r="AU91" s="24">
        <v>0</v>
      </c>
      <c r="AV91" s="24">
        <v>0</v>
      </c>
      <c r="AW91" s="24">
        <v>4.7129867153817098E-4</v>
      </c>
      <c r="AX91" s="24">
        <v>-1.46030527557926E-3</v>
      </c>
      <c r="AY91" s="24">
        <v>4.6066557642137501E-4</v>
      </c>
      <c r="AZ91" s="24">
        <v>-2.6861020658589798E-3</v>
      </c>
      <c r="BA91" s="24">
        <v>-4.3617567104642E-4</v>
      </c>
      <c r="BB91" s="24">
        <v>0</v>
      </c>
      <c r="BC91" s="24">
        <v>2.7883054330427302E-3</v>
      </c>
      <c r="BD91" s="24">
        <v>-1.71115565948582E-4</v>
      </c>
      <c r="BE91" s="24">
        <v>0</v>
      </c>
      <c r="BF91" s="24">
        <v>-1.3501876756113599E-3</v>
      </c>
      <c r="BG91" s="24">
        <v>-3.9658167456553002E-4</v>
      </c>
      <c r="BH91" s="24">
        <v>0</v>
      </c>
      <c r="BI91" s="24">
        <v>0</v>
      </c>
      <c r="BJ91" s="24">
        <v>0</v>
      </c>
      <c r="BK91" s="24">
        <v>0</v>
      </c>
      <c r="BL91" s="24">
        <v>0</v>
      </c>
      <c r="BM91" s="24">
        <v>0</v>
      </c>
      <c r="BN91" s="24">
        <v>3.0064498524884901E-4</v>
      </c>
      <c r="BO91" s="24">
        <v>0</v>
      </c>
      <c r="BP91" s="24">
        <v>0</v>
      </c>
      <c r="BQ91" s="24">
        <v>0</v>
      </c>
      <c r="BR91" s="24">
        <v>0</v>
      </c>
      <c r="BS91" s="24">
        <v>0</v>
      </c>
      <c r="BT91" s="24">
        <v>-2.1134591858898701E-5</v>
      </c>
      <c r="BU91" s="24">
        <v>3.1370074034073603E-5</v>
      </c>
      <c r="BV91" s="24">
        <v>-5.2776014795809096E-6</v>
      </c>
      <c r="BW91" s="24">
        <v>-2.8218105434974401E-5</v>
      </c>
      <c r="BX91" s="24">
        <v>-2.2014124130191398E-6</v>
      </c>
      <c r="BY91" s="24">
        <v>-3.3521236035412203E-5</v>
      </c>
      <c r="BZ91" s="24">
        <v>1.21388647883537E-3</v>
      </c>
      <c r="CA91" s="24">
        <v>7.8283042883297801E-4</v>
      </c>
      <c r="CB91" s="24">
        <v>1.3060364345524899E-3</v>
      </c>
      <c r="CC91" s="24">
        <v>-4.6427188267452703E-6</v>
      </c>
      <c r="CD91" s="24">
        <v>3.4035961030321903E-4</v>
      </c>
      <c r="CE91" s="24">
        <v>-6.7658984847557498E-6</v>
      </c>
      <c r="CF91" s="24">
        <v>-1.9547208571177099E-4</v>
      </c>
      <c r="CG91" s="24">
        <v>7.4116522613453602E-4</v>
      </c>
      <c r="CH91" s="24">
        <v>5.5957135387300601E-3</v>
      </c>
      <c r="CI91" s="24">
        <v>1.1380306078197899</v>
      </c>
      <c r="CJ91" s="24">
        <v>1.04422833107723E-4</v>
      </c>
      <c r="CK91" s="24">
        <v>7.5700405436366204E-4</v>
      </c>
      <c r="CL91" s="24">
        <v>-5.4629221074813995E-4</v>
      </c>
      <c r="CM91" s="24">
        <v>4.4620990108980101E-4</v>
      </c>
      <c r="CN91" s="26">
        <v>1.21428424534531E-4</v>
      </c>
    </row>
    <row r="92" spans="2:109" s="12" customFormat="1" x14ac:dyDescent="0.25">
      <c r="B92" s="7"/>
      <c r="C92" s="7"/>
      <c r="D92" s="7"/>
      <c r="E92" s="7"/>
      <c r="F92" s="7"/>
      <c r="G92" s="205"/>
      <c r="H92" s="49" t="s">
        <v>160</v>
      </c>
      <c r="I92" s="22">
        <f>I51*I52</f>
        <v>0</v>
      </c>
      <c r="J92" s="23">
        <v>2.1665946091092199</v>
      </c>
      <c r="K92" s="7"/>
      <c r="L92" s="93" t="str">
        <f t="shared" si="8"/>
        <v>X</v>
      </c>
      <c r="M92" s="7" t="str">
        <f t="shared" si="5"/>
        <v>X</v>
      </c>
      <c r="N92" s="7" t="str">
        <v>Bli_Bro</v>
      </c>
      <c r="O92" s="24" t="s">
        <v>160</v>
      </c>
      <c r="P92" s="24">
        <v>-2.4719240879071401E-5</v>
      </c>
      <c r="Q92" s="24">
        <v>1.5826946171903201E-4</v>
      </c>
      <c r="R92" s="24">
        <v>3.4736706684422201E-4</v>
      </c>
      <c r="S92" s="24">
        <v>-6.7212212065257803E-4</v>
      </c>
      <c r="T92" s="24">
        <v>4.78080429982083E-5</v>
      </c>
      <c r="U92" s="24">
        <v>-5.0268296418501997E-4</v>
      </c>
      <c r="V92" s="24">
        <v>-1.70809680099116E-4</v>
      </c>
      <c r="W92" s="24">
        <v>3.2513301479250697E-4</v>
      </c>
      <c r="X92" s="24">
        <v>-1.0184188049473201E-3</v>
      </c>
      <c r="Y92" s="24">
        <v>1.3176518794543999E-3</v>
      </c>
      <c r="Z92" s="24">
        <v>6.0701505530976504E-4</v>
      </c>
      <c r="AA92" s="24">
        <v>4.1303690870328702E-4</v>
      </c>
      <c r="AB92" s="24">
        <v>-3.1876824649655302E-4</v>
      </c>
      <c r="AC92" s="24">
        <v>8.14805214866449E-4</v>
      </c>
      <c r="AD92" s="24">
        <v>5.0211838346676005E-4</v>
      </c>
      <c r="AE92" s="24">
        <v>1.0387334979209699E-4</v>
      </c>
      <c r="AF92" s="24">
        <v>1.0082876361031E-6</v>
      </c>
      <c r="AG92" s="24">
        <v>-8.1901549933344401E-5</v>
      </c>
      <c r="AH92" s="24">
        <v>4.97411530866454E-4</v>
      </c>
      <c r="AI92" s="24">
        <v>-4.5842849277833797E-4</v>
      </c>
      <c r="AJ92" s="24">
        <v>-9.1490186878073298E-5</v>
      </c>
      <c r="AK92" s="24">
        <v>9.8571736568067093E-5</v>
      </c>
      <c r="AL92" s="24">
        <v>3.3268058278917702E-4</v>
      </c>
      <c r="AM92" s="24">
        <v>1.52477644696761E-5</v>
      </c>
      <c r="AN92" s="24">
        <v>0</v>
      </c>
      <c r="AO92" s="24">
        <v>0</v>
      </c>
      <c r="AP92" s="24">
        <v>4.29526585856844E-4</v>
      </c>
      <c r="AQ92" s="24">
        <v>0</v>
      </c>
      <c r="AR92" s="24">
        <v>0</v>
      </c>
      <c r="AS92" s="24">
        <v>0</v>
      </c>
      <c r="AT92" s="24">
        <v>8.1324507306722004E-5</v>
      </c>
      <c r="AU92" s="24">
        <v>0</v>
      </c>
      <c r="AV92" s="24">
        <v>0</v>
      </c>
      <c r="AW92" s="24">
        <v>4.23065403950309E-4</v>
      </c>
      <c r="AX92" s="24">
        <v>4.4746697508596199E-4</v>
      </c>
      <c r="AY92" s="24">
        <v>-2.96711865719778E-4</v>
      </c>
      <c r="AZ92" s="24">
        <v>-1.32766252050033E-3</v>
      </c>
      <c r="BA92" s="24">
        <v>5.204501045193E-4</v>
      </c>
      <c r="BB92" s="24">
        <v>0</v>
      </c>
      <c r="BC92" s="24">
        <v>-2.2115564347745501E-3</v>
      </c>
      <c r="BD92" s="24">
        <v>-2.3346066584694299E-4</v>
      </c>
      <c r="BE92" s="24">
        <v>0</v>
      </c>
      <c r="BF92" s="24">
        <v>2.10871672863065E-4</v>
      </c>
      <c r="BG92" s="24">
        <v>-2.8394131136581303E-4</v>
      </c>
      <c r="BH92" s="24">
        <v>0</v>
      </c>
      <c r="BI92" s="24">
        <v>0</v>
      </c>
      <c r="BJ92" s="24">
        <v>0</v>
      </c>
      <c r="BK92" s="24">
        <v>0</v>
      </c>
      <c r="BL92" s="24">
        <v>0</v>
      </c>
      <c r="BM92" s="24">
        <v>0</v>
      </c>
      <c r="BN92" s="24">
        <v>-2.6714938692926402E-4</v>
      </c>
      <c r="BO92" s="24">
        <v>0</v>
      </c>
      <c r="BP92" s="24">
        <v>0</v>
      </c>
      <c r="BQ92" s="24">
        <v>0</v>
      </c>
      <c r="BR92" s="24">
        <v>0</v>
      </c>
      <c r="BS92" s="24">
        <v>0</v>
      </c>
      <c r="BT92" s="24">
        <v>1.7636377519470201E-6</v>
      </c>
      <c r="BU92" s="24">
        <v>8.6941986254060804E-6</v>
      </c>
      <c r="BV92" s="24">
        <v>1.17923909945014E-5</v>
      </c>
      <c r="BW92" s="24">
        <v>3.3077814181376597E-5</v>
      </c>
      <c r="BX92" s="24">
        <v>-8.7673734001518798E-5</v>
      </c>
      <c r="BY92" s="24">
        <v>-2.2406756442854702E-6</v>
      </c>
      <c r="BZ92" s="24">
        <v>2.2168949671672199E-4</v>
      </c>
      <c r="CA92" s="24">
        <v>7.1818904845838701E-5</v>
      </c>
      <c r="CB92" s="24">
        <v>6.7276989279261201E-4</v>
      </c>
      <c r="CC92" s="24">
        <v>4.89579490072003E-6</v>
      </c>
      <c r="CD92" s="24">
        <v>1.92880122463879E-4</v>
      </c>
      <c r="CE92" s="24">
        <v>6.5696143479472004E-4</v>
      </c>
      <c r="CF92" s="24">
        <v>4.5716912117818001E-4</v>
      </c>
      <c r="CG92" s="24">
        <v>7.1274962165583601E-4</v>
      </c>
      <c r="CH92" s="24">
        <v>-2.5008910073369601E-4</v>
      </c>
      <c r="CI92" s="24">
        <v>1.04422833107709E-4</v>
      </c>
      <c r="CJ92" s="24">
        <v>0.103288511567372</v>
      </c>
      <c r="CK92" s="24">
        <v>4.5764912572083199E-4</v>
      </c>
      <c r="CL92" s="24">
        <v>5.5828148990920499E-4</v>
      </c>
      <c r="CM92" s="24">
        <v>-6.6388047002220296E-4</v>
      </c>
      <c r="CN92" s="26">
        <v>7.4389787646969704E-4</v>
      </c>
    </row>
    <row r="93" spans="2:109" s="12" customFormat="1" x14ac:dyDescent="0.25">
      <c r="B93" s="7"/>
      <c r="C93" s="7"/>
      <c r="D93" s="7"/>
      <c r="E93" s="7"/>
      <c r="F93" s="7"/>
      <c r="G93" s="205"/>
      <c r="H93" s="49" t="s">
        <v>161</v>
      </c>
      <c r="I93" s="22">
        <f>I47*I58</f>
        <v>0</v>
      </c>
      <c r="J93" s="23">
        <v>2.98188706408075</v>
      </c>
      <c r="K93" s="7"/>
      <c r="L93" s="93" t="str">
        <f t="shared" si="8"/>
        <v>X</v>
      </c>
      <c r="M93" s="7" t="str">
        <f t="shared" si="5"/>
        <v>X</v>
      </c>
      <c r="N93" s="7" t="str">
        <v>AID_DDI</v>
      </c>
      <c r="O93" s="24" t="s">
        <v>161</v>
      </c>
      <c r="P93" s="25">
        <v>-8.7262570855360601E-5</v>
      </c>
      <c r="Q93" s="25">
        <v>-7.5222151583907799E-5</v>
      </c>
      <c r="R93" s="25">
        <v>4.3452574594796802E-5</v>
      </c>
      <c r="S93" s="25">
        <v>-2.0219314897127901E-3</v>
      </c>
      <c r="T93" s="25">
        <v>1.53948017605396E-3</v>
      </c>
      <c r="U93" s="25">
        <v>8.7924670256869699E-4</v>
      </c>
      <c r="V93" s="25">
        <v>-3.1805733577519601E-4</v>
      </c>
      <c r="W93" s="25">
        <v>-2.25080985756784E-3</v>
      </c>
      <c r="X93" s="25">
        <v>1.8326783997038799E-3</v>
      </c>
      <c r="Y93" s="25">
        <v>1.08766329737488E-4</v>
      </c>
      <c r="Z93" s="25">
        <v>8.3843402193223404E-5</v>
      </c>
      <c r="AA93" s="25">
        <v>-9.0762880230358203E-4</v>
      </c>
      <c r="AB93" s="25">
        <v>8.41133442319989E-4</v>
      </c>
      <c r="AC93" s="25">
        <v>1.1850579094312E-4</v>
      </c>
      <c r="AD93" s="25">
        <v>-1.61052267300221E-3</v>
      </c>
      <c r="AE93" s="25">
        <v>1.3878817305141801E-3</v>
      </c>
      <c r="AF93" s="25">
        <v>6.1142248669529E-4</v>
      </c>
      <c r="AG93" s="25">
        <v>-3.9846058047108201E-4</v>
      </c>
      <c r="AH93" s="25">
        <v>4.5833692714960602E-5</v>
      </c>
      <c r="AI93" s="25">
        <v>-6.9121806148621007E-5</v>
      </c>
      <c r="AJ93" s="25">
        <v>-2.7864371395112101E-4</v>
      </c>
      <c r="AK93" s="25">
        <v>-7.6019688156311904E-4</v>
      </c>
      <c r="AL93" s="25">
        <v>9.3978621855187795E-4</v>
      </c>
      <c r="AM93" s="25">
        <v>2.0828247850532799E-5</v>
      </c>
      <c r="AN93" s="25">
        <v>0</v>
      </c>
      <c r="AO93" s="25">
        <v>0</v>
      </c>
      <c r="AP93" s="25">
        <v>-1.7444211979617899E-4</v>
      </c>
      <c r="AQ93" s="25">
        <v>0</v>
      </c>
      <c r="AR93" s="25">
        <v>0</v>
      </c>
      <c r="AS93" s="25">
        <v>0</v>
      </c>
      <c r="AT93" s="25">
        <v>2.6634531678914898E-4</v>
      </c>
      <c r="AU93" s="25">
        <v>0</v>
      </c>
      <c r="AV93" s="25">
        <v>0</v>
      </c>
      <c r="AW93" s="25">
        <v>5.7326110014673296E-4</v>
      </c>
      <c r="AX93" s="25">
        <v>2.2200982899760901E-4</v>
      </c>
      <c r="AY93" s="25">
        <v>7.5916849940334702E-5</v>
      </c>
      <c r="AZ93" s="25">
        <v>-1.9294038506601401E-3</v>
      </c>
      <c r="BA93" s="25">
        <v>-4.6271538154230599E-4</v>
      </c>
      <c r="BB93" s="25">
        <v>0</v>
      </c>
      <c r="BC93" s="25">
        <v>-2.9871437630625899E-3</v>
      </c>
      <c r="BD93" s="25">
        <v>1.26830797949023E-4</v>
      </c>
      <c r="BE93" s="25">
        <v>0</v>
      </c>
      <c r="BF93" s="25">
        <v>2.0555807498405599E-4</v>
      </c>
      <c r="BG93" s="25">
        <v>4.4316319222339803E-3</v>
      </c>
      <c r="BH93" s="25">
        <v>0</v>
      </c>
      <c r="BI93" s="25">
        <v>0</v>
      </c>
      <c r="BJ93" s="25">
        <v>0</v>
      </c>
      <c r="BK93" s="25">
        <v>0</v>
      </c>
      <c r="BL93" s="25">
        <v>0</v>
      </c>
      <c r="BM93" s="25">
        <v>0</v>
      </c>
      <c r="BN93" s="25">
        <v>-3.8456741288058896E-6</v>
      </c>
      <c r="BO93" s="25">
        <v>0</v>
      </c>
      <c r="BP93" s="25">
        <v>0</v>
      </c>
      <c r="BQ93" s="25">
        <v>0</v>
      </c>
      <c r="BR93" s="25">
        <v>0</v>
      </c>
      <c r="BS93" s="25">
        <v>0</v>
      </c>
      <c r="BT93" s="25">
        <v>-3.54087087498896E-6</v>
      </c>
      <c r="BU93" s="25">
        <v>3.1384370645051898E-5</v>
      </c>
      <c r="BV93" s="25">
        <v>-1.3936370124676799E-5</v>
      </c>
      <c r="BW93" s="25">
        <v>4.8229634534427499E-5</v>
      </c>
      <c r="BX93" s="25">
        <v>-8.31193236800208E-6</v>
      </c>
      <c r="BY93" s="25">
        <v>-1.2952068168440699E-5</v>
      </c>
      <c r="BZ93" s="25">
        <v>4.3226294618134198E-4</v>
      </c>
      <c r="CA93" s="25">
        <v>5.4594320856029199E-4</v>
      </c>
      <c r="CB93" s="25">
        <v>7.0051456204935905E-4</v>
      </c>
      <c r="CC93" s="25">
        <v>-1.2999475189026999E-5</v>
      </c>
      <c r="CD93" s="25">
        <v>-4.67148185458544E-4</v>
      </c>
      <c r="CE93" s="25">
        <v>3.5700362409505401E-4</v>
      </c>
      <c r="CF93" s="25">
        <v>2.1580984399313801E-4</v>
      </c>
      <c r="CG93" s="25">
        <v>1.7951474294497201E-4</v>
      </c>
      <c r="CH93" s="25">
        <v>-1.4737987422041199E-4</v>
      </c>
      <c r="CI93" s="25">
        <v>7.5700405436354397E-4</v>
      </c>
      <c r="CJ93" s="25">
        <v>4.5764912572086001E-4</v>
      </c>
      <c r="CK93" s="25">
        <v>1.0117611717039801</v>
      </c>
      <c r="CL93" s="25">
        <v>-2.3221284369825699E-4</v>
      </c>
      <c r="CM93" s="25">
        <v>4.4486873681952302E-3</v>
      </c>
      <c r="CN93" s="27">
        <v>8.9977394897565704E-4</v>
      </c>
    </row>
    <row r="94" spans="2:109" s="12" customFormat="1" x14ac:dyDescent="0.25">
      <c r="B94" s="7"/>
      <c r="C94" s="7"/>
      <c r="D94" s="7"/>
      <c r="E94" s="7"/>
      <c r="F94" s="7"/>
      <c r="G94" s="205"/>
      <c r="H94" s="49" t="s">
        <v>162</v>
      </c>
      <c r="I94" s="22">
        <f>I64*I72</f>
        <v>0</v>
      </c>
      <c r="J94" s="23">
        <v>2.0979956873171499</v>
      </c>
      <c r="K94" s="7"/>
      <c r="L94" s="7" t="str">
        <f t="shared" si="8"/>
        <v>X</v>
      </c>
      <c r="M94" s="7" t="str">
        <f t="shared" si="5"/>
        <v>X</v>
      </c>
      <c r="N94" s="7" t="str">
        <v>IBD_SLD</v>
      </c>
      <c r="O94" s="24" t="s">
        <v>162</v>
      </c>
      <c r="P94" s="25">
        <v>-1.31880305863969E-5</v>
      </c>
      <c r="Q94" s="25">
        <v>6.0955737839898E-5</v>
      </c>
      <c r="R94" s="25">
        <v>-4.7053351242674901E-4</v>
      </c>
      <c r="S94" s="25">
        <v>9.1549431195486002E-5</v>
      </c>
      <c r="T94" s="25">
        <v>-8.8834471009659297E-4</v>
      </c>
      <c r="U94" s="25">
        <v>2.59041429425612E-3</v>
      </c>
      <c r="V94" s="25">
        <v>-4.3443787249841399E-4</v>
      </c>
      <c r="W94" s="25">
        <v>3.8516246856656899E-4</v>
      </c>
      <c r="X94" s="25">
        <v>7.8613804505201797E-5</v>
      </c>
      <c r="Y94" s="25">
        <v>6.0659146201224895E-4</v>
      </c>
      <c r="Z94" s="25">
        <v>-1.8322633410782E-3</v>
      </c>
      <c r="AA94" s="25">
        <v>6.83093007407407E-4</v>
      </c>
      <c r="AB94" s="25">
        <v>8.1844248830513795E-5</v>
      </c>
      <c r="AC94" s="25">
        <v>-1.5079553517248099E-4</v>
      </c>
      <c r="AD94" s="25">
        <v>5.4131949487660396E-4</v>
      </c>
      <c r="AE94" s="25">
        <v>3.51668110803754E-4</v>
      </c>
      <c r="AF94" s="25">
        <v>1.7809342671559799E-4</v>
      </c>
      <c r="AG94" s="25">
        <v>6.4002235413921E-4</v>
      </c>
      <c r="AH94" s="25">
        <v>-1.26551243157904E-4</v>
      </c>
      <c r="AI94" s="25">
        <v>2.6170339171643201E-3</v>
      </c>
      <c r="AJ94" s="25">
        <v>-1.4451412943362399E-4</v>
      </c>
      <c r="AK94" s="25">
        <v>-2.8994831906043801E-4</v>
      </c>
      <c r="AL94" s="25">
        <v>-1.25445239519887E-3</v>
      </c>
      <c r="AM94" s="25">
        <v>7.4552903264142799E-6</v>
      </c>
      <c r="AN94" s="25">
        <v>0</v>
      </c>
      <c r="AO94" s="25">
        <v>0</v>
      </c>
      <c r="AP94" s="25">
        <v>-3.6346829333767802E-4</v>
      </c>
      <c r="AQ94" s="25">
        <v>0</v>
      </c>
      <c r="AR94" s="25">
        <v>0</v>
      </c>
      <c r="AS94" s="25">
        <v>0</v>
      </c>
      <c r="AT94" s="25">
        <v>-8.4556211701125399E-4</v>
      </c>
      <c r="AU94" s="25">
        <v>0</v>
      </c>
      <c r="AV94" s="25">
        <v>0</v>
      </c>
      <c r="AW94" s="25">
        <v>-7.2340776545579805E-4</v>
      </c>
      <c r="AX94" s="25">
        <v>6.5598606749664196E-4</v>
      </c>
      <c r="AY94" s="25">
        <v>-4.8759817200048601E-3</v>
      </c>
      <c r="AZ94" s="25">
        <v>-2.9745297199505901E-3</v>
      </c>
      <c r="BA94" s="25">
        <v>3.45605419351557E-3</v>
      </c>
      <c r="BB94" s="25">
        <v>0</v>
      </c>
      <c r="BC94" s="25">
        <v>-1.6560037524311899E-3</v>
      </c>
      <c r="BD94" s="25">
        <v>3.4526726888873101E-4</v>
      </c>
      <c r="BE94" s="25">
        <v>0</v>
      </c>
      <c r="BF94" s="25">
        <v>8.2866945297606202E-4</v>
      </c>
      <c r="BG94" s="25">
        <v>-3.4017393600428898E-5</v>
      </c>
      <c r="BH94" s="25">
        <v>0</v>
      </c>
      <c r="BI94" s="25">
        <v>0</v>
      </c>
      <c r="BJ94" s="25">
        <v>0</v>
      </c>
      <c r="BK94" s="25">
        <v>0</v>
      </c>
      <c r="BL94" s="25">
        <v>0</v>
      </c>
      <c r="BM94" s="25">
        <v>0</v>
      </c>
      <c r="BN94" s="25">
        <v>6.1769743242744905E-4</v>
      </c>
      <c r="BO94" s="25">
        <v>0</v>
      </c>
      <c r="BP94" s="25">
        <v>0</v>
      </c>
      <c r="BQ94" s="25">
        <v>0</v>
      </c>
      <c r="BR94" s="25">
        <v>0</v>
      </c>
      <c r="BS94" s="25">
        <v>0</v>
      </c>
      <c r="BT94" s="25">
        <v>2.2580880402175598E-5</v>
      </c>
      <c r="BU94" s="25">
        <v>3.2192471533297799E-5</v>
      </c>
      <c r="BV94" s="25">
        <v>-2.7502805111573701E-5</v>
      </c>
      <c r="BW94" s="25">
        <v>3.10811263044874E-5</v>
      </c>
      <c r="BX94" s="25">
        <v>1.14337059363582E-5</v>
      </c>
      <c r="BY94" s="25">
        <v>-1.2140679976105999E-5</v>
      </c>
      <c r="BZ94" s="25">
        <v>-1.8980236508477999E-4</v>
      </c>
      <c r="CA94" s="25">
        <v>4.6189504785647099E-4</v>
      </c>
      <c r="CB94" s="25">
        <v>1.30331024787467E-3</v>
      </c>
      <c r="CC94" s="25">
        <v>-1.78872923063531E-5</v>
      </c>
      <c r="CD94" s="25">
        <v>-3.6682836339998201E-4</v>
      </c>
      <c r="CE94" s="25">
        <v>5.2411384331091805E-4</v>
      </c>
      <c r="CF94" s="25">
        <v>9.3980582953290205E-4</v>
      </c>
      <c r="CG94" s="25">
        <v>2.2633145519255799E-4</v>
      </c>
      <c r="CH94" s="25">
        <v>-9.4802057039567204E-4</v>
      </c>
      <c r="CI94" s="25">
        <v>-5.4629221074819297E-4</v>
      </c>
      <c r="CJ94" s="25">
        <v>5.5828148990923502E-4</v>
      </c>
      <c r="CK94" s="25">
        <v>-2.3221284369820099E-4</v>
      </c>
      <c r="CL94" s="25">
        <v>0.13571461204378299</v>
      </c>
      <c r="CM94" s="25">
        <v>-2.9728615774466299E-4</v>
      </c>
      <c r="CN94" s="25">
        <v>7.5495017972754003E-4</v>
      </c>
    </row>
    <row r="95" spans="2:109" s="12" customFormat="1" x14ac:dyDescent="0.25">
      <c r="B95" s="7"/>
      <c r="C95" s="7"/>
      <c r="D95" s="7"/>
      <c r="E95" s="7"/>
      <c r="F95" s="7"/>
      <c r="G95" s="205"/>
      <c r="H95" s="49" t="s">
        <v>163</v>
      </c>
      <c r="I95" s="22">
        <f>I25*I68</f>
        <v>0</v>
      </c>
      <c r="J95" s="23">
        <v>4.3567800421492704</v>
      </c>
      <c r="K95" s="7"/>
      <c r="L95" s="7" t="str">
        <f t="shared" si="8"/>
        <v>X</v>
      </c>
      <c r="M95" s="7" t="str">
        <f t="shared" si="5"/>
        <v>X</v>
      </c>
      <c r="N95" s="7" t="str">
        <v>BMI1_MSc</v>
      </c>
      <c r="O95" s="24" t="s">
        <v>163</v>
      </c>
      <c r="P95" s="25">
        <v>1.6036486975946201E-5</v>
      </c>
      <c r="Q95" s="25">
        <v>-1.63637688463358E-4</v>
      </c>
      <c r="R95" s="25">
        <v>-1.6119325681175701E-3</v>
      </c>
      <c r="S95" s="25">
        <v>1.3102796439127501E-3</v>
      </c>
      <c r="T95" s="25">
        <v>1.5455431362582599E-4</v>
      </c>
      <c r="U95" s="25">
        <v>-3.29152773830024E-2</v>
      </c>
      <c r="V95" s="25">
        <v>-3.3361195635110299E-5</v>
      </c>
      <c r="W95" s="25">
        <v>4.4952833764074098E-5</v>
      </c>
      <c r="X95" s="25">
        <v>-3.7475350432316902E-4</v>
      </c>
      <c r="Y95" s="25">
        <v>2.4173051339574099E-4</v>
      </c>
      <c r="Z95" s="25">
        <v>9.4660365630831798E-4</v>
      </c>
      <c r="AA95" s="25">
        <v>1.41750027874685E-3</v>
      </c>
      <c r="AB95" s="25">
        <v>-3.9022099986041399E-5</v>
      </c>
      <c r="AC95" s="25">
        <v>-5.8599483084164597E-4</v>
      </c>
      <c r="AD95" s="25">
        <v>-1.8037697798551501E-3</v>
      </c>
      <c r="AE95" s="25">
        <v>2.4276033601020501E-3</v>
      </c>
      <c r="AF95" s="25">
        <v>4.6469297122149499E-4</v>
      </c>
      <c r="AG95" s="25">
        <v>-8.3013807472742695E-5</v>
      </c>
      <c r="AH95" s="25">
        <v>2.6184513474336102E-4</v>
      </c>
      <c r="AI95" s="25">
        <v>-5.7925777846589896E-4</v>
      </c>
      <c r="AJ95" s="25">
        <v>-3.2122400900621098E-4</v>
      </c>
      <c r="AK95" s="25">
        <v>-5.7969541753902102E-4</v>
      </c>
      <c r="AL95" s="25">
        <v>5.71900300964548E-3</v>
      </c>
      <c r="AM95" s="25">
        <v>-1.9339075858455801E-5</v>
      </c>
      <c r="AN95" s="25">
        <v>0</v>
      </c>
      <c r="AO95" s="25">
        <v>0</v>
      </c>
      <c r="AP95" s="25">
        <v>4.8609812222473703E-4</v>
      </c>
      <c r="AQ95" s="25">
        <v>0</v>
      </c>
      <c r="AR95" s="25">
        <v>0</v>
      </c>
      <c r="AS95" s="25">
        <v>0</v>
      </c>
      <c r="AT95" s="25">
        <v>1.7768726192862399E-4</v>
      </c>
      <c r="AU95" s="25">
        <v>0</v>
      </c>
      <c r="AV95" s="25">
        <v>0</v>
      </c>
      <c r="AW95" s="25">
        <v>3.7846330941328801E-4</v>
      </c>
      <c r="AX95" s="25">
        <v>7.6418797095647095E-5</v>
      </c>
      <c r="AY95" s="25">
        <v>3.6269954298662698E-4</v>
      </c>
      <c r="AZ95" s="25">
        <v>1.3244885076631101E-3</v>
      </c>
      <c r="BA95" s="25">
        <v>4.1856132199338501E-3</v>
      </c>
      <c r="BB95" s="25">
        <v>0</v>
      </c>
      <c r="BC95" s="25">
        <v>1.4329498495509801E-4</v>
      </c>
      <c r="BD95" s="25">
        <v>-1.7510599510454699E-4</v>
      </c>
      <c r="BE95" s="25">
        <v>0</v>
      </c>
      <c r="BF95" s="25">
        <v>1.4517028405354199E-4</v>
      </c>
      <c r="BG95" s="25">
        <v>2.59369517755183E-3</v>
      </c>
      <c r="BH95" s="25">
        <v>0</v>
      </c>
      <c r="BI95" s="25">
        <v>0</v>
      </c>
      <c r="BJ95" s="25">
        <v>0</v>
      </c>
      <c r="BK95" s="25">
        <v>0</v>
      </c>
      <c r="BL95" s="25">
        <v>0</v>
      </c>
      <c r="BM95" s="25">
        <v>0</v>
      </c>
      <c r="BN95" s="25">
        <v>-1.17072717203464E-5</v>
      </c>
      <c r="BO95" s="25">
        <v>0</v>
      </c>
      <c r="BP95" s="25">
        <v>0</v>
      </c>
      <c r="BQ95" s="25">
        <v>0</v>
      </c>
      <c r="BR95" s="25">
        <v>0</v>
      </c>
      <c r="BS95" s="25">
        <v>0</v>
      </c>
      <c r="BT95" s="25">
        <v>-7.04086394510644E-5</v>
      </c>
      <c r="BU95" s="25">
        <v>-1.4876193954990601E-5</v>
      </c>
      <c r="BV95" s="25">
        <v>3.6489111272725901E-4</v>
      </c>
      <c r="BW95" s="25">
        <v>2.34305695764567E-6</v>
      </c>
      <c r="BX95" s="25">
        <v>6.1216563104759303E-6</v>
      </c>
      <c r="BY95" s="25">
        <v>2.4942223449665E-5</v>
      </c>
      <c r="BZ95" s="25">
        <v>2.0959769465467199E-6</v>
      </c>
      <c r="CA95" s="25">
        <v>-1.45762898694031E-4</v>
      </c>
      <c r="CB95" s="25">
        <v>2.3077539083666599E-4</v>
      </c>
      <c r="CC95" s="25">
        <v>5.1133829622783001E-5</v>
      </c>
      <c r="CD95" s="25">
        <v>1.55346407020222E-4</v>
      </c>
      <c r="CE95" s="25">
        <v>4.2357814691001299E-4</v>
      </c>
      <c r="CF95" s="25">
        <v>-6.26577024581654E-4</v>
      </c>
      <c r="CG95" s="25">
        <v>-5.2461327861688895E-4</v>
      </c>
      <c r="CH95" s="25">
        <v>3.8411917820191399E-4</v>
      </c>
      <c r="CI95" s="25">
        <v>4.46209901089779E-4</v>
      </c>
      <c r="CJ95" s="25">
        <v>-6.6388047002216403E-4</v>
      </c>
      <c r="CK95" s="25">
        <v>4.4486873681953004E-3</v>
      </c>
      <c r="CL95" s="25">
        <v>-2.97286157744647E-4</v>
      </c>
      <c r="CM95" s="25">
        <v>0.52064091460156803</v>
      </c>
      <c r="CN95" s="25">
        <v>1.3345856708399601E-3</v>
      </c>
    </row>
    <row r="96" spans="2:109" x14ac:dyDescent="0.25">
      <c r="G96" s="206"/>
      <c r="H96" s="55" t="s">
        <v>164</v>
      </c>
      <c r="I96" s="28">
        <f>I45*I68</f>
        <v>0</v>
      </c>
      <c r="J96" s="29">
        <v>7.8061497939796203</v>
      </c>
      <c r="K96" s="19"/>
      <c r="L96" s="19" t="str">
        <f t="shared" si="8"/>
        <v>X</v>
      </c>
      <c r="M96" s="19" t="str">
        <f t="shared" si="5"/>
        <v>X</v>
      </c>
      <c r="N96" s="19" t="str">
        <v>AF_MSc</v>
      </c>
      <c r="O96" s="24" t="s">
        <v>164</v>
      </c>
      <c r="P96" s="25">
        <v>6.2798332383360299E-6</v>
      </c>
      <c r="Q96" s="25">
        <v>-6.7235191184990097E-5</v>
      </c>
      <c r="R96" s="25">
        <v>-9.1379198943903703E-5</v>
      </c>
      <c r="S96" s="25">
        <v>4.2064022213018997E-5</v>
      </c>
      <c r="T96" s="25">
        <v>-2.1228393375224198E-3</v>
      </c>
      <c r="U96" s="25">
        <v>1.50254084713333E-3</v>
      </c>
      <c r="V96" s="25">
        <v>1.5606108504318799E-3</v>
      </c>
      <c r="W96" s="25">
        <v>1.7955998903099001E-4</v>
      </c>
      <c r="X96" s="25">
        <v>1.8177678431386901E-4</v>
      </c>
      <c r="Y96" s="25">
        <v>5.2433087446602199E-4</v>
      </c>
      <c r="Z96" s="25">
        <v>3.3968075327864598E-4</v>
      </c>
      <c r="AA96" s="25">
        <v>-8.91727240000293E-4</v>
      </c>
      <c r="AB96" s="25">
        <v>7.2393623680384997E-4</v>
      </c>
      <c r="AC96" s="25">
        <v>2.04996172643102E-4</v>
      </c>
      <c r="AD96" s="25">
        <v>-1.6831949667740901E-3</v>
      </c>
      <c r="AE96" s="25">
        <v>1.7321910978810699E-3</v>
      </c>
      <c r="AF96" s="25">
        <v>4.8113616844892398E-4</v>
      </c>
      <c r="AG96" s="25">
        <v>-3.6021484355857198E-4</v>
      </c>
      <c r="AH96" s="25">
        <v>8.7514678037403898E-4</v>
      </c>
      <c r="AI96" s="25">
        <v>-3.17582420255628E-4</v>
      </c>
      <c r="AJ96" s="25">
        <v>1.24779922900279E-4</v>
      </c>
      <c r="AK96" s="25">
        <v>-8.0623377442398496E-4</v>
      </c>
      <c r="AL96" s="25">
        <v>4.3180662298458903E-3</v>
      </c>
      <c r="AM96" s="25">
        <v>-4.7389327145257003E-6</v>
      </c>
      <c r="AN96" s="25">
        <v>0</v>
      </c>
      <c r="AO96" s="25">
        <v>0</v>
      </c>
      <c r="AP96" s="25">
        <v>3.0706267345834203E-4</v>
      </c>
      <c r="AQ96" s="25">
        <v>0</v>
      </c>
      <c r="AR96" s="25">
        <v>0</v>
      </c>
      <c r="AS96" s="25">
        <v>0</v>
      </c>
      <c r="AT96" s="25">
        <v>-1.6949950882826101E-3</v>
      </c>
      <c r="AU96" s="25">
        <v>0</v>
      </c>
      <c r="AV96" s="25">
        <v>0</v>
      </c>
      <c r="AW96" s="25">
        <v>5.3040255997343201E-4</v>
      </c>
      <c r="AX96" s="25">
        <v>7.1434612701731803E-4</v>
      </c>
      <c r="AY96" s="25">
        <v>4.4890593080829002E-4</v>
      </c>
      <c r="AZ96" s="25">
        <v>4.1887385644405698E-3</v>
      </c>
      <c r="BA96" s="25">
        <v>1.09314433907174E-3</v>
      </c>
      <c r="BB96" s="25">
        <v>0</v>
      </c>
      <c r="BC96" s="25">
        <v>-5.8806025296578397E-3</v>
      </c>
      <c r="BD96" s="25">
        <v>1.54187483626151E-4</v>
      </c>
      <c r="BE96" s="25">
        <v>0</v>
      </c>
      <c r="BF96" s="25">
        <v>4.7003418905330701E-4</v>
      </c>
      <c r="BG96" s="25">
        <v>-1.1825913622580801E-3</v>
      </c>
      <c r="BH96" s="25">
        <v>0</v>
      </c>
      <c r="BI96" s="25">
        <v>0</v>
      </c>
      <c r="BJ96" s="25">
        <v>0</v>
      </c>
      <c r="BK96" s="25">
        <v>0</v>
      </c>
      <c r="BL96" s="25">
        <v>0</v>
      </c>
      <c r="BM96" s="25">
        <v>0</v>
      </c>
      <c r="BN96" s="25">
        <v>5.8393082750168401E-4</v>
      </c>
      <c r="BO96" s="25">
        <v>0</v>
      </c>
      <c r="BP96" s="25">
        <v>0</v>
      </c>
      <c r="BQ96" s="25">
        <v>0</v>
      </c>
      <c r="BR96" s="25">
        <v>0</v>
      </c>
      <c r="BS96" s="25">
        <v>0</v>
      </c>
      <c r="BT96" s="25">
        <v>-4.8118300758483598E-5</v>
      </c>
      <c r="BU96" s="25">
        <v>-4.4169061121243798E-5</v>
      </c>
      <c r="BV96" s="25">
        <v>-8.1111878847055395E-6</v>
      </c>
      <c r="BW96" s="25">
        <v>7.2848038520605804E-5</v>
      </c>
      <c r="BX96" s="25">
        <v>1.2033194551504399E-5</v>
      </c>
      <c r="BY96" s="25">
        <v>-6.7680118324105103E-6</v>
      </c>
      <c r="BZ96" s="25">
        <v>6.0759708546336705E-4</v>
      </c>
      <c r="CA96" s="25">
        <v>6.9168771690639001E-5</v>
      </c>
      <c r="CB96" s="25">
        <v>8.1135242885046804E-4</v>
      </c>
      <c r="CC96" s="25">
        <v>2.6595421332323799E-5</v>
      </c>
      <c r="CD96" s="25">
        <v>5.4127990374392505E-4</v>
      </c>
      <c r="CE96" s="25">
        <v>3.28735812558245E-5</v>
      </c>
      <c r="CF96" s="25">
        <v>3.4906798345444797E-4</v>
      </c>
      <c r="CG96" s="25">
        <v>2.61207820496149E-4</v>
      </c>
      <c r="CH96" s="25">
        <v>-8.6311757627059E-4</v>
      </c>
      <c r="CI96" s="25">
        <v>1.21428424534503E-4</v>
      </c>
      <c r="CJ96" s="25">
        <v>7.4389787646969899E-4</v>
      </c>
      <c r="CK96" s="25">
        <v>8.9977394897556499E-4</v>
      </c>
      <c r="CL96" s="25">
        <v>7.5495017972741698E-4</v>
      </c>
      <c r="CM96" s="25">
        <v>1.33458567083989E-3</v>
      </c>
      <c r="CN96" s="25">
        <v>1.1521641449964399</v>
      </c>
      <c r="CO96" s="12"/>
      <c r="CP96" s="12"/>
      <c r="CQ96" s="12"/>
      <c r="CR96" s="12"/>
      <c r="CS96" s="12"/>
      <c r="CT96" s="12"/>
      <c r="CU96" s="12"/>
      <c r="CV96" s="12"/>
      <c r="CW96" s="12"/>
      <c r="CX96" s="12"/>
      <c r="CY96" s="12"/>
      <c r="CZ96" s="12"/>
      <c r="DA96" s="12"/>
      <c r="DB96" s="12"/>
      <c r="DC96" s="12"/>
      <c r="DD96" s="12"/>
      <c r="DE96" s="12"/>
    </row>
    <row r="97" spans="93:109" x14ac:dyDescent="0.25">
      <c r="CO97" s="12"/>
      <c r="CP97" s="12"/>
      <c r="CQ97" s="12"/>
      <c r="CR97" s="12"/>
      <c r="CS97" s="12"/>
      <c r="CT97" s="12"/>
      <c r="CU97" s="12"/>
      <c r="CV97" s="12"/>
      <c r="CW97" s="12"/>
      <c r="CX97" s="12"/>
      <c r="CY97" s="12"/>
      <c r="CZ97" s="12"/>
      <c r="DA97" s="12"/>
      <c r="DB97" s="12"/>
      <c r="DC97" s="12"/>
      <c r="DD97" s="12"/>
      <c r="DE97" s="12"/>
    </row>
    <row r="98" spans="93:109" x14ac:dyDescent="0.25">
      <c r="CO98" s="12"/>
      <c r="CP98" s="12"/>
      <c r="CQ98" s="12"/>
      <c r="CR98" s="12"/>
      <c r="CS98" s="12"/>
      <c r="CT98" s="12"/>
      <c r="CU98" s="12"/>
      <c r="CV98" s="12"/>
      <c r="CW98" s="12"/>
      <c r="CX98" s="12"/>
      <c r="CY98" s="12"/>
      <c r="CZ98" s="12"/>
      <c r="DA98" s="12"/>
      <c r="DB98" s="12"/>
    </row>
    <row r="99" spans="93:109" x14ac:dyDescent="0.25">
      <c r="CO99" s="12"/>
      <c r="CP99" s="12"/>
      <c r="CQ99" s="12"/>
      <c r="CR99" s="12"/>
      <c r="CS99" s="12"/>
      <c r="CT99" s="12"/>
      <c r="CU99" s="12"/>
      <c r="CV99" s="12"/>
      <c r="CW99" s="12"/>
      <c r="CX99" s="12"/>
      <c r="CY99" s="12"/>
      <c r="CZ99" s="12"/>
      <c r="DA99" s="12"/>
    </row>
    <row r="100" spans="93:109" x14ac:dyDescent="0.25">
      <c r="CO100" s="12"/>
      <c r="CP100" s="12"/>
      <c r="CQ100" s="12"/>
      <c r="CR100" s="12"/>
      <c r="CS100" s="12"/>
      <c r="CT100" s="12"/>
      <c r="CU100" s="12"/>
      <c r="CV100" s="12"/>
      <c r="CW100" s="12"/>
      <c r="CX100" s="12"/>
      <c r="CY100" s="12"/>
      <c r="CZ100" s="12"/>
      <c r="DA100" s="12"/>
    </row>
    <row r="101" spans="93:109" x14ac:dyDescent="0.25">
      <c r="CO101" s="12"/>
      <c r="CP101" s="12"/>
      <c r="CQ101" s="12"/>
      <c r="CR101" s="12"/>
      <c r="CS101" s="12"/>
      <c r="CT101" s="12"/>
      <c r="CU101" s="12"/>
      <c r="CV101" s="12"/>
      <c r="CW101" s="12"/>
      <c r="CX101" s="12"/>
      <c r="CY101" s="12"/>
      <c r="CZ101" s="12"/>
      <c r="DA101" s="12"/>
    </row>
    <row r="102" spans="93:109" x14ac:dyDescent="0.25">
      <c r="CO102" s="12"/>
      <c r="CP102" s="12"/>
      <c r="CQ102" s="12"/>
      <c r="CR102" s="12"/>
      <c r="CS102" s="12"/>
      <c r="CT102" s="12"/>
      <c r="CU102" s="12"/>
      <c r="CV102" s="12"/>
      <c r="CW102" s="12"/>
      <c r="CX102" s="12"/>
      <c r="CY102" s="12"/>
      <c r="CZ102" s="12"/>
      <c r="DA102" s="12"/>
    </row>
    <row r="103" spans="93:109" x14ac:dyDescent="0.25">
      <c r="CO103" s="12"/>
      <c r="CP103" s="12"/>
      <c r="CQ103" s="12"/>
      <c r="CR103" s="12"/>
      <c r="CS103" s="12"/>
      <c r="CT103" s="12"/>
      <c r="CU103" s="12"/>
      <c r="CV103" s="12"/>
      <c r="CW103" s="12"/>
      <c r="CX103" s="12"/>
      <c r="CY103" s="12"/>
      <c r="CZ103" s="12"/>
      <c r="DA103" s="12"/>
    </row>
    <row r="104" spans="93:109" x14ac:dyDescent="0.25">
      <c r="CO104" s="12"/>
      <c r="CP104" s="12"/>
      <c r="CQ104" s="12"/>
      <c r="CR104" s="12"/>
      <c r="CS104" s="12"/>
      <c r="CT104" s="12"/>
      <c r="CU104" s="12"/>
      <c r="CV104" s="12"/>
      <c r="CW104" s="12"/>
      <c r="CX104" s="12"/>
      <c r="CY104" s="12"/>
      <c r="CZ104" s="12"/>
    </row>
    <row r="105" spans="93:109" x14ac:dyDescent="0.25">
      <c r="CO105" s="12"/>
      <c r="CP105" s="12"/>
      <c r="CQ105" s="12"/>
      <c r="CR105" s="12"/>
      <c r="CS105" s="12"/>
      <c r="CT105" s="12"/>
      <c r="CU105" s="12"/>
      <c r="CV105" s="12"/>
      <c r="CW105" s="12"/>
      <c r="CX105" s="12"/>
      <c r="CY105" s="12"/>
      <c r="CZ105" s="12"/>
    </row>
    <row r="106" spans="93:109" x14ac:dyDescent="0.25">
      <c r="CO106" s="12"/>
      <c r="CP106" s="12"/>
      <c r="CQ106" s="12"/>
      <c r="CR106" s="12"/>
      <c r="CS106" s="12"/>
      <c r="CT106" s="12"/>
      <c r="CU106" s="12"/>
      <c r="CV106" s="12"/>
      <c r="CW106" s="12"/>
      <c r="CX106" s="12"/>
      <c r="CY106" s="12"/>
      <c r="CZ106" s="12"/>
    </row>
    <row r="107" spans="93:109" x14ac:dyDescent="0.25">
      <c r="CO107" s="12"/>
      <c r="CP107" s="12"/>
      <c r="CQ107" s="12"/>
      <c r="CR107" s="12"/>
      <c r="CS107" s="12"/>
      <c r="CT107" s="12"/>
      <c r="CU107" s="12"/>
      <c r="CV107" s="12"/>
      <c r="CW107" s="12"/>
      <c r="CX107" s="12"/>
      <c r="CY107" s="12"/>
      <c r="CZ107" s="12"/>
    </row>
    <row r="108" spans="93:109" x14ac:dyDescent="0.25">
      <c r="CO108" s="12"/>
      <c r="CP108" s="12"/>
      <c r="CQ108" s="12"/>
      <c r="CR108" s="12"/>
      <c r="CS108" s="12"/>
      <c r="CT108" s="12"/>
      <c r="CU108" s="12"/>
      <c r="CV108" s="12"/>
      <c r="CW108" s="12"/>
      <c r="CX108" s="12"/>
      <c r="CY108" s="12"/>
      <c r="CZ108" s="12"/>
    </row>
    <row r="109" spans="93:109" x14ac:dyDescent="0.25">
      <c r="CO109" s="12"/>
      <c r="CP109" s="12"/>
      <c r="CQ109" s="12"/>
      <c r="CR109" s="12"/>
      <c r="CS109" s="12"/>
      <c r="CT109" s="12"/>
      <c r="CU109" s="12"/>
      <c r="CV109" s="12"/>
      <c r="CW109" s="12"/>
      <c r="CX109" s="12"/>
      <c r="CY109" s="12"/>
      <c r="CZ109" s="12"/>
    </row>
    <row r="110" spans="93:109" x14ac:dyDescent="0.25">
      <c r="CO110" s="12"/>
      <c r="CP110" s="12"/>
      <c r="CQ110" s="12"/>
      <c r="CR110" s="12"/>
      <c r="CS110" s="12"/>
      <c r="CT110" s="12"/>
      <c r="CU110" s="12"/>
      <c r="CV110" s="12"/>
      <c r="CW110" s="12"/>
      <c r="CX110" s="12"/>
      <c r="CY110" s="12"/>
      <c r="CZ110" s="12"/>
    </row>
    <row r="111" spans="93:109" x14ac:dyDescent="0.25">
      <c r="CO111" s="12"/>
      <c r="CP111" s="12"/>
      <c r="CQ111" s="12"/>
      <c r="CR111" s="12"/>
      <c r="CS111" s="12"/>
      <c r="CT111" s="12"/>
      <c r="CU111" s="12"/>
      <c r="CV111" s="12"/>
      <c r="CW111" s="12"/>
      <c r="CX111" s="12"/>
      <c r="CY111" s="12"/>
      <c r="CZ111" s="12"/>
    </row>
    <row r="112" spans="93:109" x14ac:dyDescent="0.25">
      <c r="CO112" s="12"/>
      <c r="CP112" s="12"/>
      <c r="CQ112" s="12"/>
      <c r="CR112" s="12"/>
      <c r="CS112" s="12"/>
      <c r="CT112" s="12"/>
      <c r="CU112" s="12"/>
      <c r="CV112" s="12"/>
      <c r="CW112" s="12"/>
      <c r="CX112" s="12"/>
      <c r="CY112" s="12"/>
      <c r="CZ112" s="12"/>
    </row>
    <row r="113" spans="93:96" x14ac:dyDescent="0.25">
      <c r="CO113" s="12"/>
      <c r="CP113" s="12"/>
      <c r="CQ113" s="12"/>
      <c r="CR113" s="12"/>
    </row>
  </sheetData>
  <sheetProtection sheet="1" objects="1" scenarios="1"/>
  <mergeCells count="10">
    <mergeCell ref="B3:E3"/>
    <mergeCell ref="G21:G24"/>
    <mergeCell ref="G25:G29"/>
    <mergeCell ref="G30:G33"/>
    <mergeCell ref="G34:G35"/>
    <mergeCell ref="G36:G38"/>
    <mergeCell ref="B18:E18"/>
    <mergeCell ref="G39:G43"/>
    <mergeCell ref="G76:G96"/>
    <mergeCell ref="G44:G75"/>
  </mergeCells>
  <hyperlinks>
    <hyperlink ref="A1" location="TableOfContents!A1" display="TableOfContents" xr:uid="{0F5B9F02-A428-41F7-AE3E-11035DCC6524}"/>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C2D8C-8896-4E6B-B76A-D2899D04E0DD}">
  <sheetPr codeName="Sheet4">
    <tabColor theme="0" tint="-0.14999847407452621"/>
  </sheetPr>
  <dimension ref="A1:CL107"/>
  <sheetViews>
    <sheetView zoomScale="45" zoomScaleNormal="45" workbookViewId="0">
      <selection activeCell="B63" sqref="B1:B1048576"/>
    </sheetView>
  </sheetViews>
  <sheetFormatPr defaultColWidth="9" defaultRowHeight="15" x14ac:dyDescent="0.25"/>
  <cols>
    <col min="1" max="1" width="9" style="7"/>
    <col min="2" max="2" width="57.140625" style="7" bestFit="1" customWidth="1"/>
    <col min="3" max="4" width="11.5703125" style="7" customWidth="1"/>
    <col min="5" max="5" width="11.7109375" style="7" bestFit="1" customWidth="1"/>
    <col min="6" max="6" width="11.7109375" style="7" customWidth="1"/>
    <col min="7" max="7" width="20.7109375" style="12" bestFit="1" customWidth="1"/>
    <col min="8" max="8" width="24.85546875" style="7" bestFit="1" customWidth="1"/>
    <col min="9" max="9" width="15.7109375" style="7" bestFit="1" customWidth="1"/>
    <col min="10" max="10" width="16.5703125" style="7" bestFit="1" customWidth="1"/>
    <col min="11" max="11" width="0.28515625" style="7" customWidth="1"/>
    <col min="12" max="12" width="8.85546875" style="7" customWidth="1"/>
    <col min="13" max="16384" width="9" style="7"/>
  </cols>
  <sheetData>
    <row r="1" spans="1:6" x14ac:dyDescent="0.25">
      <c r="A1" s="11" t="s">
        <v>338</v>
      </c>
    </row>
    <row r="3" spans="1:6" ht="15.75" thickBot="1" x14ac:dyDescent="0.3">
      <c r="B3" s="226" t="s">
        <v>295</v>
      </c>
      <c r="C3" s="227"/>
      <c r="D3" s="227"/>
      <c r="E3" s="228"/>
      <c r="F3" s="94"/>
    </row>
    <row r="4" spans="1:6" ht="15.75" x14ac:dyDescent="0.25">
      <c r="B4" s="17" t="s">
        <v>103</v>
      </c>
      <c r="C4" s="2">
        <f>IF(C39="","",EXP(SUMPRODUCT(I20:I93,J20:J93)))</f>
        <v>2.9568352245567282</v>
      </c>
      <c r="E4" s="14"/>
      <c r="F4" s="12"/>
    </row>
    <row r="5" spans="1:6" ht="15.75" x14ac:dyDescent="0.25">
      <c r="B5" s="17" t="s">
        <v>104</v>
      </c>
      <c r="C5" s="2">
        <f>IF(C39="","",EXP(YEARFRAC(DATE(2010,1,1),C19)*0.0416-9.0859))</f>
        <v>2.0275747451018722E-4</v>
      </c>
      <c r="E5" s="14"/>
      <c r="F5" s="12"/>
    </row>
    <row r="6" spans="1:6" ht="15.75" x14ac:dyDescent="0.25">
      <c r="B6" s="17" t="s">
        <v>105</v>
      </c>
      <c r="C6" s="3">
        <f>IF(C39="","",C5*C4)</f>
        <v>5.9952044267388451E-4</v>
      </c>
      <c r="D6" s="41" t="s">
        <v>271</v>
      </c>
      <c r="E6" s="42" t="s">
        <v>272</v>
      </c>
      <c r="F6" s="41"/>
    </row>
    <row r="7" spans="1:6" ht="15.75" x14ac:dyDescent="0.25">
      <c r="B7" s="17" t="s">
        <v>371</v>
      </c>
      <c r="C7" s="43">
        <f>IF(C39="","",1-EXP(-$C$6/0.0416*(EXP(0.0416)-1)))</f>
        <v>6.1197786408806465E-4</v>
      </c>
      <c r="D7" s="3">
        <f>IF($C$39="","",C7/$C$15)</f>
        <v>4.7120397458122503E-4</v>
      </c>
      <c r="E7" s="60">
        <f>IF($C$39="","",C7*$C$15)</f>
        <v>7.9480846159380478E-4</v>
      </c>
      <c r="F7" s="40"/>
    </row>
    <row r="8" spans="1:6" ht="15.75" x14ac:dyDescent="0.25">
      <c r="B8" s="17" t="s">
        <v>373</v>
      </c>
      <c r="C8" s="43">
        <f>IF(C39="","",1-EXP(-$C$6/0.0416*(EXP(0.0416*2)-EXP(0.0416*1))))</f>
        <v>6.3796480154310053E-4</v>
      </c>
      <c r="D8" s="3">
        <f t="shared" ref="D8:D13" si="0">IF($C$39="","",C8/$C$15)</f>
        <v>4.912131104251393E-4</v>
      </c>
      <c r="E8" s="60">
        <f t="shared" ref="E8:E13" si="1">IF($C$39="","",C8*$C$15)</f>
        <v>8.2855909048452437E-4</v>
      </c>
      <c r="F8" s="40"/>
    </row>
    <row r="9" spans="1:6" ht="15.75" x14ac:dyDescent="0.25">
      <c r="B9" s="17" t="s">
        <v>374</v>
      </c>
      <c r="C9" s="43">
        <f>IF(C39="","",1-EXP(-$C$6/0.0416*(EXP(0.0416*3)-EXP(0.0416*2))))</f>
        <v>6.6505487725010415E-4</v>
      </c>
      <c r="D9" s="3">
        <f t="shared" si="0"/>
        <v>5.1207162850874354E-4</v>
      </c>
      <c r="E9" s="60">
        <f t="shared" si="1"/>
        <v>8.6374242416478438E-4</v>
      </c>
      <c r="F9" s="40"/>
    </row>
    <row r="10" spans="1:6" ht="15.75" x14ac:dyDescent="0.25">
      <c r="B10" s="17" t="s">
        <v>375</v>
      </c>
      <c r="C10" s="43">
        <f>IF(C39="","",1-EXP(-$C$6/0.0416*(EXP(0.0416*4)-EXP(0.0416*3))))</f>
        <v>6.9329488726532773E-4</v>
      </c>
      <c r="D10" s="3">
        <f t="shared" si="0"/>
        <v>5.3381556034395134E-4</v>
      </c>
      <c r="E10" s="60">
        <f t="shared" si="1"/>
        <v>9.0041923918168115E-4</v>
      </c>
      <c r="F10" s="40"/>
    </row>
    <row r="11" spans="1:6" ht="15.75" x14ac:dyDescent="0.25">
      <c r="B11" s="17" t="s">
        <v>376</v>
      </c>
      <c r="C11" s="43">
        <f>IF(C39="","",1-EXP(-$C$6/0.0416*(EXP(0.0416*2)-EXP(0.0416*0))))</f>
        <v>1.2495522452945496E-3</v>
      </c>
      <c r="D11" s="3">
        <f t="shared" si="0"/>
        <v>9.6211647345623131E-4</v>
      </c>
      <c r="E11" s="60">
        <f t="shared" si="1"/>
        <v>1.6228604922558585E-3</v>
      </c>
      <c r="F11" s="40"/>
    </row>
    <row r="12" spans="1:6" ht="15.75" x14ac:dyDescent="0.25">
      <c r="B12" s="17" t="s">
        <v>377</v>
      </c>
      <c r="C12" s="43">
        <f>IF(C39="","",1-EXP(-$C$6/0.0416*(EXP(0.0416*3)-EXP(0.0416*0))))</f>
        <v>1.9137761017294919E-3</v>
      </c>
      <c r="D12" s="3">
        <f t="shared" si="0"/>
        <v>1.4735482417117818E-3</v>
      </c>
      <c r="E12" s="60">
        <f t="shared" si="1"/>
        <v>2.4855236251351068E-3</v>
      </c>
      <c r="F12" s="40"/>
    </row>
    <row r="13" spans="1:6" ht="15.75" x14ac:dyDescent="0.25">
      <c r="B13" s="17" t="s">
        <v>378</v>
      </c>
      <c r="C13" s="43">
        <f>IF(C39="","",1-EXP(-$C$6/0.0416*(EXP(0.0416*4)-EXP(0.0416*0))))</f>
        <v>2.6057441778080115E-3</v>
      </c>
      <c r="D13" s="3">
        <f t="shared" si="0"/>
        <v>2.0063421985935322E-3</v>
      </c>
      <c r="E13" s="60">
        <f t="shared" si="1"/>
        <v>3.3842196634951637E-3</v>
      </c>
      <c r="F13" s="40"/>
    </row>
    <row r="14" spans="1:6" ht="15.75" x14ac:dyDescent="0.25">
      <c r="B14" s="17"/>
      <c r="C14" s="40"/>
      <c r="E14" s="14"/>
      <c r="F14" s="12"/>
    </row>
    <row r="15" spans="1:6" ht="15.75" x14ac:dyDescent="0.25">
      <c r="B15" s="17" t="s">
        <v>270</v>
      </c>
      <c r="C15" s="2">
        <f>IF(C39="","",EXP(1.96*SQRT(C16)))</f>
        <v>1.2987536122375669</v>
      </c>
      <c r="E15" s="14"/>
      <c r="F15" s="12"/>
    </row>
    <row r="16" spans="1:6" ht="15.75" x14ac:dyDescent="0.25">
      <c r="B16" s="18" t="s">
        <v>274</v>
      </c>
      <c r="C16" s="4" cm="1">
        <f t="array" ref="C16">IF(C39="","",MMULT(MMULT(TRANSPOSE(I20:I93),Q20:CL93),I20:I93))</f>
        <v>1.7787535771212337E-2</v>
      </c>
      <c r="D16" s="19"/>
      <c r="E16" s="44"/>
      <c r="F16" s="12"/>
    </row>
    <row r="17" spans="2:90" ht="15.75" x14ac:dyDescent="0.25">
      <c r="B17" s="115"/>
    </row>
    <row r="18" spans="2:90" x14ac:dyDescent="0.25">
      <c r="B18" s="223" t="s">
        <v>284</v>
      </c>
      <c r="C18" s="224"/>
      <c r="D18" s="224"/>
      <c r="E18" s="225"/>
      <c r="F18" s="94"/>
    </row>
    <row r="19" spans="2:90" ht="15.75" x14ac:dyDescent="0.25">
      <c r="B19" s="16" t="s">
        <v>102</v>
      </c>
      <c r="C19" s="6">
        <f>INDEX(Input_Cases!$B:$C,MATCH('D1T Male'!$B19,Input_Cases!$B:$B,0),2)</f>
        <v>45292</v>
      </c>
      <c r="E19" s="14"/>
      <c r="G19" s="77" t="s">
        <v>287</v>
      </c>
      <c r="H19" s="37" t="s">
        <v>290</v>
      </c>
      <c r="I19" s="37" t="s">
        <v>299</v>
      </c>
      <c r="J19" s="37" t="s">
        <v>291</v>
      </c>
      <c r="K19" s="37"/>
      <c r="L19" s="37"/>
      <c r="M19" s="78" t="s">
        <v>399</v>
      </c>
      <c r="N19" s="78" t="s">
        <v>399</v>
      </c>
      <c r="O19" s="78" t="s">
        <v>399</v>
      </c>
      <c r="P19" s="38" t="s">
        <v>269</v>
      </c>
      <c r="Q19" s="38" t="s">
        <v>0</v>
      </c>
      <c r="R19" s="38" t="s">
        <v>311</v>
      </c>
      <c r="S19" s="38" t="s">
        <v>312</v>
      </c>
      <c r="T19" s="38" t="s">
        <v>314</v>
      </c>
      <c r="U19" s="38" t="s">
        <v>313</v>
      </c>
      <c r="V19" s="38" t="s">
        <v>6</v>
      </c>
      <c r="W19" s="38" t="s">
        <v>8</v>
      </c>
      <c r="X19" s="38" t="s">
        <v>10</v>
      </c>
      <c r="Y19" s="38" t="s">
        <v>12</v>
      </c>
      <c r="Z19" s="38" t="s">
        <v>14</v>
      </c>
      <c r="AA19" s="38" t="s">
        <v>16</v>
      </c>
      <c r="AB19" s="38" t="s">
        <v>18</v>
      </c>
      <c r="AC19" s="38" t="s">
        <v>20</v>
      </c>
      <c r="AD19" s="38" t="s">
        <v>22</v>
      </c>
      <c r="AE19" s="38" t="s">
        <v>24</v>
      </c>
      <c r="AF19" s="38" t="s">
        <v>26</v>
      </c>
      <c r="AG19" s="38" t="s">
        <v>28</v>
      </c>
      <c r="AH19" s="38" t="s">
        <v>30</v>
      </c>
      <c r="AI19" s="38" t="s">
        <v>32</v>
      </c>
      <c r="AJ19" s="38" t="s">
        <v>137</v>
      </c>
      <c r="AK19" s="38" t="s">
        <v>138</v>
      </c>
      <c r="AL19" s="38" t="s">
        <v>139</v>
      </c>
      <c r="AM19" s="38" t="s">
        <v>140</v>
      </c>
      <c r="AN19" s="38" t="s">
        <v>141</v>
      </c>
      <c r="AO19" s="38"/>
      <c r="AP19" s="38" t="s">
        <v>34</v>
      </c>
      <c r="AQ19" s="38" t="s">
        <v>36</v>
      </c>
      <c r="AR19" s="38"/>
      <c r="AS19" s="38"/>
      <c r="AT19" s="38"/>
      <c r="AU19" s="38"/>
      <c r="AV19" s="38" t="s">
        <v>45</v>
      </c>
      <c r="AW19" s="38" t="s">
        <v>49</v>
      </c>
      <c r="AX19" s="38"/>
      <c r="AY19" s="38" t="s">
        <v>76</v>
      </c>
      <c r="AZ19" s="38" t="s">
        <v>53</v>
      </c>
      <c r="BA19" s="38"/>
      <c r="BB19" s="38" t="s">
        <v>57</v>
      </c>
      <c r="BC19" s="38" t="s">
        <v>58</v>
      </c>
      <c r="BD19" s="38"/>
      <c r="BE19" s="38"/>
      <c r="BF19" s="38"/>
      <c r="BG19" s="38" t="s">
        <v>60</v>
      </c>
      <c r="BH19" s="38"/>
      <c r="BI19" s="38"/>
      <c r="BJ19" s="38"/>
      <c r="BK19" s="38"/>
      <c r="BL19" s="38" t="s">
        <v>63</v>
      </c>
      <c r="BM19" s="38"/>
      <c r="BN19" s="38"/>
      <c r="BO19" s="38" t="s">
        <v>9</v>
      </c>
      <c r="BP19" s="38" t="s">
        <v>5</v>
      </c>
      <c r="BQ19" s="38" t="s">
        <v>1</v>
      </c>
      <c r="BR19" s="38" t="s">
        <v>35</v>
      </c>
      <c r="BS19" s="38" t="s">
        <v>27</v>
      </c>
      <c r="BT19" s="38" t="s">
        <v>175</v>
      </c>
      <c r="BU19" s="38" t="s">
        <v>176</v>
      </c>
      <c r="BV19" s="38" t="s">
        <v>2</v>
      </c>
      <c r="BW19" s="38" t="s">
        <v>177</v>
      </c>
      <c r="BX19" s="38" t="s">
        <v>126</v>
      </c>
      <c r="BY19" s="38" t="s">
        <v>178</v>
      </c>
      <c r="BZ19" s="38" t="s">
        <v>382</v>
      </c>
      <c r="CA19" s="38" t="s">
        <v>154</v>
      </c>
      <c r="CB19" s="38" t="s">
        <v>179</v>
      </c>
      <c r="CC19" s="38" t="s">
        <v>180</v>
      </c>
      <c r="CD19" s="38" t="s">
        <v>383</v>
      </c>
      <c r="CE19" s="38" t="s">
        <v>181</v>
      </c>
      <c r="CF19" s="38" t="s">
        <v>182</v>
      </c>
      <c r="CG19" s="38" t="s">
        <v>183</v>
      </c>
      <c r="CH19" s="38" t="s">
        <v>184</v>
      </c>
      <c r="CI19" s="38" t="s">
        <v>185</v>
      </c>
      <c r="CJ19" s="38" t="s">
        <v>186</v>
      </c>
      <c r="CK19" s="38" t="s">
        <v>187</v>
      </c>
      <c r="CL19" s="39" t="s">
        <v>188</v>
      </c>
    </row>
    <row r="20" spans="2:90" x14ac:dyDescent="0.25">
      <c r="B20" s="13" t="s">
        <v>65</v>
      </c>
      <c r="C20" s="6" t="str">
        <f>INDEX(Input_Cases!$B:$C,MATCH('D1T Male'!$B20,Input_Cases!$B:$B,0),2)</f>
        <v>01/01/1997</v>
      </c>
      <c r="E20" s="14"/>
      <c r="G20" s="36" t="s">
        <v>292</v>
      </c>
      <c r="H20" s="7" t="s">
        <v>0</v>
      </c>
      <c r="I20" s="22">
        <f>IF(2009 -YEAR(C20)&gt;50,2009 -YEAR(C20),ROUND((2009 -YEAR(C20))*0.65105+17.4522,3))</f>
        <v>25.265000000000001</v>
      </c>
      <c r="J20" s="23">
        <v>7.0885043851312099E-2</v>
      </c>
      <c r="M20" s="7" t="str">
        <f t="shared" ref="M20:M51" si="2">IF(H20=P20,"X","")</f>
        <v>X</v>
      </c>
      <c r="N20" s="7" t="str">
        <f>IF(O20=P20,"X","")</f>
        <v>X</v>
      </c>
      <c r="O20" s="7" t="str" cm="1">
        <f t="array" ref="O20:O93">TRANSPOSE(Q19:CL19)</f>
        <v>age</v>
      </c>
      <c r="P20" s="24" t="s">
        <v>0</v>
      </c>
      <c r="Q20" s="25">
        <v>1.4120938871E-5</v>
      </c>
      <c r="R20" s="25">
        <v>2.6822624943586201E-5</v>
      </c>
      <c r="S20" s="25">
        <v>5.45884404301706E-6</v>
      </c>
      <c r="T20" s="25">
        <v>2.0329358951551501E-6</v>
      </c>
      <c r="U20" s="25">
        <v>4.4944624837511398E-7</v>
      </c>
      <c r="V20" s="25">
        <v>-2.5854389061388301E-6</v>
      </c>
      <c r="W20" s="25">
        <v>-2.1423766892381798E-6</v>
      </c>
      <c r="X20" s="25">
        <v>6.8067159716140095E-7</v>
      </c>
      <c r="Y20" s="25">
        <v>4.0823191939845703E-6</v>
      </c>
      <c r="Z20" s="25">
        <v>-2.6466414066071302E-6</v>
      </c>
      <c r="AA20" s="25">
        <v>-1.2684254936196799E-5</v>
      </c>
      <c r="AB20" s="25">
        <v>-1.9615882176294102E-6</v>
      </c>
      <c r="AC20" s="25">
        <v>-3.58803411048641E-6</v>
      </c>
      <c r="AD20" s="25">
        <v>-9.1076485838087399E-6</v>
      </c>
      <c r="AE20" s="25">
        <v>-2.2706142330608502E-6</v>
      </c>
      <c r="AF20" s="25">
        <v>1.61648996196957E-5</v>
      </c>
      <c r="AG20" s="25">
        <v>9.3243891789855596E-6</v>
      </c>
      <c r="AH20" s="25">
        <v>4.2849912675001899E-7</v>
      </c>
      <c r="AI20" s="25">
        <v>7.5450827787509599E-6</v>
      </c>
      <c r="AJ20" s="25">
        <v>-1.6022213142183699E-5</v>
      </c>
      <c r="AK20" s="25">
        <v>8.2321525630291097E-6</v>
      </c>
      <c r="AL20" s="25">
        <v>6.2464452464025397E-6</v>
      </c>
      <c r="AM20" s="25">
        <v>1.1662763734674E-5</v>
      </c>
      <c r="AN20" s="25">
        <v>-1.6548914938115399E-7</v>
      </c>
      <c r="AO20" s="25">
        <v>0</v>
      </c>
      <c r="AP20" s="25">
        <v>-3.3522933682159999E-6</v>
      </c>
      <c r="AQ20" s="24">
        <v>1.28269246476128E-4</v>
      </c>
      <c r="AR20" s="25">
        <v>0</v>
      </c>
      <c r="AS20" s="25">
        <v>0</v>
      </c>
      <c r="AT20" s="25">
        <v>0</v>
      </c>
      <c r="AU20" s="25">
        <v>0</v>
      </c>
      <c r="AV20" s="25">
        <v>6.4806222576470102E-5</v>
      </c>
      <c r="AW20" s="25">
        <v>7.9328250598069006E-6</v>
      </c>
      <c r="AX20" s="25">
        <v>0</v>
      </c>
      <c r="AY20" s="25">
        <v>9.4469917878257904E-5</v>
      </c>
      <c r="AZ20" s="24">
        <v>1.88178745609621E-4</v>
      </c>
      <c r="BA20" s="25">
        <v>0</v>
      </c>
      <c r="BB20" s="25">
        <v>-8.9691145068557406E-6</v>
      </c>
      <c r="BC20" s="24">
        <v>5.4399892602511701E-4</v>
      </c>
      <c r="BD20" s="25">
        <v>0</v>
      </c>
      <c r="BE20" s="25">
        <v>0</v>
      </c>
      <c r="BF20" s="25">
        <v>0</v>
      </c>
      <c r="BG20" s="25">
        <v>-8.3660893728887394E-6</v>
      </c>
      <c r="BH20" s="25">
        <v>0</v>
      </c>
      <c r="BI20" s="25">
        <v>0</v>
      </c>
      <c r="BJ20" s="25">
        <v>0</v>
      </c>
      <c r="BK20" s="25">
        <v>0</v>
      </c>
      <c r="BL20" s="24">
        <v>2.3205926262556201E-4</v>
      </c>
      <c r="BM20" s="25">
        <v>0</v>
      </c>
      <c r="BN20" s="25">
        <v>0</v>
      </c>
      <c r="BO20" s="25">
        <v>-1.0374927786401001E-5</v>
      </c>
      <c r="BP20" s="25">
        <v>-1.92567715494998E-6</v>
      </c>
      <c r="BQ20" s="25">
        <v>-3.0773279017334501E-6</v>
      </c>
      <c r="BR20" s="25">
        <v>-2.9512622816206501E-6</v>
      </c>
      <c r="BS20" s="25">
        <v>-4.1722489053750301E-6</v>
      </c>
      <c r="BT20" s="25">
        <v>-3.7676704064001102E-7</v>
      </c>
      <c r="BU20" s="25">
        <v>-6.07560121544369E-7</v>
      </c>
      <c r="BV20" s="24">
        <v>1.5011965976072201E-4</v>
      </c>
      <c r="BW20" s="25">
        <v>-6.3754581786088497E-6</v>
      </c>
      <c r="BX20" s="25">
        <v>-9.5410161206399493E-6</v>
      </c>
      <c r="BY20" s="25">
        <v>9.3815653296052694E-6</v>
      </c>
      <c r="BZ20" s="25">
        <v>-3.1169587038347599E-5</v>
      </c>
      <c r="CA20" s="25">
        <v>-7.6479722749770901E-6</v>
      </c>
      <c r="CB20" s="25">
        <v>3.8627252848653103E-6</v>
      </c>
      <c r="CC20" s="25">
        <v>2.4803809322735199E-6</v>
      </c>
      <c r="CD20" s="25">
        <v>-3.5778717619700501E-6</v>
      </c>
      <c r="CE20" s="25">
        <v>-2.6992392091453599E-5</v>
      </c>
      <c r="CF20" s="25">
        <v>-2.3278119669698101E-5</v>
      </c>
      <c r="CG20" s="25">
        <v>1.59872513994651E-5</v>
      </c>
      <c r="CH20" s="25">
        <v>1.7742904868304499E-5</v>
      </c>
      <c r="CI20" s="24">
        <v>-2.4075626212020701E-4</v>
      </c>
      <c r="CJ20" s="25">
        <v>3.6157754553110098E-5</v>
      </c>
      <c r="CK20" s="25">
        <v>-1.06274746734012E-5</v>
      </c>
      <c r="CL20" s="26">
        <v>-1.184264320225E-4</v>
      </c>
    </row>
    <row r="21" spans="2:90" ht="14.25" customHeight="1" x14ac:dyDescent="0.25">
      <c r="B21" s="13" t="s">
        <v>372</v>
      </c>
      <c r="C21" s="1">
        <f>INDEX(Input_Cases!$B:$C,MATCH('D1T Male'!$B21,Input_Cases!$B:$B,0),2)</f>
        <v>1</v>
      </c>
      <c r="E21" s="14"/>
      <c r="G21" s="204" t="s">
        <v>310</v>
      </c>
      <c r="H21" s="7" t="s">
        <v>311</v>
      </c>
      <c r="I21" s="22">
        <f>IF($C$21&gt;1,1,0)</f>
        <v>0</v>
      </c>
      <c r="J21" s="23">
        <v>0.52266985251526898</v>
      </c>
      <c r="M21" s="7" t="str">
        <f t="shared" si="2"/>
        <v>X</v>
      </c>
      <c r="N21" s="7" t="str">
        <f t="shared" ref="N21:N84" si="3">IF(O21=P21,"X","")</f>
        <v>X</v>
      </c>
      <c r="O21" s="7" t="str">
        <v>IMD2</v>
      </c>
      <c r="P21" s="24" t="s">
        <v>311</v>
      </c>
      <c r="Q21" s="25">
        <v>2.6822624943586201E-5</v>
      </c>
      <c r="R21" s="24">
        <v>2.1510943835572199E-2</v>
      </c>
      <c r="S21" s="24">
        <v>-1.55062011177527E-3</v>
      </c>
      <c r="T21" s="25">
        <v>-2.04889152288642E-5</v>
      </c>
      <c r="U21" s="25">
        <v>2.22586222732539E-5</v>
      </c>
      <c r="V21" s="24">
        <v>7.92231835068251E-4</v>
      </c>
      <c r="W21" s="25">
        <v>4.2097755071586697E-6</v>
      </c>
      <c r="X21" s="25">
        <v>-1.6469137743437402E-5</v>
      </c>
      <c r="Y21" s="24">
        <v>1.04105361199593E-4</v>
      </c>
      <c r="Z21" s="24">
        <v>-1.38264023693654E-4</v>
      </c>
      <c r="AA21" s="24">
        <v>1.3046353680907599E-4</v>
      </c>
      <c r="AB21" s="25">
        <v>4.8713350238774397E-5</v>
      </c>
      <c r="AC21" s="24">
        <v>1.0332431572975599E-4</v>
      </c>
      <c r="AD21" s="24">
        <v>-1.13001383580761E-4</v>
      </c>
      <c r="AE21" s="24">
        <v>-1.3517335309586501E-4</v>
      </c>
      <c r="AF21" s="25">
        <v>7.5996515971666999E-5</v>
      </c>
      <c r="AG21" s="24">
        <v>2.2827445787209499E-4</v>
      </c>
      <c r="AH21" s="24">
        <v>-2.6346366230801802E-4</v>
      </c>
      <c r="AI21" s="24">
        <v>1.4206788028796799E-4</v>
      </c>
      <c r="AJ21" s="25">
        <v>9.5924360669075604E-5</v>
      </c>
      <c r="AK21" s="25">
        <v>6.03139172699577E-5</v>
      </c>
      <c r="AL21" s="24">
        <v>-1.01029100396596E-4</v>
      </c>
      <c r="AM21" s="25">
        <v>-5.2952629025947998E-5</v>
      </c>
      <c r="AN21" s="25">
        <v>1.2399155662706E-6</v>
      </c>
      <c r="AO21" s="25">
        <v>0</v>
      </c>
      <c r="AP21" s="24">
        <v>-1.42761348763322E-4</v>
      </c>
      <c r="AQ21" s="24">
        <v>-1.62130910049601E-3</v>
      </c>
      <c r="AR21" s="25">
        <v>0</v>
      </c>
      <c r="AS21" s="25">
        <v>0</v>
      </c>
      <c r="AT21" s="25">
        <v>0</v>
      </c>
      <c r="AU21" s="25">
        <v>0</v>
      </c>
      <c r="AV21" s="24">
        <v>5.94669600845523E-4</v>
      </c>
      <c r="AW21" s="25">
        <v>-5.51445917377348E-5</v>
      </c>
      <c r="AX21" s="25">
        <v>0</v>
      </c>
      <c r="AY21" s="24">
        <v>3.9613156640080601E-4</v>
      </c>
      <c r="AZ21" s="24">
        <v>-2.63893767203729E-4</v>
      </c>
      <c r="BA21" s="24">
        <v>0</v>
      </c>
      <c r="BB21" s="25">
        <v>-2.3373309401681401E-5</v>
      </c>
      <c r="BC21" s="24">
        <v>1.9589619359054299E-2</v>
      </c>
      <c r="BD21" s="24">
        <v>0</v>
      </c>
      <c r="BE21" s="24">
        <v>0</v>
      </c>
      <c r="BF21" s="24">
        <v>0</v>
      </c>
      <c r="BG21" s="25">
        <v>-7.9875331919120502E-5</v>
      </c>
      <c r="BH21" s="25">
        <v>0</v>
      </c>
      <c r="BI21" s="25">
        <v>0</v>
      </c>
      <c r="BJ21" s="25">
        <v>0</v>
      </c>
      <c r="BK21" s="25">
        <v>0</v>
      </c>
      <c r="BL21" s="24">
        <v>7.8350536342544695E-4</v>
      </c>
      <c r="BM21" s="25">
        <v>0</v>
      </c>
      <c r="BN21" s="25">
        <v>0</v>
      </c>
      <c r="BO21" s="25">
        <v>-3.2728633763874899E-5</v>
      </c>
      <c r="BP21" s="25">
        <v>2.8663744343513099E-5</v>
      </c>
      <c r="BQ21" s="25">
        <v>-6.3666263142710401E-6</v>
      </c>
      <c r="BR21" s="25">
        <v>4.66788163512715E-6</v>
      </c>
      <c r="BS21" s="25">
        <v>-1.36218172390824E-5</v>
      </c>
      <c r="BT21" s="25">
        <v>-8.4527583951479408E-6</v>
      </c>
      <c r="BU21" s="25">
        <v>-1.36808375343502E-5</v>
      </c>
      <c r="BV21" s="24">
        <v>-1.87291081647189E-4</v>
      </c>
      <c r="BW21" s="25">
        <v>5.5618695709671697E-5</v>
      </c>
      <c r="BX21" s="24">
        <v>1.0486023988363099E-4</v>
      </c>
      <c r="BY21" s="25">
        <v>-4.2175813084706201E-5</v>
      </c>
      <c r="BZ21" s="24">
        <v>-2.0328839993560201E-2</v>
      </c>
      <c r="CA21" s="24">
        <v>1.1099339862307599E-4</v>
      </c>
      <c r="CB21" s="24">
        <v>-2.1259897444684999E-4</v>
      </c>
      <c r="CC21" s="25">
        <v>-3.41962332039993E-5</v>
      </c>
      <c r="CD21" s="24">
        <v>-2.1247246149565799E-4</v>
      </c>
      <c r="CE21" s="24">
        <v>1.9131347248744999E-4</v>
      </c>
      <c r="CF21" s="24">
        <v>-9.7049025534825498E-4</v>
      </c>
      <c r="CG21" s="25">
        <v>8.5940249120315001E-5</v>
      </c>
      <c r="CH21" s="24">
        <v>-6.1067968812142804E-4</v>
      </c>
      <c r="CI21" s="24">
        <v>1.5026144590622599E-2</v>
      </c>
      <c r="CJ21" s="24">
        <v>-4.7352225851377602E-4</v>
      </c>
      <c r="CK21" s="24">
        <v>2.2775601887090901E-4</v>
      </c>
      <c r="CL21" s="26">
        <v>1.67938937730212E-2</v>
      </c>
    </row>
    <row r="22" spans="2:90" ht="14.25" customHeight="1" x14ac:dyDescent="0.25">
      <c r="B22" s="13"/>
      <c r="C22" s="12"/>
      <c r="D22" s="12"/>
      <c r="E22" s="50"/>
      <c r="G22" s="205"/>
      <c r="H22" s="7" t="s">
        <v>312</v>
      </c>
      <c r="I22" s="22">
        <f>IF($C$21&gt;2,1,0)</f>
        <v>0</v>
      </c>
      <c r="J22" s="23">
        <v>-1.47009785058375E-2</v>
      </c>
      <c r="M22" s="7" t="str">
        <f t="shared" si="2"/>
        <v>X</v>
      </c>
      <c r="N22" s="7" t="str">
        <f t="shared" si="3"/>
        <v>X</v>
      </c>
      <c r="O22" s="7" t="str">
        <v>IMD3</v>
      </c>
      <c r="P22" s="24" t="s">
        <v>312</v>
      </c>
      <c r="Q22" s="25">
        <v>5.45884404301706E-6</v>
      </c>
      <c r="R22" s="24">
        <v>-1.55062011177527E-3</v>
      </c>
      <c r="S22" s="24">
        <v>3.1956872330563702E-3</v>
      </c>
      <c r="T22" s="24">
        <v>-1.58209707799312E-3</v>
      </c>
      <c r="U22" s="25">
        <v>1.08999880363196E-5</v>
      </c>
      <c r="V22" s="25">
        <v>1.4608697685345801E-5</v>
      </c>
      <c r="W22" s="25">
        <v>-4.1147604824646403E-6</v>
      </c>
      <c r="X22" s="25">
        <v>6.2181431373044307E-5</v>
      </c>
      <c r="Y22" s="24">
        <v>-2.03829778361642E-4</v>
      </c>
      <c r="Z22" s="24">
        <v>3.2276979900434401E-4</v>
      </c>
      <c r="AA22" s="25">
        <v>3.5563433450471701E-5</v>
      </c>
      <c r="AB22" s="25">
        <v>5.5400838780444601E-5</v>
      </c>
      <c r="AC22" s="25">
        <v>-4.2910651114192003E-5</v>
      </c>
      <c r="AD22" s="24">
        <v>1.88150890919019E-4</v>
      </c>
      <c r="AE22" s="25">
        <v>3.29425682117433E-5</v>
      </c>
      <c r="AF22" s="24">
        <v>-1.2036630314649701E-4</v>
      </c>
      <c r="AG22" s="25">
        <v>2.2604964362922001E-6</v>
      </c>
      <c r="AH22" s="25">
        <v>6.5462844834784004E-5</v>
      </c>
      <c r="AI22" s="24">
        <v>-4.1853723301312103E-4</v>
      </c>
      <c r="AJ22" s="25">
        <v>4.6273755884282997E-5</v>
      </c>
      <c r="AK22" s="25">
        <v>1.7459223934216199E-5</v>
      </c>
      <c r="AL22" s="25">
        <v>3.9344210230016997E-6</v>
      </c>
      <c r="AM22" s="25">
        <v>3.2067730564776897E-5</v>
      </c>
      <c r="AN22" s="25">
        <v>6.55246447737913E-7</v>
      </c>
      <c r="AO22" s="25">
        <v>0</v>
      </c>
      <c r="AP22" s="25">
        <v>7.7071618861058503E-5</v>
      </c>
      <c r="AQ22" s="25">
        <v>6.0947476916622497E-5</v>
      </c>
      <c r="AR22" s="25">
        <v>0</v>
      </c>
      <c r="AS22" s="25">
        <v>0</v>
      </c>
      <c r="AT22" s="25">
        <v>0</v>
      </c>
      <c r="AU22" s="25">
        <v>0</v>
      </c>
      <c r="AV22" s="24">
        <v>-1.3196606810794999E-4</v>
      </c>
      <c r="AW22" s="25">
        <v>-7.3045231613749206E-5</v>
      </c>
      <c r="AX22" s="25">
        <v>0</v>
      </c>
      <c r="AY22" s="24">
        <v>1.13081238855451E-4</v>
      </c>
      <c r="AZ22" s="24">
        <v>1.19941309804092E-4</v>
      </c>
      <c r="BA22" s="24">
        <v>0</v>
      </c>
      <c r="BB22" s="25">
        <v>-5.3542380345928997E-5</v>
      </c>
      <c r="BC22" s="24">
        <v>3.8982877569763898E-4</v>
      </c>
      <c r="BD22" s="24">
        <v>0</v>
      </c>
      <c r="BE22" s="24">
        <v>0</v>
      </c>
      <c r="BF22" s="24">
        <v>0</v>
      </c>
      <c r="BG22" s="25">
        <v>6.2695855814572104E-5</v>
      </c>
      <c r="BH22" s="25">
        <v>0</v>
      </c>
      <c r="BI22" s="25">
        <v>0</v>
      </c>
      <c r="BJ22" s="25">
        <v>0</v>
      </c>
      <c r="BK22" s="25">
        <v>0</v>
      </c>
      <c r="BL22" s="24">
        <v>4.7669151013648601E-4</v>
      </c>
      <c r="BM22" s="25">
        <v>0</v>
      </c>
      <c r="BN22" s="25">
        <v>0</v>
      </c>
      <c r="BO22" s="25">
        <v>-7.1507501940245298E-6</v>
      </c>
      <c r="BP22" s="25">
        <v>-1.9204092171158599E-6</v>
      </c>
      <c r="BQ22" s="25">
        <v>2.34901041279489E-6</v>
      </c>
      <c r="BR22" s="25">
        <v>-1.83247033132242E-6</v>
      </c>
      <c r="BS22" s="25">
        <v>-1.17095210640601E-5</v>
      </c>
      <c r="BT22" s="25">
        <v>4.6073874264826496E-6</v>
      </c>
      <c r="BU22" s="25">
        <v>-3.8991432010700598E-6</v>
      </c>
      <c r="BV22" s="25">
        <v>-1.25221110547385E-5</v>
      </c>
      <c r="BW22" s="25">
        <v>-6.5609222199173498E-6</v>
      </c>
      <c r="BX22" s="24">
        <v>1.23644936082541E-4</v>
      </c>
      <c r="BY22" s="24">
        <v>-1.5992390840249899E-4</v>
      </c>
      <c r="BZ22" s="25">
        <v>-6.2487957661707001E-5</v>
      </c>
      <c r="CA22" s="25">
        <v>-4.61347312088128E-5</v>
      </c>
      <c r="CB22" s="25">
        <v>-7.7523405836189005E-5</v>
      </c>
      <c r="CC22" s="25">
        <v>-7.57812812010385E-5</v>
      </c>
      <c r="CD22" s="25">
        <v>-9.6579025255390903E-5</v>
      </c>
      <c r="CE22" s="25">
        <v>-6.7134428999692295E-5</v>
      </c>
      <c r="CF22" s="24">
        <v>3.32996702813084E-4</v>
      </c>
      <c r="CG22" s="24">
        <v>-3.0491082184007303E-4</v>
      </c>
      <c r="CH22" s="24">
        <v>2.2891723346185101E-4</v>
      </c>
      <c r="CI22" s="25">
        <v>-5.43534041674746E-5</v>
      </c>
      <c r="CJ22" s="24">
        <v>1.5841376101717201E-4</v>
      </c>
      <c r="CK22" s="24">
        <v>1.00634069308747E-4</v>
      </c>
      <c r="CL22" s="27">
        <v>-8.6084855452268997E-5</v>
      </c>
    </row>
    <row r="23" spans="2:90" ht="14.25" customHeight="1" x14ac:dyDescent="0.25">
      <c r="B23" s="13"/>
      <c r="C23" s="12"/>
      <c r="D23" s="12"/>
      <c r="E23" s="50"/>
      <c r="G23" s="205"/>
      <c r="H23" s="7" t="s">
        <v>314</v>
      </c>
      <c r="I23" s="22">
        <f>IF($C$21&gt;3,1,0)</f>
        <v>0</v>
      </c>
      <c r="J23" s="23">
        <v>-7.7727572309582299E-3</v>
      </c>
      <c r="M23" s="7" t="str">
        <f t="shared" si="2"/>
        <v>X</v>
      </c>
      <c r="N23" s="7" t="str">
        <f t="shared" si="3"/>
        <v>X</v>
      </c>
      <c r="O23" s="7" t="str">
        <v>IMD4</v>
      </c>
      <c r="P23" s="24" t="s">
        <v>314</v>
      </c>
      <c r="Q23" s="25">
        <v>2.0329358951551501E-6</v>
      </c>
      <c r="R23" s="25">
        <v>-2.04889152288642E-5</v>
      </c>
      <c r="S23" s="24">
        <v>-1.58209707799312E-3</v>
      </c>
      <c r="T23" s="24">
        <v>3.43349501692601E-3</v>
      </c>
      <c r="U23" s="24">
        <v>-1.79599593056479E-3</v>
      </c>
      <c r="V23" s="25">
        <v>-8.4473582275895702E-5</v>
      </c>
      <c r="W23" s="25">
        <v>-2.0827635757827099E-5</v>
      </c>
      <c r="X23" s="25">
        <v>-5.2982786296555903E-5</v>
      </c>
      <c r="Y23" s="25">
        <v>9.9492100793529897E-5</v>
      </c>
      <c r="Z23" s="24">
        <v>-1.57124597040213E-4</v>
      </c>
      <c r="AA23" s="25">
        <v>-3.1757108699358299E-5</v>
      </c>
      <c r="AB23" s="25">
        <v>-5.4356153396778799E-5</v>
      </c>
      <c r="AC23" s="25">
        <v>1.7318091413906802E-5</v>
      </c>
      <c r="AD23" s="25">
        <v>-6.6898838695453401E-5</v>
      </c>
      <c r="AE23" s="25">
        <v>3.0830581388409502E-7</v>
      </c>
      <c r="AF23" s="25">
        <v>-9.4774010381911596E-5</v>
      </c>
      <c r="AG23" s="25">
        <v>1.16672829237744E-5</v>
      </c>
      <c r="AH23" s="24">
        <v>2.2016479987607099E-4</v>
      </c>
      <c r="AI23" s="25">
        <v>-1.6505587961232E-5</v>
      </c>
      <c r="AJ23" s="24">
        <v>-1.15169947991741E-4</v>
      </c>
      <c r="AK23" s="25">
        <v>-8.7971237471592495E-5</v>
      </c>
      <c r="AL23" s="25">
        <v>3.7834217599036402E-5</v>
      </c>
      <c r="AM23" s="24">
        <v>-1.23639718260501E-4</v>
      </c>
      <c r="AN23" s="25">
        <v>2.63189143930334E-6</v>
      </c>
      <c r="AO23" s="25">
        <v>0</v>
      </c>
      <c r="AP23" s="25">
        <v>4.399741907875E-5</v>
      </c>
      <c r="AQ23" s="24">
        <v>-3.1022330298944803E-4</v>
      </c>
      <c r="AR23" s="25">
        <v>0</v>
      </c>
      <c r="AS23" s="25">
        <v>0</v>
      </c>
      <c r="AT23" s="25">
        <v>0</v>
      </c>
      <c r="AU23" s="25">
        <v>0</v>
      </c>
      <c r="AV23" s="24">
        <v>-1.08432136276693E-4</v>
      </c>
      <c r="AW23" s="25">
        <v>9.8123359048915202E-5</v>
      </c>
      <c r="AX23" s="25">
        <v>0</v>
      </c>
      <c r="AY23" s="25">
        <v>-2.4895543980024299E-5</v>
      </c>
      <c r="AZ23" s="25">
        <v>3.8732716826764601E-5</v>
      </c>
      <c r="BA23" s="25">
        <v>0</v>
      </c>
      <c r="BB23" s="25">
        <v>4.2308885987795698E-5</v>
      </c>
      <c r="BC23" s="24">
        <v>-2.1705931322181201E-4</v>
      </c>
      <c r="BD23" s="25">
        <v>0</v>
      </c>
      <c r="BE23" s="25">
        <v>0</v>
      </c>
      <c r="BF23" s="25">
        <v>0</v>
      </c>
      <c r="BG23" s="25">
        <v>-5.8240602110426199E-5</v>
      </c>
      <c r="BH23" s="25">
        <v>0</v>
      </c>
      <c r="BI23" s="25">
        <v>0</v>
      </c>
      <c r="BJ23" s="25">
        <v>0</v>
      </c>
      <c r="BK23" s="25">
        <v>0</v>
      </c>
      <c r="BL23" s="24">
        <v>-4.0625883076957499E-4</v>
      </c>
      <c r="BM23" s="25">
        <v>0</v>
      </c>
      <c r="BN23" s="25">
        <v>0</v>
      </c>
      <c r="BO23" s="25">
        <v>2.8817194425801302E-6</v>
      </c>
      <c r="BP23" s="25">
        <v>4.2494657869342696E-6</v>
      </c>
      <c r="BQ23" s="25">
        <v>1.58543064950451E-6</v>
      </c>
      <c r="BR23" s="25">
        <v>-2.1766411066651899E-7</v>
      </c>
      <c r="BS23" s="25">
        <v>1.00030035418756E-5</v>
      </c>
      <c r="BT23" s="25">
        <v>-2.3188732542749199E-6</v>
      </c>
      <c r="BU23" s="25">
        <v>-3.7031376697197001E-6</v>
      </c>
      <c r="BV23" s="25">
        <v>-3.1248418415506998E-5</v>
      </c>
      <c r="BW23" s="25">
        <v>-3.1225463906111401E-5</v>
      </c>
      <c r="BX23" s="24">
        <v>-1.2745164539285599E-4</v>
      </c>
      <c r="BY23" s="25">
        <v>8.2484887418791004E-5</v>
      </c>
      <c r="BZ23" s="25">
        <v>4.8333613136365897E-5</v>
      </c>
      <c r="CA23" s="25">
        <v>-7.7033247060576905E-5</v>
      </c>
      <c r="CB23" s="24">
        <v>1.47342330263746E-4</v>
      </c>
      <c r="CC23" s="25">
        <v>-2.4626906351793999E-5</v>
      </c>
      <c r="CD23" s="25">
        <v>-2.55658070163638E-5</v>
      </c>
      <c r="CE23" s="24">
        <v>-2.0493999706856E-4</v>
      </c>
      <c r="CF23" s="24">
        <v>-3.9534440954331701E-4</v>
      </c>
      <c r="CG23" s="25">
        <v>5.0240708864850797E-5</v>
      </c>
      <c r="CH23" s="24">
        <v>1.1976913221711499E-4</v>
      </c>
      <c r="CI23" s="25">
        <v>-9.5323407890384898E-6</v>
      </c>
      <c r="CJ23" s="24">
        <v>1.6635317630334101E-4</v>
      </c>
      <c r="CK23" s="24">
        <v>-1.50295009499217E-4</v>
      </c>
      <c r="CL23" s="26">
        <v>2.7953490767206897E-4</v>
      </c>
    </row>
    <row r="24" spans="2:90" ht="14.25" customHeight="1" x14ac:dyDescent="0.25">
      <c r="B24" s="13"/>
      <c r="C24" s="12"/>
      <c r="D24" s="12"/>
      <c r="E24" s="50"/>
      <c r="G24" s="206"/>
      <c r="H24" s="7" t="s">
        <v>313</v>
      </c>
      <c r="I24" s="22">
        <f>IF($C$21&gt;4,1,0)</f>
        <v>0</v>
      </c>
      <c r="J24" s="23">
        <v>0.14598489896608399</v>
      </c>
      <c r="M24" s="7" t="str">
        <f t="shared" si="2"/>
        <v>X</v>
      </c>
      <c r="N24" s="7" t="str">
        <f t="shared" si="3"/>
        <v>X</v>
      </c>
      <c r="O24" s="7" t="str">
        <v>IMD5</v>
      </c>
      <c r="P24" s="24" t="s">
        <v>313</v>
      </c>
      <c r="Q24" s="25">
        <v>4.4944624837511398E-7</v>
      </c>
      <c r="R24" s="25">
        <v>2.22586222732539E-5</v>
      </c>
      <c r="S24" s="25">
        <v>1.08999880363196E-5</v>
      </c>
      <c r="T24" s="24">
        <v>-1.79599593056479E-3</v>
      </c>
      <c r="U24" s="24">
        <v>3.4785438696780099E-3</v>
      </c>
      <c r="V24" s="24">
        <v>1.3437473049378201E-4</v>
      </c>
      <c r="W24" s="25">
        <v>8.2221087757319099E-6</v>
      </c>
      <c r="X24" s="25">
        <v>-3.8865435450530297E-5</v>
      </c>
      <c r="Y24" s="25">
        <v>8.4930982826094897E-5</v>
      </c>
      <c r="Z24" s="25">
        <v>2.72212421914111E-5</v>
      </c>
      <c r="AA24" s="25">
        <v>8.1801060792046497E-7</v>
      </c>
      <c r="AB24" s="25">
        <v>6.7275329978738299E-5</v>
      </c>
      <c r="AC24" s="25">
        <v>4.7144411204089999E-5</v>
      </c>
      <c r="AD24" s="25">
        <v>-2.7062568347750999E-5</v>
      </c>
      <c r="AE24" s="25">
        <v>-3.6778125647841699E-5</v>
      </c>
      <c r="AF24" s="25">
        <v>-5.0987122197842202E-5</v>
      </c>
      <c r="AG24" s="25">
        <v>-4.2314943298895302E-5</v>
      </c>
      <c r="AH24" s="24">
        <v>-2.14318536973258E-4</v>
      </c>
      <c r="AI24" s="24">
        <v>4.4502965642355998E-4</v>
      </c>
      <c r="AJ24" s="24">
        <v>1.68780053334903E-4</v>
      </c>
      <c r="AK24" s="25">
        <v>-7.2283973491611799E-6</v>
      </c>
      <c r="AL24" s="25">
        <v>-4.1717692270043697E-6</v>
      </c>
      <c r="AM24" s="25">
        <v>-7.9240621387429894E-5</v>
      </c>
      <c r="AN24" s="25">
        <v>1.06184956447181E-6</v>
      </c>
      <c r="AO24" s="25">
        <v>0</v>
      </c>
      <c r="AP24" s="25">
        <v>-1.89031994067557E-5</v>
      </c>
      <c r="AQ24" s="24">
        <v>-1.8231245217212899E-4</v>
      </c>
      <c r="AR24" s="25">
        <v>0</v>
      </c>
      <c r="AS24" s="25">
        <v>0</v>
      </c>
      <c r="AT24" s="25">
        <v>0</v>
      </c>
      <c r="AU24" s="25">
        <v>0</v>
      </c>
      <c r="AV24" s="24">
        <v>1.9420054278503499E-4</v>
      </c>
      <c r="AW24" s="24">
        <v>-5.3479387183151604E-4</v>
      </c>
      <c r="AX24" s="25">
        <v>0</v>
      </c>
      <c r="AY24" s="24">
        <v>-2.0780526706241399E-4</v>
      </c>
      <c r="AZ24" s="25">
        <v>-3.5856418368143897E-5</v>
      </c>
      <c r="BA24" s="25">
        <v>0</v>
      </c>
      <c r="BB24" s="25">
        <v>-5.3212716261527003E-5</v>
      </c>
      <c r="BC24" s="25">
        <v>-6.9609997067409204E-5</v>
      </c>
      <c r="BD24" s="25">
        <v>0</v>
      </c>
      <c r="BE24" s="25">
        <v>0</v>
      </c>
      <c r="BF24" s="25">
        <v>0</v>
      </c>
      <c r="BG24" s="25">
        <v>4.9433969171308697E-5</v>
      </c>
      <c r="BH24" s="25">
        <v>0</v>
      </c>
      <c r="BI24" s="25">
        <v>0</v>
      </c>
      <c r="BJ24" s="25">
        <v>0</v>
      </c>
      <c r="BK24" s="25">
        <v>0</v>
      </c>
      <c r="BL24" s="24">
        <v>1.23029514518811E-4</v>
      </c>
      <c r="BM24" s="25">
        <v>0</v>
      </c>
      <c r="BN24" s="25">
        <v>0</v>
      </c>
      <c r="BO24" s="25">
        <v>2.71690114459115E-7</v>
      </c>
      <c r="BP24" s="25">
        <v>2.3995008770852799E-6</v>
      </c>
      <c r="BQ24" s="25">
        <v>-2.6281020626830702E-6</v>
      </c>
      <c r="BR24" s="25">
        <v>3.69723667067161E-7</v>
      </c>
      <c r="BS24" s="25">
        <v>-7.6358555245984796E-6</v>
      </c>
      <c r="BT24" s="25">
        <v>2.67664910707245E-6</v>
      </c>
      <c r="BU24" s="25">
        <v>2.14396462480691E-6</v>
      </c>
      <c r="BV24" s="25">
        <v>6.6301029756956205E-5</v>
      </c>
      <c r="BW24" s="25">
        <v>-3.8252261368908103E-5</v>
      </c>
      <c r="BX24" s="25">
        <v>-4.4181820200193797E-5</v>
      </c>
      <c r="BY24" s="25">
        <v>1.7466791342345299E-6</v>
      </c>
      <c r="BZ24" s="25">
        <v>-2.3965182556766099E-5</v>
      </c>
      <c r="CA24" s="25">
        <v>9.9065179193741294E-5</v>
      </c>
      <c r="CB24" s="25">
        <v>-4.0695014048239503E-5</v>
      </c>
      <c r="CC24" s="25">
        <v>3.8492088706549298E-5</v>
      </c>
      <c r="CD24" s="25">
        <v>7.56294277122665E-5</v>
      </c>
      <c r="CE24" s="24">
        <v>-1.2783000467076199E-4</v>
      </c>
      <c r="CF24" s="24">
        <v>2.4246147776817799E-4</v>
      </c>
      <c r="CG24" s="24">
        <v>1.7653966874006999E-4</v>
      </c>
      <c r="CH24" s="24">
        <v>-3.8806816415314402E-4</v>
      </c>
      <c r="CI24" s="24">
        <v>-3.0778264318197398E-4</v>
      </c>
      <c r="CJ24" s="24">
        <v>-1.68803101571751E-3</v>
      </c>
      <c r="CK24" s="24">
        <v>5.6816030873125102E-4</v>
      </c>
      <c r="CL24" s="26">
        <v>1.02488678444101E-4</v>
      </c>
    </row>
    <row r="25" spans="2:90" ht="14.25" customHeight="1" x14ac:dyDescent="0.25">
      <c r="B25" s="13" t="s">
        <v>66</v>
      </c>
      <c r="C25" s="1">
        <f>INDEX(Input_Cases!$B:$C,MATCH('D1T Male'!$B25,Input_Cases!$B:$B,0),2)</f>
        <v>28</v>
      </c>
      <c r="D25" s="12"/>
      <c r="E25" s="50"/>
      <c r="G25" s="204" t="s">
        <v>66</v>
      </c>
      <c r="H25" s="7" t="s">
        <v>6</v>
      </c>
      <c r="I25" s="22">
        <f>IF($C$25&lt;18.5,1,0)</f>
        <v>0</v>
      </c>
      <c r="J25" s="23">
        <v>5.1447807855115699E-2</v>
      </c>
      <c r="M25" s="7" t="str">
        <f t="shared" si="2"/>
        <v>X</v>
      </c>
      <c r="N25" s="7" t="str">
        <f t="shared" si="3"/>
        <v>X</v>
      </c>
      <c r="O25" s="7" t="str">
        <v>BMI1</v>
      </c>
      <c r="P25" s="24" t="s">
        <v>6</v>
      </c>
      <c r="Q25" s="25">
        <v>-2.5854389061388301E-6</v>
      </c>
      <c r="R25" s="24">
        <v>7.92231835068251E-4</v>
      </c>
      <c r="S25" s="25">
        <v>1.4608697685345801E-5</v>
      </c>
      <c r="T25" s="25">
        <v>-8.4473582275895702E-5</v>
      </c>
      <c r="U25" s="24">
        <v>1.3437473049378201E-4</v>
      </c>
      <c r="V25" s="24">
        <v>2.5721374964760998E-2</v>
      </c>
      <c r="W25" s="24">
        <v>9.6984998287294997E-4</v>
      </c>
      <c r="X25" s="25">
        <v>5.3872949911714698E-5</v>
      </c>
      <c r="Y25" s="25">
        <v>-3.4271578945550603E-5</v>
      </c>
      <c r="Z25" s="24">
        <v>1.8681683043648601E-4</v>
      </c>
      <c r="AA25" s="24">
        <v>-6.3300610950593696E-4</v>
      </c>
      <c r="AB25" s="24">
        <v>3.5177375316885502E-4</v>
      </c>
      <c r="AC25" s="24">
        <v>-3.0506655616259601E-4</v>
      </c>
      <c r="AD25" s="24">
        <v>1.6478991144878299E-4</v>
      </c>
      <c r="AE25" s="25">
        <v>6.2496154077314105E-5</v>
      </c>
      <c r="AF25" s="24">
        <v>-2.00452582427163E-4</v>
      </c>
      <c r="AG25" s="24">
        <v>-2.5593094952440298E-4</v>
      </c>
      <c r="AH25" s="24">
        <v>1.19318404367696E-3</v>
      </c>
      <c r="AI25" s="24">
        <v>-7.2556993763952095E-4</v>
      </c>
      <c r="AJ25" s="24">
        <v>-2.55438274883612E-4</v>
      </c>
      <c r="AK25" s="24">
        <v>5.4990188587841998E-4</v>
      </c>
      <c r="AL25" s="25">
        <v>-3.7500632927016099E-5</v>
      </c>
      <c r="AM25" s="24">
        <v>-3.8400282676449301E-4</v>
      </c>
      <c r="AN25" s="25">
        <v>2.23953728206887E-5</v>
      </c>
      <c r="AO25" s="25">
        <v>0</v>
      </c>
      <c r="AP25" s="24">
        <v>-1.3783782171429399E-4</v>
      </c>
      <c r="AQ25" s="24">
        <v>-7.9015853347514297E-4</v>
      </c>
      <c r="AR25" s="25">
        <v>0</v>
      </c>
      <c r="AS25" s="25">
        <v>0</v>
      </c>
      <c r="AT25" s="25">
        <v>0</v>
      </c>
      <c r="AU25" s="25">
        <v>0</v>
      </c>
      <c r="AV25" s="25">
        <v>-6.4835114101788495E-5</v>
      </c>
      <c r="AW25" s="24">
        <v>-1.1512930869069E-4</v>
      </c>
      <c r="AX25" s="25">
        <v>0</v>
      </c>
      <c r="AY25" s="24">
        <v>1.6919731318330001E-3</v>
      </c>
      <c r="AZ25" s="24">
        <v>-4.2992901712615201E-4</v>
      </c>
      <c r="BA25" s="25">
        <v>0</v>
      </c>
      <c r="BB25" s="25">
        <v>-4.24129286586785E-5</v>
      </c>
      <c r="BC25" s="24">
        <v>8.7939206549279695E-4</v>
      </c>
      <c r="BD25" s="25">
        <v>0</v>
      </c>
      <c r="BE25" s="25">
        <v>0</v>
      </c>
      <c r="BF25" s="25">
        <v>0</v>
      </c>
      <c r="BG25" s="25">
        <v>6.3879145760572506E-5</v>
      </c>
      <c r="BH25" s="25">
        <v>0</v>
      </c>
      <c r="BI25" s="25">
        <v>0</v>
      </c>
      <c r="BJ25" s="25">
        <v>0</v>
      </c>
      <c r="BK25" s="25">
        <v>0</v>
      </c>
      <c r="BL25" s="24">
        <v>1.20771203919338E-3</v>
      </c>
      <c r="BM25" s="25">
        <v>0</v>
      </c>
      <c r="BN25" s="25">
        <v>0</v>
      </c>
      <c r="BO25" s="25">
        <v>3.5165474919506299E-6</v>
      </c>
      <c r="BP25" s="25">
        <v>9.6729388818266492E-6</v>
      </c>
      <c r="BQ25" s="25">
        <v>-9.9633139513120599E-6</v>
      </c>
      <c r="BR25" s="25">
        <v>5.7389574165445102E-6</v>
      </c>
      <c r="BS25" s="25">
        <v>-7.8063303125071499E-6</v>
      </c>
      <c r="BT25" s="25">
        <v>-6.69752792572215E-6</v>
      </c>
      <c r="BU25" s="24">
        <v>-8.8798971818660301E-4</v>
      </c>
      <c r="BV25" s="24">
        <v>1.0107909345818699E-3</v>
      </c>
      <c r="BW25" s="25">
        <v>3.2354503102201598E-5</v>
      </c>
      <c r="BX25" s="24">
        <v>-4.5484151189617198E-4</v>
      </c>
      <c r="BY25" s="25">
        <v>5.1701088214059902E-5</v>
      </c>
      <c r="BZ25" s="24">
        <v>-8.6084406264616401E-4</v>
      </c>
      <c r="CA25" s="24">
        <v>4.5559279939253399E-4</v>
      </c>
      <c r="CB25" s="24">
        <v>-4.8805858076554002E-4</v>
      </c>
      <c r="CC25" s="25">
        <v>-9.0471281897564802E-5</v>
      </c>
      <c r="CD25" s="25">
        <v>4.0133923782917203E-5</v>
      </c>
      <c r="CE25" s="25">
        <v>6.62964580222125E-5</v>
      </c>
      <c r="CF25" s="24">
        <v>3.5459955970057098E-4</v>
      </c>
      <c r="CG25" s="25">
        <v>2.9402850767013398E-5</v>
      </c>
      <c r="CH25" s="24">
        <v>-3.7284802596471798E-3</v>
      </c>
      <c r="CI25" s="24">
        <v>-1.6620677269471699E-2</v>
      </c>
      <c r="CJ25" s="24">
        <v>-8.1192435411105296E-3</v>
      </c>
      <c r="CK25" s="24">
        <v>-1.10274660234911E-3</v>
      </c>
      <c r="CL25" s="26">
        <v>-2.5003699069974499E-2</v>
      </c>
    </row>
    <row r="26" spans="2:90" ht="14.25" customHeight="1" x14ac:dyDescent="0.25">
      <c r="B26" s="13"/>
      <c r="C26" s="12"/>
      <c r="D26" s="12"/>
      <c r="E26" s="50"/>
      <c r="G26" s="205"/>
      <c r="H26" s="7" t="s">
        <v>8</v>
      </c>
      <c r="I26" s="22">
        <f>IF($C$25&gt;=25,1,0)</f>
        <v>1</v>
      </c>
      <c r="J26" s="23">
        <v>-0.40683163913467801</v>
      </c>
      <c r="M26" s="7" t="str">
        <f t="shared" si="2"/>
        <v>X</v>
      </c>
      <c r="N26" s="7" t="str">
        <f t="shared" si="3"/>
        <v>X</v>
      </c>
      <c r="O26" s="7" t="str">
        <v>BMI2</v>
      </c>
      <c r="P26" s="24" t="s">
        <v>8</v>
      </c>
      <c r="Q26" s="25">
        <v>-2.1423766892381798E-6</v>
      </c>
      <c r="R26" s="25">
        <v>4.2097755071586697E-6</v>
      </c>
      <c r="S26" s="25">
        <v>-4.1147604824646403E-6</v>
      </c>
      <c r="T26" s="25">
        <v>-2.0827635757827099E-5</v>
      </c>
      <c r="U26" s="25">
        <v>8.2221087757319099E-6</v>
      </c>
      <c r="V26" s="24">
        <v>9.6984998287294997E-4</v>
      </c>
      <c r="W26" s="24">
        <v>2.2002951027310599E-3</v>
      </c>
      <c r="X26" s="24">
        <v>-1.0469302970859699E-3</v>
      </c>
      <c r="Y26" s="25">
        <v>1.4467839879746301E-5</v>
      </c>
      <c r="Z26" s="25">
        <v>-1.3302811988069201E-5</v>
      </c>
      <c r="AA26" s="25">
        <v>4.01818292260771E-5</v>
      </c>
      <c r="AB26" s="25">
        <v>-9.2310712633463202E-5</v>
      </c>
      <c r="AC26" s="25">
        <v>-8.7052770531127394E-5</v>
      </c>
      <c r="AD26" s="25">
        <v>-3.9458582988651902E-5</v>
      </c>
      <c r="AE26" s="25">
        <v>-5.27828050089905E-6</v>
      </c>
      <c r="AF26" s="24">
        <v>2.7247944978837203E-4</v>
      </c>
      <c r="AG26" s="25">
        <v>-9.3860385076958008E-6</v>
      </c>
      <c r="AH26" s="24">
        <v>-1.3411190008887701E-4</v>
      </c>
      <c r="AI26" s="24">
        <v>-1.8917465200165001E-4</v>
      </c>
      <c r="AJ26" s="25">
        <v>2.09646685497538E-5</v>
      </c>
      <c r="AK26" s="25">
        <v>1.06965828225927E-6</v>
      </c>
      <c r="AL26" s="25">
        <v>-2.0096160031973002E-6</v>
      </c>
      <c r="AM26" s="25">
        <v>4.5835240315259402E-5</v>
      </c>
      <c r="AN26" s="25">
        <v>3.3563439149220401E-6</v>
      </c>
      <c r="AO26" s="25">
        <v>0</v>
      </c>
      <c r="AP26" s="25">
        <v>1.11408121591492E-5</v>
      </c>
      <c r="AQ26" s="24">
        <v>5.5363031533437802E-4</v>
      </c>
      <c r="AR26" s="25">
        <v>0</v>
      </c>
      <c r="AS26" s="25">
        <v>0</v>
      </c>
      <c r="AT26" s="25">
        <v>0</v>
      </c>
      <c r="AU26" s="25">
        <v>0</v>
      </c>
      <c r="AV26" s="25">
        <v>1.5949929608010699E-5</v>
      </c>
      <c r="AW26" s="25">
        <v>3.3368549862260402E-5</v>
      </c>
      <c r="AX26" s="25">
        <v>0</v>
      </c>
      <c r="AY26" s="24">
        <v>3.87978124908727E-4</v>
      </c>
      <c r="AZ26" s="24">
        <v>-2.4351211585171099E-4</v>
      </c>
      <c r="BA26" s="25">
        <v>0</v>
      </c>
      <c r="BB26" s="25">
        <v>-8.0848717615918399E-5</v>
      </c>
      <c r="BC26" s="24">
        <v>-1.63668619062735E-4</v>
      </c>
      <c r="BD26" s="25">
        <v>0</v>
      </c>
      <c r="BE26" s="25">
        <v>0</v>
      </c>
      <c r="BF26" s="25">
        <v>0</v>
      </c>
      <c r="BG26" s="25">
        <v>5.8789184426996699E-6</v>
      </c>
      <c r="BH26" s="25">
        <v>0</v>
      </c>
      <c r="BI26" s="25">
        <v>0</v>
      </c>
      <c r="BJ26" s="25">
        <v>0</v>
      </c>
      <c r="BK26" s="25">
        <v>0</v>
      </c>
      <c r="BL26" s="25">
        <v>4.0445649019880104E-6</v>
      </c>
      <c r="BM26" s="25">
        <v>0</v>
      </c>
      <c r="BN26" s="25">
        <v>0</v>
      </c>
      <c r="BO26" s="25">
        <v>7.0661486395317294E-8</v>
      </c>
      <c r="BP26" s="25">
        <v>-7.8308086149917203E-6</v>
      </c>
      <c r="BQ26" s="25">
        <v>-8.5159146270858697E-7</v>
      </c>
      <c r="BR26" s="25">
        <v>3.8257067398852397E-6</v>
      </c>
      <c r="BS26" s="25">
        <v>9.4548857305686803E-7</v>
      </c>
      <c r="BT26" s="25">
        <v>3.09411793926636E-7</v>
      </c>
      <c r="BU26" s="25">
        <v>7.7263617914428497E-8</v>
      </c>
      <c r="BV26" s="25">
        <v>2.9654511308504098E-6</v>
      </c>
      <c r="BW26" s="25">
        <v>7.5606490961180803E-5</v>
      </c>
      <c r="BX26" s="25">
        <v>-3.2418694668410503E-5</v>
      </c>
      <c r="BY26" s="25">
        <v>-4.1326867397177302E-5</v>
      </c>
      <c r="BZ26" s="25">
        <v>2.5093903339079E-5</v>
      </c>
      <c r="CA26" s="24">
        <v>2.4586835486623801E-4</v>
      </c>
      <c r="CB26" s="25">
        <v>6.3446907199964202E-6</v>
      </c>
      <c r="CC26" s="25">
        <v>-7.5152621034718295E-5</v>
      </c>
      <c r="CD26" s="25">
        <v>-6.9519429295107705E-5</v>
      </c>
      <c r="CE26" s="25">
        <v>4.1163433743797801E-5</v>
      </c>
      <c r="CF26" s="25">
        <v>6.4544243447445102E-5</v>
      </c>
      <c r="CG26" s="25">
        <v>3.5214661638917101E-5</v>
      </c>
      <c r="CH26" s="24">
        <v>-3.4068849748937501E-4</v>
      </c>
      <c r="CI26" s="25">
        <v>-2.3961658134521199E-6</v>
      </c>
      <c r="CJ26" s="24">
        <v>3.6544250125050101E-4</v>
      </c>
      <c r="CK26" s="25">
        <v>-9.5796306578749003E-5</v>
      </c>
      <c r="CL26" s="26">
        <v>-1.74961872949886E-4</v>
      </c>
    </row>
    <row r="27" spans="2:90" ht="14.25" customHeight="1" x14ac:dyDescent="0.25">
      <c r="B27" s="13"/>
      <c r="C27" s="12"/>
      <c r="D27" s="12"/>
      <c r="E27" s="50"/>
      <c r="G27" s="205"/>
      <c r="H27" s="7" t="s">
        <v>10</v>
      </c>
      <c r="I27" s="22">
        <f>IF($C$25&gt;=30,1,0)</f>
        <v>0</v>
      </c>
      <c r="J27" s="23">
        <v>6.6822492030455996E-2</v>
      </c>
      <c r="M27" s="7" t="str">
        <f t="shared" si="2"/>
        <v>X</v>
      </c>
      <c r="N27" s="7" t="str">
        <f t="shared" si="3"/>
        <v>X</v>
      </c>
      <c r="O27" s="7" t="str">
        <v>BMI3</v>
      </c>
      <c r="P27" s="24" t="s">
        <v>10</v>
      </c>
      <c r="Q27" s="25">
        <v>6.8067159716140095E-7</v>
      </c>
      <c r="R27" s="25">
        <v>-1.6469137743437402E-5</v>
      </c>
      <c r="S27" s="25">
        <v>6.2181431373044307E-5</v>
      </c>
      <c r="T27" s="25">
        <v>-5.2982786296555903E-5</v>
      </c>
      <c r="U27" s="25">
        <v>-3.8865435450530297E-5</v>
      </c>
      <c r="V27" s="25">
        <v>5.3872949911714698E-5</v>
      </c>
      <c r="W27" s="24">
        <v>-1.0469302970859699E-3</v>
      </c>
      <c r="X27" s="24">
        <v>2.8080958425830299E-3</v>
      </c>
      <c r="Y27" s="24">
        <v>-1.64942900190349E-3</v>
      </c>
      <c r="Z27" s="25">
        <v>4.5487043788810102E-5</v>
      </c>
      <c r="AA27" s="25">
        <v>-6.3540013699354698E-5</v>
      </c>
      <c r="AB27" s="25">
        <v>-2.8979772372362399E-5</v>
      </c>
      <c r="AC27" s="25">
        <v>4.8858734419778601E-7</v>
      </c>
      <c r="AD27" s="25">
        <v>-9.1323481201873995E-5</v>
      </c>
      <c r="AE27" s="25">
        <v>-5.9129191888210097E-5</v>
      </c>
      <c r="AF27" s="25">
        <v>5.5966067885678598E-5</v>
      </c>
      <c r="AG27" s="25">
        <v>1.07199248968296E-5</v>
      </c>
      <c r="AH27" s="25">
        <v>6.6150677084258406E-5</v>
      </c>
      <c r="AI27" s="24">
        <v>2.9057484879485199E-4</v>
      </c>
      <c r="AJ27" s="24">
        <v>-1.5089519155903099E-4</v>
      </c>
      <c r="AK27" s="25">
        <v>-7.4795657648095301E-5</v>
      </c>
      <c r="AL27" s="25">
        <v>7.4724536475141801E-5</v>
      </c>
      <c r="AM27" s="25">
        <v>4.66761099756514E-5</v>
      </c>
      <c r="AN27" s="25">
        <v>4.3106661322778002E-6</v>
      </c>
      <c r="AO27" s="25">
        <v>0</v>
      </c>
      <c r="AP27" s="25">
        <v>-4.5153259786028001E-6</v>
      </c>
      <c r="AQ27" s="24">
        <v>4.10419304927079E-4</v>
      </c>
      <c r="AR27" s="25">
        <v>0</v>
      </c>
      <c r="AS27" s="25">
        <v>0</v>
      </c>
      <c r="AT27" s="25">
        <v>0</v>
      </c>
      <c r="AU27" s="25">
        <v>0</v>
      </c>
      <c r="AV27" s="24">
        <v>-1.68900531859565E-4</v>
      </c>
      <c r="AW27" s="25">
        <v>-5.6220235532898002E-5</v>
      </c>
      <c r="AX27" s="25">
        <v>0</v>
      </c>
      <c r="AY27" s="24">
        <v>4.7730432492407903E-4</v>
      </c>
      <c r="AZ27" s="25">
        <v>4.0305126331831499E-5</v>
      </c>
      <c r="BA27" s="25">
        <v>0</v>
      </c>
      <c r="BB27" s="24">
        <v>-2.0365316360132699E-4</v>
      </c>
      <c r="BC27" s="24">
        <v>-4.6098446129651401E-4</v>
      </c>
      <c r="BD27" s="25">
        <v>0</v>
      </c>
      <c r="BE27" s="25">
        <v>0</v>
      </c>
      <c r="BF27" s="25">
        <v>0</v>
      </c>
      <c r="BG27" s="25">
        <v>-5.0273419586953201E-6</v>
      </c>
      <c r="BH27" s="25">
        <v>0</v>
      </c>
      <c r="BI27" s="25">
        <v>0</v>
      </c>
      <c r="BJ27" s="25">
        <v>0</v>
      </c>
      <c r="BK27" s="25">
        <v>0</v>
      </c>
      <c r="BL27" s="24">
        <v>2.25133445917576E-4</v>
      </c>
      <c r="BM27" s="25">
        <v>0</v>
      </c>
      <c r="BN27" s="25">
        <v>0</v>
      </c>
      <c r="BO27" s="25">
        <v>7.96858124988403E-6</v>
      </c>
      <c r="BP27" s="25">
        <v>-7.2758309389506099E-6</v>
      </c>
      <c r="BQ27" s="25">
        <v>6.20254642849454E-6</v>
      </c>
      <c r="BR27" s="25">
        <v>-6.4427024753473897E-7</v>
      </c>
      <c r="BS27" s="25">
        <v>-6.7491640842320602E-6</v>
      </c>
      <c r="BT27" s="25">
        <v>2.1540993179063399E-6</v>
      </c>
      <c r="BU27" s="25">
        <v>-6.8200323793575103E-6</v>
      </c>
      <c r="BV27" s="24">
        <v>-2.4711179195093501E-4</v>
      </c>
      <c r="BW27" s="25">
        <v>-3.36960630839935E-7</v>
      </c>
      <c r="BX27" s="25">
        <v>3.9556397847847798E-5</v>
      </c>
      <c r="BY27" s="25">
        <v>7.6085658137738603E-5</v>
      </c>
      <c r="BZ27" s="24">
        <v>-1.3731003802672199E-4</v>
      </c>
      <c r="CA27" s="25">
        <v>1.74531088808334E-5</v>
      </c>
      <c r="CB27" s="25">
        <v>-4.7438866843887898E-5</v>
      </c>
      <c r="CC27" s="24">
        <v>1.5049939691302299E-4</v>
      </c>
      <c r="CD27" s="25">
        <v>1.5310901296482999E-7</v>
      </c>
      <c r="CE27" s="25">
        <v>8.3806603155472999E-5</v>
      </c>
      <c r="CF27" s="25">
        <v>1.7960175776280901E-5</v>
      </c>
      <c r="CG27" s="25">
        <v>-1.67394339880622E-5</v>
      </c>
      <c r="CH27" s="25">
        <v>1.46587095761124E-5</v>
      </c>
      <c r="CI27" s="25">
        <v>-2.8002481027084901E-5</v>
      </c>
      <c r="CJ27" s="24">
        <v>1.12331408706572E-4</v>
      </c>
      <c r="CK27" s="25">
        <v>1.5458344093559601E-5</v>
      </c>
      <c r="CL27" s="27">
        <v>4.1417411084895203E-5</v>
      </c>
    </row>
    <row r="28" spans="2:90" ht="14.25" customHeight="1" x14ac:dyDescent="0.25">
      <c r="B28" s="13"/>
      <c r="C28" s="12"/>
      <c r="D28" s="12"/>
      <c r="E28" s="50"/>
      <c r="G28" s="205"/>
      <c r="H28" s="7" t="s">
        <v>12</v>
      </c>
      <c r="I28" s="22">
        <f>IF($C$25&gt;=35,1,0)</f>
        <v>0</v>
      </c>
      <c r="J28" s="23">
        <v>2.2648967297147299E-2</v>
      </c>
      <c r="M28" s="7" t="str">
        <f t="shared" si="2"/>
        <v>X</v>
      </c>
      <c r="N28" s="7" t="str">
        <f t="shared" si="3"/>
        <v>X</v>
      </c>
      <c r="O28" s="7" t="str">
        <v>BMI4</v>
      </c>
      <c r="P28" s="24" t="s">
        <v>12</v>
      </c>
      <c r="Q28" s="25">
        <v>4.0823191939845703E-6</v>
      </c>
      <c r="R28" s="24">
        <v>1.04105361199593E-4</v>
      </c>
      <c r="S28" s="24">
        <v>-2.03829778361642E-4</v>
      </c>
      <c r="T28" s="25">
        <v>9.9492100793529897E-5</v>
      </c>
      <c r="U28" s="25">
        <v>8.4930982826094897E-5</v>
      </c>
      <c r="V28" s="25">
        <v>-3.4271578945550603E-5</v>
      </c>
      <c r="W28" s="25">
        <v>1.4467839879746301E-5</v>
      </c>
      <c r="X28" s="24">
        <v>-1.64942900190349E-3</v>
      </c>
      <c r="Y28" s="24">
        <v>6.4534121068270198E-3</v>
      </c>
      <c r="Z28" s="24">
        <v>-4.7457962237231598E-3</v>
      </c>
      <c r="AA28" s="24">
        <v>1.2387166938856799E-4</v>
      </c>
      <c r="AB28" s="25">
        <v>2.4564233881071001E-5</v>
      </c>
      <c r="AC28" s="25">
        <v>-6.77803783354523E-5</v>
      </c>
      <c r="AD28" s="24">
        <v>1.4637917425721299E-4</v>
      </c>
      <c r="AE28" s="24">
        <v>-1.2416106662342999E-4</v>
      </c>
      <c r="AF28" s="24">
        <v>1.48811206657464E-4</v>
      </c>
      <c r="AG28" s="25">
        <v>-6.0582858391608503E-5</v>
      </c>
      <c r="AH28" s="25">
        <v>9.5900341830411294E-5</v>
      </c>
      <c r="AI28" s="24">
        <v>-3.9458462490091402E-4</v>
      </c>
      <c r="AJ28" s="25">
        <v>6.7026063624883795E-5</v>
      </c>
      <c r="AK28" s="24">
        <v>-1.8372969129085799E-4</v>
      </c>
      <c r="AL28" s="25">
        <v>9.3873454818482396E-5</v>
      </c>
      <c r="AM28" s="25">
        <v>-1.7005684430669601E-5</v>
      </c>
      <c r="AN28" s="25">
        <v>1.3224412397142599E-6</v>
      </c>
      <c r="AO28" s="25">
        <v>0</v>
      </c>
      <c r="AP28" s="24">
        <v>-2.3988068739501999E-4</v>
      </c>
      <c r="AQ28" s="24">
        <v>1.59837189948421E-4</v>
      </c>
      <c r="AR28" s="25">
        <v>0</v>
      </c>
      <c r="AS28" s="25">
        <v>0</v>
      </c>
      <c r="AT28" s="25">
        <v>0</v>
      </c>
      <c r="AU28" s="25">
        <v>0</v>
      </c>
      <c r="AV28" s="25">
        <v>-8.7220803427973898E-5</v>
      </c>
      <c r="AW28" s="24">
        <v>4.7756925410826601E-4</v>
      </c>
      <c r="AX28" s="25">
        <v>0</v>
      </c>
      <c r="AY28" s="24">
        <v>1.6768672481742199E-4</v>
      </c>
      <c r="AZ28" s="24">
        <v>-1.2680019801260199E-4</v>
      </c>
      <c r="BA28" s="25">
        <v>0</v>
      </c>
      <c r="BB28" s="25">
        <v>3.3908088209796402E-5</v>
      </c>
      <c r="BC28" s="24">
        <v>-2.7129696697375901E-4</v>
      </c>
      <c r="BD28" s="25">
        <v>0</v>
      </c>
      <c r="BE28" s="25">
        <v>0</v>
      </c>
      <c r="BF28" s="25">
        <v>0</v>
      </c>
      <c r="BG28" s="25">
        <v>-2.2066506483855499E-5</v>
      </c>
      <c r="BH28" s="25">
        <v>0</v>
      </c>
      <c r="BI28" s="25">
        <v>0</v>
      </c>
      <c r="BJ28" s="25">
        <v>0</v>
      </c>
      <c r="BK28" s="25">
        <v>0</v>
      </c>
      <c r="BL28" s="25">
        <v>4.6807351628002798E-5</v>
      </c>
      <c r="BM28" s="25">
        <v>0</v>
      </c>
      <c r="BN28" s="25">
        <v>0</v>
      </c>
      <c r="BO28" s="25">
        <v>1.50588036490943E-6</v>
      </c>
      <c r="BP28" s="25">
        <v>-4.7570480145119402E-6</v>
      </c>
      <c r="BQ28" s="25">
        <v>-1.36519657575552E-6</v>
      </c>
      <c r="BR28" s="25">
        <v>2.37419038540906E-6</v>
      </c>
      <c r="BS28" s="25">
        <v>5.0847696776825197E-6</v>
      </c>
      <c r="BT28" s="25">
        <v>-8.9406219481508505E-8</v>
      </c>
      <c r="BU28" s="25">
        <v>1.20085551827979E-6</v>
      </c>
      <c r="BV28" s="24">
        <v>1.3280158256929301E-4</v>
      </c>
      <c r="BW28" s="25">
        <v>8.1916834587617406E-5</v>
      </c>
      <c r="BX28" s="24">
        <v>-1.21549357227748E-4</v>
      </c>
      <c r="BY28" s="24">
        <v>-4.0978697025640602E-4</v>
      </c>
      <c r="BZ28" s="25">
        <v>9.2292018226965703E-5</v>
      </c>
      <c r="CA28" s="24">
        <v>-3.0651619291892102E-4</v>
      </c>
      <c r="CB28" s="25">
        <v>7.3541496149495597E-6</v>
      </c>
      <c r="CC28" s="25">
        <v>-6.1399005575514103E-5</v>
      </c>
      <c r="CD28" s="25">
        <v>2.8237573095450599E-5</v>
      </c>
      <c r="CE28" s="24">
        <v>-9.2856334664776505E-4</v>
      </c>
      <c r="CF28" s="24">
        <v>-4.7056371211756198E-4</v>
      </c>
      <c r="CG28" s="24">
        <v>2.43435731424545E-4</v>
      </c>
      <c r="CH28" s="24">
        <v>-1.0058229421448E-4</v>
      </c>
      <c r="CI28" s="25">
        <v>-1.62795693462172E-5</v>
      </c>
      <c r="CJ28" s="25">
        <v>-5.2760273656575498E-5</v>
      </c>
      <c r="CK28" s="24">
        <v>-2.0559587277161701E-4</v>
      </c>
      <c r="CL28" s="26">
        <v>2.1147271588166001E-4</v>
      </c>
    </row>
    <row r="29" spans="2:90" ht="14.25" customHeight="1" x14ac:dyDescent="0.25">
      <c r="B29" s="13"/>
      <c r="C29" s="12"/>
      <c r="D29" s="12"/>
      <c r="E29" s="50"/>
      <c r="G29" s="206"/>
      <c r="H29" s="7" t="s">
        <v>14</v>
      </c>
      <c r="I29" s="22">
        <f>IF($C$25&gt;=40,1,0)</f>
        <v>0</v>
      </c>
      <c r="J29" s="23">
        <v>0.42070088474338801</v>
      </c>
      <c r="M29" s="7" t="str">
        <f t="shared" si="2"/>
        <v>X</v>
      </c>
      <c r="N29" s="7" t="str">
        <f t="shared" si="3"/>
        <v>X</v>
      </c>
      <c r="O29" s="7" t="str">
        <v>BMI5</v>
      </c>
      <c r="P29" s="24" t="s">
        <v>14</v>
      </c>
      <c r="Q29" s="25">
        <v>-2.6466414066071302E-6</v>
      </c>
      <c r="R29" s="24">
        <v>-1.38264023693654E-4</v>
      </c>
      <c r="S29" s="24">
        <v>3.2276979900434401E-4</v>
      </c>
      <c r="T29" s="24">
        <v>-1.57124597040213E-4</v>
      </c>
      <c r="U29" s="25">
        <v>2.72212421914111E-5</v>
      </c>
      <c r="V29" s="24">
        <v>1.8681683043648601E-4</v>
      </c>
      <c r="W29" s="25">
        <v>-1.3302811988069201E-5</v>
      </c>
      <c r="X29" s="25">
        <v>4.5487043788810102E-5</v>
      </c>
      <c r="Y29" s="24">
        <v>-4.7457962237231598E-3</v>
      </c>
      <c r="Z29" s="24">
        <v>1.28956359994589E-2</v>
      </c>
      <c r="AA29" s="25">
        <v>-8.6939234778758801E-5</v>
      </c>
      <c r="AB29" s="24">
        <v>-1.01918542893475E-4</v>
      </c>
      <c r="AC29" s="24">
        <v>-1.17400490324983E-4</v>
      </c>
      <c r="AD29" s="25">
        <v>-4.9452462245511603E-5</v>
      </c>
      <c r="AE29" s="24">
        <v>1.51264736437565E-4</v>
      </c>
      <c r="AF29" s="25">
        <v>-1.12019354078278E-5</v>
      </c>
      <c r="AG29" s="24">
        <v>2.6377264114784598E-4</v>
      </c>
      <c r="AH29" s="24">
        <v>-1.86494807875183E-4</v>
      </c>
      <c r="AI29" s="24">
        <v>3.75854953543452E-4</v>
      </c>
      <c r="AJ29" s="25">
        <v>5.72136491856853E-5</v>
      </c>
      <c r="AK29" s="25">
        <v>4.9448558859416899E-5</v>
      </c>
      <c r="AL29" s="25">
        <v>-9.37864611013508E-5</v>
      </c>
      <c r="AM29" s="24">
        <v>-1.8154787734307501E-4</v>
      </c>
      <c r="AN29" s="25">
        <v>6.4849157387583101E-6</v>
      </c>
      <c r="AO29" s="25">
        <v>0</v>
      </c>
      <c r="AP29" s="24">
        <v>2.36543974770642E-4</v>
      </c>
      <c r="AQ29" s="24">
        <v>-3.8347525473992201E-4</v>
      </c>
      <c r="AR29" s="25">
        <v>0</v>
      </c>
      <c r="AS29" s="25">
        <v>0</v>
      </c>
      <c r="AT29" s="25">
        <v>0</v>
      </c>
      <c r="AU29" s="25">
        <v>0</v>
      </c>
      <c r="AV29" s="24">
        <v>-3.4796943115225702E-4</v>
      </c>
      <c r="AW29" s="24">
        <v>-1.0350890814308401E-4</v>
      </c>
      <c r="AX29" s="25">
        <v>0</v>
      </c>
      <c r="AY29" s="25">
        <v>-1.41589807267557E-5</v>
      </c>
      <c r="AZ29" s="24">
        <v>1.7461782258848101E-4</v>
      </c>
      <c r="BA29" s="25">
        <v>0</v>
      </c>
      <c r="BB29" s="25">
        <v>-4.62499901943722E-5</v>
      </c>
      <c r="BC29" s="24">
        <v>-5.1436305787671405E-4</v>
      </c>
      <c r="BD29" s="25">
        <v>0</v>
      </c>
      <c r="BE29" s="25">
        <v>0</v>
      </c>
      <c r="BF29" s="25">
        <v>0</v>
      </c>
      <c r="BG29" s="24">
        <v>1.74816709064663E-4</v>
      </c>
      <c r="BH29" s="25">
        <v>0</v>
      </c>
      <c r="BI29" s="25">
        <v>0</v>
      </c>
      <c r="BJ29" s="25">
        <v>0</v>
      </c>
      <c r="BK29" s="25">
        <v>0</v>
      </c>
      <c r="BL29" s="24">
        <v>-1.5057983169600999E-3</v>
      </c>
      <c r="BM29" s="25">
        <v>0</v>
      </c>
      <c r="BN29" s="25">
        <v>0</v>
      </c>
      <c r="BO29" s="25">
        <v>8.3040576343532298E-6</v>
      </c>
      <c r="BP29" s="25">
        <v>5.3378465773833E-6</v>
      </c>
      <c r="BQ29" s="25">
        <v>7.1498429764154897E-6</v>
      </c>
      <c r="BR29" s="25">
        <v>-5.2807263089568697E-6</v>
      </c>
      <c r="BS29" s="25">
        <v>2.5668754429684301E-5</v>
      </c>
      <c r="BT29" s="25">
        <v>-1.1528098609832299E-6</v>
      </c>
      <c r="BU29" s="25">
        <v>-8.0629354273831801E-6</v>
      </c>
      <c r="BV29" s="25">
        <v>2.8718515134303502E-5</v>
      </c>
      <c r="BW29" s="24">
        <v>-1.47242378823441E-4</v>
      </c>
      <c r="BX29" s="24">
        <v>-1.2678497213357401E-4</v>
      </c>
      <c r="BY29" s="24">
        <v>4.4173564703724899E-4</v>
      </c>
      <c r="BZ29" s="25">
        <v>-9.5526366615835299E-5</v>
      </c>
      <c r="CA29" s="24">
        <v>2.16274956265953E-4</v>
      </c>
      <c r="CB29" s="25">
        <v>-3.0658582646132001E-6</v>
      </c>
      <c r="CC29" s="24">
        <v>1.6226585717476301E-4</v>
      </c>
      <c r="CD29" s="24">
        <v>1.10785278037439E-4</v>
      </c>
      <c r="CE29" s="24">
        <v>8.8836963243693905E-4</v>
      </c>
      <c r="CF29" s="25">
        <v>-6.2141390441932E-5</v>
      </c>
      <c r="CG29" s="24">
        <v>-2.5236281914432101E-4</v>
      </c>
      <c r="CH29" s="25">
        <v>5.3586919407069803E-5</v>
      </c>
      <c r="CI29" s="25">
        <v>-9.6244498180829606E-5</v>
      </c>
      <c r="CJ29" s="24">
        <v>1.9132066485595101E-4</v>
      </c>
      <c r="CK29" s="25">
        <v>4.5889256727939801E-6</v>
      </c>
      <c r="CL29" s="27">
        <v>4.4582586825921102E-5</v>
      </c>
    </row>
    <row r="30" spans="2:90" ht="14.25" customHeight="1" x14ac:dyDescent="0.25">
      <c r="B30" s="13" t="s">
        <v>67</v>
      </c>
      <c r="C30" s="1">
        <f>INDEX(Input_Cases!$B:$C,MATCH('D1T Male'!$B30,Input_Cases!$B:$B,0),2)</f>
        <v>90</v>
      </c>
      <c r="D30" s="12"/>
      <c r="E30" s="50"/>
      <c r="G30" s="204" t="s">
        <v>293</v>
      </c>
      <c r="H30" s="7" t="s">
        <v>16</v>
      </c>
      <c r="I30" s="22">
        <f>IF(OR($C$30&lt;90,$C$31&lt;60),1,0)</f>
        <v>0</v>
      </c>
      <c r="J30" s="23">
        <v>3.5634871888587299E-2</v>
      </c>
      <c r="M30" s="7" t="str">
        <f t="shared" si="2"/>
        <v>X</v>
      </c>
      <c r="N30" s="7" t="str">
        <f t="shared" si="3"/>
        <v>X</v>
      </c>
      <c r="O30" s="7" t="str">
        <v>BP1</v>
      </c>
      <c r="P30" s="24" t="s">
        <v>16</v>
      </c>
      <c r="Q30" s="25">
        <v>-1.2684254936196799E-5</v>
      </c>
      <c r="R30" s="24">
        <v>1.3046353680907599E-4</v>
      </c>
      <c r="S30" s="25">
        <v>3.5563433450471701E-5</v>
      </c>
      <c r="T30" s="25">
        <v>-3.1757108699358299E-5</v>
      </c>
      <c r="U30" s="25">
        <v>8.1801060792046497E-7</v>
      </c>
      <c r="V30" s="24">
        <v>-6.3300610950593696E-4</v>
      </c>
      <c r="W30" s="25">
        <v>4.01818292260771E-5</v>
      </c>
      <c r="X30" s="25">
        <v>-6.3540013699354698E-5</v>
      </c>
      <c r="Y30" s="24">
        <v>1.2387166938856799E-4</v>
      </c>
      <c r="Z30" s="25">
        <v>-8.6939234778758801E-5</v>
      </c>
      <c r="AA30" s="24">
        <v>4.2034789601921602E-3</v>
      </c>
      <c r="AB30" s="24">
        <v>7.8515662414021397E-4</v>
      </c>
      <c r="AC30" s="25">
        <v>5.6705887735364101E-5</v>
      </c>
      <c r="AD30" s="25">
        <v>2.0977888507625499E-5</v>
      </c>
      <c r="AE30" s="25">
        <v>-2.2024723912424201E-5</v>
      </c>
      <c r="AF30" s="25">
        <v>-3.4683835874707903E-5</v>
      </c>
      <c r="AG30" s="25">
        <v>6.5348837878447896E-5</v>
      </c>
      <c r="AH30" s="24">
        <v>1.52422191841076E-4</v>
      </c>
      <c r="AI30" s="24">
        <v>-2.25924083976282E-4</v>
      </c>
      <c r="AJ30" s="24">
        <v>-1.7456914069703301E-4</v>
      </c>
      <c r="AK30" s="24">
        <v>2.1069892840839901E-4</v>
      </c>
      <c r="AL30" s="25">
        <v>5.0907819015754597E-6</v>
      </c>
      <c r="AM30" s="24">
        <v>1.5849030220502301E-4</v>
      </c>
      <c r="AN30" s="25">
        <v>-4.17546151519041E-6</v>
      </c>
      <c r="AO30" s="25">
        <v>0</v>
      </c>
      <c r="AP30" s="24">
        <v>1.4455844980515301E-4</v>
      </c>
      <c r="AQ30" s="24">
        <v>3.8059656766358202E-4</v>
      </c>
      <c r="AR30" s="25">
        <v>0</v>
      </c>
      <c r="AS30" s="25">
        <v>0</v>
      </c>
      <c r="AT30" s="25">
        <v>0</v>
      </c>
      <c r="AU30" s="25">
        <v>0</v>
      </c>
      <c r="AV30" s="24">
        <v>-2.6981140474115699E-4</v>
      </c>
      <c r="AW30" s="24">
        <v>2.1142574019997299E-4</v>
      </c>
      <c r="AX30" s="25">
        <v>0</v>
      </c>
      <c r="AY30" s="25">
        <v>7.4383120475053396E-6</v>
      </c>
      <c r="AZ30" s="24">
        <v>-2.6293685943618597E-4</v>
      </c>
      <c r="BA30" s="25">
        <v>0</v>
      </c>
      <c r="BB30" s="25">
        <v>-6.2273499129939506E-5</v>
      </c>
      <c r="BC30" s="24">
        <v>2.0207905019907699E-4</v>
      </c>
      <c r="BD30" s="25">
        <v>0</v>
      </c>
      <c r="BE30" s="25">
        <v>0</v>
      </c>
      <c r="BF30" s="25">
        <v>0</v>
      </c>
      <c r="BG30" s="25">
        <v>-5.04982898724549E-5</v>
      </c>
      <c r="BH30" s="25">
        <v>0</v>
      </c>
      <c r="BI30" s="25">
        <v>0</v>
      </c>
      <c r="BJ30" s="25">
        <v>0</v>
      </c>
      <c r="BK30" s="25">
        <v>0</v>
      </c>
      <c r="BL30" s="24">
        <v>8.1467059383593201E-4</v>
      </c>
      <c r="BM30" s="25">
        <v>0</v>
      </c>
      <c r="BN30" s="25">
        <v>0</v>
      </c>
      <c r="BO30" s="25">
        <v>-2.3116888748960401E-6</v>
      </c>
      <c r="BP30" s="25">
        <v>-7.6162351942278201E-6</v>
      </c>
      <c r="BQ30" s="25">
        <v>8.9287806709772104E-7</v>
      </c>
      <c r="BR30" s="25">
        <v>4.4836683659412504E-6</v>
      </c>
      <c r="BS30" s="25">
        <v>-1.86074581807976E-5</v>
      </c>
      <c r="BT30" s="25">
        <v>2.9537464174388799E-6</v>
      </c>
      <c r="BU30" s="25">
        <v>1.44278443775076E-5</v>
      </c>
      <c r="BV30" s="24">
        <v>3.1314777243885003E-4</v>
      </c>
      <c r="BW30" s="25">
        <v>-1.86038948117292E-5</v>
      </c>
      <c r="BX30" s="24">
        <v>-1.7666653580683799E-4</v>
      </c>
      <c r="BY30" s="24">
        <v>-1.06427902569704E-4</v>
      </c>
      <c r="BZ30" s="24">
        <v>-2.10477664016267E-4</v>
      </c>
      <c r="CA30" s="25">
        <v>4.5973230601781101E-6</v>
      </c>
      <c r="CB30" s="25">
        <v>-9.2780974805031396E-6</v>
      </c>
      <c r="CC30" s="25">
        <v>-1.65912138491454E-5</v>
      </c>
      <c r="CD30" s="25">
        <v>2.2698031380191199E-5</v>
      </c>
      <c r="CE30" s="24">
        <v>-2.3400850591953401E-4</v>
      </c>
      <c r="CF30" s="24">
        <v>-3.0499590764947702E-4</v>
      </c>
      <c r="CG30" s="24">
        <v>1.9385761992321999E-4</v>
      </c>
      <c r="CH30" s="24">
        <v>2.10052633182204E-4</v>
      </c>
      <c r="CI30" s="24">
        <v>1.5353640608375099E-3</v>
      </c>
      <c r="CJ30" s="24">
        <v>2.2887996653183699E-4</v>
      </c>
      <c r="CK30" s="24">
        <v>-1.4748909842161401E-4</v>
      </c>
      <c r="CL30" s="26">
        <v>1.5863127256199299E-3</v>
      </c>
    </row>
    <row r="31" spans="2:90" ht="14.25" customHeight="1" x14ac:dyDescent="0.25">
      <c r="B31" s="13" t="s">
        <v>68</v>
      </c>
      <c r="C31" s="1">
        <f>INDEX(Input_Cases!$B:$C,MATCH('D1T Male'!$B31,Input_Cases!$B:$B,0),2)</f>
        <v>70</v>
      </c>
      <c r="D31" s="12"/>
      <c r="E31" s="50"/>
      <c r="G31" s="205"/>
      <c r="H31" s="7" t="s">
        <v>18</v>
      </c>
      <c r="I31" s="22">
        <f>IF(OR($C$30&gt;120,$C$31&gt;80),1,0)</f>
        <v>0</v>
      </c>
      <c r="J31" s="23">
        <v>-0.37934588115297102</v>
      </c>
      <c r="M31" s="7" t="str">
        <f t="shared" si="2"/>
        <v>X</v>
      </c>
      <c r="N31" s="7" t="str">
        <f t="shared" si="3"/>
        <v>X</v>
      </c>
      <c r="O31" s="7" t="str">
        <v>BP2</v>
      </c>
      <c r="P31" s="24" t="s">
        <v>18</v>
      </c>
      <c r="Q31" s="25">
        <v>-1.9615882176294102E-6</v>
      </c>
      <c r="R31" s="25">
        <v>4.8713350238774397E-5</v>
      </c>
      <c r="S31" s="25">
        <v>5.5400838780444601E-5</v>
      </c>
      <c r="T31" s="25">
        <v>-5.4356153396778799E-5</v>
      </c>
      <c r="U31" s="25">
        <v>6.7275329978738299E-5</v>
      </c>
      <c r="V31" s="24">
        <v>3.5177375316885502E-4</v>
      </c>
      <c r="W31" s="25">
        <v>-9.2310712633463202E-5</v>
      </c>
      <c r="X31" s="25">
        <v>-2.8979772372362399E-5</v>
      </c>
      <c r="Y31" s="25">
        <v>2.4564233881071001E-5</v>
      </c>
      <c r="Z31" s="24">
        <v>-1.01918542893475E-4</v>
      </c>
      <c r="AA31" s="24">
        <v>7.8515662414021397E-4</v>
      </c>
      <c r="AB31" s="24">
        <v>2.7396023679432699E-3</v>
      </c>
      <c r="AC31" s="24">
        <v>-7.1177895706834898E-4</v>
      </c>
      <c r="AD31" s="24">
        <v>-2.5134487635856202E-4</v>
      </c>
      <c r="AE31" s="25">
        <v>-5.2894004529813901E-5</v>
      </c>
      <c r="AF31" s="24">
        <v>1.4694571864435301E-4</v>
      </c>
      <c r="AG31" s="25">
        <v>-9.7697413364762202E-5</v>
      </c>
      <c r="AH31" s="24">
        <v>-1.1818848937285301E-4</v>
      </c>
      <c r="AI31" s="24">
        <v>1.9732286682397999E-4</v>
      </c>
      <c r="AJ31" s="24">
        <v>-1.1838468149938801E-4</v>
      </c>
      <c r="AK31" s="24">
        <v>1.0090025966664E-4</v>
      </c>
      <c r="AL31" s="25">
        <v>-7.8871729288938305E-5</v>
      </c>
      <c r="AM31" s="25">
        <v>2.6675908144074099E-5</v>
      </c>
      <c r="AN31" s="25">
        <v>-3.98363672438766E-6</v>
      </c>
      <c r="AO31" s="25">
        <v>0</v>
      </c>
      <c r="AP31" s="24">
        <v>1.07557818780098E-4</v>
      </c>
      <c r="AQ31" s="24">
        <v>4.0782267836529201E-4</v>
      </c>
      <c r="AR31" s="25">
        <v>0</v>
      </c>
      <c r="AS31" s="25">
        <v>0</v>
      </c>
      <c r="AT31" s="25">
        <v>0</v>
      </c>
      <c r="AU31" s="25">
        <v>0</v>
      </c>
      <c r="AV31" s="24">
        <v>1.9438048927237001E-4</v>
      </c>
      <c r="AW31" s="24">
        <v>-1.06254574849958E-4</v>
      </c>
      <c r="AX31" s="25">
        <v>0</v>
      </c>
      <c r="AY31" s="24">
        <v>-1.3929517962877101E-4</v>
      </c>
      <c r="AZ31" s="24">
        <v>-2.8277349571280902E-4</v>
      </c>
      <c r="BA31" s="25">
        <v>0</v>
      </c>
      <c r="BB31" s="24">
        <v>1.69602042486837E-4</v>
      </c>
      <c r="BC31" s="24">
        <v>-1.01971331427434E-4</v>
      </c>
      <c r="BD31" s="25">
        <v>0</v>
      </c>
      <c r="BE31" s="25">
        <v>0</v>
      </c>
      <c r="BF31" s="25">
        <v>0</v>
      </c>
      <c r="BG31" s="24">
        <v>3.1591274153612201E-4</v>
      </c>
      <c r="BH31" s="25">
        <v>0</v>
      </c>
      <c r="BI31" s="25">
        <v>0</v>
      </c>
      <c r="BJ31" s="25">
        <v>0</v>
      </c>
      <c r="BK31" s="25">
        <v>0</v>
      </c>
      <c r="BL31" s="25">
        <v>1.07852415160205E-5</v>
      </c>
      <c r="BM31" s="25">
        <v>0</v>
      </c>
      <c r="BN31" s="25">
        <v>0</v>
      </c>
      <c r="BO31" s="25">
        <v>3.5087957146243299E-7</v>
      </c>
      <c r="BP31" s="25">
        <v>-6.1928434316826001E-6</v>
      </c>
      <c r="BQ31" s="25">
        <v>-2.2534130957310899E-6</v>
      </c>
      <c r="BR31" s="25">
        <v>4.7963037240388903E-6</v>
      </c>
      <c r="BS31" s="25">
        <v>2.3018489545414201E-6</v>
      </c>
      <c r="BT31" s="25">
        <v>1.1606241661602499E-6</v>
      </c>
      <c r="BU31" s="25">
        <v>-5.6189022264705199E-6</v>
      </c>
      <c r="BV31" s="25">
        <v>-3.6921759985267197E-5</v>
      </c>
      <c r="BW31" s="24">
        <v>-9.1179356164845403E-4</v>
      </c>
      <c r="BX31" s="25">
        <v>-4.8054218398674197E-5</v>
      </c>
      <c r="BY31" s="25">
        <v>-2.5119316063505102E-5</v>
      </c>
      <c r="BZ31" s="25">
        <v>-5.7499023426363401E-5</v>
      </c>
      <c r="CA31" s="25">
        <v>5.7420218638344899E-5</v>
      </c>
      <c r="CB31" s="24">
        <v>1.76825946095159E-4</v>
      </c>
      <c r="CC31" s="25">
        <v>6.1633852741150097E-5</v>
      </c>
      <c r="CD31" s="25">
        <v>-3.3343254221735001E-5</v>
      </c>
      <c r="CE31" s="24">
        <v>4.3998921975308601E-4</v>
      </c>
      <c r="CF31" s="25">
        <v>-5.7480490798488302E-5</v>
      </c>
      <c r="CG31" s="24">
        <v>7.8815775956741997E-4</v>
      </c>
      <c r="CH31" s="25">
        <v>9.2319572904422505E-5</v>
      </c>
      <c r="CI31" s="24">
        <v>1.2814314199251599E-3</v>
      </c>
      <c r="CJ31" s="24">
        <v>-8.6558329131372104E-4</v>
      </c>
      <c r="CK31" s="24">
        <v>1.3373356685687999E-4</v>
      </c>
      <c r="CL31" s="26">
        <v>1.1221848955229299E-3</v>
      </c>
    </row>
    <row r="32" spans="2:90" ht="14.25" customHeight="1" x14ac:dyDescent="0.25">
      <c r="B32" s="13"/>
      <c r="C32" s="12"/>
      <c r="D32" s="12"/>
      <c r="E32" s="50"/>
      <c r="G32" s="205"/>
      <c r="H32" s="7" t="s">
        <v>20</v>
      </c>
      <c r="I32" s="22">
        <f>IF(OR($C$30&gt;140,$C$31&gt;90),1,0)</f>
        <v>0</v>
      </c>
      <c r="J32" s="23">
        <v>2.4538934645971001E-2</v>
      </c>
      <c r="M32" s="7" t="str">
        <f t="shared" si="2"/>
        <v>X</v>
      </c>
      <c r="N32" s="7" t="str">
        <f t="shared" si="3"/>
        <v>X</v>
      </c>
      <c r="O32" s="7" t="str">
        <v>BP3</v>
      </c>
      <c r="P32" s="24" t="s">
        <v>20</v>
      </c>
      <c r="Q32" s="25">
        <v>-3.58803411048641E-6</v>
      </c>
      <c r="R32" s="24">
        <v>1.0332431572975599E-4</v>
      </c>
      <c r="S32" s="25">
        <v>-4.2910651114192003E-5</v>
      </c>
      <c r="T32" s="25">
        <v>1.7318091413906802E-5</v>
      </c>
      <c r="U32" s="25">
        <v>4.7144411204089999E-5</v>
      </c>
      <c r="V32" s="24">
        <v>-3.0506655616259601E-4</v>
      </c>
      <c r="W32" s="25">
        <v>-8.7052770531127394E-5</v>
      </c>
      <c r="X32" s="25">
        <v>4.8858734419778601E-7</v>
      </c>
      <c r="Y32" s="25">
        <v>-6.77803783354523E-5</v>
      </c>
      <c r="Z32" s="24">
        <v>-1.17400490324983E-4</v>
      </c>
      <c r="AA32" s="25">
        <v>5.6705887735364101E-5</v>
      </c>
      <c r="AB32" s="24">
        <v>-7.1177895706834898E-4</v>
      </c>
      <c r="AC32" s="24">
        <v>2.23715918997277E-3</v>
      </c>
      <c r="AD32" s="24">
        <v>-1.45694518447545E-3</v>
      </c>
      <c r="AE32" s="25">
        <v>2.3750127319227401E-5</v>
      </c>
      <c r="AF32" s="25">
        <v>-8.8884716452993095E-5</v>
      </c>
      <c r="AG32" s="25">
        <v>-8.23430346610151E-5</v>
      </c>
      <c r="AH32" s="24">
        <v>1.04912722647247E-4</v>
      </c>
      <c r="AI32" s="25">
        <v>-6.3936595642507599E-5</v>
      </c>
      <c r="AJ32" s="24">
        <v>1.5732386245544E-4</v>
      </c>
      <c r="AK32" s="25">
        <v>-2.6275543515416601E-5</v>
      </c>
      <c r="AL32" s="25">
        <v>-3.3112221819164203E-5</v>
      </c>
      <c r="AM32" s="25">
        <v>4.8067586419335799E-6</v>
      </c>
      <c r="AN32" s="25">
        <v>-1.4597904998763301E-6</v>
      </c>
      <c r="AO32" s="25">
        <v>0</v>
      </c>
      <c r="AP32" s="24">
        <v>1.39119963597944E-4</v>
      </c>
      <c r="AQ32" s="24">
        <v>2.6088761970731E-4</v>
      </c>
      <c r="AR32" s="25">
        <v>0</v>
      </c>
      <c r="AS32" s="25">
        <v>0</v>
      </c>
      <c r="AT32" s="25">
        <v>0</v>
      </c>
      <c r="AU32" s="25">
        <v>0</v>
      </c>
      <c r="AV32" s="25">
        <v>-6.4978188785525502E-5</v>
      </c>
      <c r="AW32" s="25">
        <v>3.9964078858281801E-5</v>
      </c>
      <c r="AX32" s="25">
        <v>0</v>
      </c>
      <c r="AY32" s="24">
        <v>-1.6674425411031799E-4</v>
      </c>
      <c r="AZ32" s="24">
        <v>2.4136417436890201E-4</v>
      </c>
      <c r="BA32" s="25">
        <v>0</v>
      </c>
      <c r="BB32" s="25">
        <v>-5.3708021671594201E-5</v>
      </c>
      <c r="BC32" s="24">
        <v>-3.2647368533636701E-4</v>
      </c>
      <c r="BD32" s="25">
        <v>0</v>
      </c>
      <c r="BE32" s="25">
        <v>0</v>
      </c>
      <c r="BF32" s="25">
        <v>0</v>
      </c>
      <c r="BG32" s="25">
        <v>6.3416760834733598E-5</v>
      </c>
      <c r="BH32" s="25">
        <v>0</v>
      </c>
      <c r="BI32" s="25">
        <v>0</v>
      </c>
      <c r="BJ32" s="25">
        <v>0</v>
      </c>
      <c r="BK32" s="25">
        <v>0</v>
      </c>
      <c r="BL32" s="24">
        <v>7.3919809459131801E-4</v>
      </c>
      <c r="BM32" s="25">
        <v>0</v>
      </c>
      <c r="BN32" s="25">
        <v>0</v>
      </c>
      <c r="BO32" s="25">
        <v>4.0179818017234397E-6</v>
      </c>
      <c r="BP32" s="25">
        <v>-4.5718888808253198E-6</v>
      </c>
      <c r="BQ32" s="25">
        <v>-4.9641639874461703E-7</v>
      </c>
      <c r="BR32" s="25">
        <v>-4.1400375201851003E-6</v>
      </c>
      <c r="BS32" s="25">
        <v>-1.46316897525313E-5</v>
      </c>
      <c r="BT32" s="25">
        <v>1.04746967393669E-6</v>
      </c>
      <c r="BU32" s="25">
        <v>1.20309091652648E-5</v>
      </c>
      <c r="BV32" s="24">
        <v>1.4798931127765901E-4</v>
      </c>
      <c r="BW32" s="24">
        <v>-1.1568373672555E-4</v>
      </c>
      <c r="BX32" s="25">
        <v>7.5218864225007405E-5</v>
      </c>
      <c r="BY32" s="25">
        <v>-1.3460799017361799E-5</v>
      </c>
      <c r="BZ32" s="25">
        <v>-7.4049016047615394E-5</v>
      </c>
      <c r="CA32" s="24">
        <v>1.5220264144727701E-4</v>
      </c>
      <c r="CB32" s="25">
        <v>-7.2976486337095899E-6</v>
      </c>
      <c r="CC32" s="24">
        <v>-1.4544284887308201E-4</v>
      </c>
      <c r="CD32" s="25">
        <v>5.94703215915744E-5</v>
      </c>
      <c r="CE32" s="24">
        <v>-3.3245927629253601E-4</v>
      </c>
      <c r="CF32" s="24">
        <v>1.18049191955933E-4</v>
      </c>
      <c r="CG32" s="24">
        <v>1.2143719936005599E-4</v>
      </c>
      <c r="CH32" s="24">
        <v>1.7201900635904901E-4</v>
      </c>
      <c r="CI32" s="24">
        <v>2.0098744520706001E-4</v>
      </c>
      <c r="CJ32" s="24">
        <v>-7.1087840114263698E-4</v>
      </c>
      <c r="CK32" s="24">
        <v>-1.7826865820150901E-4</v>
      </c>
      <c r="CL32" s="26">
        <v>1.8972323497081701E-4</v>
      </c>
    </row>
    <row r="33" spans="2:90" ht="14.25" customHeight="1" x14ac:dyDescent="0.25">
      <c r="B33" s="13"/>
      <c r="C33" s="12"/>
      <c r="D33" s="12"/>
      <c r="E33" s="50"/>
      <c r="G33" s="206"/>
      <c r="H33" s="7" t="s">
        <v>22</v>
      </c>
      <c r="I33" s="22">
        <f>IF(OR($C$30&gt;160,$C$31&gt;100),1,0)</f>
        <v>0</v>
      </c>
      <c r="J33" s="23">
        <v>0.112977193791631</v>
      </c>
      <c r="M33" s="7" t="str">
        <f t="shared" si="2"/>
        <v>X</v>
      </c>
      <c r="N33" s="7" t="str">
        <f t="shared" si="3"/>
        <v>X</v>
      </c>
      <c r="O33" s="7" t="str">
        <v>BP4</v>
      </c>
      <c r="P33" s="24" t="s">
        <v>22</v>
      </c>
      <c r="Q33" s="25">
        <v>-9.1076485838087399E-6</v>
      </c>
      <c r="R33" s="24">
        <v>-1.13001383580761E-4</v>
      </c>
      <c r="S33" s="24">
        <v>1.88150890919019E-4</v>
      </c>
      <c r="T33" s="25">
        <v>-6.6898838695453401E-5</v>
      </c>
      <c r="U33" s="25">
        <v>-2.7062568347750999E-5</v>
      </c>
      <c r="V33" s="24">
        <v>1.6478991144878299E-4</v>
      </c>
      <c r="W33" s="25">
        <v>-3.9458582988651902E-5</v>
      </c>
      <c r="X33" s="25">
        <v>-9.1323481201873995E-5</v>
      </c>
      <c r="Y33" s="24">
        <v>1.4637917425721299E-4</v>
      </c>
      <c r="Z33" s="25">
        <v>-4.9452462245511603E-5</v>
      </c>
      <c r="AA33" s="25">
        <v>2.0977888507625499E-5</v>
      </c>
      <c r="AB33" s="24">
        <v>-2.5134487635856202E-4</v>
      </c>
      <c r="AC33" s="24">
        <v>-1.45694518447545E-3</v>
      </c>
      <c r="AD33" s="24">
        <v>8.1866348873420001E-3</v>
      </c>
      <c r="AE33" s="25">
        <v>2.5670008015839701E-5</v>
      </c>
      <c r="AF33" s="24">
        <v>-1.6369152962131901E-4</v>
      </c>
      <c r="AG33" s="25">
        <v>-7.7483379927732006E-5</v>
      </c>
      <c r="AH33" s="25">
        <v>3.7749933986490701E-5</v>
      </c>
      <c r="AI33" s="24">
        <v>-5.2671629148190002E-4</v>
      </c>
      <c r="AJ33" s="24">
        <v>1.8291911172560099E-4</v>
      </c>
      <c r="AK33" s="25">
        <v>3.4073658101428301E-6</v>
      </c>
      <c r="AL33" s="25">
        <v>-6.7998014717537703E-5</v>
      </c>
      <c r="AM33" s="25">
        <v>6.6926187512513698E-5</v>
      </c>
      <c r="AN33" s="25">
        <v>1.91299812150633E-6</v>
      </c>
      <c r="AO33" s="25">
        <v>0</v>
      </c>
      <c r="AP33" s="24">
        <v>-2.0672128561703701E-4</v>
      </c>
      <c r="AQ33" s="24">
        <v>-2.7619470177679299E-4</v>
      </c>
      <c r="AR33" s="25">
        <v>0</v>
      </c>
      <c r="AS33" s="25">
        <v>0</v>
      </c>
      <c r="AT33" s="25">
        <v>0</v>
      </c>
      <c r="AU33" s="25">
        <v>0</v>
      </c>
      <c r="AV33" s="25">
        <v>-2.48168141390158E-5</v>
      </c>
      <c r="AW33" s="24">
        <v>-1.2656149264439199E-4</v>
      </c>
      <c r="AX33" s="25">
        <v>0</v>
      </c>
      <c r="AY33" s="24">
        <v>3.0909042837034103E-4</v>
      </c>
      <c r="AZ33" s="24">
        <v>-5.0593634406741802E-4</v>
      </c>
      <c r="BA33" s="25">
        <v>0</v>
      </c>
      <c r="BB33" s="24">
        <v>1.2747482190415301E-4</v>
      </c>
      <c r="BC33" s="24">
        <v>-4.0012294557312603E-4</v>
      </c>
      <c r="BD33" s="25">
        <v>0</v>
      </c>
      <c r="BE33" s="25">
        <v>0</v>
      </c>
      <c r="BF33" s="25">
        <v>0</v>
      </c>
      <c r="BG33" s="24">
        <v>-1.5973696765527199E-4</v>
      </c>
      <c r="BH33" s="25">
        <v>0</v>
      </c>
      <c r="BI33" s="25">
        <v>0</v>
      </c>
      <c r="BJ33" s="25">
        <v>0</v>
      </c>
      <c r="BK33" s="25">
        <v>0</v>
      </c>
      <c r="BL33" s="24">
        <v>-1.3198724751114599E-4</v>
      </c>
      <c r="BM33" s="25">
        <v>0</v>
      </c>
      <c r="BN33" s="25">
        <v>0</v>
      </c>
      <c r="BO33" s="25">
        <v>5.3166012225281602E-6</v>
      </c>
      <c r="BP33" s="25">
        <v>4.8407181350974599E-6</v>
      </c>
      <c r="BQ33" s="25">
        <v>2.6788297103906398E-6</v>
      </c>
      <c r="BR33" s="25">
        <v>8.5095936206168898E-6</v>
      </c>
      <c r="BS33" s="25">
        <v>1.54536000757249E-6</v>
      </c>
      <c r="BT33" s="25">
        <v>-1.4810630762925099E-6</v>
      </c>
      <c r="BU33" s="25">
        <v>-5.0852126707358197E-6</v>
      </c>
      <c r="BV33" s="24">
        <v>-2.1396916161225599E-4</v>
      </c>
      <c r="BW33" s="24">
        <v>8.9334124108034001E-4</v>
      </c>
      <c r="BX33" s="25">
        <v>2.95734461830896E-5</v>
      </c>
      <c r="BY33" s="24">
        <v>-2.35903266216465E-4</v>
      </c>
      <c r="BZ33" s="25">
        <v>9.27241210854895E-6</v>
      </c>
      <c r="CA33" s="24">
        <v>-2.5447435179365798E-4</v>
      </c>
      <c r="CB33" s="25">
        <v>9.9706979847732693E-5</v>
      </c>
      <c r="CC33" s="25">
        <v>-7.0038732149600803E-5</v>
      </c>
      <c r="CD33" s="24">
        <v>-1.26397234805572E-4</v>
      </c>
      <c r="CE33" s="24">
        <v>4.5979424506320402E-4</v>
      </c>
      <c r="CF33" s="24">
        <v>3.8318078677290599E-4</v>
      </c>
      <c r="CG33" s="24">
        <v>-7.2460971146303798E-3</v>
      </c>
      <c r="CH33" s="25">
        <v>9.0865520793729097E-5</v>
      </c>
      <c r="CI33" s="25">
        <v>-6.8468279935579202E-5</v>
      </c>
      <c r="CJ33" s="24">
        <v>1.04248875478961E-3</v>
      </c>
      <c r="CK33" s="24">
        <v>1.4492519210961699E-4</v>
      </c>
      <c r="CL33" s="26">
        <v>-2.6705506506854098E-4</v>
      </c>
    </row>
    <row r="34" spans="2:90" ht="14.25" customHeight="1" x14ac:dyDescent="0.25">
      <c r="B34" s="13" t="s">
        <v>69</v>
      </c>
      <c r="C34" s="1">
        <f>INDEX(Input_Cases!$B:$C,MATCH('D1T Male'!$B34,Input_Cases!$B:$B,0),2)</f>
        <v>0</v>
      </c>
      <c r="D34" s="12"/>
      <c r="E34" s="50"/>
      <c r="G34" s="220" t="s">
        <v>294</v>
      </c>
      <c r="H34" s="7" t="s">
        <v>24</v>
      </c>
      <c r="I34" s="22">
        <f>IF(OR($C$34=1,$C$35=1),1,0)</f>
        <v>0</v>
      </c>
      <c r="J34" s="23">
        <v>4.4655427124826598E-2</v>
      </c>
      <c r="M34" s="7" t="str">
        <f t="shared" si="2"/>
        <v>X</v>
      </c>
      <c r="N34" s="7" t="str">
        <f t="shared" si="3"/>
        <v>X</v>
      </c>
      <c r="O34" s="7" t="str">
        <v>SmokerEver</v>
      </c>
      <c r="P34" s="24" t="s">
        <v>24</v>
      </c>
      <c r="Q34" s="25">
        <v>-2.2706142330608502E-6</v>
      </c>
      <c r="R34" s="24">
        <v>-1.3517335309586501E-4</v>
      </c>
      <c r="S34" s="25">
        <v>3.29425682117433E-5</v>
      </c>
      <c r="T34" s="25">
        <v>3.0830581388409502E-7</v>
      </c>
      <c r="U34" s="25">
        <v>-3.6778125647841699E-5</v>
      </c>
      <c r="V34" s="25">
        <v>6.2496154077314105E-5</v>
      </c>
      <c r="W34" s="25">
        <v>-5.27828050089905E-6</v>
      </c>
      <c r="X34" s="25">
        <v>-5.9129191888210097E-5</v>
      </c>
      <c r="Y34" s="24">
        <v>-1.2416106662342999E-4</v>
      </c>
      <c r="Z34" s="24">
        <v>1.51264736437565E-4</v>
      </c>
      <c r="AA34" s="25">
        <v>-2.2024723912424201E-5</v>
      </c>
      <c r="AB34" s="25">
        <v>-5.2894004529813901E-5</v>
      </c>
      <c r="AC34" s="25">
        <v>2.3750127319227401E-5</v>
      </c>
      <c r="AD34" s="25">
        <v>2.5670008015839701E-5</v>
      </c>
      <c r="AE34" s="24">
        <v>2.0705824885337101E-3</v>
      </c>
      <c r="AF34" s="24">
        <v>-8.8661307121619805E-4</v>
      </c>
      <c r="AG34" s="25">
        <v>8.5143461682691895E-5</v>
      </c>
      <c r="AH34" s="25">
        <v>3.6264955155834197E-5</v>
      </c>
      <c r="AI34" s="24">
        <v>-1.93329629469061E-4</v>
      </c>
      <c r="AJ34" s="25">
        <v>-7.0781736971022198E-5</v>
      </c>
      <c r="AK34" s="25">
        <v>-3.4427104260205098E-5</v>
      </c>
      <c r="AL34" s="25">
        <v>3.8716873797228899E-6</v>
      </c>
      <c r="AM34" s="25">
        <v>-2.30535129897089E-5</v>
      </c>
      <c r="AN34" s="25">
        <v>1.15645807876527E-6</v>
      </c>
      <c r="AO34" s="25">
        <v>0</v>
      </c>
      <c r="AP34" s="25">
        <v>-6.3686922585356299E-6</v>
      </c>
      <c r="AQ34" s="24">
        <v>-6.5841661477398204E-4</v>
      </c>
      <c r="AR34" s="25">
        <v>0</v>
      </c>
      <c r="AS34" s="25">
        <v>0</v>
      </c>
      <c r="AT34" s="25">
        <v>0</v>
      </c>
      <c r="AU34" s="25">
        <v>0</v>
      </c>
      <c r="AV34" s="25">
        <v>7.6709466934274097E-5</v>
      </c>
      <c r="AW34" s="24">
        <v>1.94115301455625E-4</v>
      </c>
      <c r="AX34" s="25">
        <v>0</v>
      </c>
      <c r="AY34" s="24">
        <v>3.74781106884602E-4</v>
      </c>
      <c r="AZ34" s="25">
        <v>-9.6359207391019902E-5</v>
      </c>
      <c r="BA34" s="25">
        <v>0</v>
      </c>
      <c r="BB34" s="25">
        <v>7.5925644641703003E-5</v>
      </c>
      <c r="BC34" s="25">
        <v>-3.1055144856911297E-5</v>
      </c>
      <c r="BD34" s="25">
        <v>0</v>
      </c>
      <c r="BE34" s="25">
        <v>0</v>
      </c>
      <c r="BF34" s="25">
        <v>0</v>
      </c>
      <c r="BG34" s="24">
        <v>-1.40113870517557E-4</v>
      </c>
      <c r="BH34" s="25">
        <v>0</v>
      </c>
      <c r="BI34" s="25">
        <v>0</v>
      </c>
      <c r="BJ34" s="25">
        <v>0</v>
      </c>
      <c r="BK34" s="25">
        <v>0</v>
      </c>
      <c r="BL34" s="24">
        <v>-4.60814281326133E-4</v>
      </c>
      <c r="BM34" s="25">
        <v>0</v>
      </c>
      <c r="BN34" s="25">
        <v>0</v>
      </c>
      <c r="BO34" s="25">
        <v>-4.6325791764005102E-7</v>
      </c>
      <c r="BP34" s="25">
        <v>1.06893104611298E-5</v>
      </c>
      <c r="BQ34" s="25">
        <v>-5.7271151161124203E-7</v>
      </c>
      <c r="BR34" s="25">
        <v>1.6678284697428699E-6</v>
      </c>
      <c r="BS34" s="25">
        <v>9.0171621458089902E-6</v>
      </c>
      <c r="BT34" s="25">
        <v>-5.4672100538130804E-7</v>
      </c>
      <c r="BU34" s="25">
        <v>1.5040061493791699E-6</v>
      </c>
      <c r="BV34" s="25">
        <v>-7.0014782003838906E-5</v>
      </c>
      <c r="BW34" s="25">
        <v>8.1422698854228604E-5</v>
      </c>
      <c r="BX34" s="24">
        <v>-8.5966249417322802E-4</v>
      </c>
      <c r="BY34" s="25">
        <v>3.8058806706493097E-5</v>
      </c>
      <c r="BZ34" s="25">
        <v>4.96069588805368E-5</v>
      </c>
      <c r="CA34" s="25">
        <v>3.8688528544913899E-6</v>
      </c>
      <c r="CB34" s="25">
        <v>1.8899555954128E-5</v>
      </c>
      <c r="CC34" s="25">
        <v>-1.67497843810616E-5</v>
      </c>
      <c r="CD34" s="25">
        <v>2.4809603418210099E-5</v>
      </c>
      <c r="CE34" s="24">
        <v>2.02678251803947E-4</v>
      </c>
      <c r="CF34" s="24">
        <v>4.0518969184962699E-4</v>
      </c>
      <c r="CG34" s="25">
        <v>8.0437752144960696E-5</v>
      </c>
      <c r="CH34" s="24">
        <v>4.4590705512917602E-4</v>
      </c>
      <c r="CI34" s="24">
        <v>6.5533733302211995E-4</v>
      </c>
      <c r="CJ34" s="24">
        <v>-1.7669590596242201E-4</v>
      </c>
      <c r="CK34" s="24">
        <v>-1.2453240641361799E-4</v>
      </c>
      <c r="CL34" s="26">
        <v>2.9019152020455399E-4</v>
      </c>
    </row>
    <row r="35" spans="2:90" ht="14.25" customHeight="1" x14ac:dyDescent="0.25">
      <c r="B35" s="13" t="s">
        <v>70</v>
      </c>
      <c r="C35" s="1">
        <f>INDEX(Input_Cases!$B:$C,MATCH('D1T Male'!$B35,Input_Cases!$B:$B,0),2)</f>
        <v>0</v>
      </c>
      <c r="D35" s="12"/>
      <c r="E35" s="50"/>
      <c r="G35" s="222"/>
      <c r="H35" s="7" t="s">
        <v>26</v>
      </c>
      <c r="I35" s="22">
        <f>IF($C$35=1,1,0)</f>
        <v>0</v>
      </c>
      <c r="J35" s="23">
        <v>0.34138697398347001</v>
      </c>
      <c r="M35" s="7" t="str">
        <f t="shared" si="2"/>
        <v>X</v>
      </c>
      <c r="N35" s="7" t="str">
        <f t="shared" si="3"/>
        <v>X</v>
      </c>
      <c r="O35" s="7" t="str">
        <v>SmokerCurrent</v>
      </c>
      <c r="P35" s="24" t="s">
        <v>26</v>
      </c>
      <c r="Q35" s="25">
        <v>1.61648996196957E-5</v>
      </c>
      <c r="R35" s="25">
        <v>7.5996515971666999E-5</v>
      </c>
      <c r="S35" s="24">
        <v>-1.2036630314649701E-4</v>
      </c>
      <c r="T35" s="25">
        <v>-9.4774010381911596E-5</v>
      </c>
      <c r="U35" s="25">
        <v>-5.0987122197842202E-5</v>
      </c>
      <c r="V35" s="24">
        <v>-2.00452582427163E-4</v>
      </c>
      <c r="W35" s="24">
        <v>2.7247944978837203E-4</v>
      </c>
      <c r="X35" s="25">
        <v>5.5966067885678598E-5</v>
      </c>
      <c r="Y35" s="24">
        <v>1.48811206657464E-4</v>
      </c>
      <c r="Z35" s="25">
        <v>-1.12019354078278E-5</v>
      </c>
      <c r="AA35" s="25">
        <v>-3.4683835874707903E-5</v>
      </c>
      <c r="AB35" s="24">
        <v>1.4694571864435301E-4</v>
      </c>
      <c r="AC35" s="25">
        <v>-8.8884716452993095E-5</v>
      </c>
      <c r="AD35" s="24">
        <v>-1.6369152962131901E-4</v>
      </c>
      <c r="AE35" s="24">
        <v>-8.8661307121619805E-4</v>
      </c>
      <c r="AF35" s="24">
        <v>3.09693327890578E-3</v>
      </c>
      <c r="AG35" s="24">
        <v>-1.26268417436023E-4</v>
      </c>
      <c r="AH35" s="25">
        <v>-8.2653220915936406E-5</v>
      </c>
      <c r="AI35" s="24">
        <v>4.0331550939032198E-4</v>
      </c>
      <c r="AJ35" s="25">
        <v>-5.1676354642554199E-5</v>
      </c>
      <c r="AK35" s="24">
        <v>1.4256747752885299E-4</v>
      </c>
      <c r="AL35" s="24">
        <v>-1.27391039463391E-4</v>
      </c>
      <c r="AM35" s="24">
        <v>-1.21565846566084E-4</v>
      </c>
      <c r="AN35" s="25">
        <v>1.8591072932048299E-6</v>
      </c>
      <c r="AO35" s="25">
        <v>0</v>
      </c>
      <c r="AP35" s="24">
        <v>1.1420501945668899E-4</v>
      </c>
      <c r="AQ35" s="24">
        <v>-1.0237744481959199E-3</v>
      </c>
      <c r="AR35" s="25">
        <v>0</v>
      </c>
      <c r="AS35" s="25">
        <v>0</v>
      </c>
      <c r="AT35" s="25">
        <v>0</v>
      </c>
      <c r="AU35" s="25">
        <v>0</v>
      </c>
      <c r="AV35" s="24">
        <v>1.03126595019641E-4</v>
      </c>
      <c r="AW35" s="25">
        <v>-5.7118414505767603E-6</v>
      </c>
      <c r="AX35" s="25">
        <v>0</v>
      </c>
      <c r="AY35" s="24">
        <v>3.1776617557957798E-4</v>
      </c>
      <c r="AZ35" s="24">
        <v>3.9937056505289799E-4</v>
      </c>
      <c r="BA35" s="25">
        <v>0</v>
      </c>
      <c r="BB35" s="25">
        <v>9.4466880183780095E-5</v>
      </c>
      <c r="BC35" s="25">
        <v>-5.2247773396962002E-5</v>
      </c>
      <c r="BD35" s="25">
        <v>0</v>
      </c>
      <c r="BE35" s="25">
        <v>0</v>
      </c>
      <c r="BF35" s="25">
        <v>0</v>
      </c>
      <c r="BG35" s="25">
        <v>-1.2098937146192699E-5</v>
      </c>
      <c r="BH35" s="25">
        <v>0</v>
      </c>
      <c r="BI35" s="25">
        <v>0</v>
      </c>
      <c r="BJ35" s="25">
        <v>0</v>
      </c>
      <c r="BK35" s="25">
        <v>0</v>
      </c>
      <c r="BL35" s="24">
        <v>2.7285353553015699E-4</v>
      </c>
      <c r="BM35" s="25">
        <v>0</v>
      </c>
      <c r="BN35" s="25">
        <v>0</v>
      </c>
      <c r="BO35" s="25">
        <v>4.4627474577194801E-6</v>
      </c>
      <c r="BP35" s="25">
        <v>1.1692958066692901E-5</v>
      </c>
      <c r="BQ35" s="25">
        <v>7.7835880847742102E-7</v>
      </c>
      <c r="BR35" s="25">
        <v>-5.1340210392713598E-6</v>
      </c>
      <c r="BS35" s="25">
        <v>-7.4727181328346601E-6</v>
      </c>
      <c r="BT35" s="25">
        <v>-2.47816227869975E-6</v>
      </c>
      <c r="BU35" s="25">
        <v>3.3327157617682099E-6</v>
      </c>
      <c r="BV35" s="25">
        <v>-7.9171037024320694E-5</v>
      </c>
      <c r="BW35" s="25">
        <v>-1.04741577540358E-5</v>
      </c>
      <c r="BX35" s="25">
        <v>-6.7632855312091896E-5</v>
      </c>
      <c r="BY35" s="24">
        <v>1.30402207166879E-4</v>
      </c>
      <c r="BZ35" s="25">
        <v>-6.4604659888049904E-5</v>
      </c>
      <c r="CA35" s="24">
        <v>-1.04070150618267E-4</v>
      </c>
      <c r="CB35" s="25">
        <v>-5.1322663646983401E-6</v>
      </c>
      <c r="CC35" s="24">
        <v>3.39538846842959E-4</v>
      </c>
      <c r="CD35" s="25">
        <v>5.4842462443588002E-5</v>
      </c>
      <c r="CE35" s="25">
        <v>6.2988954710740505E-5</v>
      </c>
      <c r="CF35" s="24">
        <v>-1.75046053705078E-4</v>
      </c>
      <c r="CG35" s="25">
        <v>2.8373572559669101E-5</v>
      </c>
      <c r="CH35" s="25">
        <v>4.2298671165017498E-5</v>
      </c>
      <c r="CI35" s="24">
        <v>5.4684192495975197E-4</v>
      </c>
      <c r="CJ35" s="24">
        <v>-8.10453061278312E-4</v>
      </c>
      <c r="CK35" s="25">
        <v>-7.7299101178598994E-5</v>
      </c>
      <c r="CL35" s="26">
        <v>-1.5339099737082E-3</v>
      </c>
    </row>
    <row r="36" spans="2:90" ht="14.25" customHeight="1" x14ac:dyDescent="0.25">
      <c r="B36" s="13" t="s">
        <v>71</v>
      </c>
      <c r="C36" s="1">
        <f>INDEX(Input_Cases!$B:$C,MATCH('D1T Male'!$B36,Input_Cases!$B:$B,0),2)</f>
        <v>5</v>
      </c>
      <c r="D36" s="12"/>
      <c r="E36" s="50"/>
      <c r="G36" s="220" t="s">
        <v>297</v>
      </c>
      <c r="H36" s="7" t="s">
        <v>28</v>
      </c>
      <c r="I36" s="22">
        <f>IF($C$36&gt;5,1,0)</f>
        <v>0</v>
      </c>
      <c r="J36" s="23">
        <v>5.7912682364017698E-2</v>
      </c>
      <c r="M36" s="7" t="str">
        <f t="shared" si="2"/>
        <v>X</v>
      </c>
      <c r="N36" s="7" t="str">
        <f t="shared" si="3"/>
        <v>X</v>
      </c>
      <c r="O36" s="7" t="str">
        <v>Cl1</v>
      </c>
      <c r="P36" s="24" t="s">
        <v>28</v>
      </c>
      <c r="Q36" s="25">
        <v>9.3243891789855596E-6</v>
      </c>
      <c r="R36" s="24">
        <v>2.2827445787209499E-4</v>
      </c>
      <c r="S36" s="25">
        <v>2.2604964362922001E-6</v>
      </c>
      <c r="T36" s="25">
        <v>1.16672829237744E-5</v>
      </c>
      <c r="U36" s="25">
        <v>-4.2314943298895302E-5</v>
      </c>
      <c r="V36" s="24">
        <v>-2.5593094952440298E-4</v>
      </c>
      <c r="W36" s="25">
        <v>-9.3860385076958008E-6</v>
      </c>
      <c r="X36" s="25">
        <v>1.07199248968296E-5</v>
      </c>
      <c r="Y36" s="25">
        <v>-6.0582858391608503E-5</v>
      </c>
      <c r="Z36" s="24">
        <v>2.6377264114784598E-4</v>
      </c>
      <c r="AA36" s="25">
        <v>6.5348837878447896E-5</v>
      </c>
      <c r="AB36" s="25">
        <v>-9.7697413364762202E-5</v>
      </c>
      <c r="AC36" s="25">
        <v>-8.23430346610151E-5</v>
      </c>
      <c r="AD36" s="25">
        <v>-7.7483379927732006E-5</v>
      </c>
      <c r="AE36" s="25">
        <v>8.5143461682691895E-5</v>
      </c>
      <c r="AF36" s="24">
        <v>-1.26268417436023E-4</v>
      </c>
      <c r="AG36" s="24">
        <v>3.13271045744099E-3</v>
      </c>
      <c r="AH36" s="24">
        <v>-2.4992997056231901E-3</v>
      </c>
      <c r="AI36" s="25">
        <v>-2.9757014068646899E-5</v>
      </c>
      <c r="AJ36" s="24">
        <v>2.6193182315930002E-4</v>
      </c>
      <c r="AK36" s="25">
        <v>8.1951310117661804E-5</v>
      </c>
      <c r="AL36" s="25">
        <v>-8.9128439174702604E-5</v>
      </c>
      <c r="AM36" s="24">
        <v>-1.6608883186629099E-4</v>
      </c>
      <c r="AN36" s="25">
        <v>8.41509391134098E-7</v>
      </c>
      <c r="AO36" s="25">
        <v>0</v>
      </c>
      <c r="AP36" s="25">
        <v>-1.7026041006614001E-5</v>
      </c>
      <c r="AQ36" s="24">
        <v>-1.94685551886279E-4</v>
      </c>
      <c r="AR36" s="25">
        <v>0</v>
      </c>
      <c r="AS36" s="25">
        <v>0</v>
      </c>
      <c r="AT36" s="25">
        <v>0</v>
      </c>
      <c r="AU36" s="25">
        <v>0</v>
      </c>
      <c r="AV36" s="24">
        <v>4.05395334866988E-4</v>
      </c>
      <c r="AW36" s="24">
        <v>1.8671263521973601E-4</v>
      </c>
      <c r="AX36" s="25">
        <v>0</v>
      </c>
      <c r="AY36" s="24">
        <v>5.0780365435245203E-4</v>
      </c>
      <c r="AZ36" s="24">
        <v>2.1215808588009299E-4</v>
      </c>
      <c r="BA36" s="25">
        <v>0</v>
      </c>
      <c r="BB36" s="25">
        <v>-3.6999981206884402E-5</v>
      </c>
      <c r="BC36" s="24">
        <v>2.0220393108218E-4</v>
      </c>
      <c r="BD36" s="25">
        <v>0</v>
      </c>
      <c r="BE36" s="25">
        <v>0</v>
      </c>
      <c r="BF36" s="25">
        <v>0</v>
      </c>
      <c r="BG36" s="24">
        <v>1.0601147580132E-4</v>
      </c>
      <c r="BH36" s="25">
        <v>0</v>
      </c>
      <c r="BI36" s="25">
        <v>0</v>
      </c>
      <c r="BJ36" s="25">
        <v>0</v>
      </c>
      <c r="BK36" s="25">
        <v>0</v>
      </c>
      <c r="BL36" s="24">
        <v>-3.01123989599824E-4</v>
      </c>
      <c r="BM36" s="25">
        <v>0</v>
      </c>
      <c r="BN36" s="25">
        <v>0</v>
      </c>
      <c r="BO36" s="25">
        <v>1.8157993075001501E-6</v>
      </c>
      <c r="BP36" s="25">
        <v>4.5708395646694901E-6</v>
      </c>
      <c r="BQ36" s="25">
        <v>-8.5059241935062607E-6</v>
      </c>
      <c r="BR36" s="25">
        <v>-2.5331782603119399E-6</v>
      </c>
      <c r="BS36" s="25">
        <v>3.3306282813536601E-7</v>
      </c>
      <c r="BT36" s="25">
        <v>3.9287873506598603E-6</v>
      </c>
      <c r="BU36" s="25">
        <v>1.15836598733103E-7</v>
      </c>
      <c r="BV36" s="24">
        <v>1.5797073970723601E-4</v>
      </c>
      <c r="BW36" s="24">
        <v>-1.03885790097844E-4</v>
      </c>
      <c r="BX36" s="25">
        <v>-2.5574666121600498E-5</v>
      </c>
      <c r="BY36" s="25">
        <v>3.0090551510752399E-5</v>
      </c>
      <c r="BZ36" s="24">
        <v>-2.56313274867135E-4</v>
      </c>
      <c r="CA36" s="25">
        <v>-4.8795728206511601E-5</v>
      </c>
      <c r="CB36" s="25">
        <v>-6.6997588720507303E-5</v>
      </c>
      <c r="CC36" s="25">
        <v>-2.35964344201027E-5</v>
      </c>
      <c r="CD36" s="25">
        <v>-4.1878025168627498E-5</v>
      </c>
      <c r="CE36" s="24">
        <v>2.9082577777431802E-4</v>
      </c>
      <c r="CF36" s="24">
        <v>3.2853909297875998E-4</v>
      </c>
      <c r="CG36" s="25">
        <v>3.3877905732653301E-5</v>
      </c>
      <c r="CH36" s="25">
        <v>-9.1147602473521497E-5</v>
      </c>
      <c r="CI36" s="24">
        <v>7.9591669910813003E-4</v>
      </c>
      <c r="CJ36" s="24">
        <v>8.7282486121230797E-4</v>
      </c>
      <c r="CK36" s="24">
        <v>-1.00414037412144E-4</v>
      </c>
      <c r="CL36" s="26">
        <v>1.16308457876787E-3</v>
      </c>
    </row>
    <row r="37" spans="2:90" ht="14.25" customHeight="1" x14ac:dyDescent="0.25">
      <c r="B37" s="13"/>
      <c r="C37" s="12"/>
      <c r="D37" s="12"/>
      <c r="E37" s="50"/>
      <c r="G37" s="221"/>
      <c r="H37" s="7" t="s">
        <v>30</v>
      </c>
      <c r="I37" s="22">
        <f>IF($C$36&gt;6.5,1,0)</f>
        <v>0</v>
      </c>
      <c r="J37" s="23">
        <v>0.30129524529569601</v>
      </c>
      <c r="M37" s="7" t="str">
        <f t="shared" si="2"/>
        <v>X</v>
      </c>
      <c r="N37" s="7" t="str">
        <f t="shared" si="3"/>
        <v>X</v>
      </c>
      <c r="O37" s="7" t="str">
        <v>Cl2</v>
      </c>
      <c r="P37" s="24" t="s">
        <v>30</v>
      </c>
      <c r="Q37" s="25">
        <v>4.2849912675001899E-7</v>
      </c>
      <c r="R37" s="24">
        <v>-2.6346366230801802E-4</v>
      </c>
      <c r="S37" s="25">
        <v>6.5462844834784004E-5</v>
      </c>
      <c r="T37" s="24">
        <v>2.2016479987607099E-4</v>
      </c>
      <c r="U37" s="24">
        <v>-2.14318536973258E-4</v>
      </c>
      <c r="V37" s="24">
        <v>1.19318404367696E-3</v>
      </c>
      <c r="W37" s="24">
        <v>-1.3411190008887701E-4</v>
      </c>
      <c r="X37" s="25">
        <v>6.6150677084258406E-5</v>
      </c>
      <c r="Y37" s="25">
        <v>9.5900341830411294E-5</v>
      </c>
      <c r="Z37" s="24">
        <v>-1.86494807875183E-4</v>
      </c>
      <c r="AA37" s="24">
        <v>1.52422191841076E-4</v>
      </c>
      <c r="AB37" s="24">
        <v>-1.1818848937285301E-4</v>
      </c>
      <c r="AC37" s="24">
        <v>1.04912722647247E-4</v>
      </c>
      <c r="AD37" s="25">
        <v>3.7749933986490701E-5</v>
      </c>
      <c r="AE37" s="25">
        <v>3.6264955155834197E-5</v>
      </c>
      <c r="AF37" s="25">
        <v>-8.2653220915936406E-5</v>
      </c>
      <c r="AG37" s="24">
        <v>-2.4992997056231901E-3</v>
      </c>
      <c r="AH37" s="24">
        <v>1.3978587963533001E-2</v>
      </c>
      <c r="AI37" s="24">
        <v>-1.1190385826490099E-2</v>
      </c>
      <c r="AJ37" s="25">
        <v>5.7272394804444803E-5</v>
      </c>
      <c r="AK37" s="25">
        <v>8.1748206927648401E-5</v>
      </c>
      <c r="AL37" s="25">
        <v>1.27419463747154E-5</v>
      </c>
      <c r="AM37" s="24">
        <v>-3.24983217362771E-4</v>
      </c>
      <c r="AN37" s="25">
        <v>-4.7075417054653796E-6</v>
      </c>
      <c r="AO37" s="25">
        <v>0</v>
      </c>
      <c r="AP37" s="25">
        <v>8.7138675947717698E-5</v>
      </c>
      <c r="AQ37" s="24">
        <v>-2.67398344411674E-4</v>
      </c>
      <c r="AR37" s="25">
        <v>0</v>
      </c>
      <c r="AS37" s="25">
        <v>0</v>
      </c>
      <c r="AT37" s="25">
        <v>0</v>
      </c>
      <c r="AU37" s="25">
        <v>0</v>
      </c>
      <c r="AV37" s="24">
        <v>-2.3862595029557499E-4</v>
      </c>
      <c r="AW37" s="24">
        <v>3.1166460686460101E-4</v>
      </c>
      <c r="AX37" s="25">
        <v>0</v>
      </c>
      <c r="AY37" s="24">
        <v>2.89748369077876E-4</v>
      </c>
      <c r="AZ37" s="24">
        <v>-5.0722202278133399E-4</v>
      </c>
      <c r="BA37" s="25">
        <v>0</v>
      </c>
      <c r="BB37" s="25">
        <v>-4.8942416632132501E-5</v>
      </c>
      <c r="BC37" s="24">
        <v>-3.0627097517550998E-4</v>
      </c>
      <c r="BD37" s="25">
        <v>0</v>
      </c>
      <c r="BE37" s="25">
        <v>0</v>
      </c>
      <c r="BF37" s="25">
        <v>0</v>
      </c>
      <c r="BG37" s="24">
        <v>-2.6004062711588701E-4</v>
      </c>
      <c r="BH37" s="25">
        <v>0</v>
      </c>
      <c r="BI37" s="25">
        <v>0</v>
      </c>
      <c r="BJ37" s="25">
        <v>0</v>
      </c>
      <c r="BK37" s="25">
        <v>0</v>
      </c>
      <c r="BL37" s="24">
        <v>-1.27514913291361E-3</v>
      </c>
      <c r="BM37" s="25">
        <v>0</v>
      </c>
      <c r="BN37" s="25">
        <v>0</v>
      </c>
      <c r="BO37" s="25">
        <v>2.3156329091931601E-6</v>
      </c>
      <c r="BP37" s="25">
        <v>1.8658870350852999E-6</v>
      </c>
      <c r="BQ37" s="25">
        <v>2.4483459380994098E-6</v>
      </c>
      <c r="BR37" s="25">
        <v>8.4977840787143599E-6</v>
      </c>
      <c r="BS37" s="25">
        <v>2.2336881607615E-5</v>
      </c>
      <c r="BT37" s="25">
        <v>-2.7119280692236302E-7</v>
      </c>
      <c r="BU37" s="25">
        <v>-9.68708131458898E-5</v>
      </c>
      <c r="BV37" s="25">
        <v>-5.79721623355621E-5</v>
      </c>
      <c r="BW37" s="24">
        <v>2.27258420136094E-4</v>
      </c>
      <c r="BX37" s="25">
        <v>1.9104460364116401E-5</v>
      </c>
      <c r="BY37" s="24">
        <v>1.3524375495371701E-4</v>
      </c>
      <c r="BZ37" s="25">
        <v>5.5535375020659901E-5</v>
      </c>
      <c r="CA37" s="24">
        <v>3.7732895489559301E-4</v>
      </c>
      <c r="CB37" s="25">
        <v>6.4023540152994198E-5</v>
      </c>
      <c r="CC37" s="24">
        <v>1.28972705145809E-4</v>
      </c>
      <c r="CD37" s="25">
        <v>1.60219808167209E-6</v>
      </c>
      <c r="CE37" s="25">
        <v>-4.4832740347208202E-5</v>
      </c>
      <c r="CF37" s="24">
        <v>-8.2494141921636002E-4</v>
      </c>
      <c r="CG37" s="24">
        <v>-6.1644028499865098E-4</v>
      </c>
      <c r="CH37" s="24">
        <v>-1.21326700977505E-3</v>
      </c>
      <c r="CI37" s="24">
        <v>-9.1460934645834903E-4</v>
      </c>
      <c r="CJ37" s="24">
        <v>-5.5221546325992304E-4</v>
      </c>
      <c r="CK37" s="24">
        <v>-2.1208039673631401E-4</v>
      </c>
      <c r="CL37" s="26">
        <v>-1.7291817364992401E-3</v>
      </c>
    </row>
    <row r="38" spans="2:90" ht="14.25" customHeight="1" x14ac:dyDescent="0.25">
      <c r="B38" s="49"/>
      <c r="D38" s="12"/>
      <c r="E38" s="50"/>
      <c r="G38" s="222"/>
      <c r="H38" s="7" t="s">
        <v>32</v>
      </c>
      <c r="I38" s="22">
        <f>IF($C$36&gt;7.8,1,0)</f>
        <v>0</v>
      </c>
      <c r="J38" s="23">
        <v>-0.32106090925151598</v>
      </c>
      <c r="M38" s="7" t="str">
        <f t="shared" si="2"/>
        <v>X</v>
      </c>
      <c r="N38" s="7" t="str">
        <f t="shared" si="3"/>
        <v>X</v>
      </c>
      <c r="O38" s="7" t="str">
        <v>Cl3</v>
      </c>
      <c r="P38" s="24" t="s">
        <v>32</v>
      </c>
      <c r="Q38" s="25">
        <v>7.5450827787509599E-6</v>
      </c>
      <c r="R38" s="24">
        <v>1.4206788028796799E-4</v>
      </c>
      <c r="S38" s="24">
        <v>-4.1853723301312103E-4</v>
      </c>
      <c r="T38" s="25">
        <v>-1.6505587961232E-5</v>
      </c>
      <c r="U38" s="24">
        <v>4.4502965642355998E-4</v>
      </c>
      <c r="V38" s="24">
        <v>-7.2556993763952095E-4</v>
      </c>
      <c r="W38" s="24">
        <v>-1.8917465200165001E-4</v>
      </c>
      <c r="X38" s="24">
        <v>2.9057484879485199E-4</v>
      </c>
      <c r="Y38" s="24">
        <v>-3.9458462490091402E-4</v>
      </c>
      <c r="Z38" s="24">
        <v>3.75854953543452E-4</v>
      </c>
      <c r="AA38" s="24">
        <v>-2.25924083976282E-4</v>
      </c>
      <c r="AB38" s="24">
        <v>1.9732286682397999E-4</v>
      </c>
      <c r="AC38" s="25">
        <v>-6.3936595642507599E-5</v>
      </c>
      <c r="AD38" s="24">
        <v>-5.2671629148190002E-4</v>
      </c>
      <c r="AE38" s="24">
        <v>-1.93329629469061E-4</v>
      </c>
      <c r="AF38" s="24">
        <v>4.0331550939032198E-4</v>
      </c>
      <c r="AG38" s="25">
        <v>-2.9757014068646899E-5</v>
      </c>
      <c r="AH38" s="24">
        <v>-1.1190385826490099E-2</v>
      </c>
      <c r="AI38" s="24">
        <v>4.1603577850426399E-2</v>
      </c>
      <c r="AJ38" s="24">
        <v>2.2932816332318901E-4</v>
      </c>
      <c r="AK38" s="24">
        <v>-3.6642186753053398E-4</v>
      </c>
      <c r="AL38" s="24">
        <v>2.1684204601565599E-4</v>
      </c>
      <c r="AM38" s="24">
        <v>-4.4017265117425001E-4</v>
      </c>
      <c r="AN38" s="25">
        <v>8.6052571098406994E-6</v>
      </c>
      <c r="AO38" s="25">
        <v>0</v>
      </c>
      <c r="AP38" s="24">
        <v>1.6246728725431201E-4</v>
      </c>
      <c r="AQ38" s="24">
        <v>4.9740301867464798E-4</v>
      </c>
      <c r="AR38" s="25">
        <v>0</v>
      </c>
      <c r="AS38" s="25">
        <v>0</v>
      </c>
      <c r="AT38" s="25">
        <v>0</v>
      </c>
      <c r="AU38" s="25">
        <v>0</v>
      </c>
      <c r="AV38" s="24">
        <v>4.58127973577578E-4</v>
      </c>
      <c r="AW38" s="24">
        <v>-4.8283508969869702E-4</v>
      </c>
      <c r="AX38" s="25">
        <v>0</v>
      </c>
      <c r="AY38" s="24">
        <v>-5.2334044818649395E-4</v>
      </c>
      <c r="AZ38" s="24">
        <v>1.2618676811466301E-3</v>
      </c>
      <c r="BA38" s="25">
        <v>0</v>
      </c>
      <c r="BB38" s="24">
        <v>-1.6952788460947399E-4</v>
      </c>
      <c r="BC38" s="24">
        <v>-8.48604239549375E-4</v>
      </c>
      <c r="BD38" s="25">
        <v>0</v>
      </c>
      <c r="BE38" s="25">
        <v>0</v>
      </c>
      <c r="BF38" s="25">
        <v>0</v>
      </c>
      <c r="BG38" s="24">
        <v>-1.9660740470040999E-4</v>
      </c>
      <c r="BH38" s="25">
        <v>0</v>
      </c>
      <c r="BI38" s="25">
        <v>0</v>
      </c>
      <c r="BJ38" s="25">
        <v>0</v>
      </c>
      <c r="BK38" s="25">
        <v>0</v>
      </c>
      <c r="BL38" s="24">
        <v>5.5142258214940505E-4</v>
      </c>
      <c r="BM38" s="25">
        <v>0</v>
      </c>
      <c r="BN38" s="25">
        <v>0</v>
      </c>
      <c r="BO38" s="25">
        <v>1.24962891461384E-5</v>
      </c>
      <c r="BP38" s="25">
        <v>-1.5757177908684599E-5</v>
      </c>
      <c r="BQ38" s="25">
        <v>-2.6098417589689799E-6</v>
      </c>
      <c r="BR38" s="25">
        <v>-2.04533290879355E-5</v>
      </c>
      <c r="BS38" s="25">
        <v>-4.5914847979811401E-6</v>
      </c>
      <c r="BT38" s="25">
        <v>-3.9208628604199602E-6</v>
      </c>
      <c r="BU38" s="25">
        <v>9.1664737837363197E-5</v>
      </c>
      <c r="BV38" s="25">
        <v>-5.7497565936828796E-6</v>
      </c>
      <c r="BW38" s="24">
        <v>-2.09169095303331E-4</v>
      </c>
      <c r="BX38" s="24">
        <v>-1.4123073453842301E-4</v>
      </c>
      <c r="BY38" s="24">
        <v>2.5491421382325301E-4</v>
      </c>
      <c r="BZ38" s="25">
        <v>6.4865821363057494E-5</v>
      </c>
      <c r="CA38" s="25">
        <v>4.0834517524144499E-5</v>
      </c>
      <c r="CB38" s="25">
        <v>6.7389498877067899E-5</v>
      </c>
      <c r="CC38" s="24">
        <v>-2.5610711563141302E-4</v>
      </c>
      <c r="CD38" s="24">
        <v>-6.3307280529924302E-4</v>
      </c>
      <c r="CE38" s="25">
        <v>-3.4538264160447199E-5</v>
      </c>
      <c r="CF38" s="24">
        <v>8.0964984724333404E-4</v>
      </c>
      <c r="CG38" s="25">
        <v>-8.0260792476862501E-5</v>
      </c>
      <c r="CH38" s="24">
        <v>1.5277833754744001E-3</v>
      </c>
      <c r="CI38" s="24">
        <v>-4.2531858062709002E-4</v>
      </c>
      <c r="CJ38" s="25">
        <v>-3.9256080008787998E-5</v>
      </c>
      <c r="CK38" s="24">
        <v>4.8131502997597597E-4</v>
      </c>
      <c r="CL38" s="26">
        <v>1.03228244069716E-3</v>
      </c>
    </row>
    <row r="39" spans="2:90" ht="14.25" customHeight="1" x14ac:dyDescent="0.25">
      <c r="B39" s="13" t="s">
        <v>165</v>
      </c>
      <c r="C39" s="1">
        <f>INDEX(Input_Cases!$B:$C,MATCH('D1T Male'!$B39,Input_Cases!$B:$B,0),2)</f>
        <v>2006</v>
      </c>
      <c r="D39" s="12"/>
      <c r="E39" s="50"/>
      <c r="G39" s="204" t="s">
        <v>321</v>
      </c>
      <c r="H39" s="7" t="s">
        <v>137</v>
      </c>
      <c r="I39" s="22">
        <f>IF(C40&gt;5.7,1,0)</f>
        <v>1</v>
      </c>
      <c r="J39" s="23">
        <v>-0.25429022379714</v>
      </c>
      <c r="M39" s="7" t="str">
        <f t="shared" si="2"/>
        <v>X</v>
      </c>
      <c r="N39" s="7" t="str">
        <f t="shared" si="3"/>
        <v>X</v>
      </c>
      <c r="O39" s="7" t="str">
        <v>HbA1C1</v>
      </c>
      <c r="P39" s="24" t="s">
        <v>137</v>
      </c>
      <c r="Q39" s="25">
        <v>-1.6022213142183699E-5</v>
      </c>
      <c r="R39" s="25">
        <v>9.5924360669075604E-5</v>
      </c>
      <c r="S39" s="25">
        <v>4.6273755884282997E-5</v>
      </c>
      <c r="T39" s="24">
        <v>-1.15169947991741E-4</v>
      </c>
      <c r="U39" s="24">
        <v>1.68780053334903E-4</v>
      </c>
      <c r="V39" s="24">
        <v>-2.55438274883612E-4</v>
      </c>
      <c r="W39" s="25">
        <v>2.09646685497538E-5</v>
      </c>
      <c r="X39" s="24">
        <v>-1.5089519155903099E-4</v>
      </c>
      <c r="Y39" s="25">
        <v>6.7026063624883795E-5</v>
      </c>
      <c r="Z39" s="25">
        <v>5.72136491856853E-5</v>
      </c>
      <c r="AA39" s="24">
        <v>-1.7456914069703301E-4</v>
      </c>
      <c r="AB39" s="24">
        <v>-1.1838468149938801E-4</v>
      </c>
      <c r="AC39" s="24">
        <v>1.5732386245544E-4</v>
      </c>
      <c r="AD39" s="24">
        <v>1.8291911172560099E-4</v>
      </c>
      <c r="AE39" s="25">
        <v>-7.0781736971022198E-5</v>
      </c>
      <c r="AF39" s="25">
        <v>-5.1676354642554199E-5</v>
      </c>
      <c r="AG39" s="24">
        <v>2.6193182315930002E-4</v>
      </c>
      <c r="AH39" s="25">
        <v>5.7272394804444803E-5</v>
      </c>
      <c r="AI39" s="24">
        <v>2.2932816332318901E-4</v>
      </c>
      <c r="AJ39" s="24">
        <v>7.5322077610518196E-3</v>
      </c>
      <c r="AK39" s="24">
        <v>-4.1032269824023103E-3</v>
      </c>
      <c r="AL39" s="25">
        <v>-9.8016060881708805E-5</v>
      </c>
      <c r="AM39" s="25">
        <v>-9.2607816752909801E-5</v>
      </c>
      <c r="AN39" s="25">
        <v>8.8491816031899101E-6</v>
      </c>
      <c r="AO39" s="25">
        <v>0</v>
      </c>
      <c r="AP39" s="25">
        <v>-7.6342111980939802E-5</v>
      </c>
      <c r="AQ39" s="24">
        <v>9.8062744744641193E-4</v>
      </c>
      <c r="AR39" s="25">
        <v>0</v>
      </c>
      <c r="AS39" s="25">
        <v>0</v>
      </c>
      <c r="AT39" s="25">
        <v>0</v>
      </c>
      <c r="AU39" s="25">
        <v>0</v>
      </c>
      <c r="AV39" s="24">
        <v>-1.7888900536769099E-4</v>
      </c>
      <c r="AW39" s="25">
        <v>-8.0267178788226204E-5</v>
      </c>
      <c r="AX39" s="25">
        <v>0</v>
      </c>
      <c r="AY39" s="24">
        <v>4.6245908618041298E-4</v>
      </c>
      <c r="AZ39" s="25">
        <v>3.1389859404281199E-5</v>
      </c>
      <c r="BA39" s="25">
        <v>0</v>
      </c>
      <c r="BB39" s="25">
        <v>7.3044436352468495E-5</v>
      </c>
      <c r="BC39" s="24">
        <v>-6.4441660424006096E-4</v>
      </c>
      <c r="BD39" s="25">
        <v>0</v>
      </c>
      <c r="BE39" s="25">
        <v>0</v>
      </c>
      <c r="BF39" s="25">
        <v>0</v>
      </c>
      <c r="BG39" s="24">
        <v>-1.6032303035697399E-4</v>
      </c>
      <c r="BH39" s="25">
        <v>0</v>
      </c>
      <c r="BI39" s="25">
        <v>0</v>
      </c>
      <c r="BJ39" s="25">
        <v>0</v>
      </c>
      <c r="BK39" s="25">
        <v>0</v>
      </c>
      <c r="BL39" s="24">
        <v>3.3527326909531702E-4</v>
      </c>
      <c r="BM39" s="25">
        <v>0</v>
      </c>
      <c r="BN39" s="25">
        <v>0</v>
      </c>
      <c r="BO39" s="25">
        <v>1.2369997740070599E-5</v>
      </c>
      <c r="BP39" s="25">
        <v>-1.40740613558787E-5</v>
      </c>
      <c r="BQ39" s="25">
        <v>-6.0363403650890697E-6</v>
      </c>
      <c r="BR39" s="25">
        <v>-2.2645651902106199E-6</v>
      </c>
      <c r="BS39" s="25">
        <v>-5.0935943003009499E-6</v>
      </c>
      <c r="BT39" s="25">
        <v>9.0461630205884999E-7</v>
      </c>
      <c r="BU39" s="25">
        <v>1.37539683817548E-5</v>
      </c>
      <c r="BV39" s="24">
        <v>6.6149644252951197E-4</v>
      </c>
      <c r="BW39" s="24">
        <v>2.23509505548079E-4</v>
      </c>
      <c r="BX39" s="25">
        <v>4.4344629944200103E-5</v>
      </c>
      <c r="BY39" s="25">
        <v>3.7289938389764502E-5</v>
      </c>
      <c r="BZ39" s="24">
        <v>-1.6861065296583201E-4</v>
      </c>
      <c r="CA39" s="25">
        <v>-4.6840313019375603E-5</v>
      </c>
      <c r="CB39" s="24">
        <v>-4.4851981606104202E-4</v>
      </c>
      <c r="CC39" s="24">
        <v>-2.2965312598642999E-4</v>
      </c>
      <c r="CD39" s="24">
        <v>3.6642550926410298E-4</v>
      </c>
      <c r="CE39" s="24">
        <v>-3.0457257589992402E-4</v>
      </c>
      <c r="CF39" s="24">
        <v>2.6356713284147098E-4</v>
      </c>
      <c r="CG39" s="24">
        <v>-6.5112011535237396E-4</v>
      </c>
      <c r="CH39" s="24">
        <v>4.6168593001607401E-4</v>
      </c>
      <c r="CI39" s="24">
        <v>2.93804516343194E-4</v>
      </c>
      <c r="CJ39" s="24">
        <v>-1.7153912536126E-3</v>
      </c>
      <c r="CK39" s="24">
        <v>-2.0527129436115701E-4</v>
      </c>
      <c r="CL39" s="26">
        <v>6.6187069327287005E-4</v>
      </c>
    </row>
    <row r="40" spans="2:90" ht="14.25" customHeight="1" x14ac:dyDescent="0.25">
      <c r="B40" s="13" t="s">
        <v>273</v>
      </c>
      <c r="C40" s="1">
        <f>INDEX(Input_Cases!$B:$C,MATCH('D1T Male'!$B40,Input_Cases!$B:$B,0),2)</f>
        <v>7.0000000000000009</v>
      </c>
      <c r="D40" s="12"/>
      <c r="E40" s="50"/>
      <c r="G40" s="205"/>
      <c r="H40" s="7" t="s">
        <v>138</v>
      </c>
      <c r="I40" s="22">
        <f>IF(C40&gt;6.5,1,0)</f>
        <v>1</v>
      </c>
      <c r="J40" s="23">
        <v>-4.7822864589633397E-2</v>
      </c>
      <c r="M40" s="7" t="str">
        <f t="shared" si="2"/>
        <v>X</v>
      </c>
      <c r="N40" s="7" t="str">
        <f t="shared" si="3"/>
        <v>X</v>
      </c>
      <c r="O40" s="7" t="str">
        <v>HbA1C2</v>
      </c>
      <c r="P40" s="24" t="s">
        <v>138</v>
      </c>
      <c r="Q40" s="25">
        <v>8.2321525630291097E-6</v>
      </c>
      <c r="R40" s="25">
        <v>6.03139172699577E-5</v>
      </c>
      <c r="S40" s="25">
        <v>1.7459223934216199E-5</v>
      </c>
      <c r="T40" s="25">
        <v>-8.7971237471592495E-5</v>
      </c>
      <c r="U40" s="25">
        <v>-7.2283973491611799E-6</v>
      </c>
      <c r="V40" s="24">
        <v>5.4990188587841998E-4</v>
      </c>
      <c r="W40" s="25">
        <v>1.06965828225927E-6</v>
      </c>
      <c r="X40" s="25">
        <v>-7.4795657648095301E-5</v>
      </c>
      <c r="Y40" s="24">
        <v>-1.8372969129085799E-4</v>
      </c>
      <c r="Z40" s="25">
        <v>4.9448558859416899E-5</v>
      </c>
      <c r="AA40" s="24">
        <v>2.1069892840839901E-4</v>
      </c>
      <c r="AB40" s="24">
        <v>1.0090025966664E-4</v>
      </c>
      <c r="AC40" s="25">
        <v>-2.6275543515416601E-5</v>
      </c>
      <c r="AD40" s="25">
        <v>3.4073658101428301E-6</v>
      </c>
      <c r="AE40" s="25">
        <v>-3.4427104260205098E-5</v>
      </c>
      <c r="AF40" s="24">
        <v>1.4256747752885299E-4</v>
      </c>
      <c r="AG40" s="25">
        <v>8.1951310117661804E-5</v>
      </c>
      <c r="AH40" s="25">
        <v>8.1748206927648401E-5</v>
      </c>
      <c r="AI40" s="24">
        <v>-3.6642186753053398E-4</v>
      </c>
      <c r="AJ40" s="24">
        <v>-4.1032269824023103E-3</v>
      </c>
      <c r="AK40" s="24">
        <v>7.6631406234254299E-3</v>
      </c>
      <c r="AL40" s="24">
        <v>-3.4746264554821899E-3</v>
      </c>
      <c r="AM40" s="25">
        <v>-2.66331625710764E-5</v>
      </c>
      <c r="AN40" s="25">
        <v>-3.6706100530274701E-6</v>
      </c>
      <c r="AO40" s="25">
        <v>0</v>
      </c>
      <c r="AP40" s="24">
        <v>-1.3952046730886201E-4</v>
      </c>
      <c r="AQ40" s="24">
        <v>-3.0558834036509801E-4</v>
      </c>
      <c r="AR40" s="25">
        <v>0</v>
      </c>
      <c r="AS40" s="25">
        <v>0</v>
      </c>
      <c r="AT40" s="25">
        <v>0</v>
      </c>
      <c r="AU40" s="25">
        <v>0</v>
      </c>
      <c r="AV40" s="25">
        <v>-2.2614975170849399E-5</v>
      </c>
      <c r="AW40" s="24">
        <v>-3.6292742268256498E-4</v>
      </c>
      <c r="AX40" s="25">
        <v>0</v>
      </c>
      <c r="AY40" s="25">
        <v>-9.6238373692025399E-5</v>
      </c>
      <c r="AZ40" s="25">
        <v>-7.3689747193777302E-5</v>
      </c>
      <c r="BA40" s="25">
        <v>0</v>
      </c>
      <c r="BB40" s="25">
        <v>4.7210158591760997E-5</v>
      </c>
      <c r="BC40" s="24">
        <v>5.1781047467121797E-4</v>
      </c>
      <c r="BD40" s="25">
        <v>0</v>
      </c>
      <c r="BE40" s="25">
        <v>0</v>
      </c>
      <c r="BF40" s="25">
        <v>0</v>
      </c>
      <c r="BG40" s="25">
        <v>1.0405979930319601E-5</v>
      </c>
      <c r="BH40" s="25">
        <v>0</v>
      </c>
      <c r="BI40" s="25">
        <v>0</v>
      </c>
      <c r="BJ40" s="25">
        <v>0</v>
      </c>
      <c r="BK40" s="25">
        <v>0</v>
      </c>
      <c r="BL40" s="24">
        <v>-3.3161757682252099E-4</v>
      </c>
      <c r="BM40" s="25">
        <v>0</v>
      </c>
      <c r="BN40" s="25">
        <v>0</v>
      </c>
      <c r="BO40" s="25">
        <v>-9.4017071222421594E-6</v>
      </c>
      <c r="BP40" s="25">
        <v>6.1599732814025103E-6</v>
      </c>
      <c r="BQ40" s="25">
        <v>6.5253480742545797E-6</v>
      </c>
      <c r="BR40" s="25">
        <v>5.8784975633845496E-7</v>
      </c>
      <c r="BS40" s="25">
        <v>7.7215991366205594E-6</v>
      </c>
      <c r="BT40" s="25">
        <v>2.5453554272553402E-6</v>
      </c>
      <c r="BU40" s="25">
        <v>-1.5188150682292499E-5</v>
      </c>
      <c r="BV40" s="24">
        <v>-5.0545252090418999E-4</v>
      </c>
      <c r="BW40" s="24">
        <v>1.1892180018821701E-4</v>
      </c>
      <c r="BX40" s="25">
        <v>1.9308323194916402E-6</v>
      </c>
      <c r="BY40" s="24">
        <v>-6.0985351046214796E-4</v>
      </c>
      <c r="BZ40" s="25">
        <v>3.1782597252909003E-5</v>
      </c>
      <c r="CA40" s="25">
        <v>7.1439071571794205E-5</v>
      </c>
      <c r="CB40" s="25">
        <v>-3.8364211826734898E-5</v>
      </c>
      <c r="CC40" s="25">
        <v>-8.3833337332508696E-5</v>
      </c>
      <c r="CD40" s="25">
        <v>-6.5046782739351295E-5</v>
      </c>
      <c r="CE40" s="24">
        <v>7.0311288789433497E-4</v>
      </c>
      <c r="CF40" s="24">
        <v>4.6451290970947001E-4</v>
      </c>
      <c r="CG40" s="24">
        <v>1.33426611264303E-4</v>
      </c>
      <c r="CH40" s="24">
        <v>-1.3008286715662E-3</v>
      </c>
      <c r="CI40" s="24">
        <v>-4.4538064588352E-4</v>
      </c>
      <c r="CJ40" s="24">
        <v>1.1885836232266699E-3</v>
      </c>
      <c r="CK40" s="24">
        <v>6.7018849388590402E-4</v>
      </c>
      <c r="CL40" s="26">
        <v>-5.8571607014334503E-4</v>
      </c>
    </row>
    <row r="41" spans="2:90" ht="14.25" customHeight="1" x14ac:dyDescent="0.25">
      <c r="B41" s="13"/>
      <c r="C41" s="12"/>
      <c r="D41" s="12"/>
      <c r="E41" s="50"/>
      <c r="G41" s="205"/>
      <c r="H41" s="7" t="s">
        <v>139</v>
      </c>
      <c r="I41" s="22">
        <f>IF(C40&gt;7,1,0)</f>
        <v>0</v>
      </c>
      <c r="J41" s="23">
        <v>-3.74512244540973E-2</v>
      </c>
      <c r="M41" s="7" t="str">
        <f t="shared" si="2"/>
        <v>X</v>
      </c>
      <c r="N41" s="7" t="str">
        <f t="shared" si="3"/>
        <v>X</v>
      </c>
      <c r="O41" s="7" t="str">
        <v>HbA1C3</v>
      </c>
      <c r="P41" s="24" t="s">
        <v>139</v>
      </c>
      <c r="Q41" s="25">
        <v>6.2464452464025397E-6</v>
      </c>
      <c r="R41" s="24">
        <v>-1.01029100396596E-4</v>
      </c>
      <c r="S41" s="25">
        <v>3.9344210230016997E-6</v>
      </c>
      <c r="T41" s="25">
        <v>3.7834217599036402E-5</v>
      </c>
      <c r="U41" s="25">
        <v>-4.1717692270043697E-6</v>
      </c>
      <c r="V41" s="25">
        <v>-3.7500632927016099E-5</v>
      </c>
      <c r="W41" s="25">
        <v>-2.0096160031973002E-6</v>
      </c>
      <c r="X41" s="25">
        <v>7.4724536475141801E-5</v>
      </c>
      <c r="Y41" s="25">
        <v>9.3873454818482396E-5</v>
      </c>
      <c r="Z41" s="25">
        <v>-9.37864611013508E-5</v>
      </c>
      <c r="AA41" s="25">
        <v>5.0907819015754597E-6</v>
      </c>
      <c r="AB41" s="25">
        <v>-7.8871729288938305E-5</v>
      </c>
      <c r="AC41" s="25">
        <v>-3.3112221819164203E-5</v>
      </c>
      <c r="AD41" s="25">
        <v>-6.7998014717537703E-5</v>
      </c>
      <c r="AE41" s="25">
        <v>3.8716873797228899E-6</v>
      </c>
      <c r="AF41" s="24">
        <v>-1.27391039463391E-4</v>
      </c>
      <c r="AG41" s="25">
        <v>-8.9128439174702604E-5</v>
      </c>
      <c r="AH41" s="25">
        <v>1.27419463747154E-5</v>
      </c>
      <c r="AI41" s="24">
        <v>2.1684204601565599E-4</v>
      </c>
      <c r="AJ41" s="25">
        <v>-9.8016060881708805E-5</v>
      </c>
      <c r="AK41" s="24">
        <v>-3.4746264554821899E-3</v>
      </c>
      <c r="AL41" s="24">
        <v>4.1771004837860204E-3</v>
      </c>
      <c r="AM41" s="24">
        <v>-6.0372750556712904E-4</v>
      </c>
      <c r="AN41" s="25">
        <v>-5.0595771676071402E-6</v>
      </c>
      <c r="AO41" s="25">
        <v>0</v>
      </c>
      <c r="AP41" s="24">
        <v>1.0035654113744501E-4</v>
      </c>
      <c r="AQ41" s="24">
        <v>-1.00329119594168E-4</v>
      </c>
      <c r="AR41" s="25">
        <v>0</v>
      </c>
      <c r="AS41" s="25">
        <v>0</v>
      </c>
      <c r="AT41" s="25">
        <v>0</v>
      </c>
      <c r="AU41" s="25">
        <v>0</v>
      </c>
      <c r="AV41" s="25">
        <v>8.3632114011286402E-5</v>
      </c>
      <c r="AW41" s="24">
        <v>3.5786140862211499E-4</v>
      </c>
      <c r="AX41" s="25">
        <v>0</v>
      </c>
      <c r="AY41" s="25">
        <v>-8.8713921337515005E-5</v>
      </c>
      <c r="AZ41" s="24">
        <v>-1.61702492853503E-4</v>
      </c>
      <c r="BA41" s="25">
        <v>0</v>
      </c>
      <c r="BB41" s="25">
        <v>6.2947895515342601E-7</v>
      </c>
      <c r="BC41" s="24">
        <v>-1.3449285498637101E-4</v>
      </c>
      <c r="BD41" s="25">
        <v>0</v>
      </c>
      <c r="BE41" s="25">
        <v>0</v>
      </c>
      <c r="BF41" s="25">
        <v>0</v>
      </c>
      <c r="BG41" s="25">
        <v>-1.4221193416619401E-5</v>
      </c>
      <c r="BH41" s="25">
        <v>0</v>
      </c>
      <c r="BI41" s="25">
        <v>0</v>
      </c>
      <c r="BJ41" s="25">
        <v>0</v>
      </c>
      <c r="BK41" s="25">
        <v>0</v>
      </c>
      <c r="BL41" s="24">
        <v>4.7422890888411298E-4</v>
      </c>
      <c r="BM41" s="25">
        <v>0</v>
      </c>
      <c r="BN41" s="25">
        <v>0</v>
      </c>
      <c r="BO41" s="25">
        <v>-1.0928580558548201E-6</v>
      </c>
      <c r="BP41" s="25">
        <v>7.8931979872955703E-7</v>
      </c>
      <c r="BQ41" s="25">
        <v>-2.2389886519030799E-6</v>
      </c>
      <c r="BR41" s="25">
        <v>2.6589580384770298E-6</v>
      </c>
      <c r="BS41" s="25">
        <v>-7.8297065295803896E-6</v>
      </c>
      <c r="BT41" s="25">
        <v>-2.4248487230402699E-6</v>
      </c>
      <c r="BU41" s="25">
        <v>-1.9775479365778801E-6</v>
      </c>
      <c r="BV41" s="24">
        <v>1.11325823432102E-4</v>
      </c>
      <c r="BW41" s="24">
        <v>-1.4345591708976501E-4</v>
      </c>
      <c r="BX41" s="25">
        <v>-2.0179415209627701E-5</v>
      </c>
      <c r="BY41" s="24">
        <v>1.8866352718459201E-4</v>
      </c>
      <c r="BZ41" s="24">
        <v>1.7397422903429299E-4</v>
      </c>
      <c r="CA41" s="24">
        <v>-3.8217354709948499E-4</v>
      </c>
      <c r="CB41" s="25">
        <v>2.69620242824974E-5</v>
      </c>
      <c r="CC41" s="25">
        <v>-6.0613617450501898E-5</v>
      </c>
      <c r="CD41" s="25">
        <v>-4.5220450580174202E-5</v>
      </c>
      <c r="CE41" s="24">
        <v>-4.92356619684066E-4</v>
      </c>
      <c r="CF41" s="24">
        <v>-1.05841592774151E-4</v>
      </c>
      <c r="CG41" s="24">
        <v>2.6897019246765802E-4</v>
      </c>
      <c r="CH41" s="24">
        <v>8.6026225779669402E-4</v>
      </c>
      <c r="CI41" s="24">
        <v>-9.0772742489302896E-4</v>
      </c>
      <c r="CJ41" s="24">
        <v>-1.7032376504273199E-4</v>
      </c>
      <c r="CK41" s="24">
        <v>-2.5324414595937102E-4</v>
      </c>
      <c r="CL41" s="26">
        <v>-2.40759814238902E-4</v>
      </c>
    </row>
    <row r="42" spans="2:90" s="12" customFormat="1" ht="14.25" customHeight="1" x14ac:dyDescent="0.25">
      <c r="B42" s="46" t="s">
        <v>380</v>
      </c>
      <c r="E42" s="50"/>
      <c r="F42" s="7"/>
      <c r="G42" s="205"/>
      <c r="H42" s="7" t="s">
        <v>140</v>
      </c>
      <c r="I42" s="22">
        <f>IF(C40&gt;10,1,0)</f>
        <v>0</v>
      </c>
      <c r="J42" s="23">
        <v>0.33641792687766803</v>
      </c>
      <c r="L42" s="7"/>
      <c r="M42" s="7" t="str">
        <f t="shared" si="2"/>
        <v>X</v>
      </c>
      <c r="N42" s="7" t="str">
        <f t="shared" si="3"/>
        <v>X</v>
      </c>
      <c r="O42" s="12" t="str">
        <v>HbA1C4</v>
      </c>
      <c r="P42" s="24" t="s">
        <v>140</v>
      </c>
      <c r="Q42" s="117">
        <v>1.1662763734674E-5</v>
      </c>
      <c r="R42" s="117">
        <v>-5.2952629025947998E-5</v>
      </c>
      <c r="S42" s="117">
        <v>3.2067730564776897E-5</v>
      </c>
      <c r="T42" s="118">
        <v>-1.23639718260501E-4</v>
      </c>
      <c r="U42" s="117">
        <v>-7.9240621387429894E-5</v>
      </c>
      <c r="V42" s="118">
        <v>-3.8400282676449301E-4</v>
      </c>
      <c r="W42" s="117">
        <v>4.5835240315259402E-5</v>
      </c>
      <c r="X42" s="117">
        <v>4.66761099756514E-5</v>
      </c>
      <c r="Y42" s="117">
        <v>-1.7005684430669601E-5</v>
      </c>
      <c r="Z42" s="118">
        <v>-1.8154787734307501E-4</v>
      </c>
      <c r="AA42" s="118">
        <v>1.5849030220502301E-4</v>
      </c>
      <c r="AB42" s="117">
        <v>2.6675908144074099E-5</v>
      </c>
      <c r="AC42" s="117">
        <v>4.8067586419335799E-6</v>
      </c>
      <c r="AD42" s="117">
        <v>6.6926187512513698E-5</v>
      </c>
      <c r="AE42" s="117">
        <v>-2.30535129897089E-5</v>
      </c>
      <c r="AF42" s="118">
        <v>-1.21565846566084E-4</v>
      </c>
      <c r="AG42" s="118">
        <v>-1.6608883186629099E-4</v>
      </c>
      <c r="AH42" s="118">
        <v>-3.24983217362771E-4</v>
      </c>
      <c r="AI42" s="118">
        <v>-4.4017265117425001E-4</v>
      </c>
      <c r="AJ42" s="117">
        <v>-9.2607816752909801E-5</v>
      </c>
      <c r="AK42" s="117">
        <v>-2.66331625710764E-5</v>
      </c>
      <c r="AL42" s="118">
        <v>-6.0372750556712904E-4</v>
      </c>
      <c r="AM42" s="118">
        <v>2.8276556120183701E-3</v>
      </c>
      <c r="AN42" s="117">
        <v>5.1117505811253102E-6</v>
      </c>
      <c r="AO42" s="117">
        <v>0</v>
      </c>
      <c r="AP42" s="117">
        <v>3.6645950465902901E-5</v>
      </c>
      <c r="AQ42" s="118">
        <v>-2.05743303008123E-4</v>
      </c>
      <c r="AR42" s="118">
        <v>0</v>
      </c>
      <c r="AS42" s="118">
        <v>0</v>
      </c>
      <c r="AT42" s="118">
        <v>0</v>
      </c>
      <c r="AU42" s="118">
        <v>0</v>
      </c>
      <c r="AV42" s="118">
        <v>4.9744140837787996E-4</v>
      </c>
      <c r="AW42" s="118">
        <v>-1.8843807317817999E-4</v>
      </c>
      <c r="AX42" s="118">
        <v>0</v>
      </c>
      <c r="AY42" s="118">
        <v>4.24175578417468E-4</v>
      </c>
      <c r="AZ42" s="118">
        <v>1.9022637280114701E-4</v>
      </c>
      <c r="BA42" s="118">
        <v>0</v>
      </c>
      <c r="BB42" s="117">
        <v>-9.3247372364360304E-5</v>
      </c>
      <c r="BC42" s="118">
        <v>2.5885958325742799E-4</v>
      </c>
      <c r="BD42" s="118">
        <v>0</v>
      </c>
      <c r="BE42" s="118">
        <v>0</v>
      </c>
      <c r="BF42" s="118">
        <v>0</v>
      </c>
      <c r="BG42" s="117">
        <v>5.8868708503964603E-5</v>
      </c>
      <c r="BH42" s="117">
        <v>0</v>
      </c>
      <c r="BI42" s="117">
        <v>0</v>
      </c>
      <c r="BJ42" s="117">
        <v>0</v>
      </c>
      <c r="BK42" s="117">
        <v>0</v>
      </c>
      <c r="BL42" s="117">
        <v>8.24104363976832E-5</v>
      </c>
      <c r="BM42" s="117">
        <v>0</v>
      </c>
      <c r="BN42" s="117">
        <v>0</v>
      </c>
      <c r="BO42" s="117">
        <v>-5.1142547183286002E-6</v>
      </c>
      <c r="BP42" s="117">
        <v>1.0276489267743299E-6</v>
      </c>
      <c r="BQ42" s="117">
        <v>-7.5880604161116099E-6</v>
      </c>
      <c r="BR42" s="117">
        <v>-2.48569475181829E-6</v>
      </c>
      <c r="BS42" s="117">
        <v>-3.5806559305169301E-6</v>
      </c>
      <c r="BT42" s="117">
        <v>-8.4567380229833702E-7</v>
      </c>
      <c r="BU42" s="117">
        <v>4.0056143495160198E-6</v>
      </c>
      <c r="BV42" s="118">
        <v>1.18884184956841E-4</v>
      </c>
      <c r="BW42" s="117">
        <v>1.17690967300374E-5</v>
      </c>
      <c r="BX42" s="117">
        <v>-4.1724669427264797E-5</v>
      </c>
      <c r="BY42" s="117">
        <v>-4.1859999859812499E-5</v>
      </c>
      <c r="BZ42" s="117">
        <v>-6.4800900922262793E-5</v>
      </c>
      <c r="CA42" s="118">
        <v>-3.0085226828892E-4</v>
      </c>
      <c r="CB42" s="117">
        <v>5.05381168523609E-5</v>
      </c>
      <c r="CC42" s="117">
        <v>-6.0216134539926198E-5</v>
      </c>
      <c r="CD42" s="118">
        <v>1.27269693130623E-4</v>
      </c>
      <c r="CE42" s="118">
        <v>1.35998956237815E-4</v>
      </c>
      <c r="CF42" s="118">
        <v>-2.22243401409332E-4</v>
      </c>
      <c r="CG42" s="118">
        <v>-1.8276702910504099E-4</v>
      </c>
      <c r="CH42" s="118">
        <v>-1.5833836920514199E-4</v>
      </c>
      <c r="CI42" s="118">
        <v>7.6422974482371199E-4</v>
      </c>
      <c r="CJ42" s="118">
        <v>1.1571233019583001E-3</v>
      </c>
      <c r="CK42" s="118">
        <v>2.7750585160802899E-4</v>
      </c>
      <c r="CL42" s="119">
        <v>-1.6592231127478801E-3</v>
      </c>
    </row>
    <row r="43" spans="2:90" s="12" customFormat="1" ht="15.4" customHeight="1" x14ac:dyDescent="0.25">
      <c r="B43" s="16" t="s">
        <v>77</v>
      </c>
      <c r="C43" s="1">
        <f>INDEX(Input_Cases!$B:$C,MATCH('D1T Male'!$B43,Input_Cases!$B:$B,0),2)</f>
        <v>0</v>
      </c>
      <c r="E43" s="50"/>
      <c r="F43" s="7"/>
      <c r="G43" s="206"/>
      <c r="H43" s="7" t="s">
        <v>141</v>
      </c>
      <c r="I43" s="22">
        <f>2009-C39</f>
        <v>3</v>
      </c>
      <c r="J43" s="23">
        <v>7.17870026464911E-4</v>
      </c>
      <c r="L43" s="7"/>
      <c r="M43" s="7" t="str">
        <f t="shared" si="2"/>
        <v>X</v>
      </c>
      <c r="N43" s="7" t="str">
        <f t="shared" si="3"/>
        <v>X</v>
      </c>
      <c r="O43" s="12" t="str">
        <v>DIBAge</v>
      </c>
      <c r="P43" s="24" t="s">
        <v>141</v>
      </c>
      <c r="Q43" s="117">
        <v>-1.6548914938115399E-7</v>
      </c>
      <c r="R43" s="117">
        <v>1.2399155662706E-6</v>
      </c>
      <c r="S43" s="117">
        <v>6.55246447737913E-7</v>
      </c>
      <c r="T43" s="117">
        <v>2.63189143930334E-6</v>
      </c>
      <c r="U43" s="117">
        <v>1.06184956447181E-6</v>
      </c>
      <c r="V43" s="117">
        <v>2.23953728206887E-5</v>
      </c>
      <c r="W43" s="117">
        <v>3.3563439149220401E-6</v>
      </c>
      <c r="X43" s="117">
        <v>4.3106661322778002E-6</v>
      </c>
      <c r="Y43" s="117">
        <v>1.3224412397142599E-6</v>
      </c>
      <c r="Z43" s="117">
        <v>6.4849157387583101E-6</v>
      </c>
      <c r="AA43" s="117">
        <v>-4.17546151519041E-6</v>
      </c>
      <c r="AB43" s="117">
        <v>-3.98363672438766E-6</v>
      </c>
      <c r="AC43" s="117">
        <v>-1.4597904998763301E-6</v>
      </c>
      <c r="AD43" s="117">
        <v>1.91299812150633E-6</v>
      </c>
      <c r="AE43" s="117">
        <v>1.15645807876527E-6</v>
      </c>
      <c r="AF43" s="117">
        <v>1.8591072932048299E-6</v>
      </c>
      <c r="AG43" s="117">
        <v>8.41509391134098E-7</v>
      </c>
      <c r="AH43" s="117">
        <v>-4.7075417054653796E-6</v>
      </c>
      <c r="AI43" s="117">
        <v>8.6052571098406994E-6</v>
      </c>
      <c r="AJ43" s="117">
        <v>8.8491816031899101E-6</v>
      </c>
      <c r="AK43" s="117">
        <v>-3.6706100530274701E-6</v>
      </c>
      <c r="AL43" s="117">
        <v>-5.0595771676071402E-6</v>
      </c>
      <c r="AM43" s="117">
        <v>5.1117505811253102E-6</v>
      </c>
      <c r="AN43" s="117">
        <v>1.81775337030274E-6</v>
      </c>
      <c r="AO43" s="117">
        <v>0</v>
      </c>
      <c r="AP43" s="117">
        <v>1.43507247613867E-6</v>
      </c>
      <c r="AQ43" s="117">
        <v>9.8192130039905294E-6</v>
      </c>
      <c r="AR43" s="117">
        <v>0</v>
      </c>
      <c r="AS43" s="117">
        <v>0</v>
      </c>
      <c r="AT43" s="117">
        <v>0</v>
      </c>
      <c r="AU43" s="117">
        <v>0</v>
      </c>
      <c r="AV43" s="117">
        <v>5.6086759446241499E-6</v>
      </c>
      <c r="AW43" s="117">
        <v>4.5751672848456101E-6</v>
      </c>
      <c r="AX43" s="117">
        <v>0</v>
      </c>
      <c r="AY43" s="117">
        <v>1.7391247256910899E-5</v>
      </c>
      <c r="AZ43" s="117">
        <v>-7.1945568625931002E-6</v>
      </c>
      <c r="BA43" s="117">
        <v>0</v>
      </c>
      <c r="BB43" s="117">
        <v>3.8229409891736199E-7</v>
      </c>
      <c r="BC43" s="117">
        <v>-1.80239681108916E-5</v>
      </c>
      <c r="BD43" s="117">
        <v>0</v>
      </c>
      <c r="BE43" s="117">
        <v>0</v>
      </c>
      <c r="BF43" s="117">
        <v>0</v>
      </c>
      <c r="BG43" s="117">
        <v>3.4541157462539101E-7</v>
      </c>
      <c r="BH43" s="117">
        <v>0</v>
      </c>
      <c r="BI43" s="117">
        <v>0</v>
      </c>
      <c r="BJ43" s="117">
        <v>0</v>
      </c>
      <c r="BK43" s="117">
        <v>0</v>
      </c>
      <c r="BL43" s="117">
        <v>9.1700680403715804E-6</v>
      </c>
      <c r="BM43" s="117">
        <v>0</v>
      </c>
      <c r="BN43" s="117">
        <v>0</v>
      </c>
      <c r="BO43" s="117">
        <v>2.7272213067491598E-7</v>
      </c>
      <c r="BP43" s="117">
        <v>-1.6326431002530599E-7</v>
      </c>
      <c r="BQ43" s="117">
        <v>-3.0420421557883E-8</v>
      </c>
      <c r="BR43" s="117">
        <v>7.2554185906071195E-8</v>
      </c>
      <c r="BS43" s="117">
        <v>-9.6244526585459102E-8</v>
      </c>
      <c r="BT43" s="117">
        <v>2.9433291173977E-8</v>
      </c>
      <c r="BU43" s="117">
        <v>-1.5492692579642E-6</v>
      </c>
      <c r="BV43" s="117">
        <v>-2.5404257822566298E-6</v>
      </c>
      <c r="BW43" s="117">
        <v>2.1876484483102999E-6</v>
      </c>
      <c r="BX43" s="117">
        <v>2.6498041432007999E-7</v>
      </c>
      <c r="BY43" s="117">
        <v>2.77423083729776E-6</v>
      </c>
      <c r="BZ43" s="117">
        <v>-1.30063694171914E-6</v>
      </c>
      <c r="CA43" s="117">
        <v>-9.7304731340939203E-6</v>
      </c>
      <c r="CB43" s="117">
        <v>-2.3471262453534001E-6</v>
      </c>
      <c r="CC43" s="117">
        <v>-5.1628094063988699E-6</v>
      </c>
      <c r="CD43" s="117">
        <v>4.0377748895706702E-6</v>
      </c>
      <c r="CE43" s="117">
        <v>-2.9525851136689201E-6</v>
      </c>
      <c r="CF43" s="117">
        <v>-9.8056490344103192E-6</v>
      </c>
      <c r="CG43" s="117">
        <v>-3.0971521146544201E-6</v>
      </c>
      <c r="CH43" s="117">
        <v>-6.65545682771272E-6</v>
      </c>
      <c r="CI43" s="117">
        <v>9.4770641422993592E-6</v>
      </c>
      <c r="CJ43" s="117">
        <v>8.40297451673385E-6</v>
      </c>
      <c r="CK43" s="117">
        <v>4.2925354138591299E-6</v>
      </c>
      <c r="CL43" s="120">
        <v>2.5262202008540202E-6</v>
      </c>
    </row>
    <row r="44" spans="2:90" s="12" customFormat="1" ht="15.4" customHeight="1" x14ac:dyDescent="0.25">
      <c r="B44" s="16" t="s">
        <v>72</v>
      </c>
      <c r="C44" s="1">
        <f>INDEX(Input_Cases!$B:$C,MATCH('D1T Male'!$B44,Input_Cases!$B:$B,0),2)</f>
        <v>0</v>
      </c>
      <c r="E44" s="50"/>
      <c r="F44" s="7"/>
      <c r="G44" s="204" t="s">
        <v>296</v>
      </c>
      <c r="H44" s="7"/>
      <c r="I44" s="22">
        <v>0</v>
      </c>
      <c r="J44" s="23"/>
      <c r="L44" s="7"/>
      <c r="M44" s="7" t="str">
        <f t="shared" si="2"/>
        <v>X</v>
      </c>
      <c r="N44" s="7" t="str">
        <f t="shared" si="3"/>
        <v>X</v>
      </c>
      <c r="O44" s="12">
        <v>0</v>
      </c>
      <c r="P44" s="24"/>
      <c r="Q44" s="117">
        <v>0</v>
      </c>
      <c r="R44" s="117">
        <v>0</v>
      </c>
      <c r="S44" s="117">
        <v>0</v>
      </c>
      <c r="T44" s="117">
        <v>0</v>
      </c>
      <c r="U44" s="117">
        <v>0</v>
      </c>
      <c r="V44" s="117">
        <v>0</v>
      </c>
      <c r="W44" s="117">
        <v>0</v>
      </c>
      <c r="X44" s="117">
        <v>0</v>
      </c>
      <c r="Y44" s="117">
        <v>0</v>
      </c>
      <c r="Z44" s="117">
        <v>0</v>
      </c>
      <c r="AA44" s="117">
        <v>0</v>
      </c>
      <c r="AB44" s="117">
        <v>0</v>
      </c>
      <c r="AC44" s="117">
        <v>0</v>
      </c>
      <c r="AD44" s="117">
        <v>0</v>
      </c>
      <c r="AE44" s="117">
        <v>0</v>
      </c>
      <c r="AF44" s="117">
        <v>0</v>
      </c>
      <c r="AG44" s="117">
        <v>0</v>
      </c>
      <c r="AH44" s="117">
        <v>0</v>
      </c>
      <c r="AI44" s="117">
        <v>0</v>
      </c>
      <c r="AJ44" s="117">
        <v>0</v>
      </c>
      <c r="AK44" s="117">
        <v>0</v>
      </c>
      <c r="AL44" s="117">
        <v>0</v>
      </c>
      <c r="AM44" s="117">
        <v>0</v>
      </c>
      <c r="AN44" s="117">
        <v>0</v>
      </c>
      <c r="AO44" s="117">
        <v>0</v>
      </c>
      <c r="AP44" s="117">
        <v>0</v>
      </c>
      <c r="AQ44" s="117">
        <v>0</v>
      </c>
      <c r="AR44" s="117">
        <v>0</v>
      </c>
      <c r="AS44" s="117">
        <v>0</v>
      </c>
      <c r="AT44" s="117">
        <v>0</v>
      </c>
      <c r="AU44" s="117">
        <v>0</v>
      </c>
      <c r="AV44" s="117">
        <v>0</v>
      </c>
      <c r="AW44" s="117">
        <v>0</v>
      </c>
      <c r="AX44" s="117">
        <v>0</v>
      </c>
      <c r="AY44" s="117">
        <v>0</v>
      </c>
      <c r="AZ44" s="117">
        <v>0</v>
      </c>
      <c r="BA44" s="117">
        <v>0</v>
      </c>
      <c r="BB44" s="117">
        <v>0</v>
      </c>
      <c r="BC44" s="117">
        <v>0</v>
      </c>
      <c r="BD44" s="117">
        <v>0</v>
      </c>
      <c r="BE44" s="117">
        <v>0</v>
      </c>
      <c r="BF44" s="117">
        <v>0</v>
      </c>
      <c r="BG44" s="117">
        <v>0</v>
      </c>
      <c r="BH44" s="117">
        <v>0</v>
      </c>
      <c r="BI44" s="117">
        <v>0</v>
      </c>
      <c r="BJ44" s="117">
        <v>0</v>
      </c>
      <c r="BK44" s="117">
        <v>0</v>
      </c>
      <c r="BL44" s="117">
        <v>0</v>
      </c>
      <c r="BM44" s="117">
        <v>0</v>
      </c>
      <c r="BN44" s="117">
        <v>0</v>
      </c>
      <c r="BO44" s="117">
        <v>0</v>
      </c>
      <c r="BP44" s="117">
        <v>0</v>
      </c>
      <c r="BQ44" s="117">
        <v>0</v>
      </c>
      <c r="BR44" s="117">
        <v>0</v>
      </c>
      <c r="BS44" s="117">
        <v>0</v>
      </c>
      <c r="BT44" s="117">
        <v>0</v>
      </c>
      <c r="BU44" s="117">
        <v>0</v>
      </c>
      <c r="BV44" s="117">
        <v>0</v>
      </c>
      <c r="BW44" s="117">
        <v>0</v>
      </c>
      <c r="BX44" s="117">
        <v>0</v>
      </c>
      <c r="BY44" s="117">
        <v>0</v>
      </c>
      <c r="BZ44" s="117">
        <v>0</v>
      </c>
      <c r="CA44" s="117">
        <v>0</v>
      </c>
      <c r="CB44" s="117">
        <v>0</v>
      </c>
      <c r="CC44" s="117">
        <v>0</v>
      </c>
      <c r="CD44" s="117">
        <v>0</v>
      </c>
      <c r="CE44" s="117">
        <v>0</v>
      </c>
      <c r="CF44" s="117">
        <v>0</v>
      </c>
      <c r="CG44" s="117">
        <v>0</v>
      </c>
      <c r="CH44" s="117">
        <v>0</v>
      </c>
      <c r="CI44" s="117">
        <v>0</v>
      </c>
      <c r="CJ44" s="117">
        <v>0</v>
      </c>
      <c r="CK44" s="117">
        <v>0</v>
      </c>
      <c r="CL44" s="120">
        <v>0</v>
      </c>
    </row>
    <row r="45" spans="2:90" s="12" customFormat="1" ht="15.4" customHeight="1" x14ac:dyDescent="0.25">
      <c r="B45" s="16" t="s">
        <v>170</v>
      </c>
      <c r="C45" s="1">
        <f>INDEX(Input_Cases!$B:$C,MATCH('D1T Male'!$B45,Input_Cases!$B:$B,0),2)</f>
        <v>0</v>
      </c>
      <c r="E45" s="50"/>
      <c r="F45" s="7"/>
      <c r="G45" s="205"/>
      <c r="H45" s="7" t="s">
        <v>34</v>
      </c>
      <c r="I45" s="22">
        <f t="shared" ref="I45:I69" si="4">C43</f>
        <v>0</v>
      </c>
      <c r="J45" s="23">
        <v>0.36747295566586302</v>
      </c>
      <c r="L45" s="7"/>
      <c r="M45" s="7" t="str">
        <f t="shared" si="2"/>
        <v>X</v>
      </c>
      <c r="N45" s="7" t="str">
        <f t="shared" si="3"/>
        <v>X</v>
      </c>
      <c r="O45" s="12" t="str">
        <v>AF</v>
      </c>
      <c r="P45" s="24" t="s">
        <v>34</v>
      </c>
      <c r="Q45" s="117">
        <v>-3.3522933682159999E-6</v>
      </c>
      <c r="R45" s="118">
        <v>-1.42761348763322E-4</v>
      </c>
      <c r="S45" s="117">
        <v>7.7071618861058503E-5</v>
      </c>
      <c r="T45" s="117">
        <v>4.399741907875E-5</v>
      </c>
      <c r="U45" s="117">
        <v>-1.89031994067557E-5</v>
      </c>
      <c r="V45" s="118">
        <v>-1.3783782171429399E-4</v>
      </c>
      <c r="W45" s="117">
        <v>1.11408121591492E-5</v>
      </c>
      <c r="X45" s="117">
        <v>-4.5153259786028001E-6</v>
      </c>
      <c r="Y45" s="118">
        <v>-2.3988068739501999E-4</v>
      </c>
      <c r="Z45" s="118">
        <v>2.36543974770642E-4</v>
      </c>
      <c r="AA45" s="118">
        <v>1.4455844980515301E-4</v>
      </c>
      <c r="AB45" s="118">
        <v>1.07557818780098E-4</v>
      </c>
      <c r="AC45" s="118">
        <v>1.39119963597944E-4</v>
      </c>
      <c r="AD45" s="118">
        <v>-2.0672128561703701E-4</v>
      </c>
      <c r="AE45" s="117">
        <v>-6.3686922585356299E-6</v>
      </c>
      <c r="AF45" s="118">
        <v>1.1420501945668899E-4</v>
      </c>
      <c r="AG45" s="117">
        <v>-1.7026041006614001E-5</v>
      </c>
      <c r="AH45" s="117">
        <v>8.7138675947717698E-5</v>
      </c>
      <c r="AI45" s="118">
        <v>1.6246728725431201E-4</v>
      </c>
      <c r="AJ45" s="117">
        <v>-7.6342111980939802E-5</v>
      </c>
      <c r="AK45" s="118">
        <v>-1.3952046730886201E-4</v>
      </c>
      <c r="AL45" s="118">
        <v>1.0035654113744501E-4</v>
      </c>
      <c r="AM45" s="117">
        <v>3.6645950465902901E-5</v>
      </c>
      <c r="AN45" s="117">
        <v>1.43507247613867E-6</v>
      </c>
      <c r="AO45" s="117">
        <v>0</v>
      </c>
      <c r="AP45" s="118">
        <v>2.59603097454616E-3</v>
      </c>
      <c r="AQ45" s="118">
        <v>4.7142295530637701E-4</v>
      </c>
      <c r="AR45" s="118">
        <v>0</v>
      </c>
      <c r="AS45" s="118">
        <v>0</v>
      </c>
      <c r="AT45" s="118">
        <v>0</v>
      </c>
      <c r="AU45" s="118">
        <v>0</v>
      </c>
      <c r="AV45" s="118">
        <v>3.4981292002802497E-4</v>
      </c>
      <c r="AW45" s="118">
        <v>-2.8778508020750398E-4</v>
      </c>
      <c r="AX45" s="118">
        <v>0</v>
      </c>
      <c r="AY45" s="117">
        <v>-3.1113048034952999E-6</v>
      </c>
      <c r="AZ45" s="117">
        <v>-1.39295988928022E-6</v>
      </c>
      <c r="BA45" s="117">
        <v>0</v>
      </c>
      <c r="BB45" s="118">
        <v>-5.2560542018344604E-4</v>
      </c>
      <c r="BC45" s="118">
        <v>2.67788115767489E-4</v>
      </c>
      <c r="BD45" s="118">
        <v>0</v>
      </c>
      <c r="BE45" s="118">
        <v>0</v>
      </c>
      <c r="BF45" s="118">
        <v>0</v>
      </c>
      <c r="BG45" s="117">
        <v>-6.1662025452536095E-5</v>
      </c>
      <c r="BH45" s="117">
        <v>0</v>
      </c>
      <c r="BI45" s="117">
        <v>0</v>
      </c>
      <c r="BJ45" s="117">
        <v>0</v>
      </c>
      <c r="BK45" s="117">
        <v>0</v>
      </c>
      <c r="BL45" s="118">
        <v>-2.5789093308308198E-4</v>
      </c>
      <c r="BM45" s="118">
        <v>0</v>
      </c>
      <c r="BN45" s="118">
        <v>0</v>
      </c>
      <c r="BO45" s="117">
        <v>-5.7822999962968902E-6</v>
      </c>
      <c r="BP45" s="117">
        <v>-9.8047846461873994E-6</v>
      </c>
      <c r="BQ45" s="117">
        <v>-7.6651801559545706E-6</v>
      </c>
      <c r="BR45" s="117">
        <v>1.33169466754561E-7</v>
      </c>
      <c r="BS45" s="117">
        <v>3.2650074074461801E-6</v>
      </c>
      <c r="BT45" s="117">
        <v>1.8081825351550699E-7</v>
      </c>
      <c r="BU45" s="117">
        <v>1.0288327291221299E-5</v>
      </c>
      <c r="BV45" s="117">
        <v>4.7129680313517199E-7</v>
      </c>
      <c r="BW45" s="118">
        <v>-1.28710062810549E-4</v>
      </c>
      <c r="BX45" s="117">
        <v>6.1987080842513999E-7</v>
      </c>
      <c r="BY45" s="118">
        <v>1.09156796032192E-4</v>
      </c>
      <c r="BZ45" s="117">
        <v>8.1981736554969394E-6</v>
      </c>
      <c r="CA45" s="117">
        <v>-7.40840560511109E-5</v>
      </c>
      <c r="CB45" s="117">
        <v>-3.4415959549529801E-5</v>
      </c>
      <c r="CC45" s="117">
        <v>2.1225390638633501E-6</v>
      </c>
      <c r="CD45" s="117">
        <v>9.2108035603573596E-7</v>
      </c>
      <c r="CE45" s="117">
        <v>-6.9794621190414499E-5</v>
      </c>
      <c r="CF45" s="118">
        <v>1.59809453796112E-4</v>
      </c>
      <c r="CG45" s="118">
        <v>1.46522074010335E-4</v>
      </c>
      <c r="CH45" s="117">
        <v>-2.3874134778191698E-5</v>
      </c>
      <c r="CI45" s="118">
        <v>-5.3126418831811603E-4</v>
      </c>
      <c r="CJ45" s="117">
        <v>2.86413815611598E-5</v>
      </c>
      <c r="CK45" s="118">
        <v>2.0043389872975801E-4</v>
      </c>
      <c r="CL45" s="119">
        <v>-1.6472186587383501E-3</v>
      </c>
    </row>
    <row r="46" spans="2:90" s="12" customFormat="1" ht="15.4" customHeight="1" x14ac:dyDescent="0.25">
      <c r="B46" s="16" t="s">
        <v>79</v>
      </c>
      <c r="C46" s="1">
        <f>INDEX(Input_Cases!$B:$C,MATCH('D1T Male'!$B46,Input_Cases!$B:$B,0),2)</f>
        <v>0</v>
      </c>
      <c r="E46" s="50"/>
      <c r="F46" s="7"/>
      <c r="G46" s="205"/>
      <c r="H46" s="7" t="s">
        <v>36</v>
      </c>
      <c r="I46" s="22">
        <f t="shared" si="4"/>
        <v>0</v>
      </c>
      <c r="J46" s="23">
        <v>1.78026615143413</v>
      </c>
      <c r="M46" s="7" t="str">
        <f t="shared" si="2"/>
        <v>X</v>
      </c>
      <c r="N46" s="7" t="str">
        <f t="shared" si="3"/>
        <v>X</v>
      </c>
      <c r="O46" s="12" t="str">
        <v>Alc</v>
      </c>
      <c r="P46" s="24" t="s">
        <v>36</v>
      </c>
      <c r="Q46" s="118">
        <v>1.28269246476128E-4</v>
      </c>
      <c r="R46" s="118">
        <v>-1.62130910049601E-3</v>
      </c>
      <c r="S46" s="117">
        <v>6.0947476916622497E-5</v>
      </c>
      <c r="T46" s="118">
        <v>-3.1022330298944803E-4</v>
      </c>
      <c r="U46" s="118">
        <v>-1.8231245217212899E-4</v>
      </c>
      <c r="V46" s="118">
        <v>-7.9015853347514297E-4</v>
      </c>
      <c r="W46" s="118">
        <v>5.5363031533437802E-4</v>
      </c>
      <c r="X46" s="118">
        <v>4.10419304927079E-4</v>
      </c>
      <c r="Y46" s="118">
        <v>1.59837189948421E-4</v>
      </c>
      <c r="Z46" s="118">
        <v>-3.8347525473992201E-4</v>
      </c>
      <c r="AA46" s="118">
        <v>3.8059656766358202E-4</v>
      </c>
      <c r="AB46" s="118">
        <v>4.0782267836529201E-4</v>
      </c>
      <c r="AC46" s="118">
        <v>2.6088761970731E-4</v>
      </c>
      <c r="AD46" s="118">
        <v>-2.7619470177679299E-4</v>
      </c>
      <c r="AE46" s="118">
        <v>-6.5841661477398204E-4</v>
      </c>
      <c r="AF46" s="118">
        <v>-1.0237744481959199E-3</v>
      </c>
      <c r="AG46" s="118">
        <v>-1.94685551886279E-4</v>
      </c>
      <c r="AH46" s="118">
        <v>-2.67398344411674E-4</v>
      </c>
      <c r="AI46" s="118">
        <v>4.9740301867464798E-4</v>
      </c>
      <c r="AJ46" s="118">
        <v>9.8062744744641193E-4</v>
      </c>
      <c r="AK46" s="118">
        <v>-3.0558834036509801E-4</v>
      </c>
      <c r="AL46" s="118">
        <v>-1.00329119594168E-4</v>
      </c>
      <c r="AM46" s="118">
        <v>-2.05743303008123E-4</v>
      </c>
      <c r="AN46" s="117">
        <v>9.8192130039905294E-6</v>
      </c>
      <c r="AO46" s="117">
        <v>0</v>
      </c>
      <c r="AP46" s="118">
        <v>4.7142295530637701E-4</v>
      </c>
      <c r="AQ46" s="118">
        <v>5.5515896324348897E-2</v>
      </c>
      <c r="AR46" s="118">
        <v>0</v>
      </c>
      <c r="AS46" s="118">
        <v>0</v>
      </c>
      <c r="AT46" s="118">
        <v>0</v>
      </c>
      <c r="AU46" s="118">
        <v>0</v>
      </c>
      <c r="AV46" s="118">
        <v>2.1688554508977401E-3</v>
      </c>
      <c r="AW46" s="117">
        <v>-7.3285820274961007E-5</v>
      </c>
      <c r="AX46" s="117">
        <v>0</v>
      </c>
      <c r="AY46" s="118">
        <v>1.9795470114159098E-3</v>
      </c>
      <c r="AZ46" s="118">
        <v>8.2091272397314004E-4</v>
      </c>
      <c r="BA46" s="118">
        <v>0</v>
      </c>
      <c r="BB46" s="118">
        <v>-4.1204756335570298E-4</v>
      </c>
      <c r="BC46" s="118">
        <v>-4.58749119774451E-3</v>
      </c>
      <c r="BD46" s="118">
        <v>0</v>
      </c>
      <c r="BE46" s="118">
        <v>0</v>
      </c>
      <c r="BF46" s="118">
        <v>0</v>
      </c>
      <c r="BG46" s="118">
        <v>3.9074262582982798E-4</v>
      </c>
      <c r="BH46" s="118">
        <v>0</v>
      </c>
      <c r="BI46" s="118">
        <v>0</v>
      </c>
      <c r="BJ46" s="118">
        <v>0</v>
      </c>
      <c r="BK46" s="118">
        <v>0</v>
      </c>
      <c r="BL46" s="118">
        <v>-1.45091259379633E-2</v>
      </c>
      <c r="BM46" s="118">
        <v>0</v>
      </c>
      <c r="BN46" s="118">
        <v>0</v>
      </c>
      <c r="BO46" s="117">
        <v>3.21891815380327E-5</v>
      </c>
      <c r="BP46" s="118">
        <v>-8.7713183490372001E-4</v>
      </c>
      <c r="BQ46" s="117">
        <v>-2.9030863322184102E-5</v>
      </c>
      <c r="BR46" s="117">
        <v>-1.0770456930217299E-5</v>
      </c>
      <c r="BS46" s="118">
        <v>2.29060630455636E-4</v>
      </c>
      <c r="BT46" s="117">
        <v>-1.08859952803027E-6</v>
      </c>
      <c r="BU46" s="117">
        <v>2.0776760070705999E-5</v>
      </c>
      <c r="BV46" s="118">
        <v>3.6300051861401001E-4</v>
      </c>
      <c r="BW46" s="118">
        <v>-1.14280634106971E-4</v>
      </c>
      <c r="BX46" s="118">
        <v>2.6118335449965599E-4</v>
      </c>
      <c r="BY46" s="118">
        <v>8.6551836410334905E-4</v>
      </c>
      <c r="BZ46" s="118">
        <v>1.9141703569441799E-3</v>
      </c>
      <c r="CA46" s="118">
        <v>-9.78688370878362E-4</v>
      </c>
      <c r="CB46" s="118">
        <v>-1.4346181218610899E-3</v>
      </c>
      <c r="CC46" s="118">
        <v>5.6406682216419697E-4</v>
      </c>
      <c r="CD46" s="118">
        <v>-1.86490081300038E-4</v>
      </c>
      <c r="CE46" s="118">
        <v>9.61807271472654E-4</v>
      </c>
      <c r="CF46" s="118">
        <v>2.2267720376453E-4</v>
      </c>
      <c r="CG46" s="118">
        <v>3.1696254895228001E-4</v>
      </c>
      <c r="CH46" s="118">
        <v>-1.86799797084219E-3</v>
      </c>
      <c r="CI46" s="118">
        <v>-1.4076054723065399E-3</v>
      </c>
      <c r="CJ46" s="118">
        <v>-8.4280897101637504E-3</v>
      </c>
      <c r="CK46" s="118">
        <v>-1.2488077647599899E-3</v>
      </c>
      <c r="CL46" s="119">
        <v>2.0674228269339E-3</v>
      </c>
    </row>
    <row r="47" spans="2:90" s="12" customFormat="1" ht="15.75" x14ac:dyDescent="0.25">
      <c r="B47" s="16" t="s">
        <v>81</v>
      </c>
      <c r="C47" s="1">
        <f>INDEX(Input_Cases!$B:$C,MATCH('D1T Male'!$B47,Input_Cases!$B:$B,0),2)</f>
        <v>0</v>
      </c>
      <c r="E47" s="50"/>
      <c r="F47" s="7"/>
      <c r="G47" s="205"/>
      <c r="H47" s="12" t="s">
        <v>142</v>
      </c>
      <c r="I47" s="22">
        <f t="shared" si="4"/>
        <v>0</v>
      </c>
      <c r="J47" s="23">
        <v>0</v>
      </c>
      <c r="M47" s="7" t="str">
        <f t="shared" si="2"/>
        <v/>
      </c>
      <c r="N47" s="7" t="str">
        <f t="shared" si="3"/>
        <v>X</v>
      </c>
      <c r="O47" s="12">
        <v>0</v>
      </c>
      <c r="P47" s="24"/>
      <c r="Q47" s="118">
        <v>0</v>
      </c>
      <c r="R47" s="118">
        <v>0</v>
      </c>
      <c r="S47" s="117">
        <v>0</v>
      </c>
      <c r="T47" s="118">
        <v>0</v>
      </c>
      <c r="U47" s="118">
        <v>0</v>
      </c>
      <c r="V47" s="118">
        <v>0</v>
      </c>
      <c r="W47" s="118">
        <v>0</v>
      </c>
      <c r="X47" s="118">
        <v>0</v>
      </c>
      <c r="Y47" s="118">
        <v>0</v>
      </c>
      <c r="Z47" s="118">
        <v>0</v>
      </c>
      <c r="AA47" s="118">
        <v>0</v>
      </c>
      <c r="AB47" s="118">
        <v>0</v>
      </c>
      <c r="AC47" s="118">
        <v>0</v>
      </c>
      <c r="AD47" s="118">
        <v>0</v>
      </c>
      <c r="AE47" s="118">
        <v>0</v>
      </c>
      <c r="AF47" s="118">
        <v>0</v>
      </c>
      <c r="AG47" s="118">
        <v>0</v>
      </c>
      <c r="AH47" s="118">
        <v>0</v>
      </c>
      <c r="AI47" s="118">
        <v>0</v>
      </c>
      <c r="AJ47" s="118">
        <v>0</v>
      </c>
      <c r="AK47" s="118">
        <v>0</v>
      </c>
      <c r="AL47" s="118">
        <v>0</v>
      </c>
      <c r="AM47" s="118">
        <v>0</v>
      </c>
      <c r="AN47" s="117">
        <v>0</v>
      </c>
      <c r="AO47" s="117">
        <v>0</v>
      </c>
      <c r="AP47" s="118">
        <v>0</v>
      </c>
      <c r="AQ47" s="118">
        <v>0</v>
      </c>
      <c r="AR47" s="118">
        <v>0</v>
      </c>
      <c r="AS47" s="118">
        <v>0</v>
      </c>
      <c r="AT47" s="118">
        <v>0</v>
      </c>
      <c r="AU47" s="118">
        <v>0</v>
      </c>
      <c r="AV47" s="118">
        <v>0</v>
      </c>
      <c r="AW47" s="117">
        <v>0</v>
      </c>
      <c r="AX47" s="117">
        <v>0</v>
      </c>
      <c r="AY47" s="118">
        <v>0</v>
      </c>
      <c r="AZ47" s="118">
        <v>0</v>
      </c>
      <c r="BA47" s="118">
        <v>0</v>
      </c>
      <c r="BB47" s="118">
        <v>0</v>
      </c>
      <c r="BC47" s="118">
        <v>0</v>
      </c>
      <c r="BD47" s="118">
        <v>0</v>
      </c>
      <c r="BE47" s="118">
        <v>0</v>
      </c>
      <c r="BF47" s="118">
        <v>0</v>
      </c>
      <c r="BG47" s="118">
        <v>0</v>
      </c>
      <c r="BH47" s="118">
        <v>0</v>
      </c>
      <c r="BI47" s="118">
        <v>0</v>
      </c>
      <c r="BJ47" s="118">
        <v>0</v>
      </c>
      <c r="BK47" s="118">
        <v>0</v>
      </c>
      <c r="BL47" s="118">
        <v>0</v>
      </c>
      <c r="BM47" s="118">
        <v>0</v>
      </c>
      <c r="BN47" s="118">
        <v>0</v>
      </c>
      <c r="BO47" s="117">
        <v>0</v>
      </c>
      <c r="BP47" s="118">
        <v>0</v>
      </c>
      <c r="BQ47" s="117">
        <v>0</v>
      </c>
      <c r="BR47" s="117">
        <v>0</v>
      </c>
      <c r="BS47" s="118">
        <v>0</v>
      </c>
      <c r="BT47" s="117">
        <v>0</v>
      </c>
      <c r="BU47" s="117">
        <v>0</v>
      </c>
      <c r="BV47" s="118">
        <v>0</v>
      </c>
      <c r="BW47" s="118">
        <v>0</v>
      </c>
      <c r="BX47" s="118">
        <v>0</v>
      </c>
      <c r="BY47" s="118">
        <v>0</v>
      </c>
      <c r="BZ47" s="118">
        <v>0</v>
      </c>
      <c r="CA47" s="118">
        <v>0</v>
      </c>
      <c r="CB47" s="118">
        <v>0</v>
      </c>
      <c r="CC47" s="118">
        <v>0</v>
      </c>
      <c r="CD47" s="118">
        <v>0</v>
      </c>
      <c r="CE47" s="118">
        <v>0</v>
      </c>
      <c r="CF47" s="118">
        <v>0</v>
      </c>
      <c r="CG47" s="118">
        <v>0</v>
      </c>
      <c r="CH47" s="118">
        <v>0</v>
      </c>
      <c r="CI47" s="118">
        <v>0</v>
      </c>
      <c r="CJ47" s="118">
        <v>0</v>
      </c>
      <c r="CK47" s="118">
        <v>0</v>
      </c>
      <c r="CL47" s="119">
        <v>0</v>
      </c>
    </row>
    <row r="48" spans="2:90" s="12" customFormat="1" ht="15.75" x14ac:dyDescent="0.25">
      <c r="B48" s="16" t="s">
        <v>145</v>
      </c>
      <c r="C48" s="1">
        <f>INDEX(Input_Cases!$B:$C,MATCH('D1T Male'!$B48,Input_Cases!$B:$B,0),2)</f>
        <v>0</v>
      </c>
      <c r="E48" s="50"/>
      <c r="F48" s="7"/>
      <c r="G48" s="205"/>
      <c r="H48" s="7" t="s">
        <v>38</v>
      </c>
      <c r="I48" s="22">
        <f t="shared" si="4"/>
        <v>0</v>
      </c>
      <c r="J48" s="23">
        <v>0</v>
      </c>
      <c r="M48" s="7" t="str">
        <f t="shared" si="2"/>
        <v/>
      </c>
      <c r="N48" s="7" t="str">
        <f t="shared" si="3"/>
        <v>X</v>
      </c>
      <c r="O48" s="12">
        <v>0</v>
      </c>
      <c r="P48" s="24"/>
      <c r="Q48" s="118">
        <v>0</v>
      </c>
      <c r="R48" s="118">
        <v>0</v>
      </c>
      <c r="S48" s="117">
        <v>0</v>
      </c>
      <c r="T48" s="118">
        <v>0</v>
      </c>
      <c r="U48" s="118">
        <v>0</v>
      </c>
      <c r="V48" s="118">
        <v>0</v>
      </c>
      <c r="W48" s="118">
        <v>0</v>
      </c>
      <c r="X48" s="118">
        <v>0</v>
      </c>
      <c r="Y48" s="118">
        <v>0</v>
      </c>
      <c r="Z48" s="118">
        <v>0</v>
      </c>
      <c r="AA48" s="118">
        <v>0</v>
      </c>
      <c r="AB48" s="118">
        <v>0</v>
      </c>
      <c r="AC48" s="118">
        <v>0</v>
      </c>
      <c r="AD48" s="118">
        <v>0</v>
      </c>
      <c r="AE48" s="118">
        <v>0</v>
      </c>
      <c r="AF48" s="118">
        <v>0</v>
      </c>
      <c r="AG48" s="118">
        <v>0</v>
      </c>
      <c r="AH48" s="118">
        <v>0</v>
      </c>
      <c r="AI48" s="118">
        <v>0</v>
      </c>
      <c r="AJ48" s="118">
        <v>0</v>
      </c>
      <c r="AK48" s="118">
        <v>0</v>
      </c>
      <c r="AL48" s="118">
        <v>0</v>
      </c>
      <c r="AM48" s="118">
        <v>0</v>
      </c>
      <c r="AN48" s="117">
        <v>0</v>
      </c>
      <c r="AO48" s="117">
        <v>0</v>
      </c>
      <c r="AP48" s="118">
        <v>0</v>
      </c>
      <c r="AQ48" s="118">
        <v>0</v>
      </c>
      <c r="AR48" s="118">
        <v>0</v>
      </c>
      <c r="AS48" s="118">
        <v>0</v>
      </c>
      <c r="AT48" s="118">
        <v>0</v>
      </c>
      <c r="AU48" s="118">
        <v>0</v>
      </c>
      <c r="AV48" s="118">
        <v>0</v>
      </c>
      <c r="AW48" s="117">
        <v>0</v>
      </c>
      <c r="AX48" s="117">
        <v>0</v>
      </c>
      <c r="AY48" s="118">
        <v>0</v>
      </c>
      <c r="AZ48" s="118">
        <v>0</v>
      </c>
      <c r="BA48" s="118">
        <v>0</v>
      </c>
      <c r="BB48" s="118">
        <v>0</v>
      </c>
      <c r="BC48" s="118">
        <v>0</v>
      </c>
      <c r="BD48" s="118">
        <v>0</v>
      </c>
      <c r="BE48" s="118">
        <v>0</v>
      </c>
      <c r="BF48" s="118">
        <v>0</v>
      </c>
      <c r="BG48" s="118">
        <v>0</v>
      </c>
      <c r="BH48" s="118">
        <v>0</v>
      </c>
      <c r="BI48" s="118">
        <v>0</v>
      </c>
      <c r="BJ48" s="118">
        <v>0</v>
      </c>
      <c r="BK48" s="118">
        <v>0</v>
      </c>
      <c r="BL48" s="118">
        <v>0</v>
      </c>
      <c r="BM48" s="118">
        <v>0</v>
      </c>
      <c r="BN48" s="118">
        <v>0</v>
      </c>
      <c r="BO48" s="117">
        <v>0</v>
      </c>
      <c r="BP48" s="118">
        <v>0</v>
      </c>
      <c r="BQ48" s="117">
        <v>0</v>
      </c>
      <c r="BR48" s="117">
        <v>0</v>
      </c>
      <c r="BS48" s="118">
        <v>0</v>
      </c>
      <c r="BT48" s="117">
        <v>0</v>
      </c>
      <c r="BU48" s="117">
        <v>0</v>
      </c>
      <c r="BV48" s="118">
        <v>0</v>
      </c>
      <c r="BW48" s="118">
        <v>0</v>
      </c>
      <c r="BX48" s="118">
        <v>0</v>
      </c>
      <c r="BY48" s="118">
        <v>0</v>
      </c>
      <c r="BZ48" s="118">
        <v>0</v>
      </c>
      <c r="CA48" s="118">
        <v>0</v>
      </c>
      <c r="CB48" s="118">
        <v>0</v>
      </c>
      <c r="CC48" s="118">
        <v>0</v>
      </c>
      <c r="CD48" s="118">
        <v>0</v>
      </c>
      <c r="CE48" s="118">
        <v>0</v>
      </c>
      <c r="CF48" s="118">
        <v>0</v>
      </c>
      <c r="CG48" s="118">
        <v>0</v>
      </c>
      <c r="CH48" s="118">
        <v>0</v>
      </c>
      <c r="CI48" s="118">
        <v>0</v>
      </c>
      <c r="CJ48" s="118">
        <v>0</v>
      </c>
      <c r="CK48" s="118">
        <v>0</v>
      </c>
      <c r="CL48" s="119">
        <v>0</v>
      </c>
    </row>
    <row r="49" spans="2:90" s="12" customFormat="1" ht="15.75" x14ac:dyDescent="0.25">
      <c r="B49" s="16" t="s">
        <v>82</v>
      </c>
      <c r="C49" s="1">
        <f>INDEX(Input_Cases!$B:$C,MATCH('D1T Male'!$B49,Input_Cases!$B:$B,0),2)</f>
        <v>0</v>
      </c>
      <c r="E49" s="50"/>
      <c r="F49" s="7"/>
      <c r="G49" s="205"/>
      <c r="H49" s="7" t="s">
        <v>42</v>
      </c>
      <c r="I49" s="22">
        <f t="shared" si="4"/>
        <v>0</v>
      </c>
      <c r="J49" s="23">
        <v>0</v>
      </c>
      <c r="M49" s="7" t="str">
        <f t="shared" si="2"/>
        <v/>
      </c>
      <c r="N49" s="7" t="str">
        <f t="shared" si="3"/>
        <v>X</v>
      </c>
      <c r="O49" s="12">
        <v>0</v>
      </c>
      <c r="P49" s="24"/>
      <c r="Q49" s="118">
        <v>0</v>
      </c>
      <c r="R49" s="118">
        <v>0</v>
      </c>
      <c r="S49" s="117">
        <v>0</v>
      </c>
      <c r="T49" s="118">
        <v>0</v>
      </c>
      <c r="U49" s="118">
        <v>0</v>
      </c>
      <c r="V49" s="118">
        <v>0</v>
      </c>
      <c r="W49" s="118">
        <v>0</v>
      </c>
      <c r="X49" s="118">
        <v>0</v>
      </c>
      <c r="Y49" s="118">
        <v>0</v>
      </c>
      <c r="Z49" s="118">
        <v>0</v>
      </c>
      <c r="AA49" s="118">
        <v>0</v>
      </c>
      <c r="AB49" s="118">
        <v>0</v>
      </c>
      <c r="AC49" s="118">
        <v>0</v>
      </c>
      <c r="AD49" s="118">
        <v>0</v>
      </c>
      <c r="AE49" s="118">
        <v>0</v>
      </c>
      <c r="AF49" s="118">
        <v>0</v>
      </c>
      <c r="AG49" s="118">
        <v>0</v>
      </c>
      <c r="AH49" s="118">
        <v>0</v>
      </c>
      <c r="AI49" s="118">
        <v>0</v>
      </c>
      <c r="AJ49" s="118">
        <v>0</v>
      </c>
      <c r="AK49" s="118">
        <v>0</v>
      </c>
      <c r="AL49" s="118">
        <v>0</v>
      </c>
      <c r="AM49" s="118">
        <v>0</v>
      </c>
      <c r="AN49" s="117">
        <v>0</v>
      </c>
      <c r="AO49" s="117">
        <v>0</v>
      </c>
      <c r="AP49" s="118">
        <v>0</v>
      </c>
      <c r="AQ49" s="118">
        <v>0</v>
      </c>
      <c r="AR49" s="118">
        <v>0</v>
      </c>
      <c r="AS49" s="118">
        <v>0</v>
      </c>
      <c r="AT49" s="118">
        <v>0</v>
      </c>
      <c r="AU49" s="118">
        <v>0</v>
      </c>
      <c r="AV49" s="118">
        <v>0</v>
      </c>
      <c r="AW49" s="117">
        <v>0</v>
      </c>
      <c r="AX49" s="117">
        <v>0</v>
      </c>
      <c r="AY49" s="118">
        <v>0</v>
      </c>
      <c r="AZ49" s="118">
        <v>0</v>
      </c>
      <c r="BA49" s="118">
        <v>0</v>
      </c>
      <c r="BB49" s="118">
        <v>0</v>
      </c>
      <c r="BC49" s="118">
        <v>0</v>
      </c>
      <c r="BD49" s="118">
        <v>0</v>
      </c>
      <c r="BE49" s="118">
        <v>0</v>
      </c>
      <c r="BF49" s="118">
        <v>0</v>
      </c>
      <c r="BG49" s="118">
        <v>0</v>
      </c>
      <c r="BH49" s="118">
        <v>0</v>
      </c>
      <c r="BI49" s="118">
        <v>0</v>
      </c>
      <c r="BJ49" s="118">
        <v>0</v>
      </c>
      <c r="BK49" s="118">
        <v>0</v>
      </c>
      <c r="BL49" s="118">
        <v>0</v>
      </c>
      <c r="BM49" s="118">
        <v>0</v>
      </c>
      <c r="BN49" s="118">
        <v>0</v>
      </c>
      <c r="BO49" s="117">
        <v>0</v>
      </c>
      <c r="BP49" s="118">
        <v>0</v>
      </c>
      <c r="BQ49" s="117">
        <v>0</v>
      </c>
      <c r="BR49" s="117">
        <v>0</v>
      </c>
      <c r="BS49" s="118">
        <v>0</v>
      </c>
      <c r="BT49" s="117">
        <v>0</v>
      </c>
      <c r="BU49" s="117">
        <v>0</v>
      </c>
      <c r="BV49" s="118">
        <v>0</v>
      </c>
      <c r="BW49" s="118">
        <v>0</v>
      </c>
      <c r="BX49" s="118">
        <v>0</v>
      </c>
      <c r="BY49" s="118">
        <v>0</v>
      </c>
      <c r="BZ49" s="118">
        <v>0</v>
      </c>
      <c r="CA49" s="118">
        <v>0</v>
      </c>
      <c r="CB49" s="118">
        <v>0</v>
      </c>
      <c r="CC49" s="118">
        <v>0</v>
      </c>
      <c r="CD49" s="118">
        <v>0</v>
      </c>
      <c r="CE49" s="118">
        <v>0</v>
      </c>
      <c r="CF49" s="118">
        <v>0</v>
      </c>
      <c r="CG49" s="118">
        <v>0</v>
      </c>
      <c r="CH49" s="118">
        <v>0</v>
      </c>
      <c r="CI49" s="118">
        <v>0</v>
      </c>
      <c r="CJ49" s="118">
        <v>0</v>
      </c>
      <c r="CK49" s="118">
        <v>0</v>
      </c>
      <c r="CL49" s="119">
        <v>0</v>
      </c>
    </row>
    <row r="50" spans="2:90" s="12" customFormat="1" ht="15.75" x14ac:dyDescent="0.25">
      <c r="B50" s="16" t="s">
        <v>84</v>
      </c>
      <c r="C50" s="1">
        <f>INDEX(Input_Cases!$B:$C,MATCH('D1T Male'!$B50,Input_Cases!$B:$B,0),2)</f>
        <v>0</v>
      </c>
      <c r="E50" s="50"/>
      <c r="F50" s="7"/>
      <c r="G50" s="205"/>
      <c r="H50" s="7" t="s">
        <v>132</v>
      </c>
      <c r="I50" s="22">
        <f t="shared" si="4"/>
        <v>0</v>
      </c>
      <c r="J50" s="23">
        <v>0</v>
      </c>
      <c r="M50" s="7" t="str">
        <f t="shared" si="2"/>
        <v/>
      </c>
      <c r="N50" s="7" t="str">
        <f t="shared" si="3"/>
        <v>X</v>
      </c>
      <c r="O50" s="12">
        <v>0</v>
      </c>
      <c r="P50" s="24"/>
      <c r="Q50" s="118">
        <v>0</v>
      </c>
      <c r="R50" s="118">
        <v>0</v>
      </c>
      <c r="S50" s="117">
        <v>0</v>
      </c>
      <c r="T50" s="118">
        <v>0</v>
      </c>
      <c r="U50" s="118">
        <v>0</v>
      </c>
      <c r="V50" s="118">
        <v>0</v>
      </c>
      <c r="W50" s="118">
        <v>0</v>
      </c>
      <c r="X50" s="118">
        <v>0</v>
      </c>
      <c r="Y50" s="118">
        <v>0</v>
      </c>
      <c r="Z50" s="118">
        <v>0</v>
      </c>
      <c r="AA50" s="118">
        <v>0</v>
      </c>
      <c r="AB50" s="118">
        <v>0</v>
      </c>
      <c r="AC50" s="118">
        <v>0</v>
      </c>
      <c r="AD50" s="118">
        <v>0</v>
      </c>
      <c r="AE50" s="118">
        <v>0</v>
      </c>
      <c r="AF50" s="118">
        <v>0</v>
      </c>
      <c r="AG50" s="118">
        <v>0</v>
      </c>
      <c r="AH50" s="118">
        <v>0</v>
      </c>
      <c r="AI50" s="118">
        <v>0</v>
      </c>
      <c r="AJ50" s="118">
        <v>0</v>
      </c>
      <c r="AK50" s="118">
        <v>0</v>
      </c>
      <c r="AL50" s="118">
        <v>0</v>
      </c>
      <c r="AM50" s="118">
        <v>0</v>
      </c>
      <c r="AN50" s="117">
        <v>0</v>
      </c>
      <c r="AO50" s="117">
        <v>0</v>
      </c>
      <c r="AP50" s="118">
        <v>0</v>
      </c>
      <c r="AQ50" s="118">
        <v>0</v>
      </c>
      <c r="AR50" s="118">
        <v>0</v>
      </c>
      <c r="AS50" s="118">
        <v>0</v>
      </c>
      <c r="AT50" s="118">
        <v>0</v>
      </c>
      <c r="AU50" s="118">
        <v>0</v>
      </c>
      <c r="AV50" s="118">
        <v>0</v>
      </c>
      <c r="AW50" s="117">
        <v>0</v>
      </c>
      <c r="AX50" s="117">
        <v>0</v>
      </c>
      <c r="AY50" s="118">
        <v>0</v>
      </c>
      <c r="AZ50" s="118">
        <v>0</v>
      </c>
      <c r="BA50" s="118">
        <v>0</v>
      </c>
      <c r="BB50" s="118">
        <v>0</v>
      </c>
      <c r="BC50" s="118">
        <v>0</v>
      </c>
      <c r="BD50" s="118">
        <v>0</v>
      </c>
      <c r="BE50" s="118">
        <v>0</v>
      </c>
      <c r="BF50" s="118">
        <v>0</v>
      </c>
      <c r="BG50" s="118">
        <v>0</v>
      </c>
      <c r="BH50" s="118">
        <v>0</v>
      </c>
      <c r="BI50" s="118">
        <v>0</v>
      </c>
      <c r="BJ50" s="118">
        <v>0</v>
      </c>
      <c r="BK50" s="118">
        <v>0</v>
      </c>
      <c r="BL50" s="118">
        <v>0</v>
      </c>
      <c r="BM50" s="118">
        <v>0</v>
      </c>
      <c r="BN50" s="118">
        <v>0</v>
      </c>
      <c r="BO50" s="117">
        <v>0</v>
      </c>
      <c r="BP50" s="118">
        <v>0</v>
      </c>
      <c r="BQ50" s="117">
        <v>0</v>
      </c>
      <c r="BR50" s="117">
        <v>0</v>
      </c>
      <c r="BS50" s="118">
        <v>0</v>
      </c>
      <c r="BT50" s="117">
        <v>0</v>
      </c>
      <c r="BU50" s="117">
        <v>0</v>
      </c>
      <c r="BV50" s="118">
        <v>0</v>
      </c>
      <c r="BW50" s="118">
        <v>0</v>
      </c>
      <c r="BX50" s="118">
        <v>0</v>
      </c>
      <c r="BY50" s="118">
        <v>0</v>
      </c>
      <c r="BZ50" s="118">
        <v>0</v>
      </c>
      <c r="CA50" s="118">
        <v>0</v>
      </c>
      <c r="CB50" s="118">
        <v>0</v>
      </c>
      <c r="CC50" s="118">
        <v>0</v>
      </c>
      <c r="CD50" s="118">
        <v>0</v>
      </c>
      <c r="CE50" s="118">
        <v>0</v>
      </c>
      <c r="CF50" s="118">
        <v>0</v>
      </c>
      <c r="CG50" s="118">
        <v>0</v>
      </c>
      <c r="CH50" s="118">
        <v>0</v>
      </c>
      <c r="CI50" s="118">
        <v>0</v>
      </c>
      <c r="CJ50" s="118">
        <v>0</v>
      </c>
      <c r="CK50" s="118">
        <v>0</v>
      </c>
      <c r="CL50" s="119">
        <v>0</v>
      </c>
    </row>
    <row r="51" spans="2:90" s="12" customFormat="1" ht="15.4" customHeight="1" x14ac:dyDescent="0.25">
      <c r="B51" s="16" t="s">
        <v>85</v>
      </c>
      <c r="C51" s="1">
        <f>INDEX(Input_Cases!$B:$C,MATCH('D1T Male'!$B51,Input_Cases!$B:$B,0),2)</f>
        <v>0</v>
      </c>
      <c r="E51" s="50"/>
      <c r="F51" s="7"/>
      <c r="G51" s="205"/>
      <c r="H51" s="7" t="s">
        <v>45</v>
      </c>
      <c r="I51" s="22">
        <f t="shared" si="4"/>
        <v>0</v>
      </c>
      <c r="J51" s="23">
        <v>2.2509486778810501</v>
      </c>
      <c r="M51" s="7" t="str">
        <f t="shared" si="2"/>
        <v>X</v>
      </c>
      <c r="N51" s="7" t="str">
        <f t="shared" si="3"/>
        <v>X</v>
      </c>
      <c r="O51" s="12" t="str">
        <v>Can</v>
      </c>
      <c r="P51" s="24" t="s">
        <v>45</v>
      </c>
      <c r="Q51" s="117">
        <v>6.4806222576470102E-5</v>
      </c>
      <c r="R51" s="118">
        <v>5.94669600845523E-4</v>
      </c>
      <c r="S51" s="118">
        <v>-1.3196606810794999E-4</v>
      </c>
      <c r="T51" s="118">
        <v>-1.08432136276693E-4</v>
      </c>
      <c r="U51" s="118">
        <v>1.9420054278503499E-4</v>
      </c>
      <c r="V51" s="117">
        <v>-6.4835114101788495E-5</v>
      </c>
      <c r="W51" s="117">
        <v>1.5949929608010699E-5</v>
      </c>
      <c r="X51" s="118">
        <v>-1.68900531859565E-4</v>
      </c>
      <c r="Y51" s="117">
        <v>-8.7220803427973898E-5</v>
      </c>
      <c r="Z51" s="118">
        <v>-3.4796943115225702E-4</v>
      </c>
      <c r="AA51" s="118">
        <v>-2.6981140474115699E-4</v>
      </c>
      <c r="AB51" s="118">
        <v>1.9438048927237001E-4</v>
      </c>
      <c r="AC51" s="117">
        <v>-6.4978188785525502E-5</v>
      </c>
      <c r="AD51" s="117">
        <v>-2.48168141390158E-5</v>
      </c>
      <c r="AE51" s="117">
        <v>7.6709466934274097E-5</v>
      </c>
      <c r="AF51" s="118">
        <v>1.03126595019641E-4</v>
      </c>
      <c r="AG51" s="118">
        <v>4.05395334866988E-4</v>
      </c>
      <c r="AH51" s="118">
        <v>-2.3862595029557499E-4</v>
      </c>
      <c r="AI51" s="118">
        <v>4.58127973577578E-4</v>
      </c>
      <c r="AJ51" s="118">
        <v>-1.7888900536769099E-4</v>
      </c>
      <c r="AK51" s="117">
        <v>-2.2614975170849399E-5</v>
      </c>
      <c r="AL51" s="117">
        <v>8.3632114011286402E-5</v>
      </c>
      <c r="AM51" s="118">
        <v>4.9744140837787996E-4</v>
      </c>
      <c r="AN51" s="117">
        <v>5.6086759446241499E-6</v>
      </c>
      <c r="AO51" s="117">
        <v>0</v>
      </c>
      <c r="AP51" s="118">
        <v>3.4981292002802497E-4</v>
      </c>
      <c r="AQ51" s="118">
        <v>2.1688554508977401E-3</v>
      </c>
      <c r="AR51" s="118">
        <v>0</v>
      </c>
      <c r="AS51" s="118">
        <v>0</v>
      </c>
      <c r="AT51" s="118">
        <v>0</v>
      </c>
      <c r="AU51" s="118">
        <v>0</v>
      </c>
      <c r="AV51" s="118">
        <v>5.0986455558653401E-2</v>
      </c>
      <c r="AW51" s="118">
        <v>-5.9059531474426501E-4</v>
      </c>
      <c r="AX51" s="118">
        <v>0</v>
      </c>
      <c r="AY51" s="118">
        <v>-2.6945158367891698E-3</v>
      </c>
      <c r="AZ51" s="118">
        <v>-4.4872636043776703E-3</v>
      </c>
      <c r="BA51" s="118">
        <v>0</v>
      </c>
      <c r="BB51" s="117">
        <v>-2.5755290777398999E-5</v>
      </c>
      <c r="BC51" s="118">
        <v>-4.3975483925647804E-3</v>
      </c>
      <c r="BD51" s="118">
        <v>0</v>
      </c>
      <c r="BE51" s="118">
        <v>0</v>
      </c>
      <c r="BF51" s="118">
        <v>0</v>
      </c>
      <c r="BG51" s="117">
        <v>5.0077717842646899E-5</v>
      </c>
      <c r="BH51" s="117">
        <v>0</v>
      </c>
      <c r="BI51" s="117">
        <v>0</v>
      </c>
      <c r="BJ51" s="117">
        <v>0</v>
      </c>
      <c r="BK51" s="117">
        <v>0</v>
      </c>
      <c r="BL51" s="118">
        <v>3.7330780401989001E-3</v>
      </c>
      <c r="BM51" s="118">
        <v>0</v>
      </c>
      <c r="BN51" s="118">
        <v>0</v>
      </c>
      <c r="BO51" s="118">
        <v>1.0823745202346E-4</v>
      </c>
      <c r="BP51" s="117">
        <v>-2.8826070618248901E-5</v>
      </c>
      <c r="BQ51" s="118">
        <v>-6.3747894038959998E-4</v>
      </c>
      <c r="BR51" s="117">
        <v>6.2693741031760494E-5</v>
      </c>
      <c r="BS51" s="117">
        <v>-5.55436936947229E-5</v>
      </c>
      <c r="BT51" s="117">
        <v>-1.1260240424084999E-5</v>
      </c>
      <c r="BU51" s="117">
        <v>-2.18754673003362E-5</v>
      </c>
      <c r="BV51" s="118">
        <v>-6.7984400120899499E-3</v>
      </c>
      <c r="BW51" s="118">
        <v>1.8630423151773601E-4</v>
      </c>
      <c r="BX51" s="118">
        <v>-4.1613546402305299E-4</v>
      </c>
      <c r="BY51" s="118">
        <v>-1.20848624404191E-4</v>
      </c>
      <c r="BZ51" s="118">
        <v>-5.5978328869280599E-4</v>
      </c>
      <c r="CA51" s="117">
        <v>8.33756365050581E-5</v>
      </c>
      <c r="CB51" s="118">
        <v>4.1134364137417398E-4</v>
      </c>
      <c r="CC51" s="117">
        <v>4.15328267172052E-5</v>
      </c>
      <c r="CD51" s="118">
        <v>-2.2269444029060799E-4</v>
      </c>
      <c r="CE51" s="117">
        <v>-3.31178442332516E-6</v>
      </c>
      <c r="CF51" s="118">
        <v>8.0253167510024198E-4</v>
      </c>
      <c r="CG51" s="118">
        <v>-8.1441925844396104E-4</v>
      </c>
      <c r="CH51" s="118">
        <v>2.2988215496528102E-3</v>
      </c>
      <c r="CI51" s="118">
        <v>2.1284787210287901E-3</v>
      </c>
      <c r="CJ51" s="118">
        <v>2.2166721979854798E-3</v>
      </c>
      <c r="CK51" s="117">
        <v>-4.1039836879556998E-5</v>
      </c>
      <c r="CL51" s="119">
        <v>3.40438327050719E-3</v>
      </c>
    </row>
    <row r="52" spans="2:90" s="12" customFormat="1" ht="15.4" customHeight="1" x14ac:dyDescent="0.25">
      <c r="B52" s="16" t="s">
        <v>87</v>
      </c>
      <c r="C52" s="1">
        <f>INDEX(Input_Cases!$B:$C,MATCH('D1T Male'!$B52,Input_Cases!$B:$B,0),2)</f>
        <v>0</v>
      </c>
      <c r="E52" s="50"/>
      <c r="F52" s="7"/>
      <c r="G52" s="205"/>
      <c r="H52" s="7" t="s">
        <v>49</v>
      </c>
      <c r="I52" s="22">
        <f t="shared" si="4"/>
        <v>0</v>
      </c>
      <c r="J52" s="23">
        <v>0.50473829122731995</v>
      </c>
      <c r="M52" s="7" t="str">
        <f t="shared" ref="M52:M83" si="5">IF(H52=P52,"X","")</f>
        <v>X</v>
      </c>
      <c r="N52" s="7" t="str">
        <f t="shared" si="3"/>
        <v>X</v>
      </c>
      <c r="O52" s="12" t="str">
        <v>CLD</v>
      </c>
      <c r="P52" s="24" t="s">
        <v>49</v>
      </c>
      <c r="Q52" s="117">
        <v>7.9328250598069006E-6</v>
      </c>
      <c r="R52" s="117">
        <v>-5.51445917377348E-5</v>
      </c>
      <c r="S52" s="117">
        <v>-7.3045231613749206E-5</v>
      </c>
      <c r="T52" s="117">
        <v>9.8123359048915202E-5</v>
      </c>
      <c r="U52" s="118">
        <v>-5.3479387183151604E-4</v>
      </c>
      <c r="V52" s="118">
        <v>-1.1512930869069E-4</v>
      </c>
      <c r="W52" s="117">
        <v>3.3368549862260402E-5</v>
      </c>
      <c r="X52" s="117">
        <v>-5.6220235532898002E-5</v>
      </c>
      <c r="Y52" s="118">
        <v>4.7756925410826601E-4</v>
      </c>
      <c r="Z52" s="118">
        <v>-1.0350890814308401E-4</v>
      </c>
      <c r="AA52" s="118">
        <v>2.1142574019997299E-4</v>
      </c>
      <c r="AB52" s="118">
        <v>-1.06254574849958E-4</v>
      </c>
      <c r="AC52" s="117">
        <v>3.9964078858281801E-5</v>
      </c>
      <c r="AD52" s="118">
        <v>-1.2656149264439199E-4</v>
      </c>
      <c r="AE52" s="118">
        <v>1.94115301455625E-4</v>
      </c>
      <c r="AF52" s="117">
        <v>-5.7118414505767603E-6</v>
      </c>
      <c r="AG52" s="118">
        <v>1.8671263521973601E-4</v>
      </c>
      <c r="AH52" s="118">
        <v>3.1166460686460101E-4</v>
      </c>
      <c r="AI52" s="118">
        <v>-4.8283508969869702E-4</v>
      </c>
      <c r="AJ52" s="117">
        <v>-8.0267178788226204E-5</v>
      </c>
      <c r="AK52" s="118">
        <v>-3.6292742268256498E-4</v>
      </c>
      <c r="AL52" s="118">
        <v>3.5786140862211499E-4</v>
      </c>
      <c r="AM52" s="118">
        <v>-1.8843807317817999E-4</v>
      </c>
      <c r="AN52" s="117">
        <v>4.5751672848456101E-6</v>
      </c>
      <c r="AO52" s="117">
        <v>0</v>
      </c>
      <c r="AP52" s="118">
        <v>-2.8778508020750398E-4</v>
      </c>
      <c r="AQ52" s="117">
        <v>-7.3285820274961007E-5</v>
      </c>
      <c r="AR52" s="117">
        <v>0</v>
      </c>
      <c r="AS52" s="117">
        <v>0</v>
      </c>
      <c r="AT52" s="117">
        <v>0</v>
      </c>
      <c r="AU52" s="117">
        <v>0</v>
      </c>
      <c r="AV52" s="118">
        <v>-5.9059531474426501E-4</v>
      </c>
      <c r="AW52" s="118">
        <v>1.513666538992E-2</v>
      </c>
      <c r="AX52" s="118">
        <v>0</v>
      </c>
      <c r="AY52" s="118">
        <v>-2.3946197550211001E-3</v>
      </c>
      <c r="AZ52" s="118">
        <v>3.2185906725540998E-4</v>
      </c>
      <c r="BA52" s="118">
        <v>0</v>
      </c>
      <c r="BB52" s="118">
        <v>-1.20188618307702E-4</v>
      </c>
      <c r="BC52" s="118">
        <v>-5.0921525027602E-4</v>
      </c>
      <c r="BD52" s="118">
        <v>0</v>
      </c>
      <c r="BE52" s="118">
        <v>0</v>
      </c>
      <c r="BF52" s="118">
        <v>0</v>
      </c>
      <c r="BG52" s="117">
        <v>2.7858581758198899E-5</v>
      </c>
      <c r="BH52" s="117">
        <v>0</v>
      </c>
      <c r="BI52" s="117">
        <v>0</v>
      </c>
      <c r="BJ52" s="117">
        <v>0</v>
      </c>
      <c r="BK52" s="117">
        <v>0</v>
      </c>
      <c r="BL52" s="118">
        <v>1.93677444221215E-3</v>
      </c>
      <c r="BM52" s="118">
        <v>0</v>
      </c>
      <c r="BN52" s="118">
        <v>0</v>
      </c>
      <c r="BO52" s="117">
        <v>2.3955650455004001E-6</v>
      </c>
      <c r="BP52" s="117">
        <v>-3.0682955137877898E-6</v>
      </c>
      <c r="BQ52" s="117">
        <v>2.8695558362093801E-6</v>
      </c>
      <c r="BR52" s="117">
        <v>-3.5310716677319599E-6</v>
      </c>
      <c r="BS52" s="117">
        <v>-6.1749150570196998E-5</v>
      </c>
      <c r="BT52" s="117">
        <v>1.9942369030163901E-6</v>
      </c>
      <c r="BU52" s="117">
        <v>-1.9733211331448102E-5</v>
      </c>
      <c r="BV52" s="118">
        <v>1.2697244953641999E-4</v>
      </c>
      <c r="BW52" s="118">
        <v>-2.5426309758492399E-4</v>
      </c>
      <c r="BX52" s="118">
        <v>-2.14243732572788E-4</v>
      </c>
      <c r="BY52" s="117">
        <v>-6.0288195450859303E-5</v>
      </c>
      <c r="BZ52" s="118">
        <v>3.3015831879514598E-4</v>
      </c>
      <c r="CA52" s="118">
        <v>-1.3233815276941399E-3</v>
      </c>
      <c r="CB52" s="118">
        <v>3.9911962769058102E-4</v>
      </c>
      <c r="CC52" s="118">
        <v>-3.0771708703894999E-4</v>
      </c>
      <c r="CD52" s="117">
        <v>5.5960545398240499E-5</v>
      </c>
      <c r="CE52" s="118">
        <v>2.7986076760231103E-4</v>
      </c>
      <c r="CF52" s="118">
        <v>7.2221043697796698E-4</v>
      </c>
      <c r="CG52" s="118">
        <v>6.2271920080514897E-4</v>
      </c>
      <c r="CH52" s="118">
        <v>-7.1573502177107798E-3</v>
      </c>
      <c r="CI52" s="118">
        <v>3.70811336349582E-4</v>
      </c>
      <c r="CJ52" s="118">
        <v>6.45798925161665E-4</v>
      </c>
      <c r="CK52" s="118">
        <v>-1.4074902942921399E-2</v>
      </c>
      <c r="CL52" s="119">
        <v>4.9185863299181203E-4</v>
      </c>
    </row>
    <row r="53" spans="2:90" s="12" customFormat="1" ht="15.75" x14ac:dyDescent="0.25">
      <c r="B53" s="16" t="s">
        <v>88</v>
      </c>
      <c r="C53" s="1">
        <f>INDEX(Input_Cases!$B:$C,MATCH('D1T Male'!$B53,Input_Cases!$B:$B,0),2)</f>
        <v>0</v>
      </c>
      <c r="E53" s="50"/>
      <c r="F53" s="7"/>
      <c r="G53" s="205"/>
      <c r="H53" s="7" t="s">
        <v>51</v>
      </c>
      <c r="I53" s="22">
        <f t="shared" si="4"/>
        <v>0</v>
      </c>
      <c r="J53" s="23">
        <v>0</v>
      </c>
      <c r="M53" s="7" t="str">
        <f t="shared" si="5"/>
        <v/>
      </c>
      <c r="N53" s="7" t="str">
        <f t="shared" si="3"/>
        <v>X</v>
      </c>
      <c r="O53" s="12">
        <v>0</v>
      </c>
      <c r="P53" s="24"/>
      <c r="Q53" s="117">
        <v>0</v>
      </c>
      <c r="R53" s="117">
        <v>0</v>
      </c>
      <c r="S53" s="117">
        <v>0</v>
      </c>
      <c r="T53" s="117">
        <v>0</v>
      </c>
      <c r="U53" s="118">
        <v>0</v>
      </c>
      <c r="V53" s="118">
        <v>0</v>
      </c>
      <c r="W53" s="117">
        <v>0</v>
      </c>
      <c r="X53" s="117">
        <v>0</v>
      </c>
      <c r="Y53" s="118">
        <v>0</v>
      </c>
      <c r="Z53" s="118">
        <v>0</v>
      </c>
      <c r="AA53" s="118">
        <v>0</v>
      </c>
      <c r="AB53" s="118">
        <v>0</v>
      </c>
      <c r="AC53" s="117">
        <v>0</v>
      </c>
      <c r="AD53" s="118">
        <v>0</v>
      </c>
      <c r="AE53" s="118">
        <v>0</v>
      </c>
      <c r="AF53" s="117">
        <v>0</v>
      </c>
      <c r="AG53" s="118">
        <v>0</v>
      </c>
      <c r="AH53" s="118">
        <v>0</v>
      </c>
      <c r="AI53" s="118">
        <v>0</v>
      </c>
      <c r="AJ53" s="117">
        <v>0</v>
      </c>
      <c r="AK53" s="118">
        <v>0</v>
      </c>
      <c r="AL53" s="118">
        <v>0</v>
      </c>
      <c r="AM53" s="118">
        <v>0</v>
      </c>
      <c r="AN53" s="117">
        <v>0</v>
      </c>
      <c r="AO53" s="117">
        <v>0</v>
      </c>
      <c r="AP53" s="118">
        <v>0</v>
      </c>
      <c r="AQ53" s="117">
        <v>0</v>
      </c>
      <c r="AR53" s="117">
        <v>0</v>
      </c>
      <c r="AS53" s="117">
        <v>0</v>
      </c>
      <c r="AT53" s="117">
        <v>0</v>
      </c>
      <c r="AU53" s="117">
        <v>0</v>
      </c>
      <c r="AV53" s="118">
        <v>0</v>
      </c>
      <c r="AW53" s="118">
        <v>0</v>
      </c>
      <c r="AX53" s="118">
        <v>0</v>
      </c>
      <c r="AY53" s="118">
        <v>0</v>
      </c>
      <c r="AZ53" s="118">
        <v>0</v>
      </c>
      <c r="BA53" s="118">
        <v>0</v>
      </c>
      <c r="BB53" s="118">
        <v>0</v>
      </c>
      <c r="BC53" s="118">
        <v>0</v>
      </c>
      <c r="BD53" s="118">
        <v>0</v>
      </c>
      <c r="BE53" s="118">
        <v>0</v>
      </c>
      <c r="BF53" s="118">
        <v>0</v>
      </c>
      <c r="BG53" s="117">
        <v>0</v>
      </c>
      <c r="BH53" s="117">
        <v>0</v>
      </c>
      <c r="BI53" s="117">
        <v>0</v>
      </c>
      <c r="BJ53" s="117">
        <v>0</v>
      </c>
      <c r="BK53" s="117">
        <v>0</v>
      </c>
      <c r="BL53" s="118">
        <v>0</v>
      </c>
      <c r="BM53" s="118">
        <v>0</v>
      </c>
      <c r="BN53" s="118">
        <v>0</v>
      </c>
      <c r="BO53" s="117">
        <v>0</v>
      </c>
      <c r="BP53" s="117">
        <v>0</v>
      </c>
      <c r="BQ53" s="117">
        <v>0</v>
      </c>
      <c r="BR53" s="117">
        <v>0</v>
      </c>
      <c r="BS53" s="117">
        <v>0</v>
      </c>
      <c r="BT53" s="117">
        <v>0</v>
      </c>
      <c r="BU53" s="117">
        <v>0</v>
      </c>
      <c r="BV53" s="118">
        <v>0</v>
      </c>
      <c r="BW53" s="118">
        <v>0</v>
      </c>
      <c r="BX53" s="118">
        <v>0</v>
      </c>
      <c r="BY53" s="117">
        <v>0</v>
      </c>
      <c r="BZ53" s="118">
        <v>0</v>
      </c>
      <c r="CA53" s="118">
        <v>0</v>
      </c>
      <c r="CB53" s="118">
        <v>0</v>
      </c>
      <c r="CC53" s="118">
        <v>0</v>
      </c>
      <c r="CD53" s="117">
        <v>0</v>
      </c>
      <c r="CE53" s="118">
        <v>0</v>
      </c>
      <c r="CF53" s="118">
        <v>0</v>
      </c>
      <c r="CG53" s="118">
        <v>0</v>
      </c>
      <c r="CH53" s="118">
        <v>0</v>
      </c>
      <c r="CI53" s="118">
        <v>0</v>
      </c>
      <c r="CJ53" s="118">
        <v>0</v>
      </c>
      <c r="CK53" s="118">
        <v>0</v>
      </c>
      <c r="CL53" s="119">
        <v>0</v>
      </c>
    </row>
    <row r="54" spans="2:90" s="12" customFormat="1" ht="15.4" customHeight="1" x14ac:dyDescent="0.25">
      <c r="B54" s="16" t="s">
        <v>90</v>
      </c>
      <c r="C54" s="1">
        <f>INDEX(Input_Cases!$B:$C,MATCH('D1T Male'!$B54,Input_Cases!$B:$B,0),2)</f>
        <v>0</v>
      </c>
      <c r="E54" s="50"/>
      <c r="F54" s="7"/>
      <c r="G54" s="205"/>
      <c r="H54" s="7" t="s">
        <v>76</v>
      </c>
      <c r="I54" s="22">
        <f t="shared" si="4"/>
        <v>0</v>
      </c>
      <c r="J54" s="23">
        <v>1.08208681460969</v>
      </c>
      <c r="M54" s="7" t="str">
        <f t="shared" si="5"/>
        <v>X</v>
      </c>
      <c r="N54" s="7" t="str">
        <f t="shared" si="3"/>
        <v>X</v>
      </c>
      <c r="O54" s="12" t="str">
        <v>CyF</v>
      </c>
      <c r="P54" s="24" t="s">
        <v>76</v>
      </c>
      <c r="Q54" s="117">
        <v>9.4469917878257904E-5</v>
      </c>
      <c r="R54" s="118">
        <v>3.9613156640080601E-4</v>
      </c>
      <c r="S54" s="118">
        <v>1.13081238855451E-4</v>
      </c>
      <c r="T54" s="117">
        <v>-2.4895543980024299E-5</v>
      </c>
      <c r="U54" s="118">
        <v>-2.0780526706241399E-4</v>
      </c>
      <c r="V54" s="118">
        <v>1.6919731318330001E-3</v>
      </c>
      <c r="W54" s="118">
        <v>3.87978124908727E-4</v>
      </c>
      <c r="X54" s="118">
        <v>4.7730432492407903E-4</v>
      </c>
      <c r="Y54" s="118">
        <v>1.6768672481742199E-4</v>
      </c>
      <c r="Z54" s="117">
        <v>-1.41589807267557E-5</v>
      </c>
      <c r="AA54" s="117">
        <v>7.4383120475053396E-6</v>
      </c>
      <c r="AB54" s="118">
        <v>-1.3929517962877101E-4</v>
      </c>
      <c r="AC54" s="118">
        <v>-1.6674425411031799E-4</v>
      </c>
      <c r="AD54" s="118">
        <v>3.0909042837034103E-4</v>
      </c>
      <c r="AE54" s="118">
        <v>3.74781106884602E-4</v>
      </c>
      <c r="AF54" s="118">
        <v>3.1776617557957798E-4</v>
      </c>
      <c r="AG54" s="118">
        <v>5.0780365435245203E-4</v>
      </c>
      <c r="AH54" s="118">
        <v>2.89748369077876E-4</v>
      </c>
      <c r="AI54" s="118">
        <v>-5.2334044818649395E-4</v>
      </c>
      <c r="AJ54" s="118">
        <v>4.6245908618041298E-4</v>
      </c>
      <c r="AK54" s="117">
        <v>-9.6238373692025399E-5</v>
      </c>
      <c r="AL54" s="117">
        <v>-8.8713921337515005E-5</v>
      </c>
      <c r="AM54" s="118">
        <v>4.24175578417468E-4</v>
      </c>
      <c r="AN54" s="117">
        <v>1.7391247256910899E-5</v>
      </c>
      <c r="AO54" s="117">
        <v>0</v>
      </c>
      <c r="AP54" s="117">
        <v>-3.1113048034952999E-6</v>
      </c>
      <c r="AQ54" s="118">
        <v>1.9795470114159098E-3</v>
      </c>
      <c r="AR54" s="118">
        <v>0</v>
      </c>
      <c r="AS54" s="118">
        <v>0</v>
      </c>
      <c r="AT54" s="118">
        <v>0</v>
      </c>
      <c r="AU54" s="118">
        <v>0</v>
      </c>
      <c r="AV54" s="118">
        <v>-2.6945158367891698E-3</v>
      </c>
      <c r="AW54" s="118">
        <v>-2.3946197550211001E-3</v>
      </c>
      <c r="AX54" s="118">
        <v>0</v>
      </c>
      <c r="AY54" s="118">
        <v>0.12482629124484899</v>
      </c>
      <c r="AZ54" s="118">
        <v>-1.63886079385287E-3</v>
      </c>
      <c r="BA54" s="118">
        <v>0</v>
      </c>
      <c r="BB54" s="118">
        <v>-3.7578622994288198E-4</v>
      </c>
      <c r="BC54" s="118">
        <v>4.4218698106994001E-3</v>
      </c>
      <c r="BD54" s="118">
        <v>0</v>
      </c>
      <c r="BE54" s="118">
        <v>0</v>
      </c>
      <c r="BF54" s="118">
        <v>0</v>
      </c>
      <c r="BG54" s="118">
        <v>2.7865702395705701E-4</v>
      </c>
      <c r="BH54" s="118">
        <v>0</v>
      </c>
      <c r="BI54" s="118">
        <v>0</v>
      </c>
      <c r="BJ54" s="118">
        <v>0</v>
      </c>
      <c r="BK54" s="118">
        <v>0</v>
      </c>
      <c r="BL54" s="118">
        <v>2.3109026963281701E-3</v>
      </c>
      <c r="BM54" s="118">
        <v>0</v>
      </c>
      <c r="BN54" s="118">
        <v>0</v>
      </c>
      <c r="BO54" s="117">
        <v>-6.8518234910290097E-5</v>
      </c>
      <c r="BP54" s="117">
        <v>-3.0757436129797502E-5</v>
      </c>
      <c r="BQ54" s="117">
        <v>1.8657843908227798E-5</v>
      </c>
      <c r="BR54" s="117">
        <v>2.2146654432607899E-5</v>
      </c>
      <c r="BS54" s="117">
        <v>-3.0878300399491298E-5</v>
      </c>
      <c r="BT54" s="117">
        <v>-3.1273033759542002E-6</v>
      </c>
      <c r="BU54" s="117">
        <v>-5.2017799781204202E-5</v>
      </c>
      <c r="BV54" s="118">
        <v>1.6507404748308399E-3</v>
      </c>
      <c r="BW54" s="118">
        <v>2.7708775217260401E-4</v>
      </c>
      <c r="BX54" s="118">
        <v>-1.35077076977294E-4</v>
      </c>
      <c r="BY54" s="118">
        <v>2.5162989138671098E-4</v>
      </c>
      <c r="BZ54" s="118">
        <v>-6.3893020938128999E-4</v>
      </c>
      <c r="CA54" s="118">
        <v>2.5834328865709298E-4</v>
      </c>
      <c r="CB54" s="118">
        <v>4.1277072259548802E-4</v>
      </c>
      <c r="CC54" s="118">
        <v>-1.14808880760638E-4</v>
      </c>
      <c r="CD54" s="117">
        <v>8.2637781193006904E-5</v>
      </c>
      <c r="CE54" s="118">
        <v>-2.2691354447145599E-2</v>
      </c>
      <c r="CF54" s="118">
        <v>3.3760490181019599E-4</v>
      </c>
      <c r="CG54" s="118">
        <v>-5.3948839352816499E-4</v>
      </c>
      <c r="CH54" s="118">
        <v>-1.2728610184597399E-2</v>
      </c>
      <c r="CI54" s="118">
        <v>-1.1509425264066601E-3</v>
      </c>
      <c r="CJ54" s="118">
        <v>3.2931528248293201E-4</v>
      </c>
      <c r="CK54" s="118">
        <v>2.7704027761139101E-3</v>
      </c>
      <c r="CL54" s="119">
        <v>-9.2156798106545195E-4</v>
      </c>
    </row>
    <row r="55" spans="2:90" s="12" customFormat="1" ht="15.4" customHeight="1" x14ac:dyDescent="0.25">
      <c r="B55" s="16" t="s">
        <v>92</v>
      </c>
      <c r="C55" s="1">
        <f>INDEX(Input_Cases!$B:$C,MATCH('D1T Male'!$B55,Input_Cases!$B:$B,0),2)</f>
        <v>0</v>
      </c>
      <c r="E55" s="50"/>
      <c r="F55" s="7"/>
      <c r="G55" s="205"/>
      <c r="H55" s="7" t="s">
        <v>53</v>
      </c>
      <c r="I55" s="22">
        <f t="shared" si="4"/>
        <v>0</v>
      </c>
      <c r="J55" s="23">
        <v>-0.54374743060146302</v>
      </c>
      <c r="M55" s="7" t="str">
        <f t="shared" si="5"/>
        <v>X</v>
      </c>
      <c r="N55" s="7" t="str">
        <f t="shared" si="3"/>
        <v>X</v>
      </c>
      <c r="O55" s="12" t="str">
        <v>Dem</v>
      </c>
      <c r="P55" s="24" t="s">
        <v>53</v>
      </c>
      <c r="Q55" s="118">
        <v>1.88178745609621E-4</v>
      </c>
      <c r="R55" s="118">
        <v>-2.63893767203729E-4</v>
      </c>
      <c r="S55" s="118">
        <v>1.19941309804092E-4</v>
      </c>
      <c r="T55" s="117">
        <v>3.8732716826764601E-5</v>
      </c>
      <c r="U55" s="117">
        <v>-3.5856418368143897E-5</v>
      </c>
      <c r="V55" s="118">
        <v>-4.2992901712615201E-4</v>
      </c>
      <c r="W55" s="118">
        <v>-2.4351211585171099E-4</v>
      </c>
      <c r="X55" s="117">
        <v>4.0305126331831499E-5</v>
      </c>
      <c r="Y55" s="118">
        <v>-1.2680019801260199E-4</v>
      </c>
      <c r="Z55" s="118">
        <v>1.7461782258848101E-4</v>
      </c>
      <c r="AA55" s="118">
        <v>-2.6293685943618597E-4</v>
      </c>
      <c r="AB55" s="118">
        <v>-2.8277349571280902E-4</v>
      </c>
      <c r="AC55" s="118">
        <v>2.4136417436890201E-4</v>
      </c>
      <c r="AD55" s="118">
        <v>-5.0593634406741802E-4</v>
      </c>
      <c r="AE55" s="117">
        <v>-9.6359207391019902E-5</v>
      </c>
      <c r="AF55" s="118">
        <v>3.9937056505289799E-4</v>
      </c>
      <c r="AG55" s="118">
        <v>2.1215808588009299E-4</v>
      </c>
      <c r="AH55" s="118">
        <v>-5.0722202278133399E-4</v>
      </c>
      <c r="AI55" s="118">
        <v>1.2618676811466301E-3</v>
      </c>
      <c r="AJ55" s="117">
        <v>3.1389859404281199E-5</v>
      </c>
      <c r="AK55" s="117">
        <v>-7.3689747193777302E-5</v>
      </c>
      <c r="AL55" s="118">
        <v>-1.61702492853503E-4</v>
      </c>
      <c r="AM55" s="118">
        <v>1.9022637280114701E-4</v>
      </c>
      <c r="AN55" s="117">
        <v>-7.1945568625931002E-6</v>
      </c>
      <c r="AO55" s="117">
        <v>0</v>
      </c>
      <c r="AP55" s="117">
        <v>-1.39295988928022E-6</v>
      </c>
      <c r="AQ55" s="118">
        <v>8.2091272397314004E-4</v>
      </c>
      <c r="AR55" s="118">
        <v>0</v>
      </c>
      <c r="AS55" s="118">
        <v>0</v>
      </c>
      <c r="AT55" s="118">
        <v>0</v>
      </c>
      <c r="AU55" s="118">
        <v>0</v>
      </c>
      <c r="AV55" s="118">
        <v>-4.4872636043776703E-3</v>
      </c>
      <c r="AW55" s="118">
        <v>3.2185906725540998E-4</v>
      </c>
      <c r="AX55" s="118">
        <v>0</v>
      </c>
      <c r="AY55" s="118">
        <v>-1.63886079385287E-3</v>
      </c>
      <c r="AZ55" s="118">
        <v>3.6252771873492899E-2</v>
      </c>
      <c r="BA55" s="118">
        <v>0</v>
      </c>
      <c r="BB55" s="118">
        <v>-1.73804909915041E-4</v>
      </c>
      <c r="BC55" s="118">
        <v>-4.09032332018804E-3</v>
      </c>
      <c r="BD55" s="118">
        <v>0</v>
      </c>
      <c r="BE55" s="118">
        <v>0</v>
      </c>
      <c r="BF55" s="118">
        <v>0</v>
      </c>
      <c r="BG55" s="118">
        <v>-2.7353010553584202E-4</v>
      </c>
      <c r="BH55" s="118">
        <v>0</v>
      </c>
      <c r="BI55" s="118">
        <v>0</v>
      </c>
      <c r="BJ55" s="118">
        <v>0</v>
      </c>
      <c r="BK55" s="118">
        <v>0</v>
      </c>
      <c r="BL55" s="117">
        <v>3.7807315428655898E-5</v>
      </c>
      <c r="BM55" s="117">
        <v>0</v>
      </c>
      <c r="BN55" s="117">
        <v>0</v>
      </c>
      <c r="BO55" s="117">
        <v>5.8089801815968099E-5</v>
      </c>
      <c r="BP55" s="117">
        <v>-1.16046748732759E-5</v>
      </c>
      <c r="BQ55" s="117">
        <v>5.79816677236633E-5</v>
      </c>
      <c r="BR55" s="118">
        <v>-5.2800827370009704E-4</v>
      </c>
      <c r="BS55" s="117">
        <v>-3.2206713897730499E-6</v>
      </c>
      <c r="BT55" s="117">
        <v>-4.5094565237298202E-6</v>
      </c>
      <c r="BU55" s="117">
        <v>2.2794062156728799E-5</v>
      </c>
      <c r="BV55" s="118">
        <v>3.39535762622583E-4</v>
      </c>
      <c r="BW55" s="117">
        <v>4.8343228893324697E-6</v>
      </c>
      <c r="BX55" s="118">
        <v>-2.1979700750491399E-4</v>
      </c>
      <c r="BY55" s="117">
        <v>2.8378669145948298E-5</v>
      </c>
      <c r="BZ55" s="118">
        <v>2.2415815280398799E-4</v>
      </c>
      <c r="CA55" s="118">
        <v>-3.17817618130898E-4</v>
      </c>
      <c r="CB55" s="118">
        <v>-3.3114477514139997E-4</v>
      </c>
      <c r="CC55" s="117">
        <v>8.0022853078830003E-5</v>
      </c>
      <c r="CD55" s="118">
        <v>1.8293020545961101E-4</v>
      </c>
      <c r="CE55" s="118">
        <v>-6.7987054349309998E-4</v>
      </c>
      <c r="CF55" s="118">
        <v>-3.7089181776099002E-3</v>
      </c>
      <c r="CG55" s="118">
        <v>9.1616620080928397E-4</v>
      </c>
      <c r="CH55" s="118">
        <v>5.0518858735799997E-4</v>
      </c>
      <c r="CI55" s="118">
        <v>-2.0363771626624901E-3</v>
      </c>
      <c r="CJ55" s="118">
        <v>3.5823405050072598E-3</v>
      </c>
      <c r="CK55" s="118">
        <v>-7.5919446423131304E-4</v>
      </c>
      <c r="CL55" s="119">
        <v>-3.0602831964346901E-3</v>
      </c>
    </row>
    <row r="56" spans="2:90" s="12" customFormat="1" ht="15.75" x14ac:dyDescent="0.25">
      <c r="B56" s="16" t="s">
        <v>93</v>
      </c>
      <c r="C56" s="1">
        <f>INDEX(Input_Cases!$B:$C,MATCH('D1T Male'!$B56,Input_Cases!$B:$B,0),2)</f>
        <v>0</v>
      </c>
      <c r="E56" s="50"/>
      <c r="F56" s="7"/>
      <c r="G56" s="205"/>
      <c r="H56" s="7" t="s">
        <v>55</v>
      </c>
      <c r="I56" s="22">
        <f t="shared" si="4"/>
        <v>0</v>
      </c>
      <c r="J56" s="23">
        <v>0</v>
      </c>
      <c r="M56" s="7" t="str">
        <f t="shared" si="5"/>
        <v/>
      </c>
      <c r="N56" s="7" t="str">
        <f t="shared" si="3"/>
        <v>X</v>
      </c>
      <c r="O56" s="12">
        <v>0</v>
      </c>
      <c r="P56" s="24"/>
      <c r="Q56" s="118">
        <v>0</v>
      </c>
      <c r="R56" s="118">
        <v>0</v>
      </c>
      <c r="S56" s="118">
        <v>0</v>
      </c>
      <c r="T56" s="117">
        <v>0</v>
      </c>
      <c r="U56" s="117">
        <v>0</v>
      </c>
      <c r="V56" s="118">
        <v>0</v>
      </c>
      <c r="W56" s="118">
        <v>0</v>
      </c>
      <c r="X56" s="117">
        <v>0</v>
      </c>
      <c r="Y56" s="118">
        <v>0</v>
      </c>
      <c r="Z56" s="118">
        <v>0</v>
      </c>
      <c r="AA56" s="118">
        <v>0</v>
      </c>
      <c r="AB56" s="118">
        <v>0</v>
      </c>
      <c r="AC56" s="118">
        <v>0</v>
      </c>
      <c r="AD56" s="118">
        <v>0</v>
      </c>
      <c r="AE56" s="117">
        <v>0</v>
      </c>
      <c r="AF56" s="118">
        <v>0</v>
      </c>
      <c r="AG56" s="118">
        <v>0</v>
      </c>
      <c r="AH56" s="118">
        <v>0</v>
      </c>
      <c r="AI56" s="118">
        <v>0</v>
      </c>
      <c r="AJ56" s="117">
        <v>0</v>
      </c>
      <c r="AK56" s="117">
        <v>0</v>
      </c>
      <c r="AL56" s="118">
        <v>0</v>
      </c>
      <c r="AM56" s="118">
        <v>0</v>
      </c>
      <c r="AN56" s="117">
        <v>0</v>
      </c>
      <c r="AO56" s="117">
        <v>0</v>
      </c>
      <c r="AP56" s="117">
        <v>0</v>
      </c>
      <c r="AQ56" s="118">
        <v>0</v>
      </c>
      <c r="AR56" s="118">
        <v>0</v>
      </c>
      <c r="AS56" s="118">
        <v>0</v>
      </c>
      <c r="AT56" s="118">
        <v>0</v>
      </c>
      <c r="AU56" s="118">
        <v>0</v>
      </c>
      <c r="AV56" s="118">
        <v>0</v>
      </c>
      <c r="AW56" s="118">
        <v>0</v>
      </c>
      <c r="AX56" s="118">
        <v>0</v>
      </c>
      <c r="AY56" s="118">
        <v>0</v>
      </c>
      <c r="AZ56" s="118">
        <v>0</v>
      </c>
      <c r="BA56" s="118">
        <v>0</v>
      </c>
      <c r="BB56" s="118">
        <v>0</v>
      </c>
      <c r="BC56" s="118">
        <v>0</v>
      </c>
      <c r="BD56" s="118">
        <v>0</v>
      </c>
      <c r="BE56" s="118">
        <v>0</v>
      </c>
      <c r="BF56" s="118">
        <v>0</v>
      </c>
      <c r="BG56" s="118">
        <v>0</v>
      </c>
      <c r="BH56" s="118">
        <v>0</v>
      </c>
      <c r="BI56" s="118">
        <v>0</v>
      </c>
      <c r="BJ56" s="118">
        <v>0</v>
      </c>
      <c r="BK56" s="118">
        <v>0</v>
      </c>
      <c r="BL56" s="117">
        <v>0</v>
      </c>
      <c r="BM56" s="117">
        <v>0</v>
      </c>
      <c r="BN56" s="117">
        <v>0</v>
      </c>
      <c r="BO56" s="117">
        <v>0</v>
      </c>
      <c r="BP56" s="117">
        <v>0</v>
      </c>
      <c r="BQ56" s="117">
        <v>0</v>
      </c>
      <c r="BR56" s="118">
        <v>0</v>
      </c>
      <c r="BS56" s="117">
        <v>0</v>
      </c>
      <c r="BT56" s="117">
        <v>0</v>
      </c>
      <c r="BU56" s="117">
        <v>0</v>
      </c>
      <c r="BV56" s="118">
        <v>0</v>
      </c>
      <c r="BW56" s="117">
        <v>0</v>
      </c>
      <c r="BX56" s="118">
        <v>0</v>
      </c>
      <c r="BY56" s="117">
        <v>0</v>
      </c>
      <c r="BZ56" s="118">
        <v>0</v>
      </c>
      <c r="CA56" s="118">
        <v>0</v>
      </c>
      <c r="CB56" s="118">
        <v>0</v>
      </c>
      <c r="CC56" s="117">
        <v>0</v>
      </c>
      <c r="CD56" s="118">
        <v>0</v>
      </c>
      <c r="CE56" s="118">
        <v>0</v>
      </c>
      <c r="CF56" s="118">
        <v>0</v>
      </c>
      <c r="CG56" s="118">
        <v>0</v>
      </c>
      <c r="CH56" s="118">
        <v>0</v>
      </c>
      <c r="CI56" s="118">
        <v>0</v>
      </c>
      <c r="CJ56" s="118">
        <v>0</v>
      </c>
      <c r="CK56" s="118">
        <v>0</v>
      </c>
      <c r="CL56" s="119">
        <v>0</v>
      </c>
    </row>
    <row r="57" spans="2:90" s="12" customFormat="1" ht="15.4" customHeight="1" x14ac:dyDescent="0.25">
      <c r="B57" s="16" t="s">
        <v>94</v>
      </c>
      <c r="C57" s="1">
        <f>INDEX(Input_Cases!$B:$C,MATCH('D1T Male'!$B57,Input_Cases!$B:$B,0),2)</f>
        <v>0</v>
      </c>
      <c r="E57" s="50"/>
      <c r="F57" s="7"/>
      <c r="G57" s="205"/>
      <c r="H57" s="7" t="s">
        <v>57</v>
      </c>
      <c r="I57" s="22">
        <f t="shared" si="4"/>
        <v>0</v>
      </c>
      <c r="J57" s="23">
        <v>0.89146386476131501</v>
      </c>
      <c r="M57" s="7" t="str">
        <f t="shared" si="5"/>
        <v>X</v>
      </c>
      <c r="N57" s="7" t="str">
        <f t="shared" si="3"/>
        <v>X</v>
      </c>
      <c r="O57" s="12" t="str">
        <v>HF</v>
      </c>
      <c r="P57" s="24" t="s">
        <v>57</v>
      </c>
      <c r="Q57" s="117">
        <v>-8.9691145068557406E-6</v>
      </c>
      <c r="R57" s="117">
        <v>-2.3373309401681401E-5</v>
      </c>
      <c r="S57" s="117">
        <v>-5.3542380345928997E-5</v>
      </c>
      <c r="T57" s="117">
        <v>4.2308885987795698E-5</v>
      </c>
      <c r="U57" s="117">
        <v>-5.3212716261527003E-5</v>
      </c>
      <c r="V57" s="117">
        <v>-4.24129286586785E-5</v>
      </c>
      <c r="W57" s="117">
        <v>-8.0848717615918399E-5</v>
      </c>
      <c r="X57" s="118">
        <v>-2.0365316360132699E-4</v>
      </c>
      <c r="Y57" s="117">
        <v>3.3908088209796402E-5</v>
      </c>
      <c r="Z57" s="117">
        <v>-4.62499901943722E-5</v>
      </c>
      <c r="AA57" s="117">
        <v>-6.2273499129939506E-5</v>
      </c>
      <c r="AB57" s="118">
        <v>1.69602042486837E-4</v>
      </c>
      <c r="AC57" s="117">
        <v>-5.3708021671594201E-5</v>
      </c>
      <c r="AD57" s="118">
        <v>1.2747482190415301E-4</v>
      </c>
      <c r="AE57" s="117">
        <v>7.5925644641703003E-5</v>
      </c>
      <c r="AF57" s="117">
        <v>9.4466880183780095E-5</v>
      </c>
      <c r="AG57" s="117">
        <v>-3.6999981206884402E-5</v>
      </c>
      <c r="AH57" s="117">
        <v>-4.8942416632132501E-5</v>
      </c>
      <c r="AI57" s="118">
        <v>-1.6952788460947399E-4</v>
      </c>
      <c r="AJ57" s="117">
        <v>7.3044436352468495E-5</v>
      </c>
      <c r="AK57" s="117">
        <v>4.7210158591760997E-5</v>
      </c>
      <c r="AL57" s="117">
        <v>6.2947895515342601E-7</v>
      </c>
      <c r="AM57" s="117">
        <v>-9.3247372364360304E-5</v>
      </c>
      <c r="AN57" s="117">
        <v>3.8229409891736199E-7</v>
      </c>
      <c r="AO57" s="117">
        <v>0</v>
      </c>
      <c r="AP57" s="118">
        <v>-5.2560542018344604E-4</v>
      </c>
      <c r="AQ57" s="118">
        <v>-4.1204756335570298E-4</v>
      </c>
      <c r="AR57" s="118">
        <v>0</v>
      </c>
      <c r="AS57" s="118">
        <v>0</v>
      </c>
      <c r="AT57" s="118">
        <v>0</v>
      </c>
      <c r="AU57" s="118">
        <v>0</v>
      </c>
      <c r="AV57" s="117">
        <v>-2.5755290777398999E-5</v>
      </c>
      <c r="AW57" s="118">
        <v>-1.20188618307702E-4</v>
      </c>
      <c r="AX57" s="118">
        <v>0</v>
      </c>
      <c r="AY57" s="118">
        <v>-3.7578622994288198E-4</v>
      </c>
      <c r="AZ57" s="118">
        <v>-1.73804909915041E-4</v>
      </c>
      <c r="BA57" s="118">
        <v>0</v>
      </c>
      <c r="BB57" s="118">
        <v>2.0272269741319201E-3</v>
      </c>
      <c r="BC57" s="118">
        <v>2.0053507100700901E-4</v>
      </c>
      <c r="BD57" s="118">
        <v>0</v>
      </c>
      <c r="BE57" s="118">
        <v>0</v>
      </c>
      <c r="BF57" s="118">
        <v>0</v>
      </c>
      <c r="BG57" s="118">
        <v>-3.8768078076695098E-4</v>
      </c>
      <c r="BH57" s="118">
        <v>0</v>
      </c>
      <c r="BI57" s="118">
        <v>0</v>
      </c>
      <c r="BJ57" s="118">
        <v>0</v>
      </c>
      <c r="BK57" s="118">
        <v>0</v>
      </c>
      <c r="BL57" s="117">
        <v>3.7347893467558998E-5</v>
      </c>
      <c r="BM57" s="117">
        <v>0</v>
      </c>
      <c r="BN57" s="117">
        <v>0</v>
      </c>
      <c r="BO57" s="117">
        <v>-4.7844222907203503E-6</v>
      </c>
      <c r="BP57" s="117">
        <v>5.3860183194859401E-6</v>
      </c>
      <c r="BQ57" s="117">
        <v>7.6402591019496304E-7</v>
      </c>
      <c r="BR57" s="117">
        <v>2.9249168475390301E-6</v>
      </c>
      <c r="BS57" s="117">
        <v>-2.13338420931309E-6</v>
      </c>
      <c r="BT57" s="117">
        <v>5.5909440587463903E-7</v>
      </c>
      <c r="BU57" s="117">
        <v>7.20760000115861E-6</v>
      </c>
      <c r="BV57" s="117">
        <v>-1.6127138506226599E-5</v>
      </c>
      <c r="BW57" s="117">
        <v>3.5247473879714199E-5</v>
      </c>
      <c r="BX57" s="118">
        <v>-2.9096811203336897E-4</v>
      </c>
      <c r="BY57" s="118">
        <v>1.0984987909747199E-4</v>
      </c>
      <c r="BZ57" s="117">
        <v>-4.8342354313358003E-5</v>
      </c>
      <c r="CA57" s="117">
        <v>-3.8070363919147001E-5</v>
      </c>
      <c r="CB57" s="117">
        <v>3.1301381141249703E-5</v>
      </c>
      <c r="CC57" s="117">
        <v>-7.5548216939705704E-5</v>
      </c>
      <c r="CD57" s="118">
        <v>-1.21952433483451E-4</v>
      </c>
      <c r="CE57" s="118">
        <v>-1.71790477961039E-4</v>
      </c>
      <c r="CF57" s="118">
        <v>4.0857875178459897E-4</v>
      </c>
      <c r="CG57" s="117">
        <v>9.4962815720557199E-5</v>
      </c>
      <c r="CH57" s="118">
        <v>1.3671146690407701E-4</v>
      </c>
      <c r="CI57" s="118">
        <v>3.7027040517563102E-4</v>
      </c>
      <c r="CJ57" s="117">
        <v>3.7463820248402502E-5</v>
      </c>
      <c r="CK57" s="118">
        <v>1.1144047008279701E-4</v>
      </c>
      <c r="CL57" s="119">
        <v>-1.07621282087968E-3</v>
      </c>
    </row>
    <row r="58" spans="2:90" s="12" customFormat="1" ht="15.4" customHeight="1" x14ac:dyDescent="0.25">
      <c r="B58" s="16" t="s">
        <v>95</v>
      </c>
      <c r="C58" s="1">
        <f>INDEX(Input_Cases!$B:$C,MATCH('D1T Male'!$B58,Input_Cases!$B:$B,0),2)</f>
        <v>0</v>
      </c>
      <c r="E58" s="50"/>
      <c r="F58" s="7"/>
      <c r="G58" s="205"/>
      <c r="H58" s="7" t="s">
        <v>58</v>
      </c>
      <c r="I58" s="22">
        <f t="shared" si="4"/>
        <v>0</v>
      </c>
      <c r="J58" s="23">
        <v>1.7848779028035899</v>
      </c>
      <c r="M58" s="7" t="str">
        <f t="shared" si="5"/>
        <v>X</v>
      </c>
      <c r="N58" s="7" t="str">
        <f t="shared" si="3"/>
        <v>X</v>
      </c>
      <c r="O58" s="12" t="str">
        <v>Hyp</v>
      </c>
      <c r="P58" s="24" t="s">
        <v>58</v>
      </c>
      <c r="Q58" s="118">
        <v>5.4399892602511701E-4</v>
      </c>
      <c r="R58" s="118">
        <v>1.9589619359054299E-2</v>
      </c>
      <c r="S58" s="118">
        <v>3.8982877569763898E-4</v>
      </c>
      <c r="T58" s="118">
        <v>-2.1705931322181201E-4</v>
      </c>
      <c r="U58" s="117">
        <v>-6.9609997067409204E-5</v>
      </c>
      <c r="V58" s="118">
        <v>8.7939206549279695E-4</v>
      </c>
      <c r="W58" s="118">
        <v>-1.63668619062735E-4</v>
      </c>
      <c r="X58" s="118">
        <v>-4.6098446129651401E-4</v>
      </c>
      <c r="Y58" s="118">
        <v>-2.7129696697375901E-4</v>
      </c>
      <c r="Z58" s="118">
        <v>-5.1436305787671405E-4</v>
      </c>
      <c r="AA58" s="118">
        <v>2.0207905019907699E-4</v>
      </c>
      <c r="AB58" s="118">
        <v>-1.01971331427434E-4</v>
      </c>
      <c r="AC58" s="118">
        <v>-3.2647368533636701E-4</v>
      </c>
      <c r="AD58" s="118">
        <v>-4.0012294557312603E-4</v>
      </c>
      <c r="AE58" s="117">
        <v>-3.1055144856911297E-5</v>
      </c>
      <c r="AF58" s="117">
        <v>-5.2247773396962002E-5</v>
      </c>
      <c r="AG58" s="118">
        <v>2.0220393108218E-4</v>
      </c>
      <c r="AH58" s="118">
        <v>-3.0627097517550998E-4</v>
      </c>
      <c r="AI58" s="118">
        <v>-8.48604239549375E-4</v>
      </c>
      <c r="AJ58" s="118">
        <v>-6.4441660424006096E-4</v>
      </c>
      <c r="AK58" s="118">
        <v>5.1781047467121797E-4</v>
      </c>
      <c r="AL58" s="118">
        <v>-1.3449285498637101E-4</v>
      </c>
      <c r="AM58" s="118">
        <v>2.5885958325742799E-4</v>
      </c>
      <c r="AN58" s="117">
        <v>-1.80239681108916E-5</v>
      </c>
      <c r="AO58" s="117">
        <v>0</v>
      </c>
      <c r="AP58" s="118">
        <v>2.67788115767489E-4</v>
      </c>
      <c r="AQ58" s="118">
        <v>-4.58749119774451E-3</v>
      </c>
      <c r="AR58" s="118">
        <v>0</v>
      </c>
      <c r="AS58" s="118">
        <v>0</v>
      </c>
      <c r="AT58" s="118">
        <v>0</v>
      </c>
      <c r="AU58" s="118">
        <v>0</v>
      </c>
      <c r="AV58" s="118">
        <v>-4.3975483925647804E-3</v>
      </c>
      <c r="AW58" s="118">
        <v>-5.0921525027602E-4</v>
      </c>
      <c r="AX58" s="118">
        <v>0</v>
      </c>
      <c r="AY58" s="118">
        <v>4.4218698106994001E-3</v>
      </c>
      <c r="AZ58" s="118">
        <v>-4.09032332018804E-3</v>
      </c>
      <c r="BA58" s="118">
        <v>0</v>
      </c>
      <c r="BB58" s="118">
        <v>2.0053507100700901E-4</v>
      </c>
      <c r="BC58" s="118">
        <v>6.8155130900500599E-2</v>
      </c>
      <c r="BD58" s="118">
        <v>0</v>
      </c>
      <c r="BE58" s="118">
        <v>0</v>
      </c>
      <c r="BF58" s="118">
        <v>0</v>
      </c>
      <c r="BG58" s="118">
        <v>-3.6252762552636001E-4</v>
      </c>
      <c r="BH58" s="118">
        <v>0</v>
      </c>
      <c r="BI58" s="118">
        <v>0</v>
      </c>
      <c r="BJ58" s="118">
        <v>0</v>
      </c>
      <c r="BK58" s="118">
        <v>0</v>
      </c>
      <c r="BL58" s="118">
        <v>7.9658468353979196E-3</v>
      </c>
      <c r="BM58" s="118">
        <v>0</v>
      </c>
      <c r="BN58" s="118">
        <v>0</v>
      </c>
      <c r="BO58" s="118">
        <v>-8.02927928872111E-4</v>
      </c>
      <c r="BP58" s="117">
        <v>6.30134839539845E-5</v>
      </c>
      <c r="BQ58" s="117">
        <v>3.0091179180722499E-5</v>
      </c>
      <c r="BR58" s="117">
        <v>6.7283683220750306E-5</v>
      </c>
      <c r="BS58" s="118">
        <v>-1.58840333293475E-4</v>
      </c>
      <c r="BT58" s="117">
        <v>-1.3995611598724201E-5</v>
      </c>
      <c r="BU58" s="117">
        <v>-5.6194675713418701E-5</v>
      </c>
      <c r="BV58" s="118">
        <v>2.69887708231758E-3</v>
      </c>
      <c r="BW58" s="117">
        <v>6.7392779746447594E-5</v>
      </c>
      <c r="BX58" s="117">
        <v>3.6879019331860999E-5</v>
      </c>
      <c r="BY58" s="118">
        <v>-3.10452880582229E-4</v>
      </c>
      <c r="BZ58" s="118">
        <v>-2.2406775193125599E-2</v>
      </c>
      <c r="CA58" s="118">
        <v>-1.20776154804547E-3</v>
      </c>
      <c r="CB58" s="118">
        <v>-3.7266068825047199E-4</v>
      </c>
      <c r="CC58" s="118">
        <v>2.6638668746699199E-4</v>
      </c>
      <c r="CD58" s="118">
        <v>-3.4376114151362102E-4</v>
      </c>
      <c r="CE58" s="118">
        <v>-2.09969107140733E-3</v>
      </c>
      <c r="CF58" s="118">
        <v>-1.37343973675143E-3</v>
      </c>
      <c r="CG58" s="118">
        <v>6.3115539348629899E-4</v>
      </c>
      <c r="CH58" s="118">
        <v>9.2141464137532997E-4</v>
      </c>
      <c r="CI58" s="118">
        <v>5.6730433117108802E-3</v>
      </c>
      <c r="CJ58" s="118">
        <v>7.2720088066385695E-4</v>
      </c>
      <c r="CK58" s="118">
        <v>1.71482689062727E-4</v>
      </c>
      <c r="CL58" s="119">
        <v>1.20808350585972E-2</v>
      </c>
    </row>
    <row r="59" spans="2:90" s="12" customFormat="1" ht="15.75" x14ac:dyDescent="0.25">
      <c r="B59" s="16" t="s">
        <v>173</v>
      </c>
      <c r="C59" s="1">
        <f>INDEX(Input_Cases!$B:$C,MATCH('D1T Male'!$B59,Input_Cases!$B:$B,0),2)</f>
        <v>0</v>
      </c>
      <c r="E59" s="50"/>
      <c r="F59" s="7"/>
      <c r="G59" s="205"/>
      <c r="H59" s="7" t="s">
        <v>59</v>
      </c>
      <c r="I59" s="22">
        <f t="shared" si="4"/>
        <v>0</v>
      </c>
      <c r="J59" s="23">
        <v>0</v>
      </c>
      <c r="M59" s="7" t="str">
        <f t="shared" si="5"/>
        <v/>
      </c>
      <c r="N59" s="7" t="str">
        <f t="shared" si="3"/>
        <v>X</v>
      </c>
      <c r="O59" s="12">
        <v>0</v>
      </c>
      <c r="P59" s="24"/>
      <c r="Q59" s="118">
        <v>0</v>
      </c>
      <c r="R59" s="118">
        <v>0</v>
      </c>
      <c r="S59" s="118">
        <v>0</v>
      </c>
      <c r="T59" s="118">
        <v>0</v>
      </c>
      <c r="U59" s="117">
        <v>0</v>
      </c>
      <c r="V59" s="118">
        <v>0</v>
      </c>
      <c r="W59" s="118">
        <v>0</v>
      </c>
      <c r="X59" s="118">
        <v>0</v>
      </c>
      <c r="Y59" s="118">
        <v>0</v>
      </c>
      <c r="Z59" s="118">
        <v>0</v>
      </c>
      <c r="AA59" s="118">
        <v>0</v>
      </c>
      <c r="AB59" s="118">
        <v>0</v>
      </c>
      <c r="AC59" s="118">
        <v>0</v>
      </c>
      <c r="AD59" s="118">
        <v>0</v>
      </c>
      <c r="AE59" s="117">
        <v>0</v>
      </c>
      <c r="AF59" s="117">
        <v>0</v>
      </c>
      <c r="AG59" s="118">
        <v>0</v>
      </c>
      <c r="AH59" s="118">
        <v>0</v>
      </c>
      <c r="AI59" s="118">
        <v>0</v>
      </c>
      <c r="AJ59" s="118">
        <v>0</v>
      </c>
      <c r="AK59" s="118">
        <v>0</v>
      </c>
      <c r="AL59" s="118">
        <v>0</v>
      </c>
      <c r="AM59" s="118">
        <v>0</v>
      </c>
      <c r="AN59" s="117">
        <v>0</v>
      </c>
      <c r="AO59" s="117">
        <v>0</v>
      </c>
      <c r="AP59" s="118">
        <v>0</v>
      </c>
      <c r="AQ59" s="118">
        <v>0</v>
      </c>
      <c r="AR59" s="118">
        <v>0</v>
      </c>
      <c r="AS59" s="118">
        <v>0</v>
      </c>
      <c r="AT59" s="118">
        <v>0</v>
      </c>
      <c r="AU59" s="118">
        <v>0</v>
      </c>
      <c r="AV59" s="118">
        <v>0</v>
      </c>
      <c r="AW59" s="118">
        <v>0</v>
      </c>
      <c r="AX59" s="118">
        <v>0</v>
      </c>
      <c r="AY59" s="118">
        <v>0</v>
      </c>
      <c r="AZ59" s="118">
        <v>0</v>
      </c>
      <c r="BA59" s="118">
        <v>0</v>
      </c>
      <c r="BB59" s="118">
        <v>0</v>
      </c>
      <c r="BC59" s="118">
        <v>0</v>
      </c>
      <c r="BD59" s="118">
        <v>0</v>
      </c>
      <c r="BE59" s="118">
        <v>0</v>
      </c>
      <c r="BF59" s="118">
        <v>0</v>
      </c>
      <c r="BG59" s="118">
        <v>0</v>
      </c>
      <c r="BH59" s="118">
        <v>0</v>
      </c>
      <c r="BI59" s="118">
        <v>0</v>
      </c>
      <c r="BJ59" s="118">
        <v>0</v>
      </c>
      <c r="BK59" s="118">
        <v>0</v>
      </c>
      <c r="BL59" s="118">
        <v>0</v>
      </c>
      <c r="BM59" s="118">
        <v>0</v>
      </c>
      <c r="BN59" s="118">
        <v>0</v>
      </c>
      <c r="BO59" s="118">
        <v>0</v>
      </c>
      <c r="BP59" s="117">
        <v>0</v>
      </c>
      <c r="BQ59" s="117">
        <v>0</v>
      </c>
      <c r="BR59" s="117">
        <v>0</v>
      </c>
      <c r="BS59" s="118">
        <v>0</v>
      </c>
      <c r="BT59" s="117">
        <v>0</v>
      </c>
      <c r="BU59" s="117">
        <v>0</v>
      </c>
      <c r="BV59" s="118">
        <v>0</v>
      </c>
      <c r="BW59" s="117">
        <v>0</v>
      </c>
      <c r="BX59" s="117">
        <v>0</v>
      </c>
      <c r="BY59" s="118">
        <v>0</v>
      </c>
      <c r="BZ59" s="118">
        <v>0</v>
      </c>
      <c r="CA59" s="118">
        <v>0</v>
      </c>
      <c r="CB59" s="118">
        <v>0</v>
      </c>
      <c r="CC59" s="118">
        <v>0</v>
      </c>
      <c r="CD59" s="118">
        <v>0</v>
      </c>
      <c r="CE59" s="118">
        <v>0</v>
      </c>
      <c r="CF59" s="118">
        <v>0</v>
      </c>
      <c r="CG59" s="118">
        <v>0</v>
      </c>
      <c r="CH59" s="118">
        <v>0</v>
      </c>
      <c r="CI59" s="118">
        <v>0</v>
      </c>
      <c r="CJ59" s="118">
        <v>0</v>
      </c>
      <c r="CK59" s="118">
        <v>0</v>
      </c>
      <c r="CL59" s="119">
        <v>0</v>
      </c>
    </row>
    <row r="60" spans="2:90" s="12" customFormat="1" ht="15.75" x14ac:dyDescent="0.25">
      <c r="B60" s="16" t="s">
        <v>96</v>
      </c>
      <c r="C60" s="1">
        <f>INDEX(Input_Cases!$B:$C,MATCH('D1T Male'!$B60,Input_Cases!$B:$B,0),2)</f>
        <v>0</v>
      </c>
      <c r="E60" s="50"/>
      <c r="F60" s="7"/>
      <c r="G60" s="205"/>
      <c r="H60" s="7" t="s">
        <v>73</v>
      </c>
      <c r="I60" s="22">
        <f t="shared" si="4"/>
        <v>0</v>
      </c>
      <c r="J60" s="23">
        <v>0</v>
      </c>
      <c r="M60" s="7" t="str">
        <f t="shared" si="5"/>
        <v/>
      </c>
      <c r="N60" s="7" t="str">
        <f t="shared" si="3"/>
        <v>X</v>
      </c>
      <c r="O60" s="12">
        <v>0</v>
      </c>
      <c r="P60" s="24"/>
      <c r="Q60" s="118">
        <v>0</v>
      </c>
      <c r="R60" s="118">
        <v>0</v>
      </c>
      <c r="S60" s="118">
        <v>0</v>
      </c>
      <c r="T60" s="118">
        <v>0</v>
      </c>
      <c r="U60" s="117">
        <v>0</v>
      </c>
      <c r="V60" s="118">
        <v>0</v>
      </c>
      <c r="W60" s="118">
        <v>0</v>
      </c>
      <c r="X60" s="118">
        <v>0</v>
      </c>
      <c r="Y60" s="118">
        <v>0</v>
      </c>
      <c r="Z60" s="118">
        <v>0</v>
      </c>
      <c r="AA60" s="118">
        <v>0</v>
      </c>
      <c r="AB60" s="118">
        <v>0</v>
      </c>
      <c r="AC60" s="118">
        <v>0</v>
      </c>
      <c r="AD60" s="118">
        <v>0</v>
      </c>
      <c r="AE60" s="117">
        <v>0</v>
      </c>
      <c r="AF60" s="117">
        <v>0</v>
      </c>
      <c r="AG60" s="118">
        <v>0</v>
      </c>
      <c r="AH60" s="118">
        <v>0</v>
      </c>
      <c r="AI60" s="118">
        <v>0</v>
      </c>
      <c r="AJ60" s="118">
        <v>0</v>
      </c>
      <c r="AK60" s="118">
        <v>0</v>
      </c>
      <c r="AL60" s="118">
        <v>0</v>
      </c>
      <c r="AM60" s="118">
        <v>0</v>
      </c>
      <c r="AN60" s="117">
        <v>0</v>
      </c>
      <c r="AO60" s="117">
        <v>0</v>
      </c>
      <c r="AP60" s="118">
        <v>0</v>
      </c>
      <c r="AQ60" s="118">
        <v>0</v>
      </c>
      <c r="AR60" s="118">
        <v>0</v>
      </c>
      <c r="AS60" s="118">
        <v>0</v>
      </c>
      <c r="AT60" s="118">
        <v>0</v>
      </c>
      <c r="AU60" s="118">
        <v>0</v>
      </c>
      <c r="AV60" s="118">
        <v>0</v>
      </c>
      <c r="AW60" s="118">
        <v>0</v>
      </c>
      <c r="AX60" s="118">
        <v>0</v>
      </c>
      <c r="AY60" s="118">
        <v>0</v>
      </c>
      <c r="AZ60" s="118">
        <v>0</v>
      </c>
      <c r="BA60" s="118">
        <v>0</v>
      </c>
      <c r="BB60" s="118">
        <v>0</v>
      </c>
      <c r="BC60" s="118">
        <v>0</v>
      </c>
      <c r="BD60" s="118">
        <v>0</v>
      </c>
      <c r="BE60" s="118">
        <v>0</v>
      </c>
      <c r="BF60" s="118">
        <v>0</v>
      </c>
      <c r="BG60" s="118">
        <v>0</v>
      </c>
      <c r="BH60" s="118">
        <v>0</v>
      </c>
      <c r="BI60" s="118">
        <v>0</v>
      </c>
      <c r="BJ60" s="118">
        <v>0</v>
      </c>
      <c r="BK60" s="118">
        <v>0</v>
      </c>
      <c r="BL60" s="118">
        <v>0</v>
      </c>
      <c r="BM60" s="118">
        <v>0</v>
      </c>
      <c r="BN60" s="118">
        <v>0</v>
      </c>
      <c r="BO60" s="118">
        <v>0</v>
      </c>
      <c r="BP60" s="117">
        <v>0</v>
      </c>
      <c r="BQ60" s="117">
        <v>0</v>
      </c>
      <c r="BR60" s="117">
        <v>0</v>
      </c>
      <c r="BS60" s="118">
        <v>0</v>
      </c>
      <c r="BT60" s="117">
        <v>0</v>
      </c>
      <c r="BU60" s="117">
        <v>0</v>
      </c>
      <c r="BV60" s="118">
        <v>0</v>
      </c>
      <c r="BW60" s="117">
        <v>0</v>
      </c>
      <c r="BX60" s="117">
        <v>0</v>
      </c>
      <c r="BY60" s="118">
        <v>0</v>
      </c>
      <c r="BZ60" s="118">
        <v>0</v>
      </c>
      <c r="CA60" s="118">
        <v>0</v>
      </c>
      <c r="CB60" s="118">
        <v>0</v>
      </c>
      <c r="CC60" s="118">
        <v>0</v>
      </c>
      <c r="CD60" s="118">
        <v>0</v>
      </c>
      <c r="CE60" s="118">
        <v>0</v>
      </c>
      <c r="CF60" s="118">
        <v>0</v>
      </c>
      <c r="CG60" s="118">
        <v>0</v>
      </c>
      <c r="CH60" s="118">
        <v>0</v>
      </c>
      <c r="CI60" s="118">
        <v>0</v>
      </c>
      <c r="CJ60" s="118">
        <v>0</v>
      </c>
      <c r="CK60" s="118">
        <v>0</v>
      </c>
      <c r="CL60" s="119">
        <v>0</v>
      </c>
    </row>
    <row r="61" spans="2:90" s="12" customFormat="1" ht="15.75" x14ac:dyDescent="0.25">
      <c r="B61" s="16" t="s">
        <v>174</v>
      </c>
      <c r="C61" s="1">
        <f>INDEX(Input_Cases!$B:$C,MATCH('D1T Male'!$B61,Input_Cases!$B:$B,0),2)</f>
        <v>0</v>
      </c>
      <c r="E61" s="50"/>
      <c r="F61" s="7"/>
      <c r="G61" s="205"/>
      <c r="H61" s="12" t="s">
        <v>143</v>
      </c>
      <c r="I61" s="22">
        <f t="shared" si="4"/>
        <v>0</v>
      </c>
      <c r="J61" s="23">
        <v>0</v>
      </c>
      <c r="M61" s="7" t="str">
        <f t="shared" si="5"/>
        <v/>
      </c>
      <c r="N61" s="7" t="str">
        <f t="shared" si="3"/>
        <v>X</v>
      </c>
      <c r="O61" s="12">
        <v>0</v>
      </c>
      <c r="P61" s="24"/>
      <c r="Q61" s="118">
        <v>0</v>
      </c>
      <c r="R61" s="118">
        <v>0</v>
      </c>
      <c r="S61" s="118">
        <v>0</v>
      </c>
      <c r="T61" s="118">
        <v>0</v>
      </c>
      <c r="U61" s="117">
        <v>0</v>
      </c>
      <c r="V61" s="118">
        <v>0</v>
      </c>
      <c r="W61" s="118">
        <v>0</v>
      </c>
      <c r="X61" s="118">
        <v>0</v>
      </c>
      <c r="Y61" s="118">
        <v>0</v>
      </c>
      <c r="Z61" s="118">
        <v>0</v>
      </c>
      <c r="AA61" s="118">
        <v>0</v>
      </c>
      <c r="AB61" s="118">
        <v>0</v>
      </c>
      <c r="AC61" s="118">
        <v>0</v>
      </c>
      <c r="AD61" s="118">
        <v>0</v>
      </c>
      <c r="AE61" s="117">
        <v>0</v>
      </c>
      <c r="AF61" s="117">
        <v>0</v>
      </c>
      <c r="AG61" s="118">
        <v>0</v>
      </c>
      <c r="AH61" s="118">
        <v>0</v>
      </c>
      <c r="AI61" s="118">
        <v>0</v>
      </c>
      <c r="AJ61" s="118">
        <v>0</v>
      </c>
      <c r="AK61" s="118">
        <v>0</v>
      </c>
      <c r="AL61" s="118">
        <v>0</v>
      </c>
      <c r="AM61" s="118">
        <v>0</v>
      </c>
      <c r="AN61" s="117">
        <v>0</v>
      </c>
      <c r="AO61" s="117">
        <v>0</v>
      </c>
      <c r="AP61" s="118">
        <v>0</v>
      </c>
      <c r="AQ61" s="118">
        <v>0</v>
      </c>
      <c r="AR61" s="118">
        <v>0</v>
      </c>
      <c r="AS61" s="118">
        <v>0</v>
      </c>
      <c r="AT61" s="118">
        <v>0</v>
      </c>
      <c r="AU61" s="118">
        <v>0</v>
      </c>
      <c r="AV61" s="118">
        <v>0</v>
      </c>
      <c r="AW61" s="118">
        <v>0</v>
      </c>
      <c r="AX61" s="118">
        <v>0</v>
      </c>
      <c r="AY61" s="118">
        <v>0</v>
      </c>
      <c r="AZ61" s="118">
        <v>0</v>
      </c>
      <c r="BA61" s="118">
        <v>0</v>
      </c>
      <c r="BB61" s="118">
        <v>0</v>
      </c>
      <c r="BC61" s="118">
        <v>0</v>
      </c>
      <c r="BD61" s="118">
        <v>0</v>
      </c>
      <c r="BE61" s="118">
        <v>0</v>
      </c>
      <c r="BF61" s="118">
        <v>0</v>
      </c>
      <c r="BG61" s="118">
        <v>0</v>
      </c>
      <c r="BH61" s="118">
        <v>0</v>
      </c>
      <c r="BI61" s="118">
        <v>0</v>
      </c>
      <c r="BJ61" s="118">
        <v>0</v>
      </c>
      <c r="BK61" s="118">
        <v>0</v>
      </c>
      <c r="BL61" s="118">
        <v>0</v>
      </c>
      <c r="BM61" s="118">
        <v>0</v>
      </c>
      <c r="BN61" s="118">
        <v>0</v>
      </c>
      <c r="BO61" s="118">
        <v>0</v>
      </c>
      <c r="BP61" s="117">
        <v>0</v>
      </c>
      <c r="BQ61" s="117">
        <v>0</v>
      </c>
      <c r="BR61" s="117">
        <v>0</v>
      </c>
      <c r="BS61" s="118">
        <v>0</v>
      </c>
      <c r="BT61" s="117">
        <v>0</v>
      </c>
      <c r="BU61" s="117">
        <v>0</v>
      </c>
      <c r="BV61" s="118">
        <v>0</v>
      </c>
      <c r="BW61" s="117">
        <v>0</v>
      </c>
      <c r="BX61" s="117">
        <v>0</v>
      </c>
      <c r="BY61" s="118">
        <v>0</v>
      </c>
      <c r="BZ61" s="118">
        <v>0</v>
      </c>
      <c r="CA61" s="118">
        <v>0</v>
      </c>
      <c r="CB61" s="118">
        <v>0</v>
      </c>
      <c r="CC61" s="118">
        <v>0</v>
      </c>
      <c r="CD61" s="118">
        <v>0</v>
      </c>
      <c r="CE61" s="118">
        <v>0</v>
      </c>
      <c r="CF61" s="118">
        <v>0</v>
      </c>
      <c r="CG61" s="118">
        <v>0</v>
      </c>
      <c r="CH61" s="118">
        <v>0</v>
      </c>
      <c r="CI61" s="118">
        <v>0</v>
      </c>
      <c r="CJ61" s="118">
        <v>0</v>
      </c>
      <c r="CK61" s="118">
        <v>0</v>
      </c>
      <c r="CL61" s="119">
        <v>0</v>
      </c>
    </row>
    <row r="62" spans="2:90" s="12" customFormat="1" ht="15.4" customHeight="1" x14ac:dyDescent="0.25">
      <c r="B62" s="16" t="s">
        <v>97</v>
      </c>
      <c r="C62" s="1">
        <f>INDEX(Input_Cases!$B:$C,MATCH('D1T Male'!$B62,Input_Cases!$B:$B,0),2)</f>
        <v>0</v>
      </c>
      <c r="E62" s="50"/>
      <c r="F62" s="7"/>
      <c r="G62" s="205"/>
      <c r="H62" s="7" t="s">
        <v>60</v>
      </c>
      <c r="I62" s="22">
        <f t="shared" si="4"/>
        <v>0</v>
      </c>
      <c r="J62" s="23">
        <v>0.33125596426956599</v>
      </c>
      <c r="M62" s="7" t="str">
        <f t="shared" si="5"/>
        <v>X</v>
      </c>
      <c r="N62" s="7" t="str">
        <f t="shared" si="3"/>
        <v>X</v>
      </c>
      <c r="O62" s="12" t="str">
        <v>MVD</v>
      </c>
      <c r="P62" s="24" t="s">
        <v>60</v>
      </c>
      <c r="Q62" s="117">
        <v>-8.3660893728887394E-6</v>
      </c>
      <c r="R62" s="117">
        <v>-7.9875331919120502E-5</v>
      </c>
      <c r="S62" s="117">
        <v>6.2695855814572104E-5</v>
      </c>
      <c r="T62" s="117">
        <v>-5.8240602110426199E-5</v>
      </c>
      <c r="U62" s="117">
        <v>4.9433969171308697E-5</v>
      </c>
      <c r="V62" s="117">
        <v>6.3879145760572506E-5</v>
      </c>
      <c r="W62" s="117">
        <v>5.8789184426996699E-6</v>
      </c>
      <c r="X62" s="117">
        <v>-5.0273419586953201E-6</v>
      </c>
      <c r="Y62" s="117">
        <v>-2.2066506483855499E-5</v>
      </c>
      <c r="Z62" s="118">
        <v>1.74816709064663E-4</v>
      </c>
      <c r="AA62" s="117">
        <v>-5.04982898724549E-5</v>
      </c>
      <c r="AB62" s="118">
        <v>3.1591274153612201E-4</v>
      </c>
      <c r="AC62" s="117">
        <v>6.3416760834733598E-5</v>
      </c>
      <c r="AD62" s="118">
        <v>-1.5973696765527199E-4</v>
      </c>
      <c r="AE62" s="118">
        <v>-1.40113870517557E-4</v>
      </c>
      <c r="AF62" s="117">
        <v>-1.2098937146192699E-5</v>
      </c>
      <c r="AG62" s="118">
        <v>1.0601147580132E-4</v>
      </c>
      <c r="AH62" s="118">
        <v>-2.6004062711588701E-4</v>
      </c>
      <c r="AI62" s="118">
        <v>-1.9660740470040999E-4</v>
      </c>
      <c r="AJ62" s="118">
        <v>-1.6032303035697399E-4</v>
      </c>
      <c r="AK62" s="117">
        <v>1.0405979930319601E-5</v>
      </c>
      <c r="AL62" s="117">
        <v>-1.4221193416619401E-5</v>
      </c>
      <c r="AM62" s="117">
        <v>5.8868708503964603E-5</v>
      </c>
      <c r="AN62" s="117">
        <v>3.4541157462539101E-7</v>
      </c>
      <c r="AO62" s="117">
        <v>0</v>
      </c>
      <c r="AP62" s="117">
        <v>-6.1662025452536095E-5</v>
      </c>
      <c r="AQ62" s="118">
        <v>3.9074262582982798E-4</v>
      </c>
      <c r="AR62" s="118">
        <v>0</v>
      </c>
      <c r="AS62" s="118">
        <v>0</v>
      </c>
      <c r="AT62" s="118">
        <v>0</v>
      </c>
      <c r="AU62" s="118">
        <v>0</v>
      </c>
      <c r="AV62" s="117">
        <v>5.0077717842646899E-5</v>
      </c>
      <c r="AW62" s="117">
        <v>2.7858581758198899E-5</v>
      </c>
      <c r="AX62" s="117">
        <v>0</v>
      </c>
      <c r="AY62" s="118">
        <v>2.7865702395705701E-4</v>
      </c>
      <c r="AZ62" s="118">
        <v>-2.7353010553584202E-4</v>
      </c>
      <c r="BA62" s="118">
        <v>0</v>
      </c>
      <c r="BB62" s="118">
        <v>-3.8768078076695098E-4</v>
      </c>
      <c r="BC62" s="118">
        <v>-3.6252762552636001E-4</v>
      </c>
      <c r="BD62" s="118">
        <v>0</v>
      </c>
      <c r="BE62" s="118">
        <v>0</v>
      </c>
      <c r="BF62" s="118">
        <v>0</v>
      </c>
      <c r="BG62" s="118">
        <v>1.95268060740991E-3</v>
      </c>
      <c r="BH62" s="118">
        <v>0</v>
      </c>
      <c r="BI62" s="118">
        <v>0</v>
      </c>
      <c r="BJ62" s="118">
        <v>0</v>
      </c>
      <c r="BK62" s="118">
        <v>0</v>
      </c>
      <c r="BL62" s="118">
        <v>2.3993288596287299E-4</v>
      </c>
      <c r="BM62" s="118">
        <v>0</v>
      </c>
      <c r="BN62" s="118">
        <v>0</v>
      </c>
      <c r="BO62" s="117">
        <v>-1.24606570155401E-6</v>
      </c>
      <c r="BP62" s="117">
        <v>-7.6631641262832896E-6</v>
      </c>
      <c r="BQ62" s="117">
        <v>2.67773655838797E-9</v>
      </c>
      <c r="BR62" s="117">
        <v>4.4959458395918401E-6</v>
      </c>
      <c r="BS62" s="117">
        <v>-3.6012558382705798E-6</v>
      </c>
      <c r="BT62" s="117">
        <v>1.62396802362003E-6</v>
      </c>
      <c r="BU62" s="117">
        <v>-7.6228151060912302E-6</v>
      </c>
      <c r="BV62" s="117">
        <v>1.43798512764554E-5</v>
      </c>
      <c r="BW62" s="118">
        <v>-7.9289112848492896E-4</v>
      </c>
      <c r="BX62" s="117">
        <v>-8.7212552721164605E-6</v>
      </c>
      <c r="BY62" s="117">
        <v>-9.6109470293483502E-5</v>
      </c>
      <c r="BZ62" s="117">
        <v>3.8285380998105403E-5</v>
      </c>
      <c r="CA62" s="118">
        <v>-3.3378308078597701E-4</v>
      </c>
      <c r="CB62" s="117">
        <v>4.2982467797415302E-5</v>
      </c>
      <c r="CC62" s="117">
        <v>-7.4975221597493901E-5</v>
      </c>
      <c r="CD62" s="117">
        <v>-9.0749814159581707E-5</v>
      </c>
      <c r="CE62" s="118">
        <v>4.5327616846264901E-4</v>
      </c>
      <c r="CF62" s="118">
        <v>-2.65841250783721E-4</v>
      </c>
      <c r="CG62" s="117">
        <v>7.7441695569976202E-5</v>
      </c>
      <c r="CH62" s="118">
        <v>-3.3433482224546701E-4</v>
      </c>
      <c r="CI62" s="118">
        <v>5.5700070518319102E-4</v>
      </c>
      <c r="CJ62" s="118">
        <v>2.2802299976237099E-4</v>
      </c>
      <c r="CK62" s="117">
        <v>4.9767579300432602E-5</v>
      </c>
      <c r="CL62" s="119">
        <v>7.9951311168494402E-4</v>
      </c>
    </row>
    <row r="63" spans="2:90" s="12" customFormat="1" ht="15.75" x14ac:dyDescent="0.25">
      <c r="B63" s="16" t="s">
        <v>98</v>
      </c>
      <c r="C63" s="1">
        <f>INDEX(Input_Cases!$B:$C,MATCH('D1T Male'!$B63,Input_Cases!$B:$B,0),2)</f>
        <v>0</v>
      </c>
      <c r="E63" s="50"/>
      <c r="F63" s="7"/>
      <c r="G63" s="205"/>
      <c r="H63" s="7" t="s">
        <v>144</v>
      </c>
      <c r="I63" s="22">
        <f t="shared" si="4"/>
        <v>0</v>
      </c>
      <c r="J63" s="23">
        <v>0</v>
      </c>
      <c r="M63" s="7" t="str">
        <f t="shared" si="5"/>
        <v/>
      </c>
      <c r="N63" s="7" t="str">
        <f t="shared" si="3"/>
        <v>X</v>
      </c>
      <c r="O63" s="12">
        <v>0</v>
      </c>
      <c r="P63" s="24"/>
      <c r="Q63" s="117">
        <v>0</v>
      </c>
      <c r="R63" s="117">
        <v>0</v>
      </c>
      <c r="S63" s="117">
        <v>0</v>
      </c>
      <c r="T63" s="117">
        <v>0</v>
      </c>
      <c r="U63" s="117">
        <v>0</v>
      </c>
      <c r="V63" s="117">
        <v>0</v>
      </c>
      <c r="W63" s="117">
        <v>0</v>
      </c>
      <c r="X63" s="117">
        <v>0</v>
      </c>
      <c r="Y63" s="117">
        <v>0</v>
      </c>
      <c r="Z63" s="118">
        <v>0</v>
      </c>
      <c r="AA63" s="117">
        <v>0</v>
      </c>
      <c r="AB63" s="118">
        <v>0</v>
      </c>
      <c r="AC63" s="117">
        <v>0</v>
      </c>
      <c r="AD63" s="118">
        <v>0</v>
      </c>
      <c r="AE63" s="118">
        <v>0</v>
      </c>
      <c r="AF63" s="117">
        <v>0</v>
      </c>
      <c r="AG63" s="118">
        <v>0</v>
      </c>
      <c r="AH63" s="118">
        <v>0</v>
      </c>
      <c r="AI63" s="118">
        <v>0</v>
      </c>
      <c r="AJ63" s="118">
        <v>0</v>
      </c>
      <c r="AK63" s="117">
        <v>0</v>
      </c>
      <c r="AL63" s="117">
        <v>0</v>
      </c>
      <c r="AM63" s="117">
        <v>0</v>
      </c>
      <c r="AN63" s="117">
        <v>0</v>
      </c>
      <c r="AO63" s="117">
        <v>0</v>
      </c>
      <c r="AP63" s="117">
        <v>0</v>
      </c>
      <c r="AQ63" s="118">
        <v>0</v>
      </c>
      <c r="AR63" s="118">
        <v>0</v>
      </c>
      <c r="AS63" s="118">
        <v>0</v>
      </c>
      <c r="AT63" s="118">
        <v>0</v>
      </c>
      <c r="AU63" s="118">
        <v>0</v>
      </c>
      <c r="AV63" s="117">
        <v>0</v>
      </c>
      <c r="AW63" s="117">
        <v>0</v>
      </c>
      <c r="AX63" s="117">
        <v>0</v>
      </c>
      <c r="AY63" s="118">
        <v>0</v>
      </c>
      <c r="AZ63" s="118">
        <v>0</v>
      </c>
      <c r="BA63" s="118">
        <v>0</v>
      </c>
      <c r="BB63" s="118">
        <v>0</v>
      </c>
      <c r="BC63" s="118">
        <v>0</v>
      </c>
      <c r="BD63" s="118">
        <v>0</v>
      </c>
      <c r="BE63" s="118">
        <v>0</v>
      </c>
      <c r="BF63" s="118">
        <v>0</v>
      </c>
      <c r="BG63" s="118">
        <v>0</v>
      </c>
      <c r="BH63" s="118">
        <v>0</v>
      </c>
      <c r="BI63" s="118">
        <v>0</v>
      </c>
      <c r="BJ63" s="118">
        <v>0</v>
      </c>
      <c r="BK63" s="118">
        <v>0</v>
      </c>
      <c r="BL63" s="118">
        <v>0</v>
      </c>
      <c r="BM63" s="118">
        <v>0</v>
      </c>
      <c r="BN63" s="118">
        <v>0</v>
      </c>
      <c r="BO63" s="117">
        <v>0</v>
      </c>
      <c r="BP63" s="117">
        <v>0</v>
      </c>
      <c r="BQ63" s="117">
        <v>0</v>
      </c>
      <c r="BR63" s="117">
        <v>0</v>
      </c>
      <c r="BS63" s="117">
        <v>0</v>
      </c>
      <c r="BT63" s="117">
        <v>0</v>
      </c>
      <c r="BU63" s="117">
        <v>0</v>
      </c>
      <c r="BV63" s="117">
        <v>0</v>
      </c>
      <c r="BW63" s="118">
        <v>0</v>
      </c>
      <c r="BX63" s="117">
        <v>0</v>
      </c>
      <c r="BY63" s="117">
        <v>0</v>
      </c>
      <c r="BZ63" s="117">
        <v>0</v>
      </c>
      <c r="CA63" s="118">
        <v>0</v>
      </c>
      <c r="CB63" s="117">
        <v>0</v>
      </c>
      <c r="CC63" s="117">
        <v>0</v>
      </c>
      <c r="CD63" s="117">
        <v>0</v>
      </c>
      <c r="CE63" s="118">
        <v>0</v>
      </c>
      <c r="CF63" s="118">
        <v>0</v>
      </c>
      <c r="CG63" s="117">
        <v>0</v>
      </c>
      <c r="CH63" s="118">
        <v>0</v>
      </c>
      <c r="CI63" s="118">
        <v>0</v>
      </c>
      <c r="CJ63" s="118">
        <v>0</v>
      </c>
      <c r="CK63" s="117">
        <v>0</v>
      </c>
      <c r="CL63" s="119">
        <v>0</v>
      </c>
    </row>
    <row r="64" spans="2:90" s="12" customFormat="1" ht="15.75" x14ac:dyDescent="0.25">
      <c r="B64" s="16" t="s">
        <v>134</v>
      </c>
      <c r="C64" s="1">
        <f>INDEX(Input_Cases!$B:$C,MATCH('D1T Male'!$B64,Input_Cases!$B:$B,0),2)</f>
        <v>0</v>
      </c>
      <c r="E64" s="50"/>
      <c r="F64" s="7"/>
      <c r="G64" s="205"/>
      <c r="H64" s="7" t="s">
        <v>61</v>
      </c>
      <c r="I64" s="22">
        <f t="shared" si="4"/>
        <v>0</v>
      </c>
      <c r="J64" s="23">
        <v>0</v>
      </c>
      <c r="M64" s="7" t="str">
        <f t="shared" si="5"/>
        <v/>
      </c>
      <c r="N64" s="7" t="str">
        <f t="shared" si="3"/>
        <v>X</v>
      </c>
      <c r="O64" s="12">
        <v>0</v>
      </c>
      <c r="P64" s="24"/>
      <c r="Q64" s="117">
        <v>0</v>
      </c>
      <c r="R64" s="117">
        <v>0</v>
      </c>
      <c r="S64" s="117">
        <v>0</v>
      </c>
      <c r="T64" s="117">
        <v>0</v>
      </c>
      <c r="U64" s="117">
        <v>0</v>
      </c>
      <c r="V64" s="117">
        <v>0</v>
      </c>
      <c r="W64" s="117">
        <v>0</v>
      </c>
      <c r="X64" s="117">
        <v>0</v>
      </c>
      <c r="Y64" s="117">
        <v>0</v>
      </c>
      <c r="Z64" s="118">
        <v>0</v>
      </c>
      <c r="AA64" s="117">
        <v>0</v>
      </c>
      <c r="AB64" s="118">
        <v>0</v>
      </c>
      <c r="AC64" s="117">
        <v>0</v>
      </c>
      <c r="AD64" s="118">
        <v>0</v>
      </c>
      <c r="AE64" s="118">
        <v>0</v>
      </c>
      <c r="AF64" s="117">
        <v>0</v>
      </c>
      <c r="AG64" s="118">
        <v>0</v>
      </c>
      <c r="AH64" s="118">
        <v>0</v>
      </c>
      <c r="AI64" s="118">
        <v>0</v>
      </c>
      <c r="AJ64" s="118">
        <v>0</v>
      </c>
      <c r="AK64" s="117">
        <v>0</v>
      </c>
      <c r="AL64" s="117">
        <v>0</v>
      </c>
      <c r="AM64" s="117">
        <v>0</v>
      </c>
      <c r="AN64" s="117">
        <v>0</v>
      </c>
      <c r="AO64" s="117">
        <v>0</v>
      </c>
      <c r="AP64" s="117">
        <v>0</v>
      </c>
      <c r="AQ64" s="118">
        <v>0</v>
      </c>
      <c r="AR64" s="118">
        <v>0</v>
      </c>
      <c r="AS64" s="118">
        <v>0</v>
      </c>
      <c r="AT64" s="118">
        <v>0</v>
      </c>
      <c r="AU64" s="118">
        <v>0</v>
      </c>
      <c r="AV64" s="117">
        <v>0</v>
      </c>
      <c r="AW64" s="117">
        <v>0</v>
      </c>
      <c r="AX64" s="117">
        <v>0</v>
      </c>
      <c r="AY64" s="118">
        <v>0</v>
      </c>
      <c r="AZ64" s="118">
        <v>0</v>
      </c>
      <c r="BA64" s="118">
        <v>0</v>
      </c>
      <c r="BB64" s="118">
        <v>0</v>
      </c>
      <c r="BC64" s="118">
        <v>0</v>
      </c>
      <c r="BD64" s="118">
        <v>0</v>
      </c>
      <c r="BE64" s="118">
        <v>0</v>
      </c>
      <c r="BF64" s="118">
        <v>0</v>
      </c>
      <c r="BG64" s="118">
        <v>0</v>
      </c>
      <c r="BH64" s="118">
        <v>0</v>
      </c>
      <c r="BI64" s="118">
        <v>0</v>
      </c>
      <c r="BJ64" s="118">
        <v>0</v>
      </c>
      <c r="BK64" s="118">
        <v>0</v>
      </c>
      <c r="BL64" s="118">
        <v>0</v>
      </c>
      <c r="BM64" s="118">
        <v>0</v>
      </c>
      <c r="BN64" s="118">
        <v>0</v>
      </c>
      <c r="BO64" s="117">
        <v>0</v>
      </c>
      <c r="BP64" s="117">
        <v>0</v>
      </c>
      <c r="BQ64" s="117">
        <v>0</v>
      </c>
      <c r="BR64" s="117">
        <v>0</v>
      </c>
      <c r="BS64" s="117">
        <v>0</v>
      </c>
      <c r="BT64" s="117">
        <v>0</v>
      </c>
      <c r="BU64" s="117">
        <v>0</v>
      </c>
      <c r="BV64" s="117">
        <v>0</v>
      </c>
      <c r="BW64" s="118">
        <v>0</v>
      </c>
      <c r="BX64" s="117">
        <v>0</v>
      </c>
      <c r="BY64" s="117">
        <v>0</v>
      </c>
      <c r="BZ64" s="117">
        <v>0</v>
      </c>
      <c r="CA64" s="118">
        <v>0</v>
      </c>
      <c r="CB64" s="117">
        <v>0</v>
      </c>
      <c r="CC64" s="117">
        <v>0</v>
      </c>
      <c r="CD64" s="117">
        <v>0</v>
      </c>
      <c r="CE64" s="118">
        <v>0</v>
      </c>
      <c r="CF64" s="118">
        <v>0</v>
      </c>
      <c r="CG64" s="117">
        <v>0</v>
      </c>
      <c r="CH64" s="118">
        <v>0</v>
      </c>
      <c r="CI64" s="118">
        <v>0</v>
      </c>
      <c r="CJ64" s="118">
        <v>0</v>
      </c>
      <c r="CK64" s="117">
        <v>0</v>
      </c>
      <c r="CL64" s="119">
        <v>0</v>
      </c>
    </row>
    <row r="65" spans="2:90" s="12" customFormat="1" ht="15.75" x14ac:dyDescent="0.25">
      <c r="B65" s="16" t="s">
        <v>99</v>
      </c>
      <c r="C65" s="1">
        <f>INDEX(Input_Cases!$B:$C,MATCH('D1T Male'!$B65,Input_Cases!$B:$B,0),2)</f>
        <v>0</v>
      </c>
      <c r="E65" s="50"/>
      <c r="F65" s="7"/>
      <c r="G65" s="205"/>
      <c r="H65" s="7" t="s">
        <v>189</v>
      </c>
      <c r="I65" s="22">
        <f t="shared" si="4"/>
        <v>0</v>
      </c>
      <c r="J65" s="23">
        <v>0</v>
      </c>
      <c r="M65" s="7" t="str">
        <f t="shared" si="5"/>
        <v/>
      </c>
      <c r="N65" s="7" t="str">
        <f t="shared" si="3"/>
        <v>X</v>
      </c>
      <c r="O65" s="12">
        <v>0</v>
      </c>
      <c r="P65" s="24"/>
      <c r="Q65" s="117">
        <v>0</v>
      </c>
      <c r="R65" s="117">
        <v>0</v>
      </c>
      <c r="S65" s="117">
        <v>0</v>
      </c>
      <c r="T65" s="117">
        <v>0</v>
      </c>
      <c r="U65" s="117">
        <v>0</v>
      </c>
      <c r="V65" s="117">
        <v>0</v>
      </c>
      <c r="W65" s="117">
        <v>0</v>
      </c>
      <c r="X65" s="117">
        <v>0</v>
      </c>
      <c r="Y65" s="117">
        <v>0</v>
      </c>
      <c r="Z65" s="118">
        <v>0</v>
      </c>
      <c r="AA65" s="117">
        <v>0</v>
      </c>
      <c r="AB65" s="118">
        <v>0</v>
      </c>
      <c r="AC65" s="117">
        <v>0</v>
      </c>
      <c r="AD65" s="118">
        <v>0</v>
      </c>
      <c r="AE65" s="118">
        <v>0</v>
      </c>
      <c r="AF65" s="117">
        <v>0</v>
      </c>
      <c r="AG65" s="118">
        <v>0</v>
      </c>
      <c r="AH65" s="118">
        <v>0</v>
      </c>
      <c r="AI65" s="118">
        <v>0</v>
      </c>
      <c r="AJ65" s="118">
        <v>0</v>
      </c>
      <c r="AK65" s="117">
        <v>0</v>
      </c>
      <c r="AL65" s="117">
        <v>0</v>
      </c>
      <c r="AM65" s="117">
        <v>0</v>
      </c>
      <c r="AN65" s="117">
        <v>0</v>
      </c>
      <c r="AO65" s="117">
        <v>0</v>
      </c>
      <c r="AP65" s="117">
        <v>0</v>
      </c>
      <c r="AQ65" s="118">
        <v>0</v>
      </c>
      <c r="AR65" s="118">
        <v>0</v>
      </c>
      <c r="AS65" s="118">
        <v>0</v>
      </c>
      <c r="AT65" s="118">
        <v>0</v>
      </c>
      <c r="AU65" s="118">
        <v>0</v>
      </c>
      <c r="AV65" s="117">
        <v>0</v>
      </c>
      <c r="AW65" s="117">
        <v>0</v>
      </c>
      <c r="AX65" s="117">
        <v>0</v>
      </c>
      <c r="AY65" s="118">
        <v>0</v>
      </c>
      <c r="AZ65" s="118">
        <v>0</v>
      </c>
      <c r="BA65" s="118">
        <v>0</v>
      </c>
      <c r="BB65" s="118">
        <v>0</v>
      </c>
      <c r="BC65" s="118">
        <v>0</v>
      </c>
      <c r="BD65" s="118">
        <v>0</v>
      </c>
      <c r="BE65" s="118">
        <v>0</v>
      </c>
      <c r="BF65" s="118">
        <v>0</v>
      </c>
      <c r="BG65" s="118">
        <v>0</v>
      </c>
      <c r="BH65" s="118">
        <v>0</v>
      </c>
      <c r="BI65" s="118">
        <v>0</v>
      </c>
      <c r="BJ65" s="118">
        <v>0</v>
      </c>
      <c r="BK65" s="118">
        <v>0</v>
      </c>
      <c r="BL65" s="118">
        <v>0</v>
      </c>
      <c r="BM65" s="118">
        <v>0</v>
      </c>
      <c r="BN65" s="118">
        <v>0</v>
      </c>
      <c r="BO65" s="117">
        <v>0</v>
      </c>
      <c r="BP65" s="117">
        <v>0</v>
      </c>
      <c r="BQ65" s="117">
        <v>0</v>
      </c>
      <c r="BR65" s="117">
        <v>0</v>
      </c>
      <c r="BS65" s="117">
        <v>0</v>
      </c>
      <c r="BT65" s="117">
        <v>0</v>
      </c>
      <c r="BU65" s="117">
        <v>0</v>
      </c>
      <c r="BV65" s="117">
        <v>0</v>
      </c>
      <c r="BW65" s="118">
        <v>0</v>
      </c>
      <c r="BX65" s="117">
        <v>0</v>
      </c>
      <c r="BY65" s="117">
        <v>0</v>
      </c>
      <c r="BZ65" s="117">
        <v>0</v>
      </c>
      <c r="CA65" s="118">
        <v>0</v>
      </c>
      <c r="CB65" s="117">
        <v>0</v>
      </c>
      <c r="CC65" s="117">
        <v>0</v>
      </c>
      <c r="CD65" s="117">
        <v>0</v>
      </c>
      <c r="CE65" s="118">
        <v>0</v>
      </c>
      <c r="CF65" s="118">
        <v>0</v>
      </c>
      <c r="CG65" s="117">
        <v>0</v>
      </c>
      <c r="CH65" s="118">
        <v>0</v>
      </c>
      <c r="CI65" s="118">
        <v>0</v>
      </c>
      <c r="CJ65" s="118">
        <v>0</v>
      </c>
      <c r="CK65" s="117">
        <v>0</v>
      </c>
      <c r="CL65" s="119">
        <v>0</v>
      </c>
    </row>
    <row r="66" spans="2:90" s="12" customFormat="1" ht="15.75" x14ac:dyDescent="0.25">
      <c r="B66" s="16" t="s">
        <v>100</v>
      </c>
      <c r="C66" s="1">
        <f>INDEX(Input_Cases!$B:$C,MATCH('D1T Male'!$B66,Input_Cases!$B:$B,0),2)</f>
        <v>0</v>
      </c>
      <c r="E66" s="50"/>
      <c r="F66" s="7"/>
      <c r="G66" s="205"/>
      <c r="H66" s="12" t="s">
        <v>109</v>
      </c>
      <c r="I66" s="22">
        <f t="shared" si="4"/>
        <v>0</v>
      </c>
      <c r="J66" s="23">
        <v>0</v>
      </c>
      <c r="M66" s="7" t="str">
        <f t="shared" si="5"/>
        <v/>
      </c>
      <c r="N66" s="7" t="str">
        <f t="shared" si="3"/>
        <v>X</v>
      </c>
      <c r="O66" s="12">
        <v>0</v>
      </c>
      <c r="P66" s="24"/>
      <c r="Q66" s="117">
        <v>0</v>
      </c>
      <c r="R66" s="117">
        <v>0</v>
      </c>
      <c r="S66" s="117">
        <v>0</v>
      </c>
      <c r="T66" s="117">
        <v>0</v>
      </c>
      <c r="U66" s="117">
        <v>0</v>
      </c>
      <c r="V66" s="117">
        <v>0</v>
      </c>
      <c r="W66" s="117">
        <v>0</v>
      </c>
      <c r="X66" s="117">
        <v>0</v>
      </c>
      <c r="Y66" s="117">
        <v>0</v>
      </c>
      <c r="Z66" s="118">
        <v>0</v>
      </c>
      <c r="AA66" s="117">
        <v>0</v>
      </c>
      <c r="AB66" s="118">
        <v>0</v>
      </c>
      <c r="AC66" s="117">
        <v>0</v>
      </c>
      <c r="AD66" s="118">
        <v>0</v>
      </c>
      <c r="AE66" s="118">
        <v>0</v>
      </c>
      <c r="AF66" s="117">
        <v>0</v>
      </c>
      <c r="AG66" s="118">
        <v>0</v>
      </c>
      <c r="AH66" s="118">
        <v>0</v>
      </c>
      <c r="AI66" s="118">
        <v>0</v>
      </c>
      <c r="AJ66" s="118">
        <v>0</v>
      </c>
      <c r="AK66" s="117">
        <v>0</v>
      </c>
      <c r="AL66" s="117">
        <v>0</v>
      </c>
      <c r="AM66" s="117">
        <v>0</v>
      </c>
      <c r="AN66" s="117">
        <v>0</v>
      </c>
      <c r="AO66" s="117">
        <v>0</v>
      </c>
      <c r="AP66" s="117">
        <v>0</v>
      </c>
      <c r="AQ66" s="118">
        <v>0</v>
      </c>
      <c r="AR66" s="118">
        <v>0</v>
      </c>
      <c r="AS66" s="118">
        <v>0</v>
      </c>
      <c r="AT66" s="118">
        <v>0</v>
      </c>
      <c r="AU66" s="118">
        <v>0</v>
      </c>
      <c r="AV66" s="117">
        <v>0</v>
      </c>
      <c r="AW66" s="117">
        <v>0</v>
      </c>
      <c r="AX66" s="117">
        <v>0</v>
      </c>
      <c r="AY66" s="118">
        <v>0</v>
      </c>
      <c r="AZ66" s="118">
        <v>0</v>
      </c>
      <c r="BA66" s="118">
        <v>0</v>
      </c>
      <c r="BB66" s="118">
        <v>0</v>
      </c>
      <c r="BC66" s="118">
        <v>0</v>
      </c>
      <c r="BD66" s="118">
        <v>0</v>
      </c>
      <c r="BE66" s="118">
        <v>0</v>
      </c>
      <c r="BF66" s="118">
        <v>0</v>
      </c>
      <c r="BG66" s="118">
        <v>0</v>
      </c>
      <c r="BH66" s="118">
        <v>0</v>
      </c>
      <c r="BI66" s="118">
        <v>0</v>
      </c>
      <c r="BJ66" s="118">
        <v>0</v>
      </c>
      <c r="BK66" s="118">
        <v>0</v>
      </c>
      <c r="BL66" s="118">
        <v>0</v>
      </c>
      <c r="BM66" s="118">
        <v>0</v>
      </c>
      <c r="BN66" s="118">
        <v>0</v>
      </c>
      <c r="BO66" s="117">
        <v>0</v>
      </c>
      <c r="BP66" s="117">
        <v>0</v>
      </c>
      <c r="BQ66" s="117">
        <v>0</v>
      </c>
      <c r="BR66" s="117">
        <v>0</v>
      </c>
      <c r="BS66" s="117">
        <v>0</v>
      </c>
      <c r="BT66" s="117">
        <v>0</v>
      </c>
      <c r="BU66" s="117">
        <v>0</v>
      </c>
      <c r="BV66" s="117">
        <v>0</v>
      </c>
      <c r="BW66" s="118">
        <v>0</v>
      </c>
      <c r="BX66" s="117">
        <v>0</v>
      </c>
      <c r="BY66" s="117">
        <v>0</v>
      </c>
      <c r="BZ66" s="117">
        <v>0</v>
      </c>
      <c r="CA66" s="118">
        <v>0</v>
      </c>
      <c r="CB66" s="117">
        <v>0</v>
      </c>
      <c r="CC66" s="117">
        <v>0</v>
      </c>
      <c r="CD66" s="117">
        <v>0</v>
      </c>
      <c r="CE66" s="118">
        <v>0</v>
      </c>
      <c r="CF66" s="118">
        <v>0</v>
      </c>
      <c r="CG66" s="117">
        <v>0</v>
      </c>
      <c r="CH66" s="118">
        <v>0</v>
      </c>
      <c r="CI66" s="118">
        <v>0</v>
      </c>
      <c r="CJ66" s="118">
        <v>0</v>
      </c>
      <c r="CK66" s="117">
        <v>0</v>
      </c>
      <c r="CL66" s="119">
        <v>0</v>
      </c>
    </row>
    <row r="67" spans="2:90" s="12" customFormat="1" ht="15.4" customHeight="1" x14ac:dyDescent="0.25">
      <c r="B67" s="47" t="s">
        <v>169</v>
      </c>
      <c r="C67" s="116">
        <f>INDEX(Input_Cases!$B:$C,MATCH('D1T Male'!$B67,Input_Cases!$B:$B,0),2)</f>
        <v>0</v>
      </c>
      <c r="D67" s="20"/>
      <c r="E67" s="57"/>
      <c r="F67" s="7"/>
      <c r="G67" s="205"/>
      <c r="H67" s="7" t="s">
        <v>63</v>
      </c>
      <c r="I67" s="22">
        <f t="shared" si="4"/>
        <v>0</v>
      </c>
      <c r="J67" s="23">
        <v>1.9031739678558599</v>
      </c>
      <c r="M67" s="7" t="str">
        <f t="shared" si="5"/>
        <v>X</v>
      </c>
      <c r="N67" s="7" t="str">
        <f t="shared" si="3"/>
        <v>X</v>
      </c>
      <c r="O67" s="12" t="str">
        <v>Sch</v>
      </c>
      <c r="P67" s="24" t="s">
        <v>63</v>
      </c>
      <c r="Q67" s="118">
        <v>2.3205926262556201E-4</v>
      </c>
      <c r="R67" s="118">
        <v>7.8350536342544695E-4</v>
      </c>
      <c r="S67" s="118">
        <v>4.7669151013648601E-4</v>
      </c>
      <c r="T67" s="118">
        <v>-4.0625883076957499E-4</v>
      </c>
      <c r="U67" s="118">
        <v>1.23029514518811E-4</v>
      </c>
      <c r="V67" s="118">
        <v>1.20771203919338E-3</v>
      </c>
      <c r="W67" s="117">
        <v>4.0445649019880104E-6</v>
      </c>
      <c r="X67" s="118">
        <v>2.25133445917576E-4</v>
      </c>
      <c r="Y67" s="117">
        <v>4.6807351628002798E-5</v>
      </c>
      <c r="Z67" s="118">
        <v>-1.5057983169600999E-3</v>
      </c>
      <c r="AA67" s="118">
        <v>8.1467059383593201E-4</v>
      </c>
      <c r="AB67" s="117">
        <v>1.07852415160205E-5</v>
      </c>
      <c r="AC67" s="118">
        <v>7.3919809459131801E-4</v>
      </c>
      <c r="AD67" s="118">
        <v>-1.3198724751114599E-4</v>
      </c>
      <c r="AE67" s="118">
        <v>-4.60814281326133E-4</v>
      </c>
      <c r="AF67" s="118">
        <v>2.7285353553015699E-4</v>
      </c>
      <c r="AG67" s="118">
        <v>-3.01123989599824E-4</v>
      </c>
      <c r="AH67" s="118">
        <v>-1.27514913291361E-3</v>
      </c>
      <c r="AI67" s="118">
        <v>5.5142258214940505E-4</v>
      </c>
      <c r="AJ67" s="118">
        <v>3.3527326909531702E-4</v>
      </c>
      <c r="AK67" s="118">
        <v>-3.3161757682252099E-4</v>
      </c>
      <c r="AL67" s="118">
        <v>4.7422890888411298E-4</v>
      </c>
      <c r="AM67" s="117">
        <v>8.24104363976832E-5</v>
      </c>
      <c r="AN67" s="117">
        <v>9.1700680403715804E-6</v>
      </c>
      <c r="AO67" s="117">
        <v>0</v>
      </c>
      <c r="AP67" s="118">
        <v>-2.5789093308308198E-4</v>
      </c>
      <c r="AQ67" s="118">
        <v>-1.45091259379633E-2</v>
      </c>
      <c r="AR67" s="118">
        <v>0</v>
      </c>
      <c r="AS67" s="118">
        <v>0</v>
      </c>
      <c r="AT67" s="118">
        <v>0</v>
      </c>
      <c r="AU67" s="118">
        <v>0</v>
      </c>
      <c r="AV67" s="118">
        <v>3.7330780401989001E-3</v>
      </c>
      <c r="AW67" s="118">
        <v>1.93677444221215E-3</v>
      </c>
      <c r="AX67" s="118">
        <v>0</v>
      </c>
      <c r="AY67" s="118">
        <v>2.3109026963281701E-3</v>
      </c>
      <c r="AZ67" s="117">
        <v>3.7807315428655898E-5</v>
      </c>
      <c r="BA67" s="117">
        <v>0</v>
      </c>
      <c r="BB67" s="117">
        <v>3.7347893467558998E-5</v>
      </c>
      <c r="BC67" s="118">
        <v>7.9658468353979196E-3</v>
      </c>
      <c r="BD67" s="118">
        <v>0</v>
      </c>
      <c r="BE67" s="118">
        <v>0</v>
      </c>
      <c r="BF67" s="118">
        <v>0</v>
      </c>
      <c r="BG67" s="118">
        <v>2.3993288596287299E-4</v>
      </c>
      <c r="BH67" s="118">
        <v>0</v>
      </c>
      <c r="BI67" s="118">
        <v>0</v>
      </c>
      <c r="BJ67" s="118">
        <v>0</v>
      </c>
      <c r="BK67" s="118">
        <v>0</v>
      </c>
      <c r="BL67" s="118">
        <v>0.177735390190774</v>
      </c>
      <c r="BM67" s="118">
        <v>0</v>
      </c>
      <c r="BN67" s="118">
        <v>0</v>
      </c>
      <c r="BO67" s="118">
        <v>-1.5129228675005399E-4</v>
      </c>
      <c r="BP67" s="118">
        <v>2.34487485549635E-4</v>
      </c>
      <c r="BQ67" s="117">
        <v>-8.6403922686296202E-5</v>
      </c>
      <c r="BR67" s="117">
        <v>-3.4679265634389098E-6</v>
      </c>
      <c r="BS67" s="118">
        <v>-2.9929503713546301E-3</v>
      </c>
      <c r="BT67" s="117">
        <v>-9.9168790955151493E-6</v>
      </c>
      <c r="BU67" s="117">
        <v>-4.8126911660333298E-5</v>
      </c>
      <c r="BV67" s="118">
        <v>2.56962997469586E-3</v>
      </c>
      <c r="BW67" s="118">
        <v>3.4120376130344698E-4</v>
      </c>
      <c r="BX67" s="118">
        <v>-3.6167439107404297E-4</v>
      </c>
      <c r="BY67" s="118">
        <v>1.2918072285322301E-3</v>
      </c>
      <c r="BZ67" s="118">
        <v>-1.0795065492428899E-3</v>
      </c>
      <c r="CA67" s="118">
        <v>-1.1661886190555001E-3</v>
      </c>
      <c r="CB67" s="118">
        <v>-4.9808568658524298E-4</v>
      </c>
      <c r="CC67" s="118">
        <v>2.4338354787651801E-4</v>
      </c>
      <c r="CD67" s="117">
        <v>1.3779370653244699E-5</v>
      </c>
      <c r="CE67" s="118">
        <v>-8.6131578527588802E-4</v>
      </c>
      <c r="CF67" s="118">
        <v>-2.0471966727421899E-3</v>
      </c>
      <c r="CG67" s="117">
        <v>3.4959188117016202E-5</v>
      </c>
      <c r="CH67" s="118">
        <v>1.07569826482875E-3</v>
      </c>
      <c r="CI67" s="118">
        <v>-4.1526202091837798E-3</v>
      </c>
      <c r="CJ67" s="118">
        <v>5.3331529553897897E-3</v>
      </c>
      <c r="CK67" s="118">
        <v>-2.95416330333928E-3</v>
      </c>
      <c r="CL67" s="119">
        <v>-1.2627378120355201E-3</v>
      </c>
    </row>
    <row r="68" spans="2:90" s="12" customFormat="1" x14ac:dyDescent="0.25">
      <c r="E68" s="7"/>
      <c r="F68" s="7"/>
      <c r="G68" s="205"/>
      <c r="H68" s="7" t="s">
        <v>64</v>
      </c>
      <c r="I68" s="22">
        <f t="shared" si="4"/>
        <v>0</v>
      </c>
      <c r="J68" s="23">
        <v>0</v>
      </c>
      <c r="M68" s="7" t="str">
        <f t="shared" si="5"/>
        <v/>
      </c>
      <c r="N68" s="7" t="str">
        <f t="shared" si="3"/>
        <v>X</v>
      </c>
      <c r="O68" s="12">
        <v>0</v>
      </c>
      <c r="P68" s="24"/>
      <c r="Q68" s="118">
        <v>0</v>
      </c>
      <c r="R68" s="118">
        <v>0</v>
      </c>
      <c r="S68" s="118">
        <v>0</v>
      </c>
      <c r="T68" s="118">
        <v>0</v>
      </c>
      <c r="U68" s="118">
        <v>0</v>
      </c>
      <c r="V68" s="118">
        <v>0</v>
      </c>
      <c r="W68" s="117">
        <v>0</v>
      </c>
      <c r="X68" s="118">
        <v>0</v>
      </c>
      <c r="Y68" s="117">
        <v>0</v>
      </c>
      <c r="Z68" s="118">
        <v>0</v>
      </c>
      <c r="AA68" s="118">
        <v>0</v>
      </c>
      <c r="AB68" s="117">
        <v>0</v>
      </c>
      <c r="AC68" s="118">
        <v>0</v>
      </c>
      <c r="AD68" s="118">
        <v>0</v>
      </c>
      <c r="AE68" s="118">
        <v>0</v>
      </c>
      <c r="AF68" s="118">
        <v>0</v>
      </c>
      <c r="AG68" s="118">
        <v>0</v>
      </c>
      <c r="AH68" s="118">
        <v>0</v>
      </c>
      <c r="AI68" s="118">
        <v>0</v>
      </c>
      <c r="AJ68" s="118">
        <v>0</v>
      </c>
      <c r="AK68" s="118">
        <v>0</v>
      </c>
      <c r="AL68" s="118">
        <v>0</v>
      </c>
      <c r="AM68" s="117">
        <v>0</v>
      </c>
      <c r="AN68" s="117">
        <v>0</v>
      </c>
      <c r="AO68" s="117">
        <v>0</v>
      </c>
      <c r="AP68" s="118">
        <v>0</v>
      </c>
      <c r="AQ68" s="118">
        <v>0</v>
      </c>
      <c r="AR68" s="118">
        <v>0</v>
      </c>
      <c r="AS68" s="118">
        <v>0</v>
      </c>
      <c r="AT68" s="118">
        <v>0</v>
      </c>
      <c r="AU68" s="118">
        <v>0</v>
      </c>
      <c r="AV68" s="118">
        <v>0</v>
      </c>
      <c r="AW68" s="118">
        <v>0</v>
      </c>
      <c r="AX68" s="118">
        <v>0</v>
      </c>
      <c r="AY68" s="118">
        <v>0</v>
      </c>
      <c r="AZ68" s="117">
        <v>0</v>
      </c>
      <c r="BA68" s="117">
        <v>0</v>
      </c>
      <c r="BB68" s="117">
        <v>0</v>
      </c>
      <c r="BC68" s="118">
        <v>0</v>
      </c>
      <c r="BD68" s="118">
        <v>0</v>
      </c>
      <c r="BE68" s="118">
        <v>0</v>
      </c>
      <c r="BF68" s="118">
        <v>0</v>
      </c>
      <c r="BG68" s="118">
        <v>0</v>
      </c>
      <c r="BH68" s="118">
        <v>0</v>
      </c>
      <c r="BI68" s="118">
        <v>0</v>
      </c>
      <c r="BJ68" s="118">
        <v>0</v>
      </c>
      <c r="BK68" s="118">
        <v>0</v>
      </c>
      <c r="BL68" s="118">
        <v>0</v>
      </c>
      <c r="BM68" s="118">
        <v>0</v>
      </c>
      <c r="BN68" s="118">
        <v>0</v>
      </c>
      <c r="BO68" s="118">
        <v>0</v>
      </c>
      <c r="BP68" s="118">
        <v>0</v>
      </c>
      <c r="BQ68" s="117">
        <v>0</v>
      </c>
      <c r="BR68" s="117">
        <v>0</v>
      </c>
      <c r="BS68" s="118">
        <v>0</v>
      </c>
      <c r="BT68" s="117">
        <v>0</v>
      </c>
      <c r="BU68" s="117">
        <v>0</v>
      </c>
      <c r="BV68" s="118">
        <v>0</v>
      </c>
      <c r="BW68" s="118">
        <v>0</v>
      </c>
      <c r="BX68" s="118">
        <v>0</v>
      </c>
      <c r="BY68" s="118">
        <v>0</v>
      </c>
      <c r="BZ68" s="118">
        <v>0</v>
      </c>
      <c r="CA68" s="118">
        <v>0</v>
      </c>
      <c r="CB68" s="118">
        <v>0</v>
      </c>
      <c r="CC68" s="118">
        <v>0</v>
      </c>
      <c r="CD68" s="117">
        <v>0</v>
      </c>
      <c r="CE68" s="118">
        <v>0</v>
      </c>
      <c r="CF68" s="118">
        <v>0</v>
      </c>
      <c r="CG68" s="117">
        <v>0</v>
      </c>
      <c r="CH68" s="118">
        <v>0</v>
      </c>
      <c r="CI68" s="118">
        <v>0</v>
      </c>
      <c r="CJ68" s="118">
        <v>0</v>
      </c>
      <c r="CK68" s="118">
        <v>0</v>
      </c>
      <c r="CL68" s="119">
        <v>0</v>
      </c>
    </row>
    <row r="69" spans="2:90" s="12" customFormat="1" x14ac:dyDescent="0.25">
      <c r="E69" s="7"/>
      <c r="F69" s="7"/>
      <c r="G69" s="206"/>
      <c r="H69" s="12" t="s">
        <v>168</v>
      </c>
      <c r="I69" s="22">
        <f t="shared" si="4"/>
        <v>0</v>
      </c>
      <c r="J69" s="23">
        <v>0</v>
      </c>
      <c r="M69" s="7" t="str">
        <f t="shared" si="5"/>
        <v/>
      </c>
      <c r="N69" s="7" t="str">
        <f t="shared" si="3"/>
        <v>X</v>
      </c>
      <c r="O69" s="12">
        <v>0</v>
      </c>
      <c r="P69" s="24"/>
      <c r="Q69" s="118">
        <v>0</v>
      </c>
      <c r="R69" s="118">
        <v>0</v>
      </c>
      <c r="S69" s="118">
        <v>0</v>
      </c>
      <c r="T69" s="118">
        <v>0</v>
      </c>
      <c r="U69" s="118">
        <v>0</v>
      </c>
      <c r="V69" s="118">
        <v>0</v>
      </c>
      <c r="W69" s="117">
        <v>0</v>
      </c>
      <c r="X69" s="118">
        <v>0</v>
      </c>
      <c r="Y69" s="117">
        <v>0</v>
      </c>
      <c r="Z69" s="118">
        <v>0</v>
      </c>
      <c r="AA69" s="118">
        <v>0</v>
      </c>
      <c r="AB69" s="117">
        <v>0</v>
      </c>
      <c r="AC69" s="118">
        <v>0</v>
      </c>
      <c r="AD69" s="118">
        <v>0</v>
      </c>
      <c r="AE69" s="118">
        <v>0</v>
      </c>
      <c r="AF69" s="118">
        <v>0</v>
      </c>
      <c r="AG69" s="118">
        <v>0</v>
      </c>
      <c r="AH69" s="118">
        <v>0</v>
      </c>
      <c r="AI69" s="118">
        <v>0</v>
      </c>
      <c r="AJ69" s="118">
        <v>0</v>
      </c>
      <c r="AK69" s="118">
        <v>0</v>
      </c>
      <c r="AL69" s="118">
        <v>0</v>
      </c>
      <c r="AM69" s="117">
        <v>0</v>
      </c>
      <c r="AN69" s="117">
        <v>0</v>
      </c>
      <c r="AO69" s="117">
        <v>0</v>
      </c>
      <c r="AP69" s="118">
        <v>0</v>
      </c>
      <c r="AQ69" s="118">
        <v>0</v>
      </c>
      <c r="AR69" s="118">
        <v>0</v>
      </c>
      <c r="AS69" s="118">
        <v>0</v>
      </c>
      <c r="AT69" s="118">
        <v>0</v>
      </c>
      <c r="AU69" s="118">
        <v>0</v>
      </c>
      <c r="AV69" s="118">
        <v>0</v>
      </c>
      <c r="AW69" s="118">
        <v>0</v>
      </c>
      <c r="AX69" s="118">
        <v>0</v>
      </c>
      <c r="AY69" s="118">
        <v>0</v>
      </c>
      <c r="AZ69" s="117">
        <v>0</v>
      </c>
      <c r="BA69" s="117">
        <v>0</v>
      </c>
      <c r="BB69" s="117">
        <v>0</v>
      </c>
      <c r="BC69" s="118">
        <v>0</v>
      </c>
      <c r="BD69" s="118">
        <v>0</v>
      </c>
      <c r="BE69" s="118">
        <v>0</v>
      </c>
      <c r="BF69" s="118">
        <v>0</v>
      </c>
      <c r="BG69" s="118">
        <v>0</v>
      </c>
      <c r="BH69" s="118">
        <v>0</v>
      </c>
      <c r="BI69" s="118">
        <v>0</v>
      </c>
      <c r="BJ69" s="118">
        <v>0</v>
      </c>
      <c r="BK69" s="118">
        <v>0</v>
      </c>
      <c r="BL69" s="118">
        <v>0</v>
      </c>
      <c r="BM69" s="118">
        <v>0</v>
      </c>
      <c r="BN69" s="118">
        <v>0</v>
      </c>
      <c r="BO69" s="118">
        <v>0</v>
      </c>
      <c r="BP69" s="118">
        <v>0</v>
      </c>
      <c r="BQ69" s="117">
        <v>0</v>
      </c>
      <c r="BR69" s="117">
        <v>0</v>
      </c>
      <c r="BS69" s="118">
        <v>0</v>
      </c>
      <c r="BT69" s="117">
        <v>0</v>
      </c>
      <c r="BU69" s="117">
        <v>0</v>
      </c>
      <c r="BV69" s="118">
        <v>0</v>
      </c>
      <c r="BW69" s="118">
        <v>0</v>
      </c>
      <c r="BX69" s="118">
        <v>0</v>
      </c>
      <c r="BY69" s="118">
        <v>0</v>
      </c>
      <c r="BZ69" s="118">
        <v>0</v>
      </c>
      <c r="CA69" s="118">
        <v>0</v>
      </c>
      <c r="CB69" s="118">
        <v>0</v>
      </c>
      <c r="CC69" s="118">
        <v>0</v>
      </c>
      <c r="CD69" s="117">
        <v>0</v>
      </c>
      <c r="CE69" s="118">
        <v>0</v>
      </c>
      <c r="CF69" s="118">
        <v>0</v>
      </c>
      <c r="CG69" s="117">
        <v>0</v>
      </c>
      <c r="CH69" s="118">
        <v>0</v>
      </c>
      <c r="CI69" s="118">
        <v>0</v>
      </c>
      <c r="CJ69" s="118">
        <v>0</v>
      </c>
      <c r="CK69" s="118">
        <v>0</v>
      </c>
      <c r="CL69" s="119">
        <v>0</v>
      </c>
    </row>
    <row r="70" spans="2:90" s="12" customFormat="1" ht="14.25" customHeight="1" x14ac:dyDescent="0.25">
      <c r="B70" s="45"/>
      <c r="C70" s="7"/>
      <c r="D70" s="7"/>
      <c r="E70" s="7"/>
      <c r="F70" s="7"/>
      <c r="G70" s="205" t="s">
        <v>298</v>
      </c>
      <c r="H70" s="7" t="s">
        <v>9</v>
      </c>
      <c r="I70" s="22">
        <f>I58*I20</f>
        <v>0</v>
      </c>
      <c r="J70" s="23">
        <v>-1.17933838429784E-2</v>
      </c>
      <c r="M70" s="7" t="str">
        <f t="shared" si="5"/>
        <v>X</v>
      </c>
      <c r="N70" s="7" t="str">
        <f t="shared" si="3"/>
        <v>X</v>
      </c>
      <c r="O70" s="12" t="str">
        <v>age_Hyp</v>
      </c>
      <c r="P70" s="24" t="s">
        <v>9</v>
      </c>
      <c r="Q70" s="117">
        <v>-1.0374927786401001E-5</v>
      </c>
      <c r="R70" s="117">
        <v>-3.2728633763874899E-5</v>
      </c>
      <c r="S70" s="117">
        <v>-7.1507501940245298E-6</v>
      </c>
      <c r="T70" s="117">
        <v>2.8817194425801302E-6</v>
      </c>
      <c r="U70" s="117">
        <v>2.71690114459115E-7</v>
      </c>
      <c r="V70" s="117">
        <v>3.5165474919506299E-6</v>
      </c>
      <c r="W70" s="117">
        <v>7.0661486395317294E-8</v>
      </c>
      <c r="X70" s="117">
        <v>7.96858124988403E-6</v>
      </c>
      <c r="Y70" s="117">
        <v>1.50588036490943E-6</v>
      </c>
      <c r="Z70" s="117">
        <v>8.3040576343532298E-6</v>
      </c>
      <c r="AA70" s="117">
        <v>-2.3116888748960401E-6</v>
      </c>
      <c r="AB70" s="117">
        <v>3.5087957146243299E-7</v>
      </c>
      <c r="AC70" s="117">
        <v>4.0179818017234397E-6</v>
      </c>
      <c r="AD70" s="117">
        <v>5.3166012225281602E-6</v>
      </c>
      <c r="AE70" s="117">
        <v>-4.6325791764005102E-7</v>
      </c>
      <c r="AF70" s="117">
        <v>4.4627474577194801E-6</v>
      </c>
      <c r="AG70" s="117">
        <v>1.8157993075001501E-6</v>
      </c>
      <c r="AH70" s="117">
        <v>2.3156329091931601E-6</v>
      </c>
      <c r="AI70" s="117">
        <v>1.24962891461384E-5</v>
      </c>
      <c r="AJ70" s="117">
        <v>1.2369997740070599E-5</v>
      </c>
      <c r="AK70" s="117">
        <v>-9.4017071222421594E-6</v>
      </c>
      <c r="AL70" s="117">
        <v>-1.0928580558548201E-6</v>
      </c>
      <c r="AM70" s="117">
        <v>-5.1142547183286002E-6</v>
      </c>
      <c r="AN70" s="117">
        <v>2.7272213067491598E-7</v>
      </c>
      <c r="AO70" s="117">
        <v>0</v>
      </c>
      <c r="AP70" s="117">
        <v>-5.7822999962968902E-6</v>
      </c>
      <c r="AQ70" s="117">
        <v>3.21891815380327E-5</v>
      </c>
      <c r="AR70" s="117">
        <v>0</v>
      </c>
      <c r="AS70" s="117">
        <v>0</v>
      </c>
      <c r="AT70" s="117">
        <v>0</v>
      </c>
      <c r="AU70" s="117">
        <v>0</v>
      </c>
      <c r="AV70" s="118">
        <v>1.0823745202346E-4</v>
      </c>
      <c r="AW70" s="117">
        <v>2.3955650455004001E-6</v>
      </c>
      <c r="AX70" s="117">
        <v>0</v>
      </c>
      <c r="AY70" s="117">
        <v>-6.8518234910290097E-5</v>
      </c>
      <c r="AZ70" s="117">
        <v>5.8089801815968099E-5</v>
      </c>
      <c r="BA70" s="117">
        <v>0</v>
      </c>
      <c r="BB70" s="117">
        <v>-4.7844222907203503E-6</v>
      </c>
      <c r="BC70" s="118">
        <v>-8.02927928872111E-4</v>
      </c>
      <c r="BD70" s="118">
        <v>0</v>
      </c>
      <c r="BE70" s="118">
        <v>0</v>
      </c>
      <c r="BF70" s="118">
        <v>0</v>
      </c>
      <c r="BG70" s="117">
        <v>-1.24606570155401E-6</v>
      </c>
      <c r="BH70" s="117">
        <v>0</v>
      </c>
      <c r="BI70" s="117">
        <v>0</v>
      </c>
      <c r="BJ70" s="117">
        <v>0</v>
      </c>
      <c r="BK70" s="117">
        <v>0</v>
      </c>
      <c r="BL70" s="118">
        <v>-1.5129228675005399E-4</v>
      </c>
      <c r="BM70" s="118">
        <v>0</v>
      </c>
      <c r="BN70" s="118">
        <v>0</v>
      </c>
      <c r="BO70" s="117">
        <v>1.4018240709675799E-5</v>
      </c>
      <c r="BP70" s="117">
        <v>-3.19099486548232E-7</v>
      </c>
      <c r="BQ70" s="117">
        <v>1.2283284041102901E-7</v>
      </c>
      <c r="BR70" s="117">
        <v>-9.709115774772199E-7</v>
      </c>
      <c r="BS70" s="117">
        <v>2.9817558894650998E-6</v>
      </c>
      <c r="BT70" s="117">
        <v>1.9526274041832001E-7</v>
      </c>
      <c r="BU70" s="117">
        <v>2.98884111406115E-7</v>
      </c>
      <c r="BV70" s="118">
        <v>-1.3245309412773801E-4</v>
      </c>
      <c r="BW70" s="117">
        <v>1.14598945475854E-7</v>
      </c>
      <c r="BX70" s="117">
        <v>-2.5540258088538801E-8</v>
      </c>
      <c r="BY70" s="117">
        <v>-3.6654630311544402E-7</v>
      </c>
      <c r="BZ70" s="117">
        <v>4.1274987734436503E-5</v>
      </c>
      <c r="CA70" s="117">
        <v>1.6795100677241901E-5</v>
      </c>
      <c r="CB70" s="117">
        <v>4.41234856443468E-6</v>
      </c>
      <c r="CC70" s="117">
        <v>-3.80644453428454E-6</v>
      </c>
      <c r="CD70" s="117">
        <v>6.8952406087372697E-6</v>
      </c>
      <c r="CE70" s="117">
        <v>2.7147815751904898E-5</v>
      </c>
      <c r="CF70" s="117">
        <v>1.9344807241968501E-5</v>
      </c>
      <c r="CG70" s="117">
        <v>-1.22499912673917E-5</v>
      </c>
      <c r="CH70" s="117">
        <v>-1.6435712699619001E-5</v>
      </c>
      <c r="CI70" s="118">
        <v>1.9601597502057099E-4</v>
      </c>
      <c r="CJ70" s="117">
        <v>-2.28160296823672E-5</v>
      </c>
      <c r="CK70" s="117">
        <v>4.5718428170595902E-6</v>
      </c>
      <c r="CL70" s="120">
        <v>9.9773370328813901E-5</v>
      </c>
    </row>
    <row r="71" spans="2:90" s="12" customFormat="1" ht="14.25" customHeight="1" x14ac:dyDescent="0.25">
      <c r="D71" s="92"/>
      <c r="E71" s="7"/>
      <c r="F71" s="7"/>
      <c r="G71" s="205"/>
      <c r="H71" s="7" t="s">
        <v>5</v>
      </c>
      <c r="I71" s="22">
        <f>I20*I46</f>
        <v>0</v>
      </c>
      <c r="J71" s="23">
        <v>-2.1489418595833299E-2</v>
      </c>
      <c r="M71" s="7" t="str">
        <f t="shared" si="5"/>
        <v>X</v>
      </c>
      <c r="N71" s="7" t="str">
        <f t="shared" si="3"/>
        <v>X</v>
      </c>
      <c r="O71" s="12" t="str">
        <v>age_Alc</v>
      </c>
      <c r="P71" s="24" t="s">
        <v>5</v>
      </c>
      <c r="Q71" s="117">
        <v>-1.92567715494998E-6</v>
      </c>
      <c r="R71" s="117">
        <v>2.8663744343513099E-5</v>
      </c>
      <c r="S71" s="117">
        <v>-1.9204092171158599E-6</v>
      </c>
      <c r="T71" s="117">
        <v>4.2494657869342696E-6</v>
      </c>
      <c r="U71" s="117">
        <v>2.3995008770852799E-6</v>
      </c>
      <c r="V71" s="117">
        <v>9.6729388818266492E-6</v>
      </c>
      <c r="W71" s="117">
        <v>-7.8308086149917203E-6</v>
      </c>
      <c r="X71" s="117">
        <v>-7.2758309389506099E-6</v>
      </c>
      <c r="Y71" s="117">
        <v>-4.7570480145119402E-6</v>
      </c>
      <c r="Z71" s="117">
        <v>5.3378465773833E-6</v>
      </c>
      <c r="AA71" s="117">
        <v>-7.6162351942278201E-6</v>
      </c>
      <c r="AB71" s="117">
        <v>-6.1928434316826001E-6</v>
      </c>
      <c r="AC71" s="117">
        <v>-4.5718888808253198E-6</v>
      </c>
      <c r="AD71" s="117">
        <v>4.8407181350974599E-6</v>
      </c>
      <c r="AE71" s="117">
        <v>1.06893104611298E-5</v>
      </c>
      <c r="AF71" s="117">
        <v>1.1692958066692901E-5</v>
      </c>
      <c r="AG71" s="117">
        <v>4.5708395646694901E-6</v>
      </c>
      <c r="AH71" s="117">
        <v>1.8658870350852999E-6</v>
      </c>
      <c r="AI71" s="117">
        <v>-1.5757177908684599E-5</v>
      </c>
      <c r="AJ71" s="117">
        <v>-1.40740613558787E-5</v>
      </c>
      <c r="AK71" s="117">
        <v>6.1599732814025103E-6</v>
      </c>
      <c r="AL71" s="117">
        <v>7.8931979872955703E-7</v>
      </c>
      <c r="AM71" s="117">
        <v>1.0276489267743299E-6</v>
      </c>
      <c r="AN71" s="117">
        <v>-1.6326431002530599E-7</v>
      </c>
      <c r="AO71" s="117">
        <v>0</v>
      </c>
      <c r="AP71" s="117">
        <v>-9.8047846461873994E-6</v>
      </c>
      <c r="AQ71" s="118">
        <v>-8.7713183490372001E-4</v>
      </c>
      <c r="AR71" s="118">
        <v>0</v>
      </c>
      <c r="AS71" s="118">
        <v>0</v>
      </c>
      <c r="AT71" s="118">
        <v>0</v>
      </c>
      <c r="AU71" s="118">
        <v>0</v>
      </c>
      <c r="AV71" s="117">
        <v>-2.8826070618248901E-5</v>
      </c>
      <c r="AW71" s="117">
        <v>-3.0682955137877898E-6</v>
      </c>
      <c r="AX71" s="117">
        <v>0</v>
      </c>
      <c r="AY71" s="117">
        <v>-3.0757436129797502E-5</v>
      </c>
      <c r="AZ71" s="117">
        <v>-1.16046748732759E-5</v>
      </c>
      <c r="BA71" s="117">
        <v>0</v>
      </c>
      <c r="BB71" s="117">
        <v>5.3860183194859401E-6</v>
      </c>
      <c r="BC71" s="117">
        <v>6.30134839539845E-5</v>
      </c>
      <c r="BD71" s="117">
        <v>0</v>
      </c>
      <c r="BE71" s="117">
        <v>0</v>
      </c>
      <c r="BF71" s="117">
        <v>0</v>
      </c>
      <c r="BG71" s="117">
        <v>-7.6631641262832896E-6</v>
      </c>
      <c r="BH71" s="117">
        <v>0</v>
      </c>
      <c r="BI71" s="117">
        <v>0</v>
      </c>
      <c r="BJ71" s="117">
        <v>0</v>
      </c>
      <c r="BK71" s="117">
        <v>0</v>
      </c>
      <c r="BL71" s="118">
        <v>2.34487485549635E-4</v>
      </c>
      <c r="BM71" s="118">
        <v>0</v>
      </c>
      <c r="BN71" s="118">
        <v>0</v>
      </c>
      <c r="BO71" s="117">
        <v>-3.19099486548232E-7</v>
      </c>
      <c r="BP71" s="117">
        <v>1.46186372652526E-5</v>
      </c>
      <c r="BQ71" s="117">
        <v>3.8513252998661701E-7</v>
      </c>
      <c r="BR71" s="117">
        <v>1.3717534383286101E-7</v>
      </c>
      <c r="BS71" s="117">
        <v>-3.8182546695146201E-6</v>
      </c>
      <c r="BT71" s="117">
        <v>-5.3025328717716598E-8</v>
      </c>
      <c r="BU71" s="117">
        <v>-4.2185234093767701E-7</v>
      </c>
      <c r="BV71" s="117">
        <v>-7.8769629025075595E-6</v>
      </c>
      <c r="BW71" s="117">
        <v>-1.2288368312279301E-6</v>
      </c>
      <c r="BX71" s="117">
        <v>-5.3027259677992001E-6</v>
      </c>
      <c r="BY71" s="117">
        <v>-1.52308243730134E-5</v>
      </c>
      <c r="BZ71" s="117">
        <v>-3.4710461886711703E-5</v>
      </c>
      <c r="CA71" s="117">
        <v>1.11895319540598E-5</v>
      </c>
      <c r="CB71" s="117">
        <v>2.28418814333021E-5</v>
      </c>
      <c r="CC71" s="117">
        <v>-1.25044077749009E-5</v>
      </c>
      <c r="CD71" s="117">
        <v>6.0947035354403394E-8</v>
      </c>
      <c r="CE71" s="117">
        <v>-2.6726000439002599E-5</v>
      </c>
      <c r="CF71" s="117">
        <v>9.4978906064441495E-7</v>
      </c>
      <c r="CG71" s="117">
        <v>-1.9688919615767099E-6</v>
      </c>
      <c r="CH71" s="117">
        <v>3.9454558208311103E-5</v>
      </c>
      <c r="CI71" s="117">
        <v>2.7933382330863599E-5</v>
      </c>
      <c r="CJ71" s="118">
        <v>1.10342927950197E-4</v>
      </c>
      <c r="CK71" s="117">
        <v>4.1848265510356402E-6</v>
      </c>
      <c r="CL71" s="120">
        <v>-1.52628087353611E-5</v>
      </c>
    </row>
    <row r="72" spans="2:90" s="12" customFormat="1" ht="14.25" customHeight="1" x14ac:dyDescent="0.25">
      <c r="G72" s="205"/>
      <c r="H72" s="7" t="s">
        <v>1</v>
      </c>
      <c r="I72" s="22">
        <f>I20*I51</f>
        <v>0</v>
      </c>
      <c r="J72" s="23">
        <v>-1.85016869012899E-2</v>
      </c>
      <c r="M72" s="7" t="str">
        <f t="shared" si="5"/>
        <v>X</v>
      </c>
      <c r="N72" s="7" t="str">
        <f t="shared" si="3"/>
        <v>X</v>
      </c>
      <c r="O72" s="12" t="str">
        <v>age_Can</v>
      </c>
      <c r="P72" s="24" t="s">
        <v>1</v>
      </c>
      <c r="Q72" s="117">
        <v>-3.0773279017334501E-6</v>
      </c>
      <c r="R72" s="117">
        <v>-6.3666263142710401E-6</v>
      </c>
      <c r="S72" s="117">
        <v>2.34901041279489E-6</v>
      </c>
      <c r="T72" s="117">
        <v>1.58543064950451E-6</v>
      </c>
      <c r="U72" s="117">
        <v>-2.6281020626830702E-6</v>
      </c>
      <c r="V72" s="117">
        <v>-9.9633139513120599E-6</v>
      </c>
      <c r="W72" s="117">
        <v>-8.5159146270858697E-7</v>
      </c>
      <c r="X72" s="117">
        <v>6.20254642849454E-6</v>
      </c>
      <c r="Y72" s="117">
        <v>-1.36519657575552E-6</v>
      </c>
      <c r="Z72" s="117">
        <v>7.1498429764154897E-6</v>
      </c>
      <c r="AA72" s="117">
        <v>8.9287806709772104E-7</v>
      </c>
      <c r="AB72" s="117">
        <v>-2.2534130957310899E-6</v>
      </c>
      <c r="AC72" s="117">
        <v>-4.9641639874461703E-7</v>
      </c>
      <c r="AD72" s="117">
        <v>2.6788297103906398E-6</v>
      </c>
      <c r="AE72" s="117">
        <v>-5.7271151161124203E-7</v>
      </c>
      <c r="AF72" s="117">
        <v>7.7835880847742102E-7</v>
      </c>
      <c r="AG72" s="117">
        <v>-8.5059241935062607E-6</v>
      </c>
      <c r="AH72" s="117">
        <v>2.4483459380994098E-6</v>
      </c>
      <c r="AI72" s="117">
        <v>-2.6098417589689799E-6</v>
      </c>
      <c r="AJ72" s="117">
        <v>-6.0363403650890697E-6</v>
      </c>
      <c r="AK72" s="117">
        <v>6.5253480742545797E-6</v>
      </c>
      <c r="AL72" s="117">
        <v>-2.2389886519030799E-6</v>
      </c>
      <c r="AM72" s="117">
        <v>-7.5880604161116099E-6</v>
      </c>
      <c r="AN72" s="117">
        <v>-3.0420421557883E-8</v>
      </c>
      <c r="AO72" s="117">
        <v>0</v>
      </c>
      <c r="AP72" s="117">
        <v>-7.6651801559545706E-6</v>
      </c>
      <c r="AQ72" s="117">
        <v>-2.9030863322184102E-5</v>
      </c>
      <c r="AR72" s="117">
        <v>0</v>
      </c>
      <c r="AS72" s="117">
        <v>0</v>
      </c>
      <c r="AT72" s="117">
        <v>0</v>
      </c>
      <c r="AU72" s="117">
        <v>0</v>
      </c>
      <c r="AV72" s="118">
        <v>-6.3747894038959998E-4</v>
      </c>
      <c r="AW72" s="117">
        <v>2.8695558362093801E-6</v>
      </c>
      <c r="AX72" s="117">
        <v>0</v>
      </c>
      <c r="AY72" s="117">
        <v>1.8657843908227798E-5</v>
      </c>
      <c r="AZ72" s="117">
        <v>5.79816677236633E-5</v>
      </c>
      <c r="BA72" s="117">
        <v>0</v>
      </c>
      <c r="BB72" s="117">
        <v>7.6402591019496304E-7</v>
      </c>
      <c r="BC72" s="117">
        <v>3.0091179180722499E-5</v>
      </c>
      <c r="BD72" s="117">
        <v>0</v>
      </c>
      <c r="BE72" s="117">
        <v>0</v>
      </c>
      <c r="BF72" s="117">
        <v>0</v>
      </c>
      <c r="BG72" s="117">
        <v>2.67773655838797E-9</v>
      </c>
      <c r="BH72" s="117">
        <v>0</v>
      </c>
      <c r="BI72" s="117">
        <v>0</v>
      </c>
      <c r="BJ72" s="117">
        <v>0</v>
      </c>
      <c r="BK72" s="117">
        <v>0</v>
      </c>
      <c r="BL72" s="117">
        <v>-8.6403922686296202E-5</v>
      </c>
      <c r="BM72" s="117">
        <v>0</v>
      </c>
      <c r="BN72" s="117">
        <v>0</v>
      </c>
      <c r="BO72" s="117">
        <v>1.2283284041102901E-7</v>
      </c>
      <c r="BP72" s="117">
        <v>3.8513252998661701E-7</v>
      </c>
      <c r="BQ72" s="117">
        <v>1.07383782247486E-5</v>
      </c>
      <c r="BR72" s="117">
        <v>-8.1598343855918898E-7</v>
      </c>
      <c r="BS72" s="117">
        <v>1.4309518002113599E-6</v>
      </c>
      <c r="BT72" s="117">
        <v>1.1743266088384E-7</v>
      </c>
      <c r="BU72" s="117">
        <v>6.5602451152968604E-7</v>
      </c>
      <c r="BV72" s="118">
        <v>-1.06109841178874E-4</v>
      </c>
      <c r="BW72" s="117">
        <v>-3.80231873496474E-6</v>
      </c>
      <c r="BX72" s="117">
        <v>4.1225825763043902E-6</v>
      </c>
      <c r="BY72" s="117">
        <v>-5.5917632693577201E-7</v>
      </c>
      <c r="BZ72" s="117">
        <v>5.9862390787480403E-6</v>
      </c>
      <c r="CA72" s="117">
        <v>-1.0290964783755E-6</v>
      </c>
      <c r="CB72" s="117">
        <v>-2.1564897654914202E-6</v>
      </c>
      <c r="CC72" s="117">
        <v>-8.6243636494893597E-7</v>
      </c>
      <c r="CD72" s="117">
        <v>-6.3907546450495095E-7</v>
      </c>
      <c r="CE72" s="117">
        <v>8.3523412468993198E-6</v>
      </c>
      <c r="CF72" s="117">
        <v>-2.1474069103518001E-5</v>
      </c>
      <c r="CG72" s="117">
        <v>1.2039388838935E-5</v>
      </c>
      <c r="CH72" s="117">
        <v>-3.0648801401870302E-5</v>
      </c>
      <c r="CI72" s="117">
        <v>6.5333608135125204E-5</v>
      </c>
      <c r="CJ72" s="117">
        <v>-2.7529073719685999E-5</v>
      </c>
      <c r="CK72" s="117">
        <v>6.7120291477848101E-6</v>
      </c>
      <c r="CL72" s="120">
        <v>3.6544347430011201E-5</v>
      </c>
    </row>
    <row r="73" spans="2:90" s="12" customFormat="1" ht="14.25" customHeight="1" x14ac:dyDescent="0.25">
      <c r="G73" s="205"/>
      <c r="H73" s="7" t="s">
        <v>35</v>
      </c>
      <c r="I73" s="22">
        <f>I20*I55</f>
        <v>0</v>
      </c>
      <c r="J73" s="23">
        <v>1.07529177289994E-2</v>
      </c>
      <c r="M73" s="7" t="str">
        <f t="shared" si="5"/>
        <v>X</v>
      </c>
      <c r="N73" s="7" t="str">
        <f t="shared" si="3"/>
        <v>X</v>
      </c>
      <c r="O73" s="12" t="str">
        <v>age_Dem</v>
      </c>
      <c r="P73" s="24" t="s">
        <v>35</v>
      </c>
      <c r="Q73" s="117">
        <v>-2.9512622816206501E-6</v>
      </c>
      <c r="R73" s="117">
        <v>4.66788163512715E-6</v>
      </c>
      <c r="S73" s="117">
        <v>-1.83247033132242E-6</v>
      </c>
      <c r="T73" s="117">
        <v>-2.1766411066651899E-7</v>
      </c>
      <c r="U73" s="117">
        <v>3.69723667067161E-7</v>
      </c>
      <c r="V73" s="117">
        <v>5.7389574165445102E-6</v>
      </c>
      <c r="W73" s="117">
        <v>3.8257067398852397E-6</v>
      </c>
      <c r="X73" s="117">
        <v>-6.4427024753473897E-7</v>
      </c>
      <c r="Y73" s="117">
        <v>2.37419038540906E-6</v>
      </c>
      <c r="Z73" s="117">
        <v>-5.2807263089568697E-6</v>
      </c>
      <c r="AA73" s="117">
        <v>4.4836683659412504E-6</v>
      </c>
      <c r="AB73" s="117">
        <v>4.7963037240388903E-6</v>
      </c>
      <c r="AC73" s="117">
        <v>-4.1400375201851003E-6</v>
      </c>
      <c r="AD73" s="117">
        <v>8.5095936206168898E-6</v>
      </c>
      <c r="AE73" s="117">
        <v>1.6678284697428699E-6</v>
      </c>
      <c r="AF73" s="117">
        <v>-5.1340210392713598E-6</v>
      </c>
      <c r="AG73" s="117">
        <v>-2.5331782603119399E-6</v>
      </c>
      <c r="AH73" s="117">
        <v>8.4977840787143599E-6</v>
      </c>
      <c r="AI73" s="117">
        <v>-2.04533290879355E-5</v>
      </c>
      <c r="AJ73" s="117">
        <v>-2.2645651902106199E-6</v>
      </c>
      <c r="AK73" s="117">
        <v>5.8784975633845496E-7</v>
      </c>
      <c r="AL73" s="117">
        <v>2.6589580384770298E-6</v>
      </c>
      <c r="AM73" s="117">
        <v>-2.48569475181829E-6</v>
      </c>
      <c r="AN73" s="117">
        <v>7.2554185906071195E-8</v>
      </c>
      <c r="AO73" s="117">
        <v>0</v>
      </c>
      <c r="AP73" s="117">
        <v>1.33169466754561E-7</v>
      </c>
      <c r="AQ73" s="117">
        <v>-1.0770456930217299E-5</v>
      </c>
      <c r="AR73" s="117">
        <v>0</v>
      </c>
      <c r="AS73" s="117">
        <v>0</v>
      </c>
      <c r="AT73" s="117">
        <v>0</v>
      </c>
      <c r="AU73" s="117">
        <v>0</v>
      </c>
      <c r="AV73" s="117">
        <v>6.2693741031760494E-5</v>
      </c>
      <c r="AW73" s="117">
        <v>-3.5310716677319599E-6</v>
      </c>
      <c r="AX73" s="117">
        <v>0</v>
      </c>
      <c r="AY73" s="117">
        <v>2.2146654432607899E-5</v>
      </c>
      <c r="AZ73" s="118">
        <v>-5.2800827370009704E-4</v>
      </c>
      <c r="BA73" s="118">
        <v>0</v>
      </c>
      <c r="BB73" s="117">
        <v>2.9249168475390301E-6</v>
      </c>
      <c r="BC73" s="117">
        <v>6.7283683220750306E-5</v>
      </c>
      <c r="BD73" s="117">
        <v>0</v>
      </c>
      <c r="BE73" s="117">
        <v>0</v>
      </c>
      <c r="BF73" s="117">
        <v>0</v>
      </c>
      <c r="BG73" s="117">
        <v>4.4959458395918401E-6</v>
      </c>
      <c r="BH73" s="117">
        <v>0</v>
      </c>
      <c r="BI73" s="117">
        <v>0</v>
      </c>
      <c r="BJ73" s="117">
        <v>0</v>
      </c>
      <c r="BK73" s="117">
        <v>0</v>
      </c>
      <c r="BL73" s="117">
        <v>-3.4679265634389098E-6</v>
      </c>
      <c r="BM73" s="117">
        <v>0</v>
      </c>
      <c r="BN73" s="117">
        <v>0</v>
      </c>
      <c r="BO73" s="117">
        <v>-9.709115774772199E-7</v>
      </c>
      <c r="BP73" s="117">
        <v>1.3717534383286101E-7</v>
      </c>
      <c r="BQ73" s="117">
        <v>-8.1598343855918898E-7</v>
      </c>
      <c r="BR73" s="117">
        <v>8.0219603940127196E-6</v>
      </c>
      <c r="BS73" s="117">
        <v>8.1513180445949401E-8</v>
      </c>
      <c r="BT73" s="117">
        <v>6.1628103914952698E-8</v>
      </c>
      <c r="BU73" s="117">
        <v>-3.7753842219073999E-7</v>
      </c>
      <c r="BV73" s="117">
        <v>-5.2047159525905401E-6</v>
      </c>
      <c r="BW73" s="117">
        <v>-2.8827611076014199E-6</v>
      </c>
      <c r="BX73" s="117">
        <v>2.2961174240879102E-6</v>
      </c>
      <c r="BY73" s="117">
        <v>-3.4708459908861498E-6</v>
      </c>
      <c r="BZ73" s="117">
        <v>-4.4739061164311002E-6</v>
      </c>
      <c r="CA73" s="117">
        <v>6.2533214491717199E-6</v>
      </c>
      <c r="CB73" s="117">
        <v>2.9054015260985099E-6</v>
      </c>
      <c r="CC73" s="117">
        <v>-2.0563759492989601E-6</v>
      </c>
      <c r="CD73" s="117">
        <v>-4.6574379687328598E-6</v>
      </c>
      <c r="CE73" s="117">
        <v>5.4732038719330099E-6</v>
      </c>
      <c r="CF73" s="117">
        <v>4.35456826216938E-5</v>
      </c>
      <c r="CG73" s="117">
        <v>-1.2679557916400399E-5</v>
      </c>
      <c r="CH73" s="117">
        <v>-1.31085115829614E-5</v>
      </c>
      <c r="CI73" s="117">
        <v>4.24944811251588E-5</v>
      </c>
      <c r="CJ73" s="117">
        <v>-4.7139158222940802E-5</v>
      </c>
      <c r="CK73" s="117">
        <v>9.2436736621998605E-6</v>
      </c>
      <c r="CL73" s="120">
        <v>3.3228462780118603E-5</v>
      </c>
    </row>
    <row r="74" spans="2:90" s="12" customFormat="1" ht="14.25" customHeight="1" x14ac:dyDescent="0.25">
      <c r="G74" s="205"/>
      <c r="H74" s="7" t="s">
        <v>27</v>
      </c>
      <c r="I74" s="22">
        <f>I20*I67</f>
        <v>0</v>
      </c>
      <c r="J74" s="23">
        <v>-2.5676638189586799E-2</v>
      </c>
      <c r="M74" s="7" t="str">
        <f t="shared" si="5"/>
        <v>X</v>
      </c>
      <c r="N74" s="7" t="str">
        <f t="shared" si="3"/>
        <v>X</v>
      </c>
      <c r="O74" s="12" t="str">
        <v>age_Sch</v>
      </c>
      <c r="P74" s="24" t="s">
        <v>27</v>
      </c>
      <c r="Q74" s="117">
        <v>-4.1722489053750301E-6</v>
      </c>
      <c r="R74" s="117">
        <v>-1.36218172390824E-5</v>
      </c>
      <c r="S74" s="117">
        <v>-1.17095210640601E-5</v>
      </c>
      <c r="T74" s="117">
        <v>1.00030035418756E-5</v>
      </c>
      <c r="U74" s="117">
        <v>-7.6358555245984796E-6</v>
      </c>
      <c r="V74" s="117">
        <v>-7.8063303125071499E-6</v>
      </c>
      <c r="W74" s="117">
        <v>9.4548857305686803E-7</v>
      </c>
      <c r="X74" s="117">
        <v>-6.7491640842320602E-6</v>
      </c>
      <c r="Y74" s="117">
        <v>5.0847696776825197E-6</v>
      </c>
      <c r="Z74" s="117">
        <v>2.5668754429684301E-5</v>
      </c>
      <c r="AA74" s="117">
        <v>-1.86074581807976E-5</v>
      </c>
      <c r="AB74" s="117">
        <v>2.3018489545414201E-6</v>
      </c>
      <c r="AC74" s="117">
        <v>-1.46316897525313E-5</v>
      </c>
      <c r="AD74" s="117">
        <v>1.54536000757249E-6</v>
      </c>
      <c r="AE74" s="117">
        <v>9.0171621458089902E-6</v>
      </c>
      <c r="AF74" s="117">
        <v>-7.4727181328346601E-6</v>
      </c>
      <c r="AG74" s="117">
        <v>3.3306282813536601E-7</v>
      </c>
      <c r="AH74" s="117">
        <v>2.2336881607615E-5</v>
      </c>
      <c r="AI74" s="117">
        <v>-4.5914847979811401E-6</v>
      </c>
      <c r="AJ74" s="117">
        <v>-5.0935943003009499E-6</v>
      </c>
      <c r="AK74" s="117">
        <v>7.7215991366205594E-6</v>
      </c>
      <c r="AL74" s="117">
        <v>-7.8297065295803896E-6</v>
      </c>
      <c r="AM74" s="117">
        <v>-3.5806559305169301E-6</v>
      </c>
      <c r="AN74" s="117">
        <v>-9.6244526585459102E-8</v>
      </c>
      <c r="AO74" s="117">
        <v>0</v>
      </c>
      <c r="AP74" s="117">
        <v>3.2650074074461801E-6</v>
      </c>
      <c r="AQ74" s="118">
        <v>2.29060630455636E-4</v>
      </c>
      <c r="AR74" s="118">
        <v>0</v>
      </c>
      <c r="AS74" s="118">
        <v>0</v>
      </c>
      <c r="AT74" s="118">
        <v>0</v>
      </c>
      <c r="AU74" s="118">
        <v>0</v>
      </c>
      <c r="AV74" s="117">
        <v>-5.55436936947229E-5</v>
      </c>
      <c r="AW74" s="117">
        <v>-6.1749150570196998E-5</v>
      </c>
      <c r="AX74" s="117">
        <v>0</v>
      </c>
      <c r="AY74" s="117">
        <v>-3.0878300399491298E-5</v>
      </c>
      <c r="AZ74" s="117">
        <v>-3.2206713897730499E-6</v>
      </c>
      <c r="BA74" s="117">
        <v>0</v>
      </c>
      <c r="BB74" s="117">
        <v>-2.13338420931309E-6</v>
      </c>
      <c r="BC74" s="118">
        <v>-1.58840333293475E-4</v>
      </c>
      <c r="BD74" s="118">
        <v>0</v>
      </c>
      <c r="BE74" s="118">
        <v>0</v>
      </c>
      <c r="BF74" s="118">
        <v>0</v>
      </c>
      <c r="BG74" s="117">
        <v>-3.6012558382705798E-6</v>
      </c>
      <c r="BH74" s="117">
        <v>0</v>
      </c>
      <c r="BI74" s="117">
        <v>0</v>
      </c>
      <c r="BJ74" s="117">
        <v>0</v>
      </c>
      <c r="BK74" s="117">
        <v>0</v>
      </c>
      <c r="BL74" s="118">
        <v>-2.9929503713546301E-3</v>
      </c>
      <c r="BM74" s="118">
        <v>0</v>
      </c>
      <c r="BN74" s="118">
        <v>0</v>
      </c>
      <c r="BO74" s="117">
        <v>2.9817558894650998E-6</v>
      </c>
      <c r="BP74" s="117">
        <v>-3.8182546695146201E-6</v>
      </c>
      <c r="BQ74" s="117">
        <v>1.4309518002113599E-6</v>
      </c>
      <c r="BR74" s="117">
        <v>8.1513180445949401E-8</v>
      </c>
      <c r="BS74" s="117">
        <v>5.3718750165822699E-5</v>
      </c>
      <c r="BT74" s="117">
        <v>1.5364515119369199E-7</v>
      </c>
      <c r="BU74" s="117">
        <v>7.75805124183807E-7</v>
      </c>
      <c r="BV74" s="117">
        <v>-4.8215150342519601E-5</v>
      </c>
      <c r="BW74" s="117">
        <v>-8.8645478102339497E-6</v>
      </c>
      <c r="BX74" s="117">
        <v>4.7298682550320203E-6</v>
      </c>
      <c r="BY74" s="117">
        <v>-3.7304277183179798E-5</v>
      </c>
      <c r="BZ74" s="117">
        <v>2.26935708296513E-5</v>
      </c>
      <c r="CA74" s="117">
        <v>2.11818182152097E-5</v>
      </c>
      <c r="CB74" s="117">
        <v>4.03855932739044E-6</v>
      </c>
      <c r="CC74" s="117">
        <v>-1.03176075511184E-6</v>
      </c>
      <c r="CD74" s="117">
        <v>2.7723926672515999E-7</v>
      </c>
      <c r="CE74" s="117">
        <v>2.05840644191301E-5</v>
      </c>
      <c r="CF74" s="117">
        <v>-4.8573811481522797E-5</v>
      </c>
      <c r="CG74" s="117">
        <v>1.06843160939058E-6</v>
      </c>
      <c r="CH74" s="117">
        <v>1.04089253491732E-6</v>
      </c>
      <c r="CI74" s="117">
        <v>6.6095702601936493E-5</v>
      </c>
      <c r="CJ74" s="117">
        <v>-7.4581961677148094E-5</v>
      </c>
      <c r="CK74" s="117">
        <v>8.0288679219750499E-5</v>
      </c>
      <c r="CL74" s="120">
        <v>2.4532428764718701E-5</v>
      </c>
    </row>
    <row r="75" spans="2:90" s="12" customFormat="1" ht="14.25" customHeight="1" x14ac:dyDescent="0.25">
      <c r="G75" s="205"/>
      <c r="H75" s="7" t="s">
        <v>175</v>
      </c>
      <c r="I75" s="22">
        <f>I20*I48</f>
        <v>0</v>
      </c>
      <c r="J75" s="23">
        <v>1.33912082567374E-2</v>
      </c>
      <c r="M75" s="7" t="str">
        <f t="shared" si="5"/>
        <v>X</v>
      </c>
      <c r="N75" s="7" t="str">
        <f t="shared" si="3"/>
        <v>X</v>
      </c>
      <c r="O75" s="12" t="str">
        <v>age_Ano</v>
      </c>
      <c r="P75" s="24" t="s">
        <v>175</v>
      </c>
      <c r="Q75" s="117">
        <v>-3.7676704064001102E-7</v>
      </c>
      <c r="R75" s="117">
        <v>-8.4527583951479408E-6</v>
      </c>
      <c r="S75" s="117">
        <v>4.6073874264826496E-6</v>
      </c>
      <c r="T75" s="117">
        <v>-2.3188732542749199E-6</v>
      </c>
      <c r="U75" s="117">
        <v>2.67664910707245E-6</v>
      </c>
      <c r="V75" s="117">
        <v>-6.69752792572215E-6</v>
      </c>
      <c r="W75" s="117">
        <v>3.09411793926636E-7</v>
      </c>
      <c r="X75" s="117">
        <v>2.1540993179063399E-6</v>
      </c>
      <c r="Y75" s="117">
        <v>-8.9406219481508505E-8</v>
      </c>
      <c r="Z75" s="117">
        <v>-1.1528098609832299E-6</v>
      </c>
      <c r="AA75" s="117">
        <v>2.9537464174388799E-6</v>
      </c>
      <c r="AB75" s="117">
        <v>1.1606241661602499E-6</v>
      </c>
      <c r="AC75" s="117">
        <v>1.04746967393669E-6</v>
      </c>
      <c r="AD75" s="117">
        <v>-1.4810630762925099E-6</v>
      </c>
      <c r="AE75" s="117">
        <v>-5.4672100538130804E-7</v>
      </c>
      <c r="AF75" s="117">
        <v>-2.47816227869975E-6</v>
      </c>
      <c r="AG75" s="117">
        <v>3.9287873506598603E-6</v>
      </c>
      <c r="AH75" s="117">
        <v>-2.7119280692236302E-7</v>
      </c>
      <c r="AI75" s="117">
        <v>-3.9208628604199602E-6</v>
      </c>
      <c r="AJ75" s="117">
        <v>9.0461630205884999E-7</v>
      </c>
      <c r="AK75" s="117">
        <v>2.5453554272553402E-6</v>
      </c>
      <c r="AL75" s="117">
        <v>-2.4248487230402699E-6</v>
      </c>
      <c r="AM75" s="117">
        <v>-8.4567380229833702E-7</v>
      </c>
      <c r="AN75" s="117">
        <v>2.9433291173977E-8</v>
      </c>
      <c r="AO75" s="117">
        <v>0</v>
      </c>
      <c r="AP75" s="117">
        <v>1.8081825351550699E-7</v>
      </c>
      <c r="AQ75" s="117">
        <v>-1.08859952803027E-6</v>
      </c>
      <c r="AR75" s="117">
        <v>0</v>
      </c>
      <c r="AS75" s="117">
        <v>0</v>
      </c>
      <c r="AT75" s="117">
        <v>0</v>
      </c>
      <c r="AU75" s="117">
        <v>0</v>
      </c>
      <c r="AV75" s="117">
        <v>-1.1260240424084999E-5</v>
      </c>
      <c r="AW75" s="117">
        <v>1.9942369030163901E-6</v>
      </c>
      <c r="AX75" s="117">
        <v>0</v>
      </c>
      <c r="AY75" s="117">
        <v>-3.1273033759542002E-6</v>
      </c>
      <c r="AZ75" s="117">
        <v>-4.5094565237298202E-6</v>
      </c>
      <c r="BA75" s="117">
        <v>0</v>
      </c>
      <c r="BB75" s="117">
        <v>5.5909440587463903E-7</v>
      </c>
      <c r="BC75" s="117">
        <v>-1.3995611598724201E-5</v>
      </c>
      <c r="BD75" s="117">
        <v>0</v>
      </c>
      <c r="BE75" s="117">
        <v>0</v>
      </c>
      <c r="BF75" s="117">
        <v>0</v>
      </c>
      <c r="BG75" s="117">
        <v>1.62396802362003E-6</v>
      </c>
      <c r="BH75" s="117">
        <v>0</v>
      </c>
      <c r="BI75" s="117">
        <v>0</v>
      </c>
      <c r="BJ75" s="117">
        <v>0</v>
      </c>
      <c r="BK75" s="117">
        <v>0</v>
      </c>
      <c r="BL75" s="117">
        <v>-9.9168790955151493E-6</v>
      </c>
      <c r="BM75" s="117">
        <v>0</v>
      </c>
      <c r="BN75" s="117">
        <v>0</v>
      </c>
      <c r="BO75" s="117">
        <v>1.9526274041832001E-7</v>
      </c>
      <c r="BP75" s="117">
        <v>-5.3025328717716598E-8</v>
      </c>
      <c r="BQ75" s="117">
        <v>1.1743266088384E-7</v>
      </c>
      <c r="BR75" s="117">
        <v>6.1628103914952698E-8</v>
      </c>
      <c r="BS75" s="117">
        <v>1.5364515119369199E-7</v>
      </c>
      <c r="BT75" s="117">
        <v>2.4279834876398599E-6</v>
      </c>
      <c r="BU75" s="117">
        <v>3.2006966754298199E-7</v>
      </c>
      <c r="BV75" s="117">
        <v>4.3268351201319499E-7</v>
      </c>
      <c r="BW75" s="117">
        <v>-4.3867138161532002E-7</v>
      </c>
      <c r="BX75" s="117">
        <v>-3.6346302884212698E-6</v>
      </c>
      <c r="BY75" s="117">
        <v>-8.8677402676213297E-7</v>
      </c>
      <c r="BZ75" s="117">
        <v>3.7942214045206599E-6</v>
      </c>
      <c r="CA75" s="117">
        <v>1.8184385712877399E-6</v>
      </c>
      <c r="CB75" s="117">
        <v>2.5835138534131201E-7</v>
      </c>
      <c r="CC75" s="117">
        <v>1.42914667955808E-6</v>
      </c>
      <c r="CD75" s="117">
        <v>5.3135753365682597E-6</v>
      </c>
      <c r="CE75" s="117">
        <v>5.4678888143563401E-6</v>
      </c>
      <c r="CF75" s="117">
        <v>1.9969600201258E-6</v>
      </c>
      <c r="CG75" s="117">
        <v>1.4306443275728701E-6</v>
      </c>
      <c r="CH75" s="117">
        <v>5.3648160003223099E-6</v>
      </c>
      <c r="CI75" s="117">
        <v>1.0755770702324899E-5</v>
      </c>
      <c r="CJ75" s="117">
        <v>6.8102459427700296E-6</v>
      </c>
      <c r="CK75" s="117">
        <v>-1.31138614023955E-5</v>
      </c>
      <c r="CL75" s="120">
        <v>1.6695571089218699E-5</v>
      </c>
    </row>
    <row r="76" spans="2:90" s="12" customFormat="1" ht="15.75" customHeight="1" x14ac:dyDescent="0.25">
      <c r="G76" s="205"/>
      <c r="H76" s="7" t="s">
        <v>176</v>
      </c>
      <c r="I76" s="22">
        <f>I25*I43</f>
        <v>0</v>
      </c>
      <c r="J76" s="23">
        <v>2.1689292762126899E-2</v>
      </c>
      <c r="M76" s="7" t="str">
        <f t="shared" si="5"/>
        <v>X</v>
      </c>
      <c r="N76" s="7" t="str">
        <f t="shared" si="3"/>
        <v>X</v>
      </c>
      <c r="O76" s="12" t="str">
        <v>BMI1_DIBAge</v>
      </c>
      <c r="P76" s="24" t="s">
        <v>176</v>
      </c>
      <c r="Q76" s="117">
        <v>-6.07560121544369E-7</v>
      </c>
      <c r="R76" s="117">
        <v>-1.36808375343502E-5</v>
      </c>
      <c r="S76" s="117">
        <v>-3.8991432010700598E-6</v>
      </c>
      <c r="T76" s="117">
        <v>-3.7031376697197001E-6</v>
      </c>
      <c r="U76" s="117">
        <v>2.14396462480691E-6</v>
      </c>
      <c r="V76" s="118">
        <v>-8.8798971818660301E-4</v>
      </c>
      <c r="W76" s="117">
        <v>7.7263617914428497E-8</v>
      </c>
      <c r="X76" s="117">
        <v>-6.8200323793575103E-6</v>
      </c>
      <c r="Y76" s="117">
        <v>1.20085551827979E-6</v>
      </c>
      <c r="Z76" s="117">
        <v>-8.0629354273831801E-6</v>
      </c>
      <c r="AA76" s="117">
        <v>1.44278443775076E-5</v>
      </c>
      <c r="AB76" s="117">
        <v>-5.6189022264705199E-6</v>
      </c>
      <c r="AC76" s="117">
        <v>1.20309091652648E-5</v>
      </c>
      <c r="AD76" s="117">
        <v>-5.0852126707358197E-6</v>
      </c>
      <c r="AE76" s="117">
        <v>1.5040061493791699E-6</v>
      </c>
      <c r="AF76" s="117">
        <v>3.3327157617682099E-6</v>
      </c>
      <c r="AG76" s="117">
        <v>1.15836598733103E-7</v>
      </c>
      <c r="AH76" s="117">
        <v>-9.68708131458898E-5</v>
      </c>
      <c r="AI76" s="117">
        <v>9.1664737837363197E-5</v>
      </c>
      <c r="AJ76" s="117">
        <v>1.37539683817548E-5</v>
      </c>
      <c r="AK76" s="117">
        <v>-1.5188150682292499E-5</v>
      </c>
      <c r="AL76" s="117">
        <v>-1.9775479365778801E-6</v>
      </c>
      <c r="AM76" s="117">
        <v>4.0056143495160198E-6</v>
      </c>
      <c r="AN76" s="117">
        <v>-1.5492692579642E-6</v>
      </c>
      <c r="AO76" s="117">
        <v>0</v>
      </c>
      <c r="AP76" s="117">
        <v>1.0288327291221299E-5</v>
      </c>
      <c r="AQ76" s="117">
        <v>2.0776760070705999E-5</v>
      </c>
      <c r="AR76" s="117">
        <v>0</v>
      </c>
      <c r="AS76" s="117">
        <v>0</v>
      </c>
      <c r="AT76" s="117">
        <v>0</v>
      </c>
      <c r="AU76" s="117">
        <v>0</v>
      </c>
      <c r="AV76" s="117">
        <v>-2.18754673003362E-5</v>
      </c>
      <c r="AW76" s="117">
        <v>-1.9733211331448102E-5</v>
      </c>
      <c r="AX76" s="117">
        <v>0</v>
      </c>
      <c r="AY76" s="117">
        <v>-5.2017799781204202E-5</v>
      </c>
      <c r="AZ76" s="117">
        <v>2.2794062156728799E-5</v>
      </c>
      <c r="BA76" s="117">
        <v>0</v>
      </c>
      <c r="BB76" s="117">
        <v>7.20760000115861E-6</v>
      </c>
      <c r="BC76" s="117">
        <v>-5.6194675713418701E-5</v>
      </c>
      <c r="BD76" s="117">
        <v>0</v>
      </c>
      <c r="BE76" s="117">
        <v>0</v>
      </c>
      <c r="BF76" s="117">
        <v>0</v>
      </c>
      <c r="BG76" s="117">
        <v>-7.6228151060912302E-6</v>
      </c>
      <c r="BH76" s="117">
        <v>0</v>
      </c>
      <c r="BI76" s="117">
        <v>0</v>
      </c>
      <c r="BJ76" s="117">
        <v>0</v>
      </c>
      <c r="BK76" s="117">
        <v>0</v>
      </c>
      <c r="BL76" s="117">
        <v>-4.8126911660333298E-5</v>
      </c>
      <c r="BM76" s="117">
        <v>0</v>
      </c>
      <c r="BN76" s="117">
        <v>0</v>
      </c>
      <c r="BO76" s="117">
        <v>2.98884111406115E-7</v>
      </c>
      <c r="BP76" s="117">
        <v>-4.2185234093767701E-7</v>
      </c>
      <c r="BQ76" s="117">
        <v>6.5602451152968604E-7</v>
      </c>
      <c r="BR76" s="117">
        <v>-3.7753842219073999E-7</v>
      </c>
      <c r="BS76" s="117">
        <v>7.75805124183807E-7</v>
      </c>
      <c r="BT76" s="117">
        <v>3.2006966754298199E-7</v>
      </c>
      <c r="BU76" s="117">
        <v>6.6392060226740503E-5</v>
      </c>
      <c r="BV76" s="117">
        <v>-2.6448705841801099E-5</v>
      </c>
      <c r="BW76" s="117">
        <v>-1.30899411388634E-5</v>
      </c>
      <c r="BX76" s="117">
        <v>2.5381360232720401E-6</v>
      </c>
      <c r="BY76" s="117">
        <v>-2.8087359483058302E-5</v>
      </c>
      <c r="BZ76" s="117">
        <v>4.4853680823145398E-5</v>
      </c>
      <c r="CA76" s="117">
        <v>7.3396495015223998E-6</v>
      </c>
      <c r="CB76" s="117">
        <v>1.6162689386229301E-5</v>
      </c>
      <c r="CC76" s="117">
        <v>5.5022258587298002E-6</v>
      </c>
      <c r="CD76" s="117">
        <v>-3.27123402768344E-6</v>
      </c>
      <c r="CE76" s="117">
        <v>-6.9772212542016803E-6</v>
      </c>
      <c r="CF76" s="117">
        <v>5.8625828928633796E-6</v>
      </c>
      <c r="CG76" s="117">
        <v>1.92434063691769E-5</v>
      </c>
      <c r="CH76" s="118">
        <v>1.3348841084042E-4</v>
      </c>
      <c r="CI76" s="118">
        <v>3.3151219198861398E-4</v>
      </c>
      <c r="CJ76" s="118">
        <v>3.1002542075940297E-4</v>
      </c>
      <c r="CK76" s="117">
        <v>5.57779722906033E-5</v>
      </c>
      <c r="CL76" s="119">
        <v>1.01173829654071E-3</v>
      </c>
    </row>
    <row r="77" spans="2:90" s="12" customFormat="1" ht="14.25" customHeight="1" x14ac:dyDescent="0.25">
      <c r="G77" s="205"/>
      <c r="H77" s="7" t="s">
        <v>2</v>
      </c>
      <c r="I77" s="22">
        <f>I51*I58</f>
        <v>0</v>
      </c>
      <c r="J77" s="23">
        <v>-0.38985297446845601</v>
      </c>
      <c r="M77" s="7" t="str">
        <f t="shared" si="5"/>
        <v>X</v>
      </c>
      <c r="N77" s="7" t="str">
        <f t="shared" si="3"/>
        <v>X</v>
      </c>
      <c r="O77" s="12" t="str">
        <v>Can_Hyp</v>
      </c>
      <c r="P77" s="24" t="s">
        <v>2</v>
      </c>
      <c r="Q77" s="118">
        <v>1.5011965976072201E-4</v>
      </c>
      <c r="R77" s="118">
        <v>-1.87291081647189E-4</v>
      </c>
      <c r="S77" s="117">
        <v>-1.25221110547385E-5</v>
      </c>
      <c r="T77" s="117">
        <v>-3.1248418415506998E-5</v>
      </c>
      <c r="U77" s="117">
        <v>6.6301029756956205E-5</v>
      </c>
      <c r="V77" s="118">
        <v>1.0107909345818699E-3</v>
      </c>
      <c r="W77" s="117">
        <v>2.9654511308504098E-6</v>
      </c>
      <c r="X77" s="118">
        <v>-2.4711179195093501E-4</v>
      </c>
      <c r="Y77" s="118">
        <v>1.3280158256929301E-4</v>
      </c>
      <c r="Z77" s="117">
        <v>2.8718515134303502E-5</v>
      </c>
      <c r="AA77" s="118">
        <v>3.1314777243885003E-4</v>
      </c>
      <c r="AB77" s="117">
        <v>-3.6921759985267197E-5</v>
      </c>
      <c r="AC77" s="118">
        <v>1.4798931127765901E-4</v>
      </c>
      <c r="AD77" s="118">
        <v>-2.1396916161225599E-4</v>
      </c>
      <c r="AE77" s="117">
        <v>-7.0014782003838906E-5</v>
      </c>
      <c r="AF77" s="117">
        <v>-7.9171037024320694E-5</v>
      </c>
      <c r="AG77" s="118">
        <v>1.5797073970723601E-4</v>
      </c>
      <c r="AH77" s="117">
        <v>-5.79721623355621E-5</v>
      </c>
      <c r="AI77" s="117">
        <v>-5.7497565936828796E-6</v>
      </c>
      <c r="AJ77" s="118">
        <v>6.6149644252951197E-4</v>
      </c>
      <c r="AK77" s="118">
        <v>-5.0545252090418999E-4</v>
      </c>
      <c r="AL77" s="118">
        <v>1.11325823432102E-4</v>
      </c>
      <c r="AM77" s="118">
        <v>1.18884184956841E-4</v>
      </c>
      <c r="AN77" s="117">
        <v>-2.5404257822566298E-6</v>
      </c>
      <c r="AO77" s="117">
        <v>0</v>
      </c>
      <c r="AP77" s="117">
        <v>4.7129680313517199E-7</v>
      </c>
      <c r="AQ77" s="118">
        <v>3.6300051861401001E-4</v>
      </c>
      <c r="AR77" s="118">
        <v>0</v>
      </c>
      <c r="AS77" s="118">
        <v>0</v>
      </c>
      <c r="AT77" s="118">
        <v>0</v>
      </c>
      <c r="AU77" s="118">
        <v>0</v>
      </c>
      <c r="AV77" s="118">
        <v>-6.7984400120899499E-3</v>
      </c>
      <c r="AW77" s="118">
        <v>1.2697244953641999E-4</v>
      </c>
      <c r="AX77" s="118">
        <v>0</v>
      </c>
      <c r="AY77" s="118">
        <v>1.6507404748308399E-3</v>
      </c>
      <c r="AZ77" s="118">
        <v>3.39535762622583E-4</v>
      </c>
      <c r="BA77" s="118">
        <v>0</v>
      </c>
      <c r="BB77" s="117">
        <v>-1.6127138506226599E-5</v>
      </c>
      <c r="BC77" s="118">
        <v>2.69887708231758E-3</v>
      </c>
      <c r="BD77" s="118">
        <v>0</v>
      </c>
      <c r="BE77" s="118">
        <v>0</v>
      </c>
      <c r="BF77" s="118">
        <v>0</v>
      </c>
      <c r="BG77" s="117">
        <v>1.43798512764554E-5</v>
      </c>
      <c r="BH77" s="117">
        <v>0</v>
      </c>
      <c r="BI77" s="117">
        <v>0</v>
      </c>
      <c r="BJ77" s="117">
        <v>0</v>
      </c>
      <c r="BK77" s="117">
        <v>0</v>
      </c>
      <c r="BL77" s="118">
        <v>2.56962997469586E-3</v>
      </c>
      <c r="BM77" s="118">
        <v>0</v>
      </c>
      <c r="BN77" s="118">
        <v>0</v>
      </c>
      <c r="BO77" s="118">
        <v>-1.3245309412773801E-4</v>
      </c>
      <c r="BP77" s="117">
        <v>-7.8769629025075595E-6</v>
      </c>
      <c r="BQ77" s="118">
        <v>-1.06109841178874E-4</v>
      </c>
      <c r="BR77" s="117">
        <v>-5.2047159525905401E-6</v>
      </c>
      <c r="BS77" s="117">
        <v>-4.8215150342519601E-5</v>
      </c>
      <c r="BT77" s="117">
        <v>4.3268351201319499E-7</v>
      </c>
      <c r="BU77" s="117">
        <v>-2.6448705841801099E-5</v>
      </c>
      <c r="BV77" s="118">
        <v>1.5978650099107899E-2</v>
      </c>
      <c r="BW77" s="117">
        <v>2.2449660697191599E-5</v>
      </c>
      <c r="BX77" s="117">
        <v>8.5317252306724406E-5</v>
      </c>
      <c r="BY77" s="118">
        <v>2.3483592512347999E-4</v>
      </c>
      <c r="BZ77" s="118">
        <v>1.7035089061805201E-4</v>
      </c>
      <c r="CA77" s="117">
        <v>2.18091644999303E-5</v>
      </c>
      <c r="CB77" s="118">
        <v>-2.6530231391136498E-4</v>
      </c>
      <c r="CC77" s="118">
        <v>2.04422736381642E-4</v>
      </c>
      <c r="CD77" s="117">
        <v>4.3509581374780599E-5</v>
      </c>
      <c r="CE77" s="118">
        <v>-8.1888058290065897E-4</v>
      </c>
      <c r="CF77" s="118">
        <v>8.1524787643407696E-4</v>
      </c>
      <c r="CG77" s="118">
        <v>1.9364153772651399E-4</v>
      </c>
      <c r="CH77" s="118">
        <v>-1.07834405448587E-4</v>
      </c>
      <c r="CI77" s="118">
        <v>-7.0520530485721697E-3</v>
      </c>
      <c r="CJ77" s="118">
        <v>-3.11473075302814E-4</v>
      </c>
      <c r="CK77" s="118">
        <v>-3.7542356672611401E-4</v>
      </c>
      <c r="CL77" s="119">
        <v>-6.0017993886162802E-3</v>
      </c>
    </row>
    <row r="78" spans="2:90" s="12" customFormat="1" ht="14.25" customHeight="1" x14ac:dyDescent="0.25">
      <c r="G78" s="205"/>
      <c r="H78" s="7" t="s">
        <v>177</v>
      </c>
      <c r="I78" s="22">
        <f>I31*I68</f>
        <v>0</v>
      </c>
      <c r="J78" s="23">
        <v>0.52516962171414605</v>
      </c>
      <c r="M78" s="7" t="str">
        <f t="shared" si="5"/>
        <v>X</v>
      </c>
      <c r="N78" s="7" t="str">
        <f t="shared" si="3"/>
        <v>X</v>
      </c>
      <c r="O78" s="12" t="str">
        <v>BP2_Str</v>
      </c>
      <c r="P78" s="24" t="s">
        <v>177</v>
      </c>
      <c r="Q78" s="117">
        <v>-6.3754581786088497E-6</v>
      </c>
      <c r="R78" s="117">
        <v>5.5618695709671697E-5</v>
      </c>
      <c r="S78" s="117">
        <v>-6.5609222199173498E-6</v>
      </c>
      <c r="T78" s="117">
        <v>-3.1225463906111401E-5</v>
      </c>
      <c r="U78" s="117">
        <v>-3.8252261368908103E-5</v>
      </c>
      <c r="V78" s="117">
        <v>3.2354503102201598E-5</v>
      </c>
      <c r="W78" s="117">
        <v>7.5606490961180803E-5</v>
      </c>
      <c r="X78" s="117">
        <v>-3.36960630839935E-7</v>
      </c>
      <c r="Y78" s="117">
        <v>8.1916834587617406E-5</v>
      </c>
      <c r="Z78" s="118">
        <v>-1.47242378823441E-4</v>
      </c>
      <c r="AA78" s="117">
        <v>-1.86038948117292E-5</v>
      </c>
      <c r="AB78" s="118">
        <v>-9.1179356164845403E-4</v>
      </c>
      <c r="AC78" s="118">
        <v>-1.1568373672555E-4</v>
      </c>
      <c r="AD78" s="118">
        <v>8.9334124108034001E-4</v>
      </c>
      <c r="AE78" s="117">
        <v>8.1422698854228604E-5</v>
      </c>
      <c r="AF78" s="117">
        <v>-1.04741577540358E-5</v>
      </c>
      <c r="AG78" s="118">
        <v>-1.03885790097844E-4</v>
      </c>
      <c r="AH78" s="118">
        <v>2.27258420136094E-4</v>
      </c>
      <c r="AI78" s="118">
        <v>-2.09169095303331E-4</v>
      </c>
      <c r="AJ78" s="118">
        <v>2.23509505548079E-4</v>
      </c>
      <c r="AK78" s="118">
        <v>1.1892180018821701E-4</v>
      </c>
      <c r="AL78" s="118">
        <v>-1.4345591708976501E-4</v>
      </c>
      <c r="AM78" s="117">
        <v>1.17690967300374E-5</v>
      </c>
      <c r="AN78" s="117">
        <v>2.1876484483102999E-6</v>
      </c>
      <c r="AO78" s="117">
        <v>0</v>
      </c>
      <c r="AP78" s="118">
        <v>-1.28710062810549E-4</v>
      </c>
      <c r="AQ78" s="118">
        <v>-1.14280634106971E-4</v>
      </c>
      <c r="AR78" s="118">
        <v>0</v>
      </c>
      <c r="AS78" s="118">
        <v>0</v>
      </c>
      <c r="AT78" s="118">
        <v>0</v>
      </c>
      <c r="AU78" s="118">
        <v>0</v>
      </c>
      <c r="AV78" s="118">
        <v>1.8630423151773601E-4</v>
      </c>
      <c r="AW78" s="118">
        <v>-2.5426309758492399E-4</v>
      </c>
      <c r="AX78" s="118">
        <v>0</v>
      </c>
      <c r="AY78" s="118">
        <v>2.7708775217260401E-4</v>
      </c>
      <c r="AZ78" s="117">
        <v>4.8343228893324697E-6</v>
      </c>
      <c r="BA78" s="117">
        <v>0</v>
      </c>
      <c r="BB78" s="117">
        <v>3.5247473879714199E-5</v>
      </c>
      <c r="BC78" s="117">
        <v>6.7392779746447594E-5</v>
      </c>
      <c r="BD78" s="117">
        <v>0</v>
      </c>
      <c r="BE78" s="117">
        <v>0</v>
      </c>
      <c r="BF78" s="117">
        <v>0</v>
      </c>
      <c r="BG78" s="118">
        <v>-7.9289112848492896E-4</v>
      </c>
      <c r="BH78" s="118">
        <v>0</v>
      </c>
      <c r="BI78" s="118">
        <v>0</v>
      </c>
      <c r="BJ78" s="118">
        <v>0</v>
      </c>
      <c r="BK78" s="118">
        <v>0</v>
      </c>
      <c r="BL78" s="118">
        <v>3.4120376130344698E-4</v>
      </c>
      <c r="BM78" s="118">
        <v>0</v>
      </c>
      <c r="BN78" s="118">
        <v>0</v>
      </c>
      <c r="BO78" s="117">
        <v>1.14598945475854E-7</v>
      </c>
      <c r="BP78" s="117">
        <v>-1.2288368312279301E-6</v>
      </c>
      <c r="BQ78" s="117">
        <v>-3.80231873496474E-6</v>
      </c>
      <c r="BR78" s="117">
        <v>-2.8827611076014199E-6</v>
      </c>
      <c r="BS78" s="117">
        <v>-8.8645478102339497E-6</v>
      </c>
      <c r="BT78" s="117">
        <v>-4.3867138161532002E-7</v>
      </c>
      <c r="BU78" s="117">
        <v>-1.30899411388634E-5</v>
      </c>
      <c r="BV78" s="117">
        <v>2.2449660697191599E-5</v>
      </c>
      <c r="BW78" s="118">
        <v>2.9040533799608798E-3</v>
      </c>
      <c r="BX78" s="117">
        <v>-3.18902404652425E-5</v>
      </c>
      <c r="BY78" s="117">
        <v>3.48086083833289E-5</v>
      </c>
      <c r="BZ78" s="117">
        <v>-6.8070050051914603E-5</v>
      </c>
      <c r="CA78" s="117">
        <v>6.6684235221870099E-5</v>
      </c>
      <c r="CB78" s="118">
        <v>-4.5153022044848402E-4</v>
      </c>
      <c r="CC78" s="118">
        <v>-1.27599749775111E-4</v>
      </c>
      <c r="CD78" s="117">
        <v>2.3874226230791901E-5</v>
      </c>
      <c r="CE78" s="118">
        <v>1.9461981238066701E-4</v>
      </c>
      <c r="CF78" s="118">
        <v>4.8188574275331999E-4</v>
      </c>
      <c r="CG78" s="118">
        <v>-2.51809334433485E-3</v>
      </c>
      <c r="CH78" s="118">
        <v>-2.3777500908885499E-4</v>
      </c>
      <c r="CI78" s="118">
        <v>-2.7350198307120002E-4</v>
      </c>
      <c r="CJ78" s="118">
        <v>6.5025085563529005E-4</v>
      </c>
      <c r="CK78" s="118">
        <v>2.1957231442874399E-4</v>
      </c>
      <c r="CL78" s="119">
        <v>-3.0350432417725097E-4</v>
      </c>
    </row>
    <row r="79" spans="2:90" s="12" customFormat="1" ht="14.25" customHeight="1" x14ac:dyDescent="0.25">
      <c r="G79" s="205"/>
      <c r="H79" s="7" t="s">
        <v>126</v>
      </c>
      <c r="I79" s="22">
        <f>I34*I53</f>
        <v>0</v>
      </c>
      <c r="J79" s="23">
        <v>0.34489585084444602</v>
      </c>
      <c r="M79" s="7" t="str">
        <f t="shared" si="5"/>
        <v>X</v>
      </c>
      <c r="N79" s="7" t="str">
        <f t="shared" si="3"/>
        <v>X</v>
      </c>
      <c r="O79" s="12" t="str">
        <v>SmokerEver_COP</v>
      </c>
      <c r="P79" s="24" t="s">
        <v>126</v>
      </c>
      <c r="Q79" s="117">
        <v>-9.5410161206399493E-6</v>
      </c>
      <c r="R79" s="118">
        <v>1.0486023988363099E-4</v>
      </c>
      <c r="S79" s="118">
        <v>1.23644936082541E-4</v>
      </c>
      <c r="T79" s="118">
        <v>-1.2745164539285599E-4</v>
      </c>
      <c r="U79" s="117">
        <v>-4.4181820200193797E-5</v>
      </c>
      <c r="V79" s="118">
        <v>-4.5484151189617198E-4</v>
      </c>
      <c r="W79" s="117">
        <v>-3.2418694668410503E-5</v>
      </c>
      <c r="X79" s="117">
        <v>3.9556397847847798E-5</v>
      </c>
      <c r="Y79" s="118">
        <v>-1.21549357227748E-4</v>
      </c>
      <c r="Z79" s="118">
        <v>-1.2678497213357401E-4</v>
      </c>
      <c r="AA79" s="118">
        <v>-1.7666653580683799E-4</v>
      </c>
      <c r="AB79" s="117">
        <v>-4.8054218398674197E-5</v>
      </c>
      <c r="AC79" s="117">
        <v>7.5218864225007405E-5</v>
      </c>
      <c r="AD79" s="117">
        <v>2.95734461830896E-5</v>
      </c>
      <c r="AE79" s="118">
        <v>-8.5966249417322802E-4</v>
      </c>
      <c r="AF79" s="117">
        <v>-6.7632855312091896E-5</v>
      </c>
      <c r="AG79" s="117">
        <v>-2.5574666121600498E-5</v>
      </c>
      <c r="AH79" s="117">
        <v>1.9104460364116401E-5</v>
      </c>
      <c r="AI79" s="118">
        <v>-1.4123073453842301E-4</v>
      </c>
      <c r="AJ79" s="117">
        <v>4.4344629944200103E-5</v>
      </c>
      <c r="AK79" s="117">
        <v>1.9308323194916402E-6</v>
      </c>
      <c r="AL79" s="117">
        <v>-2.0179415209627701E-5</v>
      </c>
      <c r="AM79" s="117">
        <v>-4.1724669427264797E-5</v>
      </c>
      <c r="AN79" s="117">
        <v>2.6498041432007999E-7</v>
      </c>
      <c r="AO79" s="117">
        <v>0</v>
      </c>
      <c r="AP79" s="117">
        <v>6.1987080842513999E-7</v>
      </c>
      <c r="AQ79" s="118">
        <v>2.6118335449965599E-4</v>
      </c>
      <c r="AR79" s="118">
        <v>0</v>
      </c>
      <c r="AS79" s="118">
        <v>0</v>
      </c>
      <c r="AT79" s="118">
        <v>0</v>
      </c>
      <c r="AU79" s="118">
        <v>0</v>
      </c>
      <c r="AV79" s="118">
        <v>-4.1613546402305299E-4</v>
      </c>
      <c r="AW79" s="118">
        <v>-2.14243732572788E-4</v>
      </c>
      <c r="AX79" s="118">
        <v>0</v>
      </c>
      <c r="AY79" s="118">
        <v>-1.35077076977294E-4</v>
      </c>
      <c r="AZ79" s="118">
        <v>-2.1979700750491399E-4</v>
      </c>
      <c r="BA79" s="118">
        <v>0</v>
      </c>
      <c r="BB79" s="118">
        <v>-2.9096811203336897E-4</v>
      </c>
      <c r="BC79" s="117">
        <v>3.6879019331860999E-5</v>
      </c>
      <c r="BD79" s="117">
        <v>0</v>
      </c>
      <c r="BE79" s="117">
        <v>0</v>
      </c>
      <c r="BF79" s="117">
        <v>0</v>
      </c>
      <c r="BG79" s="117">
        <v>-8.7212552721164605E-6</v>
      </c>
      <c r="BH79" s="117">
        <v>0</v>
      </c>
      <c r="BI79" s="117">
        <v>0</v>
      </c>
      <c r="BJ79" s="117">
        <v>0</v>
      </c>
      <c r="BK79" s="117">
        <v>0</v>
      </c>
      <c r="BL79" s="118">
        <v>-3.6167439107404297E-4</v>
      </c>
      <c r="BM79" s="118">
        <v>0</v>
      </c>
      <c r="BN79" s="118">
        <v>0</v>
      </c>
      <c r="BO79" s="117">
        <v>-2.5540258088538801E-8</v>
      </c>
      <c r="BP79" s="117">
        <v>-5.3027259677992001E-6</v>
      </c>
      <c r="BQ79" s="117">
        <v>4.1225825763043902E-6</v>
      </c>
      <c r="BR79" s="117">
        <v>2.2961174240879102E-6</v>
      </c>
      <c r="BS79" s="117">
        <v>4.7298682550320203E-6</v>
      </c>
      <c r="BT79" s="117">
        <v>-3.6346302884212698E-6</v>
      </c>
      <c r="BU79" s="117">
        <v>2.5381360232720401E-6</v>
      </c>
      <c r="BV79" s="117">
        <v>8.5317252306724406E-5</v>
      </c>
      <c r="BW79" s="117">
        <v>-3.18902404652425E-5</v>
      </c>
      <c r="BX79" s="118">
        <v>2.6729288880424701E-3</v>
      </c>
      <c r="BY79" s="118">
        <v>-2.0557659980809299E-4</v>
      </c>
      <c r="BZ79" s="118">
        <v>-1.5727882346621501E-4</v>
      </c>
      <c r="CA79" s="117">
        <v>-4.5376700325937603E-5</v>
      </c>
      <c r="CB79" s="117">
        <v>-4.4548450634182897E-5</v>
      </c>
      <c r="CC79" s="117">
        <v>6.0324214132390002E-5</v>
      </c>
      <c r="CD79" s="118">
        <v>-1.06677865416534E-4</v>
      </c>
      <c r="CE79" s="118">
        <v>1.03077458828311E-4</v>
      </c>
      <c r="CF79" s="118">
        <v>-2.05276528530792E-4</v>
      </c>
      <c r="CG79" s="117">
        <v>9.7505318758089703E-5</v>
      </c>
      <c r="CH79" s="118">
        <v>-1.99883409395232E-4</v>
      </c>
      <c r="CI79" s="117">
        <v>7.7513605416096E-5</v>
      </c>
      <c r="CJ79" s="118">
        <v>6.95516850728092E-4</v>
      </c>
      <c r="CK79" s="117">
        <v>8.6222396114996803E-5</v>
      </c>
      <c r="CL79" s="119">
        <v>-1.11064172830164E-3</v>
      </c>
    </row>
    <row r="80" spans="2:90" s="12" customFormat="1" ht="14.25" customHeight="1" x14ac:dyDescent="0.25">
      <c r="G80" s="205"/>
      <c r="H80" s="7" t="s">
        <v>178</v>
      </c>
      <c r="I80" s="22">
        <f>I40*I59</f>
        <v>0</v>
      </c>
      <c r="J80" s="23">
        <v>-0.31395572632646701</v>
      </c>
      <c r="M80" s="7" t="str">
        <f t="shared" si="5"/>
        <v>X</v>
      </c>
      <c r="N80" s="7" t="str">
        <f t="shared" si="3"/>
        <v>X</v>
      </c>
      <c r="O80" s="12" t="str">
        <v>HbA1C2_IBS</v>
      </c>
      <c r="P80" s="24" t="s">
        <v>178</v>
      </c>
      <c r="Q80" s="117">
        <v>9.3815653296052694E-6</v>
      </c>
      <c r="R80" s="117">
        <v>-4.2175813084706201E-5</v>
      </c>
      <c r="S80" s="118">
        <v>-1.5992390840249899E-4</v>
      </c>
      <c r="T80" s="117">
        <v>8.2484887418791004E-5</v>
      </c>
      <c r="U80" s="117">
        <v>1.7466791342345299E-6</v>
      </c>
      <c r="V80" s="117">
        <v>5.1701088214059902E-5</v>
      </c>
      <c r="W80" s="117">
        <v>-4.1326867397177302E-5</v>
      </c>
      <c r="X80" s="117">
        <v>7.6085658137738603E-5</v>
      </c>
      <c r="Y80" s="118">
        <v>-4.0978697025640602E-4</v>
      </c>
      <c r="Z80" s="118">
        <v>4.4173564703724899E-4</v>
      </c>
      <c r="AA80" s="118">
        <v>-1.06427902569704E-4</v>
      </c>
      <c r="AB80" s="117">
        <v>-2.5119316063505102E-5</v>
      </c>
      <c r="AC80" s="117">
        <v>-1.3460799017361799E-5</v>
      </c>
      <c r="AD80" s="118">
        <v>-2.35903266216465E-4</v>
      </c>
      <c r="AE80" s="117">
        <v>3.8058806706493097E-5</v>
      </c>
      <c r="AF80" s="118">
        <v>1.30402207166879E-4</v>
      </c>
      <c r="AG80" s="117">
        <v>3.0090551510752399E-5</v>
      </c>
      <c r="AH80" s="118">
        <v>1.3524375495371701E-4</v>
      </c>
      <c r="AI80" s="118">
        <v>2.5491421382325301E-4</v>
      </c>
      <c r="AJ80" s="117">
        <v>3.7289938389764502E-5</v>
      </c>
      <c r="AK80" s="118">
        <v>-6.0985351046214796E-4</v>
      </c>
      <c r="AL80" s="118">
        <v>1.8866352718459201E-4</v>
      </c>
      <c r="AM80" s="117">
        <v>-4.1859999859812499E-5</v>
      </c>
      <c r="AN80" s="117">
        <v>2.77423083729776E-6</v>
      </c>
      <c r="AO80" s="117">
        <v>0</v>
      </c>
      <c r="AP80" s="118">
        <v>1.09156796032192E-4</v>
      </c>
      <c r="AQ80" s="118">
        <v>8.6551836410334905E-4</v>
      </c>
      <c r="AR80" s="118">
        <v>0</v>
      </c>
      <c r="AS80" s="118">
        <v>0</v>
      </c>
      <c r="AT80" s="118">
        <v>0</v>
      </c>
      <c r="AU80" s="118">
        <v>0</v>
      </c>
      <c r="AV80" s="118">
        <v>-1.20848624404191E-4</v>
      </c>
      <c r="AW80" s="117">
        <v>-6.0288195450859303E-5</v>
      </c>
      <c r="AX80" s="117">
        <v>0</v>
      </c>
      <c r="AY80" s="118">
        <v>2.5162989138671098E-4</v>
      </c>
      <c r="AZ80" s="117">
        <v>2.8378669145948298E-5</v>
      </c>
      <c r="BA80" s="117">
        <v>0</v>
      </c>
      <c r="BB80" s="118">
        <v>1.0984987909747199E-4</v>
      </c>
      <c r="BC80" s="118">
        <v>-3.10452880582229E-4</v>
      </c>
      <c r="BD80" s="118">
        <v>0</v>
      </c>
      <c r="BE80" s="118">
        <v>0</v>
      </c>
      <c r="BF80" s="118">
        <v>0</v>
      </c>
      <c r="BG80" s="117">
        <v>-9.6109470293483502E-5</v>
      </c>
      <c r="BH80" s="117">
        <v>0</v>
      </c>
      <c r="BI80" s="117">
        <v>0</v>
      </c>
      <c r="BJ80" s="117">
        <v>0</v>
      </c>
      <c r="BK80" s="117">
        <v>0</v>
      </c>
      <c r="BL80" s="118">
        <v>1.2918072285322301E-3</v>
      </c>
      <c r="BM80" s="118">
        <v>0</v>
      </c>
      <c r="BN80" s="118">
        <v>0</v>
      </c>
      <c r="BO80" s="117">
        <v>-3.6654630311544402E-7</v>
      </c>
      <c r="BP80" s="117">
        <v>-1.52308243730134E-5</v>
      </c>
      <c r="BQ80" s="117">
        <v>-5.5917632693577201E-7</v>
      </c>
      <c r="BR80" s="117">
        <v>-3.4708459908861498E-6</v>
      </c>
      <c r="BS80" s="117">
        <v>-3.7304277183179798E-5</v>
      </c>
      <c r="BT80" s="117">
        <v>-8.8677402676213297E-7</v>
      </c>
      <c r="BU80" s="117">
        <v>-2.8087359483058302E-5</v>
      </c>
      <c r="BV80" s="118">
        <v>2.3483592512347999E-4</v>
      </c>
      <c r="BW80" s="117">
        <v>3.48086083833289E-5</v>
      </c>
      <c r="BX80" s="118">
        <v>-2.0557659980809299E-4</v>
      </c>
      <c r="BY80" s="118">
        <v>1.2493030911985101E-2</v>
      </c>
      <c r="BZ80" s="118">
        <v>1.9646390064874999E-4</v>
      </c>
      <c r="CA80" s="118">
        <v>-1.3306625182977501E-4</v>
      </c>
      <c r="CB80" s="117">
        <v>-5.8916668164606803E-5</v>
      </c>
      <c r="CC80" s="118">
        <v>1.19551012315002E-4</v>
      </c>
      <c r="CD80" s="118">
        <v>-1.4040361355540401E-4</v>
      </c>
      <c r="CE80" s="118">
        <v>1.8549857113715E-4</v>
      </c>
      <c r="CF80" s="118">
        <v>7.5098048074943098E-4</v>
      </c>
      <c r="CG80" s="118">
        <v>1.1375890187782601E-4</v>
      </c>
      <c r="CH80" s="118">
        <v>4.4392238738929102E-4</v>
      </c>
      <c r="CI80" s="117">
        <v>7.1635530786343603E-5</v>
      </c>
      <c r="CJ80" s="117">
        <v>-3.6003639965611999E-5</v>
      </c>
      <c r="CK80" s="117">
        <v>-2.17657053736198E-5</v>
      </c>
      <c r="CL80" s="120">
        <v>-8.7488796083377204E-6</v>
      </c>
    </row>
    <row r="81" spans="2:90" s="12" customFormat="1" ht="14.25" customHeight="1" x14ac:dyDescent="0.25">
      <c r="G81" s="205"/>
      <c r="H81" s="7" t="s">
        <v>382</v>
      </c>
      <c r="I81" s="22">
        <f>I21*I58</f>
        <v>0</v>
      </c>
      <c r="J81" s="23">
        <v>-0.55238521955433995</v>
      </c>
      <c r="M81" s="7" t="str">
        <f t="shared" si="5"/>
        <v>X</v>
      </c>
      <c r="N81" s="7" t="str">
        <f t="shared" si="3"/>
        <v>X</v>
      </c>
      <c r="O81" s="12" t="str">
        <v>IMD2_Hyp</v>
      </c>
      <c r="P81" s="24" t="s">
        <v>382</v>
      </c>
      <c r="Q81" s="117">
        <v>-3.1169587038347599E-5</v>
      </c>
      <c r="R81" s="118">
        <v>-2.0328839993560201E-2</v>
      </c>
      <c r="S81" s="117">
        <v>-6.2487957661707001E-5</v>
      </c>
      <c r="T81" s="117">
        <v>4.8333613136365897E-5</v>
      </c>
      <c r="U81" s="117">
        <v>-2.3965182556766099E-5</v>
      </c>
      <c r="V81" s="118">
        <v>-8.6084406264616401E-4</v>
      </c>
      <c r="W81" s="117">
        <v>2.5093903339079E-5</v>
      </c>
      <c r="X81" s="118">
        <v>-1.3731003802672199E-4</v>
      </c>
      <c r="Y81" s="117">
        <v>9.2292018226965703E-5</v>
      </c>
      <c r="Z81" s="117">
        <v>-9.5526366615835299E-5</v>
      </c>
      <c r="AA81" s="118">
        <v>-2.10477664016267E-4</v>
      </c>
      <c r="AB81" s="117">
        <v>-5.7499023426363401E-5</v>
      </c>
      <c r="AC81" s="117">
        <v>-7.4049016047615394E-5</v>
      </c>
      <c r="AD81" s="117">
        <v>9.27241210854895E-6</v>
      </c>
      <c r="AE81" s="117">
        <v>4.96069588805368E-5</v>
      </c>
      <c r="AF81" s="117">
        <v>-6.4604659888049904E-5</v>
      </c>
      <c r="AG81" s="118">
        <v>-2.56313274867135E-4</v>
      </c>
      <c r="AH81" s="117">
        <v>5.5535375020659901E-5</v>
      </c>
      <c r="AI81" s="117">
        <v>6.4865821363057494E-5</v>
      </c>
      <c r="AJ81" s="118">
        <v>-1.6861065296583201E-4</v>
      </c>
      <c r="AK81" s="117">
        <v>3.1782597252909003E-5</v>
      </c>
      <c r="AL81" s="118">
        <v>1.7397422903429299E-4</v>
      </c>
      <c r="AM81" s="117">
        <v>-6.4800900922262793E-5</v>
      </c>
      <c r="AN81" s="117">
        <v>-1.30063694171914E-6</v>
      </c>
      <c r="AO81" s="117">
        <v>0</v>
      </c>
      <c r="AP81" s="117">
        <v>8.1981736554969394E-6</v>
      </c>
      <c r="AQ81" s="118">
        <v>1.9141703569441799E-3</v>
      </c>
      <c r="AR81" s="118">
        <v>0</v>
      </c>
      <c r="AS81" s="118">
        <v>0</v>
      </c>
      <c r="AT81" s="118">
        <v>0</v>
      </c>
      <c r="AU81" s="118">
        <v>0</v>
      </c>
      <c r="AV81" s="118">
        <v>-5.5978328869280599E-4</v>
      </c>
      <c r="AW81" s="118">
        <v>3.3015831879514598E-4</v>
      </c>
      <c r="AX81" s="118">
        <v>0</v>
      </c>
      <c r="AY81" s="118">
        <v>-6.3893020938128999E-4</v>
      </c>
      <c r="AZ81" s="118">
        <v>2.2415815280398799E-4</v>
      </c>
      <c r="BA81" s="118">
        <v>0</v>
      </c>
      <c r="BB81" s="117">
        <v>-4.8342354313358003E-5</v>
      </c>
      <c r="BC81" s="118">
        <v>-2.2406775193125599E-2</v>
      </c>
      <c r="BD81" s="118">
        <v>0</v>
      </c>
      <c r="BE81" s="118">
        <v>0</v>
      </c>
      <c r="BF81" s="118">
        <v>0</v>
      </c>
      <c r="BG81" s="117">
        <v>3.8285380998105403E-5</v>
      </c>
      <c r="BH81" s="117">
        <v>0</v>
      </c>
      <c r="BI81" s="117">
        <v>0</v>
      </c>
      <c r="BJ81" s="117">
        <v>0</v>
      </c>
      <c r="BK81" s="117">
        <v>0</v>
      </c>
      <c r="BL81" s="118">
        <v>-1.0795065492428899E-3</v>
      </c>
      <c r="BM81" s="118">
        <v>0</v>
      </c>
      <c r="BN81" s="118">
        <v>0</v>
      </c>
      <c r="BO81" s="117">
        <v>4.1274987734436503E-5</v>
      </c>
      <c r="BP81" s="117">
        <v>-3.4710461886711703E-5</v>
      </c>
      <c r="BQ81" s="117">
        <v>5.9862390787480403E-6</v>
      </c>
      <c r="BR81" s="117">
        <v>-4.4739061164311002E-6</v>
      </c>
      <c r="BS81" s="117">
        <v>2.26935708296513E-5</v>
      </c>
      <c r="BT81" s="117">
        <v>3.7942214045206599E-6</v>
      </c>
      <c r="BU81" s="117">
        <v>4.4853680823145398E-5</v>
      </c>
      <c r="BV81" s="118">
        <v>1.7035089061805201E-4</v>
      </c>
      <c r="BW81" s="117">
        <v>-6.8070050051914603E-5</v>
      </c>
      <c r="BX81" s="118">
        <v>-1.5727882346621501E-4</v>
      </c>
      <c r="BY81" s="118">
        <v>1.9646390064874999E-4</v>
      </c>
      <c r="BZ81" s="118">
        <v>2.32691344755665E-2</v>
      </c>
      <c r="CA81" s="117">
        <v>-9.7845884995170296E-5</v>
      </c>
      <c r="CB81" s="118">
        <v>1.80518648313881E-4</v>
      </c>
      <c r="CC81" s="118">
        <v>-2.3030120110547001E-4</v>
      </c>
      <c r="CD81" s="118">
        <v>-1.9239165426510299E-4</v>
      </c>
      <c r="CE81" s="118">
        <v>3.49767017483879E-4</v>
      </c>
      <c r="CF81" s="118">
        <v>5.8505051520680402E-4</v>
      </c>
      <c r="CG81" s="117">
        <v>-2.2000923358288598E-5</v>
      </c>
      <c r="CH81" s="118">
        <v>1.12278092596269E-4</v>
      </c>
      <c r="CI81" s="118">
        <v>-1.52441593902779E-2</v>
      </c>
      <c r="CJ81" s="118">
        <v>4.6907481312239699E-4</v>
      </c>
      <c r="CK81" s="118">
        <v>-4.6350831403593599E-4</v>
      </c>
      <c r="CL81" s="119">
        <v>-1.6344140889725699E-2</v>
      </c>
    </row>
    <row r="82" spans="2:90" s="12" customFormat="1" ht="14.25" customHeight="1" x14ac:dyDescent="0.25">
      <c r="G82" s="205"/>
      <c r="H82" s="7" t="s">
        <v>154</v>
      </c>
      <c r="I82" s="22">
        <f>I47*I41</f>
        <v>0</v>
      </c>
      <c r="J82" s="23">
        <v>0.71586471992285605</v>
      </c>
      <c r="M82" s="7" t="str">
        <f t="shared" si="5"/>
        <v>X</v>
      </c>
      <c r="N82" s="7" t="str">
        <f t="shared" si="3"/>
        <v>X</v>
      </c>
      <c r="O82" s="12" t="str">
        <v>HbA1C3_Amp</v>
      </c>
      <c r="P82" s="24" t="s">
        <v>154</v>
      </c>
      <c r="Q82" s="117">
        <v>-7.6479722749770901E-6</v>
      </c>
      <c r="R82" s="118">
        <v>1.1099339862307599E-4</v>
      </c>
      <c r="S82" s="117">
        <v>-4.61347312088128E-5</v>
      </c>
      <c r="T82" s="117">
        <v>-7.7033247060576905E-5</v>
      </c>
      <c r="U82" s="117">
        <v>9.9065179193741294E-5</v>
      </c>
      <c r="V82" s="118">
        <v>4.5559279939253399E-4</v>
      </c>
      <c r="W82" s="118">
        <v>2.4586835486623801E-4</v>
      </c>
      <c r="X82" s="117">
        <v>1.74531088808334E-5</v>
      </c>
      <c r="Y82" s="118">
        <v>-3.0651619291892102E-4</v>
      </c>
      <c r="Z82" s="118">
        <v>2.16274956265953E-4</v>
      </c>
      <c r="AA82" s="117">
        <v>4.5973230601781101E-6</v>
      </c>
      <c r="AB82" s="117">
        <v>5.7420218638344899E-5</v>
      </c>
      <c r="AC82" s="118">
        <v>1.5220264144727701E-4</v>
      </c>
      <c r="AD82" s="118">
        <v>-2.5447435179365798E-4</v>
      </c>
      <c r="AE82" s="117">
        <v>3.8688528544913899E-6</v>
      </c>
      <c r="AF82" s="118">
        <v>-1.04070150618267E-4</v>
      </c>
      <c r="AG82" s="117">
        <v>-4.8795728206511601E-5</v>
      </c>
      <c r="AH82" s="118">
        <v>3.7732895489559301E-4</v>
      </c>
      <c r="AI82" s="117">
        <v>4.0834517524144499E-5</v>
      </c>
      <c r="AJ82" s="117">
        <v>-4.6840313019375603E-5</v>
      </c>
      <c r="AK82" s="117">
        <v>7.1439071571794205E-5</v>
      </c>
      <c r="AL82" s="118">
        <v>-3.8217354709948499E-4</v>
      </c>
      <c r="AM82" s="118">
        <v>-3.0085226828892E-4</v>
      </c>
      <c r="AN82" s="117">
        <v>-9.7304731340939203E-6</v>
      </c>
      <c r="AO82" s="117">
        <v>0</v>
      </c>
      <c r="AP82" s="117">
        <v>-7.40840560511109E-5</v>
      </c>
      <c r="AQ82" s="118">
        <v>-9.78688370878362E-4</v>
      </c>
      <c r="AR82" s="118">
        <v>0</v>
      </c>
      <c r="AS82" s="118">
        <v>0</v>
      </c>
      <c r="AT82" s="118">
        <v>0</v>
      </c>
      <c r="AU82" s="118">
        <v>0</v>
      </c>
      <c r="AV82" s="117">
        <v>8.33756365050581E-5</v>
      </c>
      <c r="AW82" s="118">
        <v>-1.3233815276941399E-3</v>
      </c>
      <c r="AX82" s="118">
        <v>0</v>
      </c>
      <c r="AY82" s="118">
        <v>2.5834328865709298E-4</v>
      </c>
      <c r="AZ82" s="118">
        <v>-3.17817618130898E-4</v>
      </c>
      <c r="BA82" s="118">
        <v>0</v>
      </c>
      <c r="BB82" s="117">
        <v>-3.8070363919147001E-5</v>
      </c>
      <c r="BC82" s="118">
        <v>-1.20776154804547E-3</v>
      </c>
      <c r="BD82" s="118">
        <v>0</v>
      </c>
      <c r="BE82" s="118">
        <v>0</v>
      </c>
      <c r="BF82" s="118">
        <v>0</v>
      </c>
      <c r="BG82" s="118">
        <v>-3.3378308078597701E-4</v>
      </c>
      <c r="BH82" s="118">
        <v>0</v>
      </c>
      <c r="BI82" s="118">
        <v>0</v>
      </c>
      <c r="BJ82" s="118">
        <v>0</v>
      </c>
      <c r="BK82" s="118">
        <v>0</v>
      </c>
      <c r="BL82" s="118">
        <v>-1.1661886190555001E-3</v>
      </c>
      <c r="BM82" s="118">
        <v>0</v>
      </c>
      <c r="BN82" s="118">
        <v>0</v>
      </c>
      <c r="BO82" s="117">
        <v>1.6795100677241901E-5</v>
      </c>
      <c r="BP82" s="117">
        <v>1.11895319540598E-5</v>
      </c>
      <c r="BQ82" s="117">
        <v>-1.0290964783755E-6</v>
      </c>
      <c r="BR82" s="117">
        <v>6.2533214491717199E-6</v>
      </c>
      <c r="BS82" s="117">
        <v>2.11818182152097E-5</v>
      </c>
      <c r="BT82" s="117">
        <v>1.8184385712877399E-6</v>
      </c>
      <c r="BU82" s="117">
        <v>7.3396495015223998E-6</v>
      </c>
      <c r="BV82" s="117">
        <v>2.18091644999303E-5</v>
      </c>
      <c r="BW82" s="117">
        <v>6.6684235221870099E-5</v>
      </c>
      <c r="BX82" s="117">
        <v>-4.5376700325937603E-5</v>
      </c>
      <c r="BY82" s="118">
        <v>-1.3306625182977501E-4</v>
      </c>
      <c r="BZ82" s="117">
        <v>-9.7845884995170296E-5</v>
      </c>
      <c r="CA82" s="118">
        <v>1.14056678868188E-2</v>
      </c>
      <c r="CB82" s="118">
        <v>5.1256746618104398E-4</v>
      </c>
      <c r="CC82" s="118">
        <v>-8.10468927143341E-4</v>
      </c>
      <c r="CD82" s="117">
        <v>4.0582357877360402E-6</v>
      </c>
      <c r="CE82" s="118">
        <v>4.3443054536438199E-4</v>
      </c>
      <c r="CF82" s="118">
        <v>3.77960462612028E-4</v>
      </c>
      <c r="CG82" s="118">
        <v>-2.7558636727366301E-4</v>
      </c>
      <c r="CH82" s="118">
        <v>7.21767399470781E-4</v>
      </c>
      <c r="CI82" s="118">
        <v>-1.9117188360504299E-4</v>
      </c>
      <c r="CJ82" s="118">
        <v>2.5645234338941998E-4</v>
      </c>
      <c r="CK82" s="118">
        <v>1.3387876841504001E-3</v>
      </c>
      <c r="CL82" s="119">
        <v>2.5818134984945199E-4</v>
      </c>
    </row>
    <row r="83" spans="2:90" s="12" customFormat="1" ht="14.25" customHeight="1" x14ac:dyDescent="0.25">
      <c r="G83" s="205"/>
      <c r="H83" s="7" t="s">
        <v>179</v>
      </c>
      <c r="I83" s="22">
        <f>I39*I56</f>
        <v>0</v>
      </c>
      <c r="J83" s="23">
        <v>0.54305140992699397</v>
      </c>
      <c r="M83" s="7" t="str">
        <f t="shared" si="5"/>
        <v>X</v>
      </c>
      <c r="N83" s="7" t="str">
        <f t="shared" si="3"/>
        <v>X</v>
      </c>
      <c r="O83" s="12" t="str">
        <v>HbA1C1_Epi</v>
      </c>
      <c r="P83" s="24" t="s">
        <v>179</v>
      </c>
      <c r="Q83" s="117">
        <v>3.8627252848653103E-6</v>
      </c>
      <c r="R83" s="118">
        <v>-2.1259897444684999E-4</v>
      </c>
      <c r="S83" s="117">
        <v>-7.7523405836189005E-5</v>
      </c>
      <c r="T83" s="118">
        <v>1.47342330263746E-4</v>
      </c>
      <c r="U83" s="117">
        <v>-4.0695014048239503E-5</v>
      </c>
      <c r="V83" s="118">
        <v>-4.8805858076554002E-4</v>
      </c>
      <c r="W83" s="117">
        <v>6.3446907199964202E-6</v>
      </c>
      <c r="X83" s="117">
        <v>-4.7438866843887898E-5</v>
      </c>
      <c r="Y83" s="117">
        <v>7.3541496149495597E-6</v>
      </c>
      <c r="Z83" s="117">
        <v>-3.0658582646132001E-6</v>
      </c>
      <c r="AA83" s="117">
        <v>-9.2780974805031396E-6</v>
      </c>
      <c r="AB83" s="118">
        <v>1.76825946095159E-4</v>
      </c>
      <c r="AC83" s="117">
        <v>-7.2976486337095899E-6</v>
      </c>
      <c r="AD83" s="117">
        <v>9.9706979847732693E-5</v>
      </c>
      <c r="AE83" s="117">
        <v>1.8899555954128E-5</v>
      </c>
      <c r="AF83" s="117">
        <v>-5.1322663646983401E-6</v>
      </c>
      <c r="AG83" s="117">
        <v>-6.6997588720507303E-5</v>
      </c>
      <c r="AH83" s="117">
        <v>6.4023540152994198E-5</v>
      </c>
      <c r="AI83" s="117">
        <v>6.7389498877067899E-5</v>
      </c>
      <c r="AJ83" s="118">
        <v>-4.4851981606104202E-4</v>
      </c>
      <c r="AK83" s="117">
        <v>-3.8364211826734898E-5</v>
      </c>
      <c r="AL83" s="117">
        <v>2.69620242824974E-5</v>
      </c>
      <c r="AM83" s="117">
        <v>5.05381168523609E-5</v>
      </c>
      <c r="AN83" s="117">
        <v>-2.3471262453534001E-6</v>
      </c>
      <c r="AO83" s="117">
        <v>0</v>
      </c>
      <c r="AP83" s="117">
        <v>-3.4415959549529801E-5</v>
      </c>
      <c r="AQ83" s="118">
        <v>-1.4346181218610899E-3</v>
      </c>
      <c r="AR83" s="118">
        <v>0</v>
      </c>
      <c r="AS83" s="118">
        <v>0</v>
      </c>
      <c r="AT83" s="118">
        <v>0</v>
      </c>
      <c r="AU83" s="118">
        <v>0</v>
      </c>
      <c r="AV83" s="118">
        <v>4.1134364137417398E-4</v>
      </c>
      <c r="AW83" s="118">
        <v>3.9911962769058102E-4</v>
      </c>
      <c r="AX83" s="118">
        <v>0</v>
      </c>
      <c r="AY83" s="118">
        <v>4.1277072259548802E-4</v>
      </c>
      <c r="AZ83" s="118">
        <v>-3.3114477514139997E-4</v>
      </c>
      <c r="BA83" s="118">
        <v>0</v>
      </c>
      <c r="BB83" s="117">
        <v>3.1301381141249703E-5</v>
      </c>
      <c r="BC83" s="118">
        <v>-3.7266068825047199E-4</v>
      </c>
      <c r="BD83" s="118">
        <v>0</v>
      </c>
      <c r="BE83" s="118">
        <v>0</v>
      </c>
      <c r="BF83" s="118">
        <v>0</v>
      </c>
      <c r="BG83" s="117">
        <v>4.2982467797415302E-5</v>
      </c>
      <c r="BH83" s="117">
        <v>0</v>
      </c>
      <c r="BI83" s="117">
        <v>0</v>
      </c>
      <c r="BJ83" s="117">
        <v>0</v>
      </c>
      <c r="BK83" s="117">
        <v>0</v>
      </c>
      <c r="BL83" s="118">
        <v>-4.9808568658524298E-4</v>
      </c>
      <c r="BM83" s="118">
        <v>0</v>
      </c>
      <c r="BN83" s="118">
        <v>0</v>
      </c>
      <c r="BO83" s="117">
        <v>4.41234856443468E-6</v>
      </c>
      <c r="BP83" s="117">
        <v>2.28418814333021E-5</v>
      </c>
      <c r="BQ83" s="117">
        <v>-2.1564897654914202E-6</v>
      </c>
      <c r="BR83" s="117">
        <v>2.9054015260985099E-6</v>
      </c>
      <c r="BS83" s="117">
        <v>4.03855932739044E-6</v>
      </c>
      <c r="BT83" s="117">
        <v>2.5835138534131201E-7</v>
      </c>
      <c r="BU83" s="117">
        <v>1.6162689386229301E-5</v>
      </c>
      <c r="BV83" s="118">
        <v>-2.6530231391136498E-4</v>
      </c>
      <c r="BW83" s="118">
        <v>-4.5153022044848402E-4</v>
      </c>
      <c r="BX83" s="117">
        <v>-4.4548450634182897E-5</v>
      </c>
      <c r="BY83" s="117">
        <v>-5.8916668164606803E-5</v>
      </c>
      <c r="BZ83" s="118">
        <v>1.80518648313881E-4</v>
      </c>
      <c r="CA83" s="118">
        <v>5.1256746618104398E-4</v>
      </c>
      <c r="CB83" s="118">
        <v>7.3262924647464998E-3</v>
      </c>
      <c r="CC83" s="118">
        <v>-8.3430302595629397E-4</v>
      </c>
      <c r="CD83" s="117">
        <v>-1.8286075149964201E-5</v>
      </c>
      <c r="CE83" s="118">
        <v>-8.1473756303076204E-4</v>
      </c>
      <c r="CF83" s="118">
        <v>-6.6868777891256005E-4</v>
      </c>
      <c r="CG83" s="118">
        <v>2.7474399398658698E-4</v>
      </c>
      <c r="CH83" s="118">
        <v>-4.1084453855921502E-4</v>
      </c>
      <c r="CI83" s="118">
        <v>5.8838260188325497E-4</v>
      </c>
      <c r="CJ83" s="118">
        <v>-1.73275167556022E-3</v>
      </c>
      <c r="CK83" s="118">
        <v>-3.79075459115811E-4</v>
      </c>
      <c r="CL83" s="119">
        <v>8.5077776457347001E-4</v>
      </c>
    </row>
    <row r="84" spans="2:90" s="12" customFormat="1" ht="14.25" customHeight="1" x14ac:dyDescent="0.25">
      <c r="G84" s="205"/>
      <c r="H84" s="7" t="s">
        <v>180</v>
      </c>
      <c r="I84" s="22">
        <f>I39*I49</f>
        <v>0</v>
      </c>
      <c r="J84" s="23">
        <v>0.48963000230207798</v>
      </c>
      <c r="M84" s="7" t="str">
        <f t="shared" ref="M84:M93" si="6">IF(H84=P84,"X","")</f>
        <v>X</v>
      </c>
      <c r="N84" s="7" t="str">
        <f t="shared" si="3"/>
        <v>X</v>
      </c>
      <c r="O84" s="12" t="str">
        <v>HbA1C1_Bli</v>
      </c>
      <c r="P84" s="24" t="s">
        <v>180</v>
      </c>
      <c r="Q84" s="117">
        <v>2.4803809322735199E-6</v>
      </c>
      <c r="R84" s="117">
        <v>-3.41962332039993E-5</v>
      </c>
      <c r="S84" s="117">
        <v>-7.57812812010385E-5</v>
      </c>
      <c r="T84" s="117">
        <v>-2.4626906351793999E-5</v>
      </c>
      <c r="U84" s="117">
        <v>3.8492088706549298E-5</v>
      </c>
      <c r="V84" s="117">
        <v>-9.0471281897564802E-5</v>
      </c>
      <c r="W84" s="117">
        <v>-7.5152621034718295E-5</v>
      </c>
      <c r="X84" s="118">
        <v>1.5049939691302299E-4</v>
      </c>
      <c r="Y84" s="117">
        <v>-6.1399005575514103E-5</v>
      </c>
      <c r="Z84" s="118">
        <v>1.6226585717476301E-4</v>
      </c>
      <c r="AA84" s="117">
        <v>-1.65912138491454E-5</v>
      </c>
      <c r="AB84" s="117">
        <v>6.1633852741150097E-5</v>
      </c>
      <c r="AC84" s="118">
        <v>-1.4544284887308201E-4</v>
      </c>
      <c r="AD84" s="117">
        <v>-7.0038732149600803E-5</v>
      </c>
      <c r="AE84" s="117">
        <v>-1.67497843810616E-5</v>
      </c>
      <c r="AF84" s="118">
        <v>3.39538846842959E-4</v>
      </c>
      <c r="AG84" s="117">
        <v>-2.35964344201027E-5</v>
      </c>
      <c r="AH84" s="118">
        <v>1.28972705145809E-4</v>
      </c>
      <c r="AI84" s="118">
        <v>-2.5610711563141302E-4</v>
      </c>
      <c r="AJ84" s="118">
        <v>-2.2965312598642999E-4</v>
      </c>
      <c r="AK84" s="117">
        <v>-8.3833337332508696E-5</v>
      </c>
      <c r="AL84" s="117">
        <v>-6.0613617450501898E-5</v>
      </c>
      <c r="AM84" s="117">
        <v>-6.0216134539926198E-5</v>
      </c>
      <c r="AN84" s="117">
        <v>-5.1628094063988699E-6</v>
      </c>
      <c r="AO84" s="117">
        <v>0</v>
      </c>
      <c r="AP84" s="117">
        <v>2.1225390638633501E-6</v>
      </c>
      <c r="AQ84" s="118">
        <v>5.6406682216419697E-4</v>
      </c>
      <c r="AR84" s="118">
        <v>0</v>
      </c>
      <c r="AS84" s="118">
        <v>0</v>
      </c>
      <c r="AT84" s="118">
        <v>0</v>
      </c>
      <c r="AU84" s="118">
        <v>0</v>
      </c>
      <c r="AV84" s="117">
        <v>4.15328267172052E-5</v>
      </c>
      <c r="AW84" s="118">
        <v>-3.0771708703894999E-4</v>
      </c>
      <c r="AX84" s="118">
        <v>0</v>
      </c>
      <c r="AY84" s="118">
        <v>-1.14808880760638E-4</v>
      </c>
      <c r="AZ84" s="117">
        <v>8.0022853078830003E-5</v>
      </c>
      <c r="BA84" s="117">
        <v>0</v>
      </c>
      <c r="BB84" s="117">
        <v>-7.5548216939705704E-5</v>
      </c>
      <c r="BC84" s="118">
        <v>2.6638668746699199E-4</v>
      </c>
      <c r="BD84" s="118">
        <v>0</v>
      </c>
      <c r="BE84" s="118">
        <v>0</v>
      </c>
      <c r="BF84" s="118">
        <v>0</v>
      </c>
      <c r="BG84" s="117">
        <v>-7.4975221597493901E-5</v>
      </c>
      <c r="BH84" s="117">
        <v>0</v>
      </c>
      <c r="BI84" s="117">
        <v>0</v>
      </c>
      <c r="BJ84" s="117">
        <v>0</v>
      </c>
      <c r="BK84" s="117">
        <v>0</v>
      </c>
      <c r="BL84" s="118">
        <v>2.4338354787651801E-4</v>
      </c>
      <c r="BM84" s="118">
        <v>0</v>
      </c>
      <c r="BN84" s="118">
        <v>0</v>
      </c>
      <c r="BO84" s="117">
        <v>-3.80644453428454E-6</v>
      </c>
      <c r="BP84" s="117">
        <v>-1.25044077749009E-5</v>
      </c>
      <c r="BQ84" s="117">
        <v>-8.6243636494893597E-7</v>
      </c>
      <c r="BR84" s="117">
        <v>-2.0563759492989601E-6</v>
      </c>
      <c r="BS84" s="117">
        <v>-1.03176075511184E-6</v>
      </c>
      <c r="BT84" s="117">
        <v>1.42914667955808E-6</v>
      </c>
      <c r="BU84" s="117">
        <v>5.5022258587298002E-6</v>
      </c>
      <c r="BV84" s="118">
        <v>2.04422736381642E-4</v>
      </c>
      <c r="BW84" s="118">
        <v>-1.27599749775111E-4</v>
      </c>
      <c r="BX84" s="117">
        <v>6.0324214132390002E-5</v>
      </c>
      <c r="BY84" s="118">
        <v>1.19551012315002E-4</v>
      </c>
      <c r="BZ84" s="118">
        <v>-2.3030120110547001E-4</v>
      </c>
      <c r="CA84" s="118">
        <v>-8.10468927143341E-4</v>
      </c>
      <c r="CB84" s="118">
        <v>-8.3430302595629397E-4</v>
      </c>
      <c r="CC84" s="118">
        <v>5.57143321356231E-3</v>
      </c>
      <c r="CD84" s="118">
        <v>1.04797498314098E-4</v>
      </c>
      <c r="CE84" s="118">
        <v>-4.2642619120181598E-4</v>
      </c>
      <c r="CF84" s="118">
        <v>-7.5909426248608103E-4</v>
      </c>
      <c r="CG84" s="118">
        <v>-1.6073733456547601E-4</v>
      </c>
      <c r="CH84" s="118">
        <v>5.9225070408506597E-4</v>
      </c>
      <c r="CI84" s="117">
        <v>5.8790600172686497E-5</v>
      </c>
      <c r="CJ84" s="118">
        <v>3.0018208962612599E-4</v>
      </c>
      <c r="CK84" s="118">
        <v>1.52914273409719E-4</v>
      </c>
      <c r="CL84" s="120">
        <v>-5.2628286114370699E-5</v>
      </c>
    </row>
    <row r="85" spans="2:90" s="12" customFormat="1" ht="14.25" customHeight="1" x14ac:dyDescent="0.25">
      <c r="G85" s="205"/>
      <c r="H85" s="7" t="s">
        <v>383</v>
      </c>
      <c r="I85" s="22">
        <f>I21*I65</f>
        <v>0</v>
      </c>
      <c r="J85" s="23">
        <v>0.276113499448713</v>
      </c>
      <c r="M85" s="7" t="str">
        <f t="shared" si="6"/>
        <v>X</v>
      </c>
      <c r="N85" s="7" t="str">
        <f t="shared" ref="N85:N93" si="7">IF(O85=P85,"X","")</f>
        <v>X</v>
      </c>
      <c r="O85" s="12" t="str">
        <v>IMD2_RhA</v>
      </c>
      <c r="P85" s="24" t="s">
        <v>383</v>
      </c>
      <c r="Q85" s="117">
        <v>-3.5778717619700501E-6</v>
      </c>
      <c r="R85" s="118">
        <v>-2.1247246149565799E-4</v>
      </c>
      <c r="S85" s="117">
        <v>-9.6579025255390903E-5</v>
      </c>
      <c r="T85" s="117">
        <v>-2.55658070163638E-5</v>
      </c>
      <c r="U85" s="117">
        <v>7.56294277122665E-5</v>
      </c>
      <c r="V85" s="117">
        <v>4.0133923782917203E-5</v>
      </c>
      <c r="W85" s="117">
        <v>-6.9519429295107705E-5</v>
      </c>
      <c r="X85" s="117">
        <v>1.5310901296482999E-7</v>
      </c>
      <c r="Y85" s="117">
        <v>2.8237573095450599E-5</v>
      </c>
      <c r="Z85" s="118">
        <v>1.10785278037439E-4</v>
      </c>
      <c r="AA85" s="117">
        <v>2.2698031380191199E-5</v>
      </c>
      <c r="AB85" s="117">
        <v>-3.3343254221735001E-5</v>
      </c>
      <c r="AC85" s="117">
        <v>5.94703215915744E-5</v>
      </c>
      <c r="AD85" s="118">
        <v>-1.26397234805572E-4</v>
      </c>
      <c r="AE85" s="117">
        <v>2.4809603418210099E-5</v>
      </c>
      <c r="AF85" s="117">
        <v>5.4842462443588002E-5</v>
      </c>
      <c r="AG85" s="117">
        <v>-4.1878025168627498E-5</v>
      </c>
      <c r="AH85" s="117">
        <v>1.60219808167209E-6</v>
      </c>
      <c r="AI85" s="118">
        <v>-6.3307280529924302E-4</v>
      </c>
      <c r="AJ85" s="118">
        <v>3.6642550926410298E-4</v>
      </c>
      <c r="AK85" s="117">
        <v>-6.5046782739351295E-5</v>
      </c>
      <c r="AL85" s="117">
        <v>-4.5220450580174202E-5</v>
      </c>
      <c r="AM85" s="118">
        <v>1.27269693130623E-4</v>
      </c>
      <c r="AN85" s="117">
        <v>4.0377748895706702E-6</v>
      </c>
      <c r="AO85" s="117">
        <v>0</v>
      </c>
      <c r="AP85" s="117">
        <v>9.2108035603573596E-7</v>
      </c>
      <c r="AQ85" s="118">
        <v>-1.86490081300038E-4</v>
      </c>
      <c r="AR85" s="118">
        <v>0</v>
      </c>
      <c r="AS85" s="118">
        <v>0</v>
      </c>
      <c r="AT85" s="118">
        <v>0</v>
      </c>
      <c r="AU85" s="118">
        <v>0</v>
      </c>
      <c r="AV85" s="118">
        <v>-2.2269444029060799E-4</v>
      </c>
      <c r="AW85" s="117">
        <v>5.5960545398240499E-5</v>
      </c>
      <c r="AX85" s="117">
        <v>0</v>
      </c>
      <c r="AY85" s="117">
        <v>8.2637781193006904E-5</v>
      </c>
      <c r="AZ85" s="118">
        <v>1.8293020545961101E-4</v>
      </c>
      <c r="BA85" s="118">
        <v>0</v>
      </c>
      <c r="BB85" s="118">
        <v>-1.21952433483451E-4</v>
      </c>
      <c r="BC85" s="118">
        <v>-3.4376114151362102E-4</v>
      </c>
      <c r="BD85" s="118">
        <v>0</v>
      </c>
      <c r="BE85" s="118">
        <v>0</v>
      </c>
      <c r="BF85" s="118">
        <v>0</v>
      </c>
      <c r="BG85" s="117">
        <v>-9.0749814159581707E-5</v>
      </c>
      <c r="BH85" s="117">
        <v>0</v>
      </c>
      <c r="BI85" s="117">
        <v>0</v>
      </c>
      <c r="BJ85" s="117">
        <v>0</v>
      </c>
      <c r="BK85" s="117">
        <v>0</v>
      </c>
      <c r="BL85" s="117">
        <v>1.3779370653244699E-5</v>
      </c>
      <c r="BM85" s="117">
        <v>0</v>
      </c>
      <c r="BN85" s="117">
        <v>0</v>
      </c>
      <c r="BO85" s="117">
        <v>6.8952406087372697E-6</v>
      </c>
      <c r="BP85" s="117">
        <v>6.0947035354403394E-8</v>
      </c>
      <c r="BQ85" s="117">
        <v>-6.3907546450495095E-7</v>
      </c>
      <c r="BR85" s="117">
        <v>-4.6574379687328598E-6</v>
      </c>
      <c r="BS85" s="117">
        <v>2.7723926672515999E-7</v>
      </c>
      <c r="BT85" s="117">
        <v>5.3135753365682597E-6</v>
      </c>
      <c r="BU85" s="117">
        <v>-3.27123402768344E-6</v>
      </c>
      <c r="BV85" s="117">
        <v>4.3509581374780599E-5</v>
      </c>
      <c r="BW85" s="117">
        <v>2.3874226230791901E-5</v>
      </c>
      <c r="BX85" s="118">
        <v>-1.06677865416534E-4</v>
      </c>
      <c r="BY85" s="118">
        <v>-1.4040361355540401E-4</v>
      </c>
      <c r="BZ85" s="118">
        <v>-1.9239165426510299E-4</v>
      </c>
      <c r="CA85" s="117">
        <v>4.0582357877360402E-6</v>
      </c>
      <c r="CB85" s="117">
        <v>-1.8286075149964201E-5</v>
      </c>
      <c r="CC85" s="118">
        <v>1.04797498314098E-4</v>
      </c>
      <c r="CD85" s="118">
        <v>5.7789800509351202E-3</v>
      </c>
      <c r="CE85" s="118">
        <v>3.4935330113529601E-4</v>
      </c>
      <c r="CF85" s="118">
        <v>1.9426322942352599E-4</v>
      </c>
      <c r="CG85" s="118">
        <v>1.16081794238728E-4</v>
      </c>
      <c r="CH85" s="118">
        <v>4.33317748773172E-4</v>
      </c>
      <c r="CI85" s="117">
        <v>-6.4572405978499805E-5</v>
      </c>
      <c r="CJ85" s="118">
        <v>2.2775740769009301E-4</v>
      </c>
      <c r="CK85" s="117">
        <v>9.9451026945894999E-6</v>
      </c>
      <c r="CL85" s="120">
        <v>-1.38029935959913E-5</v>
      </c>
    </row>
    <row r="86" spans="2:90" s="12" customFormat="1" ht="14.25" customHeight="1" x14ac:dyDescent="0.25">
      <c r="B86" s="7"/>
      <c r="C86" s="7"/>
      <c r="D86" s="7"/>
      <c r="E86" s="7"/>
      <c r="F86" s="7"/>
      <c r="G86" s="205"/>
      <c r="H86" s="7" t="s">
        <v>181</v>
      </c>
      <c r="I86" s="22">
        <f>I69*I50</f>
        <v>0</v>
      </c>
      <c r="J86" s="23">
        <v>0.84479823407752597</v>
      </c>
      <c r="M86" s="7" t="str">
        <f t="shared" si="6"/>
        <v>X</v>
      </c>
      <c r="N86" s="7" t="str">
        <f t="shared" si="7"/>
        <v>X</v>
      </c>
      <c r="O86" s="12" t="str">
        <v>Bro_ThD</v>
      </c>
      <c r="P86" s="24" t="s">
        <v>181</v>
      </c>
      <c r="Q86" s="117">
        <v>-2.6992392091453599E-5</v>
      </c>
      <c r="R86" s="118">
        <v>1.9131347248744999E-4</v>
      </c>
      <c r="S86" s="117">
        <v>-6.7134428999692295E-5</v>
      </c>
      <c r="T86" s="118">
        <v>-2.0493999706856E-4</v>
      </c>
      <c r="U86" s="118">
        <v>-1.2783000467076199E-4</v>
      </c>
      <c r="V86" s="117">
        <v>6.62964580222125E-5</v>
      </c>
      <c r="W86" s="117">
        <v>4.1163433743797801E-5</v>
      </c>
      <c r="X86" s="117">
        <v>8.3806603155472999E-5</v>
      </c>
      <c r="Y86" s="118">
        <v>-9.2856334664776505E-4</v>
      </c>
      <c r="Z86" s="118">
        <v>8.8836963243693905E-4</v>
      </c>
      <c r="AA86" s="118">
        <v>-2.3400850591953401E-4</v>
      </c>
      <c r="AB86" s="118">
        <v>4.3998921975308601E-4</v>
      </c>
      <c r="AC86" s="118">
        <v>-3.3245927629253601E-4</v>
      </c>
      <c r="AD86" s="118">
        <v>4.5979424506320402E-4</v>
      </c>
      <c r="AE86" s="118">
        <v>2.02678251803947E-4</v>
      </c>
      <c r="AF86" s="117">
        <v>6.2988954710740505E-5</v>
      </c>
      <c r="AG86" s="118">
        <v>2.9082577777431802E-4</v>
      </c>
      <c r="AH86" s="117">
        <v>-4.4832740347208202E-5</v>
      </c>
      <c r="AI86" s="117">
        <v>-3.4538264160447199E-5</v>
      </c>
      <c r="AJ86" s="118">
        <v>-3.0457257589992402E-4</v>
      </c>
      <c r="AK86" s="118">
        <v>7.0311288789433497E-4</v>
      </c>
      <c r="AL86" s="118">
        <v>-4.92356619684066E-4</v>
      </c>
      <c r="AM86" s="118">
        <v>1.35998956237815E-4</v>
      </c>
      <c r="AN86" s="117">
        <v>-2.9525851136689201E-6</v>
      </c>
      <c r="AO86" s="117">
        <v>0</v>
      </c>
      <c r="AP86" s="117">
        <v>-6.9794621190414499E-5</v>
      </c>
      <c r="AQ86" s="118">
        <v>9.61807271472654E-4</v>
      </c>
      <c r="AR86" s="118">
        <v>0</v>
      </c>
      <c r="AS86" s="118">
        <v>0</v>
      </c>
      <c r="AT86" s="118">
        <v>0</v>
      </c>
      <c r="AU86" s="118">
        <v>0</v>
      </c>
      <c r="AV86" s="117">
        <v>-3.31178442332516E-6</v>
      </c>
      <c r="AW86" s="118">
        <v>2.7986076760231103E-4</v>
      </c>
      <c r="AX86" s="118">
        <v>0</v>
      </c>
      <c r="AY86" s="118">
        <v>-2.2691354447145599E-2</v>
      </c>
      <c r="AZ86" s="118">
        <v>-6.7987054349309998E-4</v>
      </c>
      <c r="BA86" s="118">
        <v>0</v>
      </c>
      <c r="BB86" s="118">
        <v>-1.71790477961039E-4</v>
      </c>
      <c r="BC86" s="118">
        <v>-2.09969107140733E-3</v>
      </c>
      <c r="BD86" s="118">
        <v>0</v>
      </c>
      <c r="BE86" s="118">
        <v>0</v>
      </c>
      <c r="BF86" s="118">
        <v>0</v>
      </c>
      <c r="BG86" s="118">
        <v>4.5327616846264901E-4</v>
      </c>
      <c r="BH86" s="118">
        <v>0</v>
      </c>
      <c r="BI86" s="118">
        <v>0</v>
      </c>
      <c r="BJ86" s="118">
        <v>0</v>
      </c>
      <c r="BK86" s="118">
        <v>0</v>
      </c>
      <c r="BL86" s="118">
        <v>-8.6131578527588802E-4</v>
      </c>
      <c r="BM86" s="118">
        <v>0</v>
      </c>
      <c r="BN86" s="118">
        <v>0</v>
      </c>
      <c r="BO86" s="117">
        <v>2.7147815751904898E-5</v>
      </c>
      <c r="BP86" s="117">
        <v>-2.6726000439002599E-5</v>
      </c>
      <c r="BQ86" s="117">
        <v>8.3523412468993198E-6</v>
      </c>
      <c r="BR86" s="117">
        <v>5.4732038719330099E-6</v>
      </c>
      <c r="BS86" s="117">
        <v>2.05840644191301E-5</v>
      </c>
      <c r="BT86" s="117">
        <v>5.4678888143563401E-6</v>
      </c>
      <c r="BU86" s="117">
        <v>-6.9772212542016803E-6</v>
      </c>
      <c r="BV86" s="118">
        <v>-8.1888058290065897E-4</v>
      </c>
      <c r="BW86" s="118">
        <v>1.9461981238066701E-4</v>
      </c>
      <c r="BX86" s="118">
        <v>1.03077458828311E-4</v>
      </c>
      <c r="BY86" s="118">
        <v>1.8549857113715E-4</v>
      </c>
      <c r="BZ86" s="118">
        <v>3.49767017483879E-4</v>
      </c>
      <c r="CA86" s="118">
        <v>4.3443054536438199E-4</v>
      </c>
      <c r="CB86" s="118">
        <v>-8.1473756303076204E-4</v>
      </c>
      <c r="CC86" s="118">
        <v>-4.2642619120181598E-4</v>
      </c>
      <c r="CD86" s="118">
        <v>3.4935330113529601E-4</v>
      </c>
      <c r="CE86" s="118">
        <v>8.3328152855073404E-2</v>
      </c>
      <c r="CF86" s="118">
        <v>6.6010517207099495E-4</v>
      </c>
      <c r="CG86" s="118">
        <v>-3.0980744366084298E-4</v>
      </c>
      <c r="CH86" s="118">
        <v>-7.6762455365366096E-4</v>
      </c>
      <c r="CI86" s="118">
        <v>7.7310895524806598E-4</v>
      </c>
      <c r="CJ86" s="118">
        <v>1.0406098852990501E-3</v>
      </c>
      <c r="CK86" s="118">
        <v>5.3971783947775705E-4</v>
      </c>
      <c r="CL86" s="119">
        <v>7.7431400856208703E-4</v>
      </c>
    </row>
    <row r="87" spans="2:90" s="12" customFormat="1" ht="14.25" customHeight="1" x14ac:dyDescent="0.25">
      <c r="B87" s="7"/>
      <c r="C87" s="7"/>
      <c r="D87" s="7"/>
      <c r="E87" s="7"/>
      <c r="F87" s="7"/>
      <c r="G87" s="205"/>
      <c r="H87" s="7" t="s">
        <v>182</v>
      </c>
      <c r="I87" s="22">
        <f>I55*I60</f>
        <v>0</v>
      </c>
      <c r="J87" s="23">
        <v>0.87336796051051502</v>
      </c>
      <c r="M87" s="7" t="str">
        <f t="shared" si="6"/>
        <v>X</v>
      </c>
      <c r="N87" s="7" t="str">
        <f t="shared" si="7"/>
        <v>X</v>
      </c>
      <c r="O87" s="12" t="str">
        <v>Dem_LD</v>
      </c>
      <c r="P87" s="24" t="s">
        <v>182</v>
      </c>
      <c r="Q87" s="117">
        <v>-2.3278119669698101E-5</v>
      </c>
      <c r="R87" s="118">
        <v>-9.7049025534825498E-4</v>
      </c>
      <c r="S87" s="118">
        <v>3.32996702813084E-4</v>
      </c>
      <c r="T87" s="118">
        <v>-3.9534440954331701E-4</v>
      </c>
      <c r="U87" s="118">
        <v>2.4246147776817799E-4</v>
      </c>
      <c r="V87" s="118">
        <v>3.5459955970057098E-4</v>
      </c>
      <c r="W87" s="117">
        <v>6.4544243447445102E-5</v>
      </c>
      <c r="X87" s="117">
        <v>1.7960175776280901E-5</v>
      </c>
      <c r="Y87" s="118">
        <v>-4.7056371211756198E-4</v>
      </c>
      <c r="Z87" s="117">
        <v>-6.2141390441932E-5</v>
      </c>
      <c r="AA87" s="118">
        <v>-3.0499590764947702E-4</v>
      </c>
      <c r="AB87" s="117">
        <v>-5.7480490798488302E-5</v>
      </c>
      <c r="AC87" s="118">
        <v>1.18049191955933E-4</v>
      </c>
      <c r="AD87" s="118">
        <v>3.8318078677290599E-4</v>
      </c>
      <c r="AE87" s="118">
        <v>4.0518969184962699E-4</v>
      </c>
      <c r="AF87" s="118">
        <v>-1.75046053705078E-4</v>
      </c>
      <c r="AG87" s="118">
        <v>3.2853909297875998E-4</v>
      </c>
      <c r="AH87" s="118">
        <v>-8.2494141921636002E-4</v>
      </c>
      <c r="AI87" s="118">
        <v>8.0964984724333404E-4</v>
      </c>
      <c r="AJ87" s="118">
        <v>2.6356713284147098E-4</v>
      </c>
      <c r="AK87" s="118">
        <v>4.6451290970947001E-4</v>
      </c>
      <c r="AL87" s="118">
        <v>-1.05841592774151E-4</v>
      </c>
      <c r="AM87" s="118">
        <v>-2.22243401409332E-4</v>
      </c>
      <c r="AN87" s="117">
        <v>-9.8056490344103192E-6</v>
      </c>
      <c r="AO87" s="117">
        <v>0</v>
      </c>
      <c r="AP87" s="118">
        <v>1.59809453796112E-4</v>
      </c>
      <c r="AQ87" s="118">
        <v>2.2267720376453E-4</v>
      </c>
      <c r="AR87" s="118">
        <v>0</v>
      </c>
      <c r="AS87" s="118">
        <v>0</v>
      </c>
      <c r="AT87" s="118">
        <v>0</v>
      </c>
      <c r="AU87" s="118">
        <v>0</v>
      </c>
      <c r="AV87" s="118">
        <v>8.0253167510024198E-4</v>
      </c>
      <c r="AW87" s="118">
        <v>7.2221043697796698E-4</v>
      </c>
      <c r="AX87" s="118">
        <v>0</v>
      </c>
      <c r="AY87" s="118">
        <v>3.3760490181019599E-4</v>
      </c>
      <c r="AZ87" s="118">
        <v>-3.7089181776099002E-3</v>
      </c>
      <c r="BA87" s="118">
        <v>0</v>
      </c>
      <c r="BB87" s="118">
        <v>4.0857875178459897E-4</v>
      </c>
      <c r="BC87" s="118">
        <v>-1.37343973675143E-3</v>
      </c>
      <c r="BD87" s="118">
        <v>0</v>
      </c>
      <c r="BE87" s="118">
        <v>0</v>
      </c>
      <c r="BF87" s="118">
        <v>0</v>
      </c>
      <c r="BG87" s="118">
        <v>-2.65841250783721E-4</v>
      </c>
      <c r="BH87" s="118">
        <v>0</v>
      </c>
      <c r="BI87" s="118">
        <v>0</v>
      </c>
      <c r="BJ87" s="118">
        <v>0</v>
      </c>
      <c r="BK87" s="118">
        <v>0</v>
      </c>
      <c r="BL87" s="118">
        <v>-2.0471966727421899E-3</v>
      </c>
      <c r="BM87" s="118">
        <v>0</v>
      </c>
      <c r="BN87" s="118">
        <v>0</v>
      </c>
      <c r="BO87" s="117">
        <v>1.9344807241968501E-5</v>
      </c>
      <c r="BP87" s="117">
        <v>9.4978906064441495E-7</v>
      </c>
      <c r="BQ87" s="117">
        <v>-2.1474069103518001E-5</v>
      </c>
      <c r="BR87" s="117">
        <v>4.35456826216938E-5</v>
      </c>
      <c r="BS87" s="117">
        <v>-4.8573811481522797E-5</v>
      </c>
      <c r="BT87" s="117">
        <v>1.9969600201258E-6</v>
      </c>
      <c r="BU87" s="117">
        <v>5.8625828928633796E-6</v>
      </c>
      <c r="BV87" s="118">
        <v>8.1524787643407696E-4</v>
      </c>
      <c r="BW87" s="118">
        <v>4.8188574275331999E-4</v>
      </c>
      <c r="BX87" s="118">
        <v>-2.05276528530792E-4</v>
      </c>
      <c r="BY87" s="118">
        <v>7.5098048074943098E-4</v>
      </c>
      <c r="BZ87" s="118">
        <v>5.8505051520680402E-4</v>
      </c>
      <c r="CA87" s="118">
        <v>3.77960462612028E-4</v>
      </c>
      <c r="CB87" s="118">
        <v>-6.6868777891256005E-4</v>
      </c>
      <c r="CC87" s="118">
        <v>-7.5909426248608103E-4</v>
      </c>
      <c r="CD87" s="118">
        <v>1.9426322942352599E-4</v>
      </c>
      <c r="CE87" s="118">
        <v>6.6010517207099495E-4</v>
      </c>
      <c r="CF87" s="118">
        <v>4.79837526746777E-2</v>
      </c>
      <c r="CG87" s="118">
        <v>-3.68303262105648E-4</v>
      </c>
      <c r="CH87" s="118">
        <v>-1.9763609612883799E-4</v>
      </c>
      <c r="CI87" s="118">
        <v>-6.3767684283318497E-4</v>
      </c>
      <c r="CJ87" s="118">
        <v>-2.7752152159788698E-4</v>
      </c>
      <c r="CK87" s="118">
        <v>-3.1757527371708899E-4</v>
      </c>
      <c r="CL87" s="120">
        <v>-5.7225929258170197E-5</v>
      </c>
    </row>
    <row r="88" spans="2:90" s="12" customFormat="1" ht="14.25" customHeight="1" x14ac:dyDescent="0.25">
      <c r="B88" s="7"/>
      <c r="C88" s="7"/>
      <c r="D88" s="7"/>
      <c r="E88" s="7"/>
      <c r="F88" s="7"/>
      <c r="G88" s="205"/>
      <c r="H88" s="7" t="s">
        <v>183</v>
      </c>
      <c r="I88" s="22">
        <f>I33*I68</f>
        <v>0</v>
      </c>
      <c r="J88" s="23">
        <v>0.39482133100931999</v>
      </c>
      <c r="M88" s="7" t="str">
        <f t="shared" si="6"/>
        <v>X</v>
      </c>
      <c r="N88" s="7" t="str">
        <f t="shared" si="7"/>
        <v>X</v>
      </c>
      <c r="O88" s="12" t="str">
        <v>BP4_Str</v>
      </c>
      <c r="P88" s="24" t="s">
        <v>183</v>
      </c>
      <c r="Q88" s="117">
        <v>1.59872513994651E-5</v>
      </c>
      <c r="R88" s="117">
        <v>8.5940249120315001E-5</v>
      </c>
      <c r="S88" s="118">
        <v>-3.0491082184007303E-4</v>
      </c>
      <c r="T88" s="117">
        <v>5.0240708864850797E-5</v>
      </c>
      <c r="U88" s="118">
        <v>1.7653966874006999E-4</v>
      </c>
      <c r="V88" s="117">
        <v>2.9402850767013398E-5</v>
      </c>
      <c r="W88" s="117">
        <v>3.5214661638917101E-5</v>
      </c>
      <c r="X88" s="117">
        <v>-1.67394339880622E-5</v>
      </c>
      <c r="Y88" s="118">
        <v>2.43435731424545E-4</v>
      </c>
      <c r="Z88" s="118">
        <v>-2.5236281914432101E-4</v>
      </c>
      <c r="AA88" s="118">
        <v>1.9385761992321999E-4</v>
      </c>
      <c r="AB88" s="118">
        <v>7.8815775956741997E-4</v>
      </c>
      <c r="AC88" s="118">
        <v>1.2143719936005599E-4</v>
      </c>
      <c r="AD88" s="118">
        <v>-7.2460971146303798E-3</v>
      </c>
      <c r="AE88" s="117">
        <v>8.0437752144960696E-5</v>
      </c>
      <c r="AF88" s="117">
        <v>2.8373572559669101E-5</v>
      </c>
      <c r="AG88" s="117">
        <v>3.3877905732653301E-5</v>
      </c>
      <c r="AH88" s="118">
        <v>-6.1644028499865098E-4</v>
      </c>
      <c r="AI88" s="117">
        <v>-8.0260792476862501E-5</v>
      </c>
      <c r="AJ88" s="118">
        <v>-6.5112011535237396E-4</v>
      </c>
      <c r="AK88" s="118">
        <v>1.33426611264303E-4</v>
      </c>
      <c r="AL88" s="118">
        <v>2.6897019246765802E-4</v>
      </c>
      <c r="AM88" s="118">
        <v>-1.8276702910504099E-4</v>
      </c>
      <c r="AN88" s="117">
        <v>-3.0971521146544201E-6</v>
      </c>
      <c r="AO88" s="117">
        <v>0</v>
      </c>
      <c r="AP88" s="118">
        <v>1.46522074010335E-4</v>
      </c>
      <c r="AQ88" s="118">
        <v>3.1696254895228001E-4</v>
      </c>
      <c r="AR88" s="118">
        <v>0</v>
      </c>
      <c r="AS88" s="118">
        <v>0</v>
      </c>
      <c r="AT88" s="118">
        <v>0</v>
      </c>
      <c r="AU88" s="118">
        <v>0</v>
      </c>
      <c r="AV88" s="118">
        <v>-8.1441925844396104E-4</v>
      </c>
      <c r="AW88" s="118">
        <v>6.2271920080514897E-4</v>
      </c>
      <c r="AX88" s="118">
        <v>0</v>
      </c>
      <c r="AY88" s="118">
        <v>-5.3948839352816499E-4</v>
      </c>
      <c r="AZ88" s="118">
        <v>9.1616620080928397E-4</v>
      </c>
      <c r="BA88" s="118">
        <v>0</v>
      </c>
      <c r="BB88" s="117">
        <v>9.4962815720557199E-5</v>
      </c>
      <c r="BC88" s="118">
        <v>6.3115539348629899E-4</v>
      </c>
      <c r="BD88" s="118">
        <v>0</v>
      </c>
      <c r="BE88" s="118">
        <v>0</v>
      </c>
      <c r="BF88" s="118">
        <v>0</v>
      </c>
      <c r="BG88" s="117">
        <v>7.7441695569976202E-5</v>
      </c>
      <c r="BH88" s="117">
        <v>0</v>
      </c>
      <c r="BI88" s="117">
        <v>0</v>
      </c>
      <c r="BJ88" s="117">
        <v>0</v>
      </c>
      <c r="BK88" s="117">
        <v>0</v>
      </c>
      <c r="BL88" s="117">
        <v>3.4959188117016202E-5</v>
      </c>
      <c r="BM88" s="117">
        <v>0</v>
      </c>
      <c r="BN88" s="117">
        <v>0</v>
      </c>
      <c r="BO88" s="117">
        <v>-1.22499912673917E-5</v>
      </c>
      <c r="BP88" s="117">
        <v>-1.9688919615767099E-6</v>
      </c>
      <c r="BQ88" s="117">
        <v>1.2039388838935E-5</v>
      </c>
      <c r="BR88" s="117">
        <v>-1.2679557916400399E-5</v>
      </c>
      <c r="BS88" s="117">
        <v>1.06843160939058E-6</v>
      </c>
      <c r="BT88" s="117">
        <v>1.4306443275728701E-6</v>
      </c>
      <c r="BU88" s="117">
        <v>1.92434063691769E-5</v>
      </c>
      <c r="BV88" s="118">
        <v>1.9364153772651399E-4</v>
      </c>
      <c r="BW88" s="118">
        <v>-2.51809334433485E-3</v>
      </c>
      <c r="BX88" s="117">
        <v>9.7505318758089703E-5</v>
      </c>
      <c r="BY88" s="118">
        <v>1.1375890187782601E-4</v>
      </c>
      <c r="BZ88" s="117">
        <v>-2.2000923358288598E-5</v>
      </c>
      <c r="CA88" s="118">
        <v>-2.7558636727366301E-4</v>
      </c>
      <c r="CB88" s="118">
        <v>2.7474399398658698E-4</v>
      </c>
      <c r="CC88" s="118">
        <v>-1.6073733456547601E-4</v>
      </c>
      <c r="CD88" s="118">
        <v>1.16081794238728E-4</v>
      </c>
      <c r="CE88" s="118">
        <v>-3.0980744366084298E-4</v>
      </c>
      <c r="CF88" s="118">
        <v>-3.68303262105648E-4</v>
      </c>
      <c r="CG88" s="118">
        <v>2.0482046633677801E-2</v>
      </c>
      <c r="CH88" s="118">
        <v>1.9876301670125599E-4</v>
      </c>
      <c r="CI88" s="118">
        <v>-3.5715024349174801E-4</v>
      </c>
      <c r="CJ88" s="118">
        <v>-7.7753729003193404E-4</v>
      </c>
      <c r="CK88" s="118">
        <v>-5.7499322647771905E-4</v>
      </c>
      <c r="CL88" s="119">
        <v>-2.4304249255719E-4</v>
      </c>
    </row>
    <row r="89" spans="2:90" s="12" customFormat="1" ht="14.25" customHeight="1" x14ac:dyDescent="0.25">
      <c r="D89" s="7"/>
      <c r="E89" s="7"/>
      <c r="F89" s="7"/>
      <c r="G89" s="205"/>
      <c r="H89" s="7" t="s">
        <v>184</v>
      </c>
      <c r="I89" s="22">
        <f>I50*I52</f>
        <v>0</v>
      </c>
      <c r="J89" s="23">
        <v>0.97946744195127</v>
      </c>
      <c r="M89" s="7" t="str">
        <f t="shared" si="6"/>
        <v>X</v>
      </c>
      <c r="N89" s="7" t="str">
        <f t="shared" si="7"/>
        <v>X</v>
      </c>
      <c r="O89" s="12" t="str">
        <v>Bro_CLD</v>
      </c>
      <c r="P89" s="24" t="s">
        <v>184</v>
      </c>
      <c r="Q89" s="117">
        <v>1.7742904868304499E-5</v>
      </c>
      <c r="R89" s="118">
        <v>-6.1067968812142804E-4</v>
      </c>
      <c r="S89" s="118">
        <v>2.2891723346185101E-4</v>
      </c>
      <c r="T89" s="118">
        <v>1.1976913221711499E-4</v>
      </c>
      <c r="U89" s="118">
        <v>-3.8806816415314402E-4</v>
      </c>
      <c r="V89" s="118">
        <v>-3.7284802596471798E-3</v>
      </c>
      <c r="W89" s="118">
        <v>-3.4068849748937501E-4</v>
      </c>
      <c r="X89" s="117">
        <v>1.46587095761124E-5</v>
      </c>
      <c r="Y89" s="118">
        <v>-1.0058229421448E-4</v>
      </c>
      <c r="Z89" s="117">
        <v>5.3586919407069803E-5</v>
      </c>
      <c r="AA89" s="118">
        <v>2.10052633182204E-4</v>
      </c>
      <c r="AB89" s="117">
        <v>9.2319572904422505E-5</v>
      </c>
      <c r="AC89" s="118">
        <v>1.7201900635904901E-4</v>
      </c>
      <c r="AD89" s="117">
        <v>9.0865520793729097E-5</v>
      </c>
      <c r="AE89" s="118">
        <v>4.4590705512917602E-4</v>
      </c>
      <c r="AF89" s="117">
        <v>4.2298671165017498E-5</v>
      </c>
      <c r="AG89" s="117">
        <v>-9.1147602473521497E-5</v>
      </c>
      <c r="AH89" s="118">
        <v>-1.21326700977505E-3</v>
      </c>
      <c r="AI89" s="118">
        <v>1.5277833754744001E-3</v>
      </c>
      <c r="AJ89" s="118">
        <v>4.6168593001607401E-4</v>
      </c>
      <c r="AK89" s="118">
        <v>-1.3008286715662E-3</v>
      </c>
      <c r="AL89" s="118">
        <v>8.6026225779669402E-4</v>
      </c>
      <c r="AM89" s="118">
        <v>-1.5833836920514199E-4</v>
      </c>
      <c r="AN89" s="117">
        <v>-6.65545682771272E-6</v>
      </c>
      <c r="AO89" s="117">
        <v>0</v>
      </c>
      <c r="AP89" s="117">
        <v>-2.3874134778191698E-5</v>
      </c>
      <c r="AQ89" s="118">
        <v>-1.86799797084219E-3</v>
      </c>
      <c r="AR89" s="118">
        <v>0</v>
      </c>
      <c r="AS89" s="118">
        <v>0</v>
      </c>
      <c r="AT89" s="118">
        <v>0</v>
      </c>
      <c r="AU89" s="118">
        <v>0</v>
      </c>
      <c r="AV89" s="118">
        <v>2.2988215496528102E-3</v>
      </c>
      <c r="AW89" s="118">
        <v>-7.1573502177107798E-3</v>
      </c>
      <c r="AX89" s="118">
        <v>0</v>
      </c>
      <c r="AY89" s="118">
        <v>-1.2728610184597399E-2</v>
      </c>
      <c r="AZ89" s="118">
        <v>5.0518858735799997E-4</v>
      </c>
      <c r="BA89" s="118">
        <v>0</v>
      </c>
      <c r="BB89" s="118">
        <v>1.3671146690407701E-4</v>
      </c>
      <c r="BC89" s="118">
        <v>9.2141464137532997E-4</v>
      </c>
      <c r="BD89" s="118">
        <v>0</v>
      </c>
      <c r="BE89" s="118">
        <v>0</v>
      </c>
      <c r="BF89" s="118">
        <v>0</v>
      </c>
      <c r="BG89" s="118">
        <v>-3.3433482224546701E-4</v>
      </c>
      <c r="BH89" s="118">
        <v>0</v>
      </c>
      <c r="BI89" s="118">
        <v>0</v>
      </c>
      <c r="BJ89" s="118">
        <v>0</v>
      </c>
      <c r="BK89" s="118">
        <v>0</v>
      </c>
      <c r="BL89" s="118">
        <v>1.07569826482875E-3</v>
      </c>
      <c r="BM89" s="118">
        <v>0</v>
      </c>
      <c r="BN89" s="118">
        <v>0</v>
      </c>
      <c r="BO89" s="117">
        <v>-1.6435712699619001E-5</v>
      </c>
      <c r="BP89" s="117">
        <v>3.9454558208311103E-5</v>
      </c>
      <c r="BQ89" s="117">
        <v>-3.0648801401870302E-5</v>
      </c>
      <c r="BR89" s="117">
        <v>-1.31085115829614E-5</v>
      </c>
      <c r="BS89" s="117">
        <v>1.04089253491732E-6</v>
      </c>
      <c r="BT89" s="117">
        <v>5.3648160003223099E-6</v>
      </c>
      <c r="BU89" s="118">
        <v>1.3348841084042E-4</v>
      </c>
      <c r="BV89" s="118">
        <v>-1.07834405448587E-4</v>
      </c>
      <c r="BW89" s="118">
        <v>-2.3777500908885499E-4</v>
      </c>
      <c r="BX89" s="118">
        <v>-1.99883409395232E-4</v>
      </c>
      <c r="BY89" s="118">
        <v>4.4392238738929102E-4</v>
      </c>
      <c r="BZ89" s="118">
        <v>1.12278092596269E-4</v>
      </c>
      <c r="CA89" s="118">
        <v>7.21767399470781E-4</v>
      </c>
      <c r="CB89" s="118">
        <v>-4.1084453855921502E-4</v>
      </c>
      <c r="CC89" s="118">
        <v>5.9225070408506597E-4</v>
      </c>
      <c r="CD89" s="118">
        <v>4.33317748773172E-4</v>
      </c>
      <c r="CE89" s="118">
        <v>-7.6762455365366096E-4</v>
      </c>
      <c r="CF89" s="118">
        <v>-1.9763609612883799E-4</v>
      </c>
      <c r="CG89" s="118">
        <v>1.9876301670125599E-4</v>
      </c>
      <c r="CH89" s="118">
        <v>5.40680593579606E-2</v>
      </c>
      <c r="CI89" s="118">
        <v>1.7026129977568199E-3</v>
      </c>
      <c r="CJ89" s="118">
        <v>1.1666741858716401E-3</v>
      </c>
      <c r="CK89" s="118">
        <v>4.1675242448433502E-3</v>
      </c>
      <c r="CL89" s="119">
        <v>3.6624475991890101E-3</v>
      </c>
    </row>
    <row r="90" spans="2:90" s="12" customFormat="1" ht="14.25" customHeight="1" x14ac:dyDescent="0.25">
      <c r="D90" s="7"/>
      <c r="E90" s="7"/>
      <c r="F90" s="7"/>
      <c r="G90" s="205"/>
      <c r="H90" s="7" t="s">
        <v>185</v>
      </c>
      <c r="I90" s="22">
        <f>I25*I64</f>
        <v>0</v>
      </c>
      <c r="J90" s="23">
        <v>2.79485159331526</v>
      </c>
      <c r="M90" s="7" t="str">
        <f t="shared" si="6"/>
        <v>X</v>
      </c>
      <c r="N90" s="7" t="str">
        <f t="shared" si="7"/>
        <v>X</v>
      </c>
      <c r="O90" s="12" t="str">
        <v>BMI1_PuF</v>
      </c>
      <c r="P90" s="24" t="s">
        <v>185</v>
      </c>
      <c r="Q90" s="118">
        <v>-2.4075626212020701E-4</v>
      </c>
      <c r="R90" s="118">
        <v>1.5026144590622599E-2</v>
      </c>
      <c r="S90" s="117">
        <v>-5.43534041674746E-5</v>
      </c>
      <c r="T90" s="117">
        <v>-9.5323407890384898E-6</v>
      </c>
      <c r="U90" s="118">
        <v>-3.0778264318197398E-4</v>
      </c>
      <c r="V90" s="118">
        <v>-1.6620677269471699E-2</v>
      </c>
      <c r="W90" s="117">
        <v>-2.3961658134521199E-6</v>
      </c>
      <c r="X90" s="117">
        <v>-2.8002481027084901E-5</v>
      </c>
      <c r="Y90" s="117">
        <v>-1.62795693462172E-5</v>
      </c>
      <c r="Z90" s="117">
        <v>-9.6244498180829606E-5</v>
      </c>
      <c r="AA90" s="118">
        <v>1.5353640608375099E-3</v>
      </c>
      <c r="AB90" s="118">
        <v>1.2814314199251599E-3</v>
      </c>
      <c r="AC90" s="118">
        <v>2.0098744520706001E-4</v>
      </c>
      <c r="AD90" s="117">
        <v>-6.8468279935579202E-5</v>
      </c>
      <c r="AE90" s="118">
        <v>6.5533733302211995E-4</v>
      </c>
      <c r="AF90" s="118">
        <v>5.4684192495975197E-4</v>
      </c>
      <c r="AG90" s="118">
        <v>7.9591669910813003E-4</v>
      </c>
      <c r="AH90" s="118">
        <v>-9.1460934645834903E-4</v>
      </c>
      <c r="AI90" s="118">
        <v>-4.2531858062709002E-4</v>
      </c>
      <c r="AJ90" s="118">
        <v>2.93804516343194E-4</v>
      </c>
      <c r="AK90" s="118">
        <v>-4.4538064588352E-4</v>
      </c>
      <c r="AL90" s="118">
        <v>-9.0772742489302896E-4</v>
      </c>
      <c r="AM90" s="118">
        <v>7.6422974482371199E-4</v>
      </c>
      <c r="AN90" s="117">
        <v>9.4770641422993592E-6</v>
      </c>
      <c r="AO90" s="117">
        <v>0</v>
      </c>
      <c r="AP90" s="118">
        <v>-5.3126418831811603E-4</v>
      </c>
      <c r="AQ90" s="118">
        <v>-1.4076054723065399E-3</v>
      </c>
      <c r="AR90" s="118">
        <v>0</v>
      </c>
      <c r="AS90" s="118">
        <v>0</v>
      </c>
      <c r="AT90" s="118">
        <v>0</v>
      </c>
      <c r="AU90" s="118">
        <v>0</v>
      </c>
      <c r="AV90" s="118">
        <v>2.1284787210287901E-3</v>
      </c>
      <c r="AW90" s="118">
        <v>3.70811336349582E-4</v>
      </c>
      <c r="AX90" s="118">
        <v>0</v>
      </c>
      <c r="AY90" s="118">
        <v>-1.1509425264066601E-3</v>
      </c>
      <c r="AZ90" s="118">
        <v>-2.0363771626624901E-3</v>
      </c>
      <c r="BA90" s="118">
        <v>0</v>
      </c>
      <c r="BB90" s="118">
        <v>3.7027040517563102E-4</v>
      </c>
      <c r="BC90" s="118">
        <v>5.6730433117108802E-3</v>
      </c>
      <c r="BD90" s="118">
        <v>0</v>
      </c>
      <c r="BE90" s="118">
        <v>0</v>
      </c>
      <c r="BF90" s="118">
        <v>0</v>
      </c>
      <c r="BG90" s="118">
        <v>5.5700070518319102E-4</v>
      </c>
      <c r="BH90" s="118">
        <v>0</v>
      </c>
      <c r="BI90" s="118">
        <v>0</v>
      </c>
      <c r="BJ90" s="118">
        <v>0</v>
      </c>
      <c r="BK90" s="118">
        <v>0</v>
      </c>
      <c r="BL90" s="118">
        <v>-4.1526202091837798E-3</v>
      </c>
      <c r="BM90" s="118">
        <v>0</v>
      </c>
      <c r="BN90" s="118">
        <v>0</v>
      </c>
      <c r="BO90" s="118">
        <v>1.9601597502057099E-4</v>
      </c>
      <c r="BP90" s="117">
        <v>2.7933382330863599E-5</v>
      </c>
      <c r="BQ90" s="117">
        <v>6.5333608135125204E-5</v>
      </c>
      <c r="BR90" s="117">
        <v>4.24944811251588E-5</v>
      </c>
      <c r="BS90" s="117">
        <v>6.6095702601936493E-5</v>
      </c>
      <c r="BT90" s="117">
        <v>1.0755770702324899E-5</v>
      </c>
      <c r="BU90" s="118">
        <v>3.3151219198861398E-4</v>
      </c>
      <c r="BV90" s="118">
        <v>-7.0520530485721697E-3</v>
      </c>
      <c r="BW90" s="118">
        <v>-2.7350198307120002E-4</v>
      </c>
      <c r="BX90" s="117">
        <v>7.7513605416096E-5</v>
      </c>
      <c r="BY90" s="117">
        <v>7.1635530786343603E-5</v>
      </c>
      <c r="BZ90" s="118">
        <v>-1.52441593902779E-2</v>
      </c>
      <c r="CA90" s="118">
        <v>-1.9117188360504299E-4</v>
      </c>
      <c r="CB90" s="118">
        <v>5.8838260188325497E-4</v>
      </c>
      <c r="CC90" s="117">
        <v>5.8790600172686497E-5</v>
      </c>
      <c r="CD90" s="117">
        <v>-6.4572405978499805E-5</v>
      </c>
      <c r="CE90" s="118">
        <v>7.7310895524806598E-4</v>
      </c>
      <c r="CF90" s="118">
        <v>-6.3767684283318497E-4</v>
      </c>
      <c r="CG90" s="118">
        <v>-3.5715024349174801E-4</v>
      </c>
      <c r="CH90" s="118">
        <v>1.7026129977568199E-3</v>
      </c>
      <c r="CI90" s="118">
        <v>0.36920409346064398</v>
      </c>
      <c r="CJ90" s="118">
        <v>4.84377915288829E-3</v>
      </c>
      <c r="CK90" s="118">
        <v>8.6757672860590402E-4</v>
      </c>
      <c r="CL90" s="119">
        <v>3.5200798075886497E-2</v>
      </c>
    </row>
    <row r="91" spans="2:90" s="12" customFormat="1" ht="14.25" customHeight="1" x14ac:dyDescent="0.25">
      <c r="B91" s="7"/>
      <c r="C91" s="7"/>
      <c r="D91" s="7"/>
      <c r="E91" s="7"/>
      <c r="F91" s="7"/>
      <c r="G91" s="205"/>
      <c r="H91" s="7" t="s">
        <v>186</v>
      </c>
      <c r="I91" s="22">
        <f>I61*I64</f>
        <v>0</v>
      </c>
      <c r="J91" s="23">
        <v>3.2130455169705598</v>
      </c>
      <c r="M91" s="7" t="str">
        <f t="shared" si="6"/>
        <v>X</v>
      </c>
      <c r="N91" s="7" t="str">
        <f t="shared" si="7"/>
        <v>X</v>
      </c>
      <c r="O91" s="12" t="str">
        <v>MSc_PUD</v>
      </c>
      <c r="P91" s="24" t="s">
        <v>186</v>
      </c>
      <c r="Q91" s="117">
        <v>3.6157754553110098E-5</v>
      </c>
      <c r="R91" s="118">
        <v>-4.7352225851377602E-4</v>
      </c>
      <c r="S91" s="118">
        <v>1.5841376101717201E-4</v>
      </c>
      <c r="T91" s="118">
        <v>1.6635317630334101E-4</v>
      </c>
      <c r="U91" s="118">
        <v>-1.68803101571751E-3</v>
      </c>
      <c r="V91" s="118">
        <v>-8.1192435411105296E-3</v>
      </c>
      <c r="W91" s="118">
        <v>3.6544250125050101E-4</v>
      </c>
      <c r="X91" s="118">
        <v>1.12331408706572E-4</v>
      </c>
      <c r="Y91" s="117">
        <v>-5.2760273656575498E-5</v>
      </c>
      <c r="Z91" s="118">
        <v>1.9132066485595101E-4</v>
      </c>
      <c r="AA91" s="118">
        <v>2.2887996653183699E-4</v>
      </c>
      <c r="AB91" s="118">
        <v>-8.6558329131372104E-4</v>
      </c>
      <c r="AC91" s="118">
        <v>-7.1087840114263698E-4</v>
      </c>
      <c r="AD91" s="118">
        <v>1.04248875478961E-3</v>
      </c>
      <c r="AE91" s="118">
        <v>-1.7669590596242201E-4</v>
      </c>
      <c r="AF91" s="118">
        <v>-8.10453061278312E-4</v>
      </c>
      <c r="AG91" s="118">
        <v>8.7282486121230797E-4</v>
      </c>
      <c r="AH91" s="118">
        <v>-5.5221546325992304E-4</v>
      </c>
      <c r="AI91" s="117">
        <v>-3.9256080008787998E-5</v>
      </c>
      <c r="AJ91" s="118">
        <v>-1.7153912536126E-3</v>
      </c>
      <c r="AK91" s="118">
        <v>1.1885836232266699E-3</v>
      </c>
      <c r="AL91" s="118">
        <v>-1.7032376504273199E-4</v>
      </c>
      <c r="AM91" s="118">
        <v>1.1571233019583001E-3</v>
      </c>
      <c r="AN91" s="117">
        <v>8.40297451673385E-6</v>
      </c>
      <c r="AO91" s="117">
        <v>0</v>
      </c>
      <c r="AP91" s="117">
        <v>2.86413815611598E-5</v>
      </c>
      <c r="AQ91" s="118">
        <v>-8.4280897101637504E-3</v>
      </c>
      <c r="AR91" s="118">
        <v>0</v>
      </c>
      <c r="AS91" s="118">
        <v>0</v>
      </c>
      <c r="AT91" s="118">
        <v>0</v>
      </c>
      <c r="AU91" s="118">
        <v>0</v>
      </c>
      <c r="AV91" s="118">
        <v>2.2166721979854798E-3</v>
      </c>
      <c r="AW91" s="118">
        <v>6.45798925161665E-4</v>
      </c>
      <c r="AX91" s="118">
        <v>0</v>
      </c>
      <c r="AY91" s="118">
        <v>3.2931528248293201E-4</v>
      </c>
      <c r="AZ91" s="118">
        <v>3.5823405050072598E-3</v>
      </c>
      <c r="BA91" s="118">
        <v>0</v>
      </c>
      <c r="BB91" s="117">
        <v>3.7463820248402502E-5</v>
      </c>
      <c r="BC91" s="118">
        <v>7.2720088066385695E-4</v>
      </c>
      <c r="BD91" s="118">
        <v>0</v>
      </c>
      <c r="BE91" s="118">
        <v>0</v>
      </c>
      <c r="BF91" s="118">
        <v>0</v>
      </c>
      <c r="BG91" s="118">
        <v>2.2802299976237099E-4</v>
      </c>
      <c r="BH91" s="118">
        <v>0</v>
      </c>
      <c r="BI91" s="118">
        <v>0</v>
      </c>
      <c r="BJ91" s="118">
        <v>0</v>
      </c>
      <c r="BK91" s="118">
        <v>0</v>
      </c>
      <c r="BL91" s="118">
        <v>5.3331529553897897E-3</v>
      </c>
      <c r="BM91" s="118">
        <v>0</v>
      </c>
      <c r="BN91" s="118">
        <v>0</v>
      </c>
      <c r="BO91" s="117">
        <v>-2.28160296823672E-5</v>
      </c>
      <c r="BP91" s="118">
        <v>1.10342927950197E-4</v>
      </c>
      <c r="BQ91" s="117">
        <v>-2.7529073719685999E-5</v>
      </c>
      <c r="BR91" s="117">
        <v>-4.7139158222940802E-5</v>
      </c>
      <c r="BS91" s="117">
        <v>-7.4581961677148094E-5</v>
      </c>
      <c r="BT91" s="117">
        <v>6.8102459427700296E-6</v>
      </c>
      <c r="BU91" s="118">
        <v>3.1002542075940297E-4</v>
      </c>
      <c r="BV91" s="118">
        <v>-3.11473075302814E-4</v>
      </c>
      <c r="BW91" s="118">
        <v>6.5025085563529005E-4</v>
      </c>
      <c r="BX91" s="118">
        <v>6.95516850728092E-4</v>
      </c>
      <c r="BY91" s="117">
        <v>-3.6003639965611999E-5</v>
      </c>
      <c r="BZ91" s="118">
        <v>4.6907481312239699E-4</v>
      </c>
      <c r="CA91" s="118">
        <v>2.5645234338941998E-4</v>
      </c>
      <c r="CB91" s="118">
        <v>-1.73275167556022E-3</v>
      </c>
      <c r="CC91" s="118">
        <v>3.0018208962612599E-4</v>
      </c>
      <c r="CD91" s="118">
        <v>2.2775740769009301E-4</v>
      </c>
      <c r="CE91" s="118">
        <v>1.0406098852990501E-3</v>
      </c>
      <c r="CF91" s="118">
        <v>-2.7752152159788698E-4</v>
      </c>
      <c r="CG91" s="118">
        <v>-7.7753729003193404E-4</v>
      </c>
      <c r="CH91" s="118">
        <v>1.1666741858716401E-3</v>
      </c>
      <c r="CI91" s="118">
        <v>4.84377915288829E-3</v>
      </c>
      <c r="CJ91" s="118">
        <v>0.51210136957223795</v>
      </c>
      <c r="CK91" s="118">
        <v>1.35694786419633E-3</v>
      </c>
      <c r="CL91" s="119">
        <v>7.3869535865377098E-3</v>
      </c>
    </row>
    <row r="92" spans="2:90" s="12" customFormat="1" ht="14.25" customHeight="1" x14ac:dyDescent="0.25">
      <c r="B92" s="7"/>
      <c r="C92" s="7"/>
      <c r="D92" s="7"/>
      <c r="E92" s="7"/>
      <c r="F92" s="7"/>
      <c r="G92" s="205"/>
      <c r="H92" s="7" t="s">
        <v>187</v>
      </c>
      <c r="I92" s="22">
        <f>I52*I66</f>
        <v>0</v>
      </c>
      <c r="J92" s="23">
        <v>0.41431170776860199</v>
      </c>
      <c r="M92" s="7" t="str">
        <f t="shared" si="6"/>
        <v>X</v>
      </c>
      <c r="N92" s="7" t="str">
        <f t="shared" si="7"/>
        <v>X</v>
      </c>
      <c r="O92" s="12" t="str">
        <v>CLD_SLD</v>
      </c>
      <c r="P92" s="24" t="s">
        <v>187</v>
      </c>
      <c r="Q92" s="117">
        <v>-1.06274746734012E-5</v>
      </c>
      <c r="R92" s="118">
        <v>2.2775601887090901E-4</v>
      </c>
      <c r="S92" s="118">
        <v>1.00634069308747E-4</v>
      </c>
      <c r="T92" s="118">
        <v>-1.50295009499217E-4</v>
      </c>
      <c r="U92" s="118">
        <v>5.6816030873125102E-4</v>
      </c>
      <c r="V92" s="118">
        <v>-1.10274660234911E-3</v>
      </c>
      <c r="W92" s="117">
        <v>-9.5796306578749003E-5</v>
      </c>
      <c r="X92" s="117">
        <v>1.5458344093559601E-5</v>
      </c>
      <c r="Y92" s="118">
        <v>-2.0559587277161701E-4</v>
      </c>
      <c r="Z92" s="117">
        <v>4.5889256727939801E-6</v>
      </c>
      <c r="AA92" s="118">
        <v>-1.4748909842161401E-4</v>
      </c>
      <c r="AB92" s="118">
        <v>1.3373356685687999E-4</v>
      </c>
      <c r="AC92" s="118">
        <v>-1.7826865820150901E-4</v>
      </c>
      <c r="AD92" s="118">
        <v>1.4492519210961699E-4</v>
      </c>
      <c r="AE92" s="118">
        <v>-1.2453240641361799E-4</v>
      </c>
      <c r="AF92" s="117">
        <v>-7.7299101178598994E-5</v>
      </c>
      <c r="AG92" s="118">
        <v>-1.00414037412144E-4</v>
      </c>
      <c r="AH92" s="118">
        <v>-2.1208039673631401E-4</v>
      </c>
      <c r="AI92" s="118">
        <v>4.8131502997597597E-4</v>
      </c>
      <c r="AJ92" s="118">
        <v>-2.0527129436115701E-4</v>
      </c>
      <c r="AK92" s="118">
        <v>6.7018849388590402E-4</v>
      </c>
      <c r="AL92" s="118">
        <v>-2.5324414595937102E-4</v>
      </c>
      <c r="AM92" s="118">
        <v>2.7750585160802899E-4</v>
      </c>
      <c r="AN92" s="117">
        <v>4.2925354138591299E-6</v>
      </c>
      <c r="AO92" s="117">
        <v>0</v>
      </c>
      <c r="AP92" s="118">
        <v>2.0043389872975801E-4</v>
      </c>
      <c r="AQ92" s="118">
        <v>-1.2488077647599899E-3</v>
      </c>
      <c r="AR92" s="118">
        <v>0</v>
      </c>
      <c r="AS92" s="118">
        <v>0</v>
      </c>
      <c r="AT92" s="118">
        <v>0</v>
      </c>
      <c r="AU92" s="118">
        <v>0</v>
      </c>
      <c r="AV92" s="117">
        <v>-4.1039836879556998E-5</v>
      </c>
      <c r="AW92" s="118">
        <v>-1.4074902942921399E-2</v>
      </c>
      <c r="AX92" s="118">
        <v>0</v>
      </c>
      <c r="AY92" s="118">
        <v>2.7704027761139101E-3</v>
      </c>
      <c r="AZ92" s="118">
        <v>-7.5919446423131304E-4</v>
      </c>
      <c r="BA92" s="118">
        <v>0</v>
      </c>
      <c r="BB92" s="118">
        <v>1.1144047008279701E-4</v>
      </c>
      <c r="BC92" s="118">
        <v>1.71482689062727E-4</v>
      </c>
      <c r="BD92" s="118">
        <v>0</v>
      </c>
      <c r="BE92" s="118">
        <v>0</v>
      </c>
      <c r="BF92" s="118">
        <v>0</v>
      </c>
      <c r="BG92" s="117">
        <v>4.9767579300432602E-5</v>
      </c>
      <c r="BH92" s="117">
        <v>0</v>
      </c>
      <c r="BI92" s="117">
        <v>0</v>
      </c>
      <c r="BJ92" s="117">
        <v>0</v>
      </c>
      <c r="BK92" s="117">
        <v>0</v>
      </c>
      <c r="BL92" s="118">
        <v>-2.95416330333928E-3</v>
      </c>
      <c r="BM92" s="118">
        <v>0</v>
      </c>
      <c r="BN92" s="118">
        <v>0</v>
      </c>
      <c r="BO92" s="117">
        <v>4.5718428170595902E-6</v>
      </c>
      <c r="BP92" s="117">
        <v>4.1848265510356402E-6</v>
      </c>
      <c r="BQ92" s="117">
        <v>6.7120291477848101E-6</v>
      </c>
      <c r="BR92" s="117">
        <v>9.2436736621998605E-6</v>
      </c>
      <c r="BS92" s="117">
        <v>8.0288679219750499E-5</v>
      </c>
      <c r="BT92" s="117">
        <v>-1.31138614023955E-5</v>
      </c>
      <c r="BU92" s="117">
        <v>5.57779722906033E-5</v>
      </c>
      <c r="BV92" s="118">
        <v>-3.7542356672611401E-4</v>
      </c>
      <c r="BW92" s="118">
        <v>2.1957231442874399E-4</v>
      </c>
      <c r="BX92" s="117">
        <v>8.6222396114996803E-5</v>
      </c>
      <c r="BY92" s="117">
        <v>-2.17657053736198E-5</v>
      </c>
      <c r="BZ92" s="118">
        <v>-4.6350831403593599E-4</v>
      </c>
      <c r="CA92" s="118">
        <v>1.3387876841504001E-3</v>
      </c>
      <c r="CB92" s="118">
        <v>-3.79075459115811E-4</v>
      </c>
      <c r="CC92" s="118">
        <v>1.52914273409719E-4</v>
      </c>
      <c r="CD92" s="117">
        <v>9.9451026945894999E-6</v>
      </c>
      <c r="CE92" s="118">
        <v>5.3971783947775705E-4</v>
      </c>
      <c r="CF92" s="118">
        <v>-3.1757527371708899E-4</v>
      </c>
      <c r="CG92" s="118">
        <v>-5.7499322647771905E-4</v>
      </c>
      <c r="CH92" s="118">
        <v>4.1675242448433502E-3</v>
      </c>
      <c r="CI92" s="118">
        <v>8.6757672860590402E-4</v>
      </c>
      <c r="CJ92" s="118">
        <v>1.35694786419633E-3</v>
      </c>
      <c r="CK92" s="118">
        <v>1.94110345443738E-2</v>
      </c>
      <c r="CL92" s="119">
        <v>1.33667284826757E-3</v>
      </c>
    </row>
    <row r="93" spans="2:90" s="12" customFormat="1" ht="14.25" customHeight="1" x14ac:dyDescent="0.25">
      <c r="B93" s="7"/>
      <c r="C93" s="7"/>
      <c r="D93" s="7"/>
      <c r="E93" s="7"/>
      <c r="F93" s="7"/>
      <c r="G93" s="206"/>
      <c r="H93" s="19" t="s">
        <v>188</v>
      </c>
      <c r="I93" s="28">
        <f>I53*I61</f>
        <v>0</v>
      </c>
      <c r="J93" s="29">
        <v>5.1508404885171597</v>
      </c>
      <c r="K93" s="28">
        <f t="shared" ref="K93" si="8">K53*K61</f>
        <v>0</v>
      </c>
      <c r="L93" s="126"/>
      <c r="M93" s="19" t="str">
        <f t="shared" si="6"/>
        <v>X</v>
      </c>
      <c r="N93" s="19" t="str">
        <f t="shared" si="7"/>
        <v>X</v>
      </c>
      <c r="O93" s="20" t="str">
        <v>COP_MSc</v>
      </c>
      <c r="P93" s="30" t="s">
        <v>188</v>
      </c>
      <c r="Q93" s="121">
        <v>-1.184264320225E-4</v>
      </c>
      <c r="R93" s="121">
        <v>1.67938937730212E-2</v>
      </c>
      <c r="S93" s="122">
        <v>-8.6084855452268997E-5</v>
      </c>
      <c r="T93" s="121">
        <v>2.7953490767206897E-4</v>
      </c>
      <c r="U93" s="121">
        <v>1.02488678444101E-4</v>
      </c>
      <c r="V93" s="121">
        <v>-2.5003699069974499E-2</v>
      </c>
      <c r="W93" s="121">
        <v>-1.74961872949886E-4</v>
      </c>
      <c r="X93" s="122">
        <v>4.1417411084895203E-5</v>
      </c>
      <c r="Y93" s="121">
        <v>2.1147271588166001E-4</v>
      </c>
      <c r="Z93" s="122">
        <v>4.4582586825921102E-5</v>
      </c>
      <c r="AA93" s="121">
        <v>1.5863127256199299E-3</v>
      </c>
      <c r="AB93" s="121">
        <v>1.1221848955229299E-3</v>
      </c>
      <c r="AC93" s="121">
        <v>1.8972323497081701E-4</v>
      </c>
      <c r="AD93" s="121">
        <v>-2.6705506506854098E-4</v>
      </c>
      <c r="AE93" s="121">
        <v>2.9019152020455399E-4</v>
      </c>
      <c r="AF93" s="121">
        <v>-1.5339099737082E-3</v>
      </c>
      <c r="AG93" s="121">
        <v>1.16308457876787E-3</v>
      </c>
      <c r="AH93" s="121">
        <v>-1.7291817364992401E-3</v>
      </c>
      <c r="AI93" s="121">
        <v>1.03228244069716E-3</v>
      </c>
      <c r="AJ93" s="121">
        <v>6.6187069327287005E-4</v>
      </c>
      <c r="AK93" s="121">
        <v>-5.8571607014334503E-4</v>
      </c>
      <c r="AL93" s="121">
        <v>-2.40759814238902E-4</v>
      </c>
      <c r="AM93" s="121">
        <v>-1.6592231127478801E-3</v>
      </c>
      <c r="AN93" s="122">
        <v>2.5262202008540202E-6</v>
      </c>
      <c r="AO93" s="122">
        <v>0</v>
      </c>
      <c r="AP93" s="121">
        <v>-1.6472186587383501E-3</v>
      </c>
      <c r="AQ93" s="121">
        <v>2.0674228269339E-3</v>
      </c>
      <c r="AR93" s="121">
        <v>0</v>
      </c>
      <c r="AS93" s="121">
        <v>0</v>
      </c>
      <c r="AT93" s="121">
        <v>0</v>
      </c>
      <c r="AU93" s="121">
        <v>0</v>
      </c>
      <c r="AV93" s="121">
        <v>3.40438327050719E-3</v>
      </c>
      <c r="AW93" s="121">
        <v>4.9185863299181203E-4</v>
      </c>
      <c r="AX93" s="121">
        <v>0</v>
      </c>
      <c r="AY93" s="121">
        <v>-9.2156798106545195E-4</v>
      </c>
      <c r="AZ93" s="121">
        <v>-3.0602831964346901E-3</v>
      </c>
      <c r="BA93" s="121">
        <v>0</v>
      </c>
      <c r="BB93" s="121">
        <v>-1.07621282087968E-3</v>
      </c>
      <c r="BC93" s="121">
        <v>1.20808350585972E-2</v>
      </c>
      <c r="BD93" s="121">
        <v>0</v>
      </c>
      <c r="BE93" s="121">
        <v>0</v>
      </c>
      <c r="BF93" s="121">
        <v>0</v>
      </c>
      <c r="BG93" s="121">
        <v>7.9951311168494402E-4</v>
      </c>
      <c r="BH93" s="121">
        <v>0</v>
      </c>
      <c r="BI93" s="121">
        <v>0</v>
      </c>
      <c r="BJ93" s="121">
        <v>0</v>
      </c>
      <c r="BK93" s="121">
        <v>0</v>
      </c>
      <c r="BL93" s="121">
        <v>-1.2627378120355201E-3</v>
      </c>
      <c r="BM93" s="121">
        <v>0</v>
      </c>
      <c r="BN93" s="121">
        <v>0</v>
      </c>
      <c r="BO93" s="122">
        <v>9.9773370328813901E-5</v>
      </c>
      <c r="BP93" s="122">
        <v>-1.52628087353611E-5</v>
      </c>
      <c r="BQ93" s="122">
        <v>3.6544347430011201E-5</v>
      </c>
      <c r="BR93" s="122">
        <v>3.3228462780118603E-5</v>
      </c>
      <c r="BS93" s="122">
        <v>2.4532428764718701E-5</v>
      </c>
      <c r="BT93" s="122">
        <v>1.6695571089218699E-5</v>
      </c>
      <c r="BU93" s="121">
        <v>1.01173829654071E-3</v>
      </c>
      <c r="BV93" s="121">
        <v>-6.0017993886162802E-3</v>
      </c>
      <c r="BW93" s="121">
        <v>-3.0350432417725097E-4</v>
      </c>
      <c r="BX93" s="121">
        <v>-1.11064172830164E-3</v>
      </c>
      <c r="BY93" s="122">
        <v>-8.7488796083377204E-6</v>
      </c>
      <c r="BZ93" s="121">
        <v>-1.6344140889725699E-2</v>
      </c>
      <c r="CA93" s="121">
        <v>2.5818134984945199E-4</v>
      </c>
      <c r="CB93" s="121">
        <v>8.5077776457347001E-4</v>
      </c>
      <c r="CC93" s="122">
        <v>-5.2628286114370699E-5</v>
      </c>
      <c r="CD93" s="122">
        <v>-1.38029935959913E-5</v>
      </c>
      <c r="CE93" s="121">
        <v>7.7431400856208703E-4</v>
      </c>
      <c r="CF93" s="122">
        <v>-5.7225929258170197E-5</v>
      </c>
      <c r="CG93" s="121">
        <v>-2.4304249255719E-4</v>
      </c>
      <c r="CH93" s="121">
        <v>3.6624475991890101E-3</v>
      </c>
      <c r="CI93" s="121">
        <v>3.5200798075886497E-2</v>
      </c>
      <c r="CJ93" s="121">
        <v>7.3869535865377098E-3</v>
      </c>
      <c r="CK93" s="121">
        <v>1.33667284826757E-3</v>
      </c>
      <c r="CL93" s="123">
        <v>1.11653730440409</v>
      </c>
    </row>
    <row r="94" spans="2:90" x14ac:dyDescent="0.25">
      <c r="G94" s="7"/>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row>
    <row r="95" spans="2:90" x14ac:dyDescent="0.25">
      <c r="G95" s="7"/>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row>
    <row r="96" spans="2:90" x14ac:dyDescent="0.25">
      <c r="G96" s="7"/>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row>
    <row r="97" spans="7:90" x14ac:dyDescent="0.25">
      <c r="G97" s="7"/>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row>
    <row r="98" spans="7:90" x14ac:dyDescent="0.25">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row>
    <row r="99" spans="7:90" x14ac:dyDescent="0.25">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row>
    <row r="100" spans="7:90" x14ac:dyDescent="0.25">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row>
    <row r="101" spans="7:90" x14ac:dyDescent="0.25">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row>
    <row r="102" spans="7:90" x14ac:dyDescent="0.25">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row>
    <row r="103" spans="7:90" x14ac:dyDescent="0.25">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row>
    <row r="104" spans="7:90" x14ac:dyDescent="0.25">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row>
    <row r="105" spans="7:90" x14ac:dyDescent="0.25">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row>
    <row r="106" spans="7:90" x14ac:dyDescent="0.25">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row>
    <row r="107" spans="7:90" x14ac:dyDescent="0.25">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row>
  </sheetData>
  <sheetProtection sheet="1" objects="1" scenarios="1"/>
  <mergeCells count="10">
    <mergeCell ref="G70:G93"/>
    <mergeCell ref="G44:G69"/>
    <mergeCell ref="B3:E3"/>
    <mergeCell ref="B18:E18"/>
    <mergeCell ref="G21:G24"/>
    <mergeCell ref="G25:G29"/>
    <mergeCell ref="G30:G33"/>
    <mergeCell ref="G34:G35"/>
    <mergeCell ref="G36:G38"/>
    <mergeCell ref="G39:G43"/>
  </mergeCells>
  <hyperlinks>
    <hyperlink ref="A1" location="TableOfContents!A1" display="TableOfContents" xr:uid="{6F55F153-94DD-44F7-A624-45A2E16AF8F6}"/>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2A574-78D7-485A-9553-80730FA1723C}">
  <sheetPr>
    <tabColor theme="0" tint="-0.14999847407452621"/>
  </sheetPr>
  <dimension ref="A1:DW127"/>
  <sheetViews>
    <sheetView zoomScale="45" zoomScaleNormal="45" workbookViewId="0">
      <selection activeCell="B77" sqref="B1:B1048576"/>
    </sheetView>
  </sheetViews>
  <sheetFormatPr defaultColWidth="9" defaultRowHeight="15" x14ac:dyDescent="0.25"/>
  <cols>
    <col min="1" max="1" width="9" style="7"/>
    <col min="2" max="2" width="57.140625" style="7" bestFit="1" customWidth="1"/>
    <col min="3" max="4" width="11.5703125" style="7" customWidth="1"/>
    <col min="5" max="5" width="11.7109375" style="7" bestFit="1" customWidth="1"/>
    <col min="6" max="6" width="11.7109375" style="7" customWidth="1"/>
    <col min="7" max="7" width="20.7109375" style="12" bestFit="1" customWidth="1"/>
    <col min="8" max="8" width="24.85546875" style="7" bestFit="1" customWidth="1"/>
    <col min="9" max="9" width="15.7109375" style="7" bestFit="1" customWidth="1"/>
    <col min="10" max="10" width="16.5703125" style="7" bestFit="1" customWidth="1"/>
    <col min="11" max="14" width="8.85546875" style="7" customWidth="1"/>
    <col min="15" max="16384" width="9" style="7"/>
  </cols>
  <sheetData>
    <row r="1" spans="1:5" x14ac:dyDescent="0.25">
      <c r="A1" s="11" t="s">
        <v>338</v>
      </c>
    </row>
    <row r="3" spans="1:5" ht="15.75" thickBot="1" x14ac:dyDescent="0.3">
      <c r="B3" s="226" t="s">
        <v>295</v>
      </c>
      <c r="C3" s="227"/>
      <c r="D3" s="227"/>
      <c r="E3" s="228"/>
    </row>
    <row r="4" spans="1:5" ht="15.75" x14ac:dyDescent="0.25">
      <c r="B4" s="17" t="s">
        <v>103</v>
      </c>
      <c r="C4" s="2" t="str">
        <f>IF(C39="","",EXP(SUMPRODUCT(I20:I127,J20:J127)))</f>
        <v/>
      </c>
      <c r="E4" s="14"/>
    </row>
    <row r="5" spans="1:5" ht="15.75" x14ac:dyDescent="0.25">
      <c r="B5" s="17" t="s">
        <v>104</v>
      </c>
      <c r="C5" s="2" t="str">
        <f>IF(C39="","",EXP(YEARFRAC(DATE(2010,1,1),C19)*0.0783-11.6993))</f>
        <v/>
      </c>
      <c r="E5" s="14"/>
    </row>
    <row r="6" spans="1:5" ht="15.75" x14ac:dyDescent="0.25">
      <c r="B6" s="17" t="s">
        <v>105</v>
      </c>
      <c r="C6" s="3" t="str">
        <f>IF(C39="","",C5*C4)</f>
        <v/>
      </c>
      <c r="D6" s="41" t="s">
        <v>271</v>
      </c>
      <c r="E6" s="42" t="s">
        <v>272</v>
      </c>
    </row>
    <row r="7" spans="1:5" ht="15.75" x14ac:dyDescent="0.25">
      <c r="B7" s="17" t="s">
        <v>392</v>
      </c>
      <c r="C7" s="43" t="str">
        <f>IF(C39="","",1-EXP(-$C$6/0.0783*(EXP(0.0783)-1)))</f>
        <v/>
      </c>
      <c r="D7" s="3" t="str">
        <f>IF($C$39="","",C7/$C$15)</f>
        <v/>
      </c>
      <c r="E7" s="60" t="str">
        <f>IF($C$39="","",C7*$C$15)</f>
        <v/>
      </c>
    </row>
    <row r="8" spans="1:5" ht="15.75" x14ac:dyDescent="0.25">
      <c r="B8" s="17" t="s">
        <v>393</v>
      </c>
      <c r="C8" s="43" t="str">
        <f>IF(C39="","",1-EXP(-$C$6/0.0783*(EXP(0.0783*2)-EXP(0.0783*1))))</f>
        <v/>
      </c>
      <c r="D8" s="3" t="str">
        <f t="shared" ref="D8:D13" si="0">IF($C$39="","",C8/$C$15)</f>
        <v/>
      </c>
      <c r="E8" s="60" t="str">
        <f t="shared" ref="E8:E13" si="1">IF($C$39="","",C8*$C$15)</f>
        <v/>
      </c>
    </row>
    <row r="9" spans="1:5" ht="15.75" x14ac:dyDescent="0.25">
      <c r="B9" s="17" t="s">
        <v>394</v>
      </c>
      <c r="C9" s="43" t="str">
        <f>IF(C39="","",1-EXP(-$C$6/0.0783*(EXP(0.0783*3)-EXP(0.0783*2))))</f>
        <v/>
      </c>
      <c r="D9" s="3" t="str">
        <f t="shared" si="0"/>
        <v/>
      </c>
      <c r="E9" s="60" t="str">
        <f t="shared" si="1"/>
        <v/>
      </c>
    </row>
    <row r="10" spans="1:5" ht="15.75" x14ac:dyDescent="0.25">
      <c r="B10" s="17" t="s">
        <v>395</v>
      </c>
      <c r="C10" s="43" t="str">
        <f>IF(C39="","",1-EXP(-$C$6/0.0783*(EXP(0.0783*4)-EXP(0.0783*3))))</f>
        <v/>
      </c>
      <c r="D10" s="3" t="str">
        <f t="shared" si="0"/>
        <v/>
      </c>
      <c r="E10" s="60" t="str">
        <f t="shared" si="1"/>
        <v/>
      </c>
    </row>
    <row r="11" spans="1:5" ht="15.75" x14ac:dyDescent="0.25">
      <c r="B11" s="17" t="s">
        <v>396</v>
      </c>
      <c r="C11" s="43" t="str">
        <f>IF(C39="","",1-EXP(-$C$6/0.0783*(EXP(0.0783*2)-EXP(0.0783*0))))</f>
        <v/>
      </c>
      <c r="D11" s="3" t="str">
        <f t="shared" si="0"/>
        <v/>
      </c>
      <c r="E11" s="60" t="str">
        <f t="shared" si="1"/>
        <v/>
      </c>
    </row>
    <row r="12" spans="1:5" ht="15.75" x14ac:dyDescent="0.25">
      <c r="B12" s="17" t="s">
        <v>397</v>
      </c>
      <c r="C12" s="43" t="str">
        <f>IF(C39="","",1-EXP(-$C$6/0.0783*(EXP(0.0783*3)-EXP(0.0783*0))))</f>
        <v/>
      </c>
      <c r="D12" s="3" t="str">
        <f t="shared" si="0"/>
        <v/>
      </c>
      <c r="E12" s="60" t="str">
        <f t="shared" si="1"/>
        <v/>
      </c>
    </row>
    <row r="13" spans="1:5" ht="15.75" x14ac:dyDescent="0.25">
      <c r="B13" s="17" t="s">
        <v>398</v>
      </c>
      <c r="C13" s="43" t="str">
        <f>IF(C39="","",1-EXP(-$C$6/0.0783*(EXP(0.0783*4)-EXP(0.0783*0))))</f>
        <v/>
      </c>
      <c r="D13" s="3" t="str">
        <f t="shared" si="0"/>
        <v/>
      </c>
      <c r="E13" s="60" t="str">
        <f t="shared" si="1"/>
        <v/>
      </c>
    </row>
    <row r="14" spans="1:5" ht="15.75" x14ac:dyDescent="0.25">
      <c r="B14" s="17"/>
      <c r="C14" s="40"/>
      <c r="E14" s="14"/>
    </row>
    <row r="15" spans="1:5" ht="15.75" x14ac:dyDescent="0.25">
      <c r="B15" s="17" t="s">
        <v>270</v>
      </c>
      <c r="C15" s="2" t="str">
        <f>IF(C39="","",EXP(1.96*SQRT(C16)))</f>
        <v/>
      </c>
      <c r="E15" s="14"/>
    </row>
    <row r="16" spans="1:5" ht="15.75" x14ac:dyDescent="0.25">
      <c r="B16" s="18" t="s">
        <v>274</v>
      </c>
      <c r="C16" s="4" t="str" cm="1">
        <f t="array" ref="C16">IF(C39="","",MMULT(MMULT(TRANSPOSE(I20:I127),T20:DW127),I20:I127))</f>
        <v/>
      </c>
      <c r="D16" s="19"/>
      <c r="E16" s="44"/>
    </row>
    <row r="18" spans="2:127" x14ac:dyDescent="0.25">
      <c r="B18" s="223" t="s">
        <v>284</v>
      </c>
      <c r="C18" s="224"/>
      <c r="D18" s="224"/>
      <c r="E18" s="225"/>
    </row>
    <row r="19" spans="2:127" ht="15.75" x14ac:dyDescent="0.25">
      <c r="B19" s="16" t="s">
        <v>102</v>
      </c>
      <c r="C19" s="6">
        <f>INDEX(Input_Cases!$B:$C,MATCH('D2T Female'!$B19,Input_Cases!$B:$B,0),2)</f>
        <v>45292</v>
      </c>
      <c r="D19" s="12"/>
      <c r="E19" s="50"/>
      <c r="F19" s="94"/>
      <c r="G19" s="77" t="s">
        <v>287</v>
      </c>
      <c r="H19" s="37" t="s">
        <v>290</v>
      </c>
      <c r="I19" s="37" t="s">
        <v>299</v>
      </c>
      <c r="J19" s="37" t="s">
        <v>291</v>
      </c>
      <c r="K19" s="78" t="s">
        <v>399</v>
      </c>
      <c r="L19" s="78" t="s">
        <v>399</v>
      </c>
      <c r="M19" s="78" t="s">
        <v>399</v>
      </c>
      <c r="N19" s="78" t="s">
        <v>399</v>
      </c>
      <c r="O19" s="78" t="s">
        <v>399</v>
      </c>
      <c r="P19" s="78" t="s">
        <v>399</v>
      </c>
      <c r="Q19" s="78" t="s">
        <v>399</v>
      </c>
      <c r="R19" s="78" t="s">
        <v>399</v>
      </c>
      <c r="S19" s="132" t="s">
        <v>269</v>
      </c>
      <c r="T19" s="38" t="s">
        <v>0</v>
      </c>
      <c r="U19" s="38" t="s">
        <v>311</v>
      </c>
      <c r="V19" s="38" t="s">
        <v>312</v>
      </c>
      <c r="W19" s="38" t="s">
        <v>314</v>
      </c>
      <c r="X19" s="38" t="s">
        <v>313</v>
      </c>
      <c r="Y19" s="38" t="s">
        <v>6</v>
      </c>
      <c r="Z19" s="38" t="s">
        <v>8</v>
      </c>
      <c r="AA19" s="38" t="s">
        <v>10</v>
      </c>
      <c r="AB19" s="38" t="s">
        <v>12</v>
      </c>
      <c r="AC19" s="38" t="s">
        <v>14</v>
      </c>
      <c r="AD19" s="38" t="s">
        <v>16</v>
      </c>
      <c r="AE19" s="38" t="s">
        <v>18</v>
      </c>
      <c r="AF19" s="38" t="s">
        <v>20</v>
      </c>
      <c r="AG19" s="38" t="s">
        <v>22</v>
      </c>
      <c r="AH19" s="38" t="s">
        <v>24</v>
      </c>
      <c r="AI19" s="38" t="s">
        <v>26</v>
      </c>
      <c r="AJ19" s="38" t="s">
        <v>28</v>
      </c>
      <c r="AK19" s="38" t="s">
        <v>30</v>
      </c>
      <c r="AL19" s="38" t="s">
        <v>32</v>
      </c>
      <c r="AM19" s="38" t="s">
        <v>137</v>
      </c>
      <c r="AN19" s="38" t="s">
        <v>138</v>
      </c>
      <c r="AO19" s="38" t="s">
        <v>139</v>
      </c>
      <c r="AP19" s="38" t="s">
        <v>140</v>
      </c>
      <c r="AQ19" s="38" t="s">
        <v>141</v>
      </c>
      <c r="AR19" s="38"/>
      <c r="AS19" s="38" t="s">
        <v>34</v>
      </c>
      <c r="AT19" s="38" t="s">
        <v>36</v>
      </c>
      <c r="AU19" s="38"/>
      <c r="AV19" s="38" t="s">
        <v>142</v>
      </c>
      <c r="AW19" s="38"/>
      <c r="AX19" s="38" t="s">
        <v>38</v>
      </c>
      <c r="AY19" s="38" t="s">
        <v>40</v>
      </c>
      <c r="AZ19" s="38" t="s">
        <v>42</v>
      </c>
      <c r="BA19" s="38" t="s">
        <v>132</v>
      </c>
      <c r="BB19" s="38" t="s">
        <v>45</v>
      </c>
      <c r="BC19" s="38" t="s">
        <v>47</v>
      </c>
      <c r="BD19" s="38" t="s">
        <v>49</v>
      </c>
      <c r="BE19" s="38" t="s">
        <v>51</v>
      </c>
      <c r="BF19" s="38" t="s">
        <v>52</v>
      </c>
      <c r="BG19" s="38"/>
      <c r="BH19" s="38" t="s">
        <v>53</v>
      </c>
      <c r="BI19" s="38" t="s">
        <v>54</v>
      </c>
      <c r="BJ19" s="38" t="s">
        <v>55</v>
      </c>
      <c r="BK19" s="38" t="s">
        <v>56</v>
      </c>
      <c r="BL19" s="38" t="s">
        <v>166</v>
      </c>
      <c r="BM19" s="38" t="s">
        <v>57</v>
      </c>
      <c r="BN19" s="38" t="s">
        <v>58</v>
      </c>
      <c r="BO19" s="38" t="s">
        <v>59</v>
      </c>
      <c r="BP19" s="38" t="s">
        <v>73</v>
      </c>
      <c r="BQ19" s="38"/>
      <c r="BR19" s="38" t="s">
        <v>143</v>
      </c>
      <c r="BS19" s="38" t="s">
        <v>60</v>
      </c>
      <c r="BT19" s="38" t="s">
        <v>108</v>
      </c>
      <c r="BU19" s="38"/>
      <c r="BV19" s="38" t="s">
        <v>61</v>
      </c>
      <c r="BW19" s="38" t="s">
        <v>62</v>
      </c>
      <c r="BX19" s="38" t="s">
        <v>63</v>
      </c>
      <c r="BY19" s="38" t="s">
        <v>109</v>
      </c>
      <c r="BZ19" s="38" t="s">
        <v>64</v>
      </c>
      <c r="CA19" s="38"/>
      <c r="CB19" s="38"/>
      <c r="CC19" s="38" t="s">
        <v>190</v>
      </c>
      <c r="CD19" s="38" t="s">
        <v>13</v>
      </c>
      <c r="CE19" s="38" t="s">
        <v>3</v>
      </c>
      <c r="CF19" s="38" t="s">
        <v>191</v>
      </c>
      <c r="CG19" s="38" t="s">
        <v>11</v>
      </c>
      <c r="CH19" s="38" t="s">
        <v>35</v>
      </c>
      <c r="CI19" s="38" t="s">
        <v>192</v>
      </c>
      <c r="CJ19" s="38" t="s">
        <v>5</v>
      </c>
      <c r="CK19" s="38" t="s">
        <v>1</v>
      </c>
      <c r="CL19" s="38" t="s">
        <v>147</v>
      </c>
      <c r="CM19" s="38" t="s">
        <v>124</v>
      </c>
      <c r="CN19" s="38" t="s">
        <v>148</v>
      </c>
      <c r="CO19" s="38" t="s">
        <v>193</v>
      </c>
      <c r="CP19" s="38" t="s">
        <v>194</v>
      </c>
      <c r="CQ19" s="38" t="s">
        <v>195</v>
      </c>
      <c r="CR19" s="38" t="s">
        <v>196</v>
      </c>
      <c r="CS19" s="38" t="s">
        <v>197</v>
      </c>
      <c r="CT19" s="38" t="s">
        <v>198</v>
      </c>
      <c r="CU19" s="38" t="s">
        <v>199</v>
      </c>
      <c r="CV19" s="38" t="s">
        <v>153</v>
      </c>
      <c r="CW19" s="38" t="s">
        <v>200</v>
      </c>
      <c r="CX19" s="38" t="s">
        <v>201</v>
      </c>
      <c r="CY19" s="38" t="s">
        <v>202</v>
      </c>
      <c r="CZ19" s="38" t="s">
        <v>203</v>
      </c>
      <c r="DA19" s="38" t="s">
        <v>4</v>
      </c>
      <c r="DB19" s="38" t="s">
        <v>119</v>
      </c>
      <c r="DC19" s="38" t="s">
        <v>204</v>
      </c>
      <c r="DD19" s="38" t="s">
        <v>205</v>
      </c>
      <c r="DE19" s="38" t="s">
        <v>206</v>
      </c>
      <c r="DF19" s="38" t="s">
        <v>177</v>
      </c>
      <c r="DG19" s="38" t="s">
        <v>126</v>
      </c>
      <c r="DH19" s="38" t="s">
        <v>207</v>
      </c>
      <c r="DI19" s="38" t="s">
        <v>208</v>
      </c>
      <c r="DJ19" s="38" t="s">
        <v>209</v>
      </c>
      <c r="DK19" s="38" t="s">
        <v>210</v>
      </c>
      <c r="DL19" s="38" t="s">
        <v>385</v>
      </c>
      <c r="DM19" s="38" t="s">
        <v>211</v>
      </c>
      <c r="DN19" s="38" t="s">
        <v>112</v>
      </c>
      <c r="DO19" s="38" t="s">
        <v>212</v>
      </c>
      <c r="DP19" s="38" t="s">
        <v>213</v>
      </c>
      <c r="DQ19" s="38" t="s">
        <v>19</v>
      </c>
      <c r="DR19" s="38" t="s">
        <v>214</v>
      </c>
      <c r="DS19" s="38" t="s">
        <v>215</v>
      </c>
      <c r="DT19" s="38" t="s">
        <v>216</v>
      </c>
      <c r="DU19" s="38" t="s">
        <v>217</v>
      </c>
      <c r="DV19" s="38" t="s">
        <v>218</v>
      </c>
      <c r="DW19" s="39" t="s">
        <v>219</v>
      </c>
    </row>
    <row r="20" spans="2:127" x14ac:dyDescent="0.25">
      <c r="B20" s="13" t="s">
        <v>65</v>
      </c>
      <c r="C20" s="6" t="str">
        <f>INDEX(Input_Cases!$B:$C,MATCH('D2T Female'!$B20,Input_Cases!$B:$B,0),2)</f>
        <v>01/01/1997</v>
      </c>
      <c r="D20" s="92"/>
      <c r="E20" s="50"/>
      <c r="G20" s="36" t="s">
        <v>292</v>
      </c>
      <c r="H20" s="7" t="s">
        <v>0</v>
      </c>
      <c r="I20" s="22">
        <f>IF(2009 -YEAR(C20)&gt;65,2009 -YEAR(C20),ROUND((2009 -YEAR(C20))*0.7335+17.3214,3))</f>
        <v>26.123000000000001</v>
      </c>
      <c r="J20" s="23">
        <v>9.9156081991454995E-2</v>
      </c>
      <c r="P20" s="7" t="str">
        <f t="shared" ref="P20:P51" si="2">IF(H20=S20,"X","")</f>
        <v>X</v>
      </c>
      <c r="Q20" s="7" t="str">
        <f>IF(R20=S20,"X","")</f>
        <v>X</v>
      </c>
      <c r="R20" s="7" t="str" cm="1">
        <f t="array" ref="R20:R127">TRANSPOSE(T19:DW19)</f>
        <v>age</v>
      </c>
      <c r="S20" s="128" t="s">
        <v>0</v>
      </c>
      <c r="T20" s="25">
        <v>3.03223497584464E-6</v>
      </c>
      <c r="U20" s="25">
        <v>1.7262475957875101E-7</v>
      </c>
      <c r="V20" s="25">
        <v>2.3220498892721199E-7</v>
      </c>
      <c r="W20" s="25">
        <v>4.5329579391020099E-8</v>
      </c>
      <c r="X20" s="25">
        <v>7.8474462011351605E-8</v>
      </c>
      <c r="Y20" s="24">
        <v>1.07421640064169E-4</v>
      </c>
      <c r="Z20" s="24">
        <v>1.2710486050493099E-4</v>
      </c>
      <c r="AA20" s="25">
        <v>6.4467177387861996E-8</v>
      </c>
      <c r="AB20" s="25">
        <v>-1.57315378915538E-7</v>
      </c>
      <c r="AC20" s="25">
        <v>-1.97253560963596E-7</v>
      </c>
      <c r="AD20" s="25">
        <v>-7.9780597188642503E-7</v>
      </c>
      <c r="AE20" s="25">
        <v>-2.4558677244553198E-7</v>
      </c>
      <c r="AF20" s="25">
        <v>-4.2629521725876302E-7</v>
      </c>
      <c r="AG20" s="25">
        <v>2.6702729033277201E-5</v>
      </c>
      <c r="AH20" s="25">
        <v>1.1648884352229199E-6</v>
      </c>
      <c r="AI20" s="25">
        <v>2.7957541219753401E-6</v>
      </c>
      <c r="AJ20" s="25">
        <v>-3.0181541303229098E-7</v>
      </c>
      <c r="AK20" s="25">
        <v>-4.7842432305071502E-7</v>
      </c>
      <c r="AL20" s="25">
        <v>4.2318011225717402E-7</v>
      </c>
      <c r="AM20" s="25">
        <v>6.4255561658437802E-7</v>
      </c>
      <c r="AN20" s="25">
        <v>3.7105265599345702E-7</v>
      </c>
      <c r="AO20" s="25">
        <v>3.6020644601037001E-7</v>
      </c>
      <c r="AP20" s="25">
        <v>2.0749595274166101E-5</v>
      </c>
      <c r="AQ20" s="25">
        <v>2.4221007827799701E-6</v>
      </c>
      <c r="AR20" s="25">
        <v>0</v>
      </c>
      <c r="AS20" s="25">
        <v>2.3405304890871698E-5</v>
      </c>
      <c r="AT20" s="25">
        <v>1.7688424809202501E-5</v>
      </c>
      <c r="AU20" s="25">
        <v>0</v>
      </c>
      <c r="AV20" s="25">
        <v>1.6531454042788801E-5</v>
      </c>
      <c r="AW20" s="25">
        <v>0</v>
      </c>
      <c r="AX20" s="25">
        <v>-3.4540767407696898E-7</v>
      </c>
      <c r="AY20" s="25">
        <v>1.03757893785333E-6</v>
      </c>
      <c r="AZ20" s="25">
        <v>1.9040316381952701E-5</v>
      </c>
      <c r="BA20" s="25">
        <v>1.8703520034273901E-7</v>
      </c>
      <c r="BB20" s="25">
        <v>4.6781332332146101E-5</v>
      </c>
      <c r="BC20" s="25">
        <v>-8.2754236836971895E-7</v>
      </c>
      <c r="BD20" s="25">
        <v>2.3277262841445699E-5</v>
      </c>
      <c r="BE20" s="25">
        <v>1.3343599707324599E-5</v>
      </c>
      <c r="BF20" s="25">
        <v>9.3647885440015097E-7</v>
      </c>
      <c r="BG20" s="25">
        <v>0</v>
      </c>
      <c r="BH20" s="25">
        <v>5.8693301440103702E-5</v>
      </c>
      <c r="BI20" s="25">
        <v>5.2617871253949699E-7</v>
      </c>
      <c r="BJ20" s="25">
        <v>3.6169919212651501E-7</v>
      </c>
      <c r="BK20" s="25">
        <v>8.4146176658361197E-7</v>
      </c>
      <c r="BL20" s="25">
        <v>-1.2655159794401201E-6</v>
      </c>
      <c r="BM20" s="25">
        <v>1.6865644077544301E-5</v>
      </c>
      <c r="BN20" s="25">
        <v>-6.5224234920855102E-6</v>
      </c>
      <c r="BO20" s="25">
        <v>6.4854079169757501E-7</v>
      </c>
      <c r="BP20" s="25">
        <v>1.8465071690987599E-6</v>
      </c>
      <c r="BQ20" s="25">
        <v>0</v>
      </c>
      <c r="BR20" s="25">
        <v>1.9601108285328201E-5</v>
      </c>
      <c r="BS20" s="25">
        <v>2.7844799078470601E-5</v>
      </c>
      <c r="BT20" s="25">
        <v>3.5275233276526999E-7</v>
      </c>
      <c r="BU20" s="25">
        <v>0</v>
      </c>
      <c r="BV20" s="25">
        <v>-3.4331317324454802E-8</v>
      </c>
      <c r="BW20" s="25">
        <v>-7.2441077998874403E-7</v>
      </c>
      <c r="BX20" s="25">
        <v>3.69301569252966E-7</v>
      </c>
      <c r="BY20" s="25">
        <v>-3.8699077377917602E-7</v>
      </c>
      <c r="BZ20" s="25">
        <v>-4.9852176647932699E-6</v>
      </c>
      <c r="CA20" s="25">
        <v>0</v>
      </c>
      <c r="CB20" s="25">
        <v>0</v>
      </c>
      <c r="CC20" s="25">
        <v>-3.2093381154589297E-8</v>
      </c>
      <c r="CD20" s="25">
        <v>-3.32821309898507E-7</v>
      </c>
      <c r="CE20" s="25">
        <v>-2.2912316572273499E-7</v>
      </c>
      <c r="CF20" s="25">
        <v>-3.6059935614425001E-7</v>
      </c>
      <c r="CG20" s="25">
        <v>-1.7072873025395299E-7</v>
      </c>
      <c r="CH20" s="25">
        <v>-8.4609073218235601E-7</v>
      </c>
      <c r="CI20" s="25">
        <v>-1.5936897846515499E-6</v>
      </c>
      <c r="CJ20" s="25">
        <v>-1.7253509275275799E-7</v>
      </c>
      <c r="CK20" s="25">
        <v>-6.1961340181090898E-7</v>
      </c>
      <c r="CL20" s="25">
        <v>-2.7348420945367699E-7</v>
      </c>
      <c r="CM20" s="25">
        <v>-3.5399233038927299E-7</v>
      </c>
      <c r="CN20" s="25">
        <v>-1.39136473218462E-6</v>
      </c>
      <c r="CO20" s="25">
        <v>-1.7122448964208001E-7</v>
      </c>
      <c r="CP20" s="25">
        <v>-2.7481359296622802E-7</v>
      </c>
      <c r="CQ20" s="25">
        <v>-2.2881968511734699E-7</v>
      </c>
      <c r="CR20" s="25">
        <v>-1.64661942058261E-8</v>
      </c>
      <c r="CS20" s="25">
        <v>-2.22163711094435E-7</v>
      </c>
      <c r="CT20" s="25">
        <v>2.37351458870536E-8</v>
      </c>
      <c r="CU20" s="25">
        <v>1.66397220393263E-6</v>
      </c>
      <c r="CV20" s="25">
        <v>2.87812688108948E-8</v>
      </c>
      <c r="CW20" s="25">
        <v>-6.0425611261615105E-8</v>
      </c>
      <c r="CX20" s="25">
        <v>-1.20852195568031E-6</v>
      </c>
      <c r="CY20" s="25">
        <v>4.8152975991992998E-6</v>
      </c>
      <c r="CZ20" s="25">
        <v>-3.8713751648701901E-7</v>
      </c>
      <c r="DA20" s="25">
        <v>2.01612144232121E-7</v>
      </c>
      <c r="DB20" s="25">
        <v>3.6097413787436099E-7</v>
      </c>
      <c r="DC20" s="25">
        <v>5.7642356830921599E-7</v>
      </c>
      <c r="DD20" s="25">
        <v>-8.5576976521350496E-7</v>
      </c>
      <c r="DE20" s="25">
        <v>1.05979317913877E-6</v>
      </c>
      <c r="DF20" s="25">
        <v>1.80336293290533E-7</v>
      </c>
      <c r="DG20" s="25">
        <v>-1.49523161245518E-6</v>
      </c>
      <c r="DH20" s="25">
        <v>5.59794895171769E-7</v>
      </c>
      <c r="DI20" s="25">
        <v>8.6991892450701895E-7</v>
      </c>
      <c r="DJ20" s="25">
        <v>-1.3049517912156301E-7</v>
      </c>
      <c r="DK20" s="25">
        <v>-1.1302932392055501E-5</v>
      </c>
      <c r="DL20" s="25">
        <v>-1.04473556719327E-7</v>
      </c>
      <c r="DM20" s="25">
        <v>-7.6053204127328696E-7</v>
      </c>
      <c r="DN20" s="25">
        <v>3.9871355277953099E-6</v>
      </c>
      <c r="DO20" s="25">
        <v>1.0432288935491999E-7</v>
      </c>
      <c r="DP20" s="25">
        <v>2.15673888655902E-6</v>
      </c>
      <c r="DQ20" s="25">
        <v>-4.1981972299844597E-6</v>
      </c>
      <c r="DR20" s="25">
        <v>1.0732331776596499E-6</v>
      </c>
      <c r="DS20" s="25">
        <v>1.54069302291628E-6</v>
      </c>
      <c r="DT20" s="25">
        <v>-3.31204849681156E-6</v>
      </c>
      <c r="DU20" s="25">
        <v>3.35904369239851E-6</v>
      </c>
      <c r="DV20" s="25">
        <v>4.89799578788307E-7</v>
      </c>
      <c r="DW20" s="27">
        <v>1.2604668835365999E-6</v>
      </c>
    </row>
    <row r="21" spans="2:127" x14ac:dyDescent="0.25">
      <c r="B21" s="13" t="s">
        <v>372</v>
      </c>
      <c r="C21" s="1">
        <f>INDEX(Input_Cases!$B:$C,MATCH('D2T Female'!$B21,Input_Cases!$B:$B,0),2)</f>
        <v>1</v>
      </c>
      <c r="D21" s="12"/>
      <c r="E21" s="50"/>
      <c r="G21" s="204" t="s">
        <v>310</v>
      </c>
      <c r="H21" s="7" t="s">
        <v>311</v>
      </c>
      <c r="I21" s="22">
        <f>IF($C$21&gt;1,1,0)</f>
        <v>0</v>
      </c>
      <c r="J21" s="23">
        <v>8.0414859409174394E-2</v>
      </c>
      <c r="P21" s="7" t="str">
        <f t="shared" si="2"/>
        <v>X</v>
      </c>
      <c r="Q21" s="7" t="str">
        <f t="shared" ref="Q21:Q84" si="3">IF(R21=S21,"X","")</f>
        <v>X</v>
      </c>
      <c r="R21" s="7" t="str">
        <v>IMD2</v>
      </c>
      <c r="S21" s="128" t="s">
        <v>311</v>
      </c>
      <c r="T21" s="25">
        <v>1.7262475957824401E-7</v>
      </c>
      <c r="U21" s="24">
        <v>3.6144508548900499E-4</v>
      </c>
      <c r="V21" s="24">
        <v>-1.6357771576809899E-4</v>
      </c>
      <c r="W21" s="25">
        <v>-3.2163572221506798E-6</v>
      </c>
      <c r="X21" s="25">
        <v>7.0624380262588702E-7</v>
      </c>
      <c r="Y21" s="25">
        <v>6.4113078606086898E-6</v>
      </c>
      <c r="Z21" s="25">
        <v>4.0715911658531504E-6</v>
      </c>
      <c r="AA21" s="25">
        <v>-2.58123081692195E-6</v>
      </c>
      <c r="AB21" s="25">
        <v>-6.7242059528296096E-7</v>
      </c>
      <c r="AC21" s="25">
        <v>-2.6998369816527001E-6</v>
      </c>
      <c r="AD21" s="25">
        <v>3.01620598553111E-6</v>
      </c>
      <c r="AE21" s="25">
        <v>4.0635360733439298E-7</v>
      </c>
      <c r="AF21" s="25">
        <v>-1.9661901449635802E-6</v>
      </c>
      <c r="AG21" s="25">
        <v>-3.6171956602097899E-6</v>
      </c>
      <c r="AH21" s="25">
        <v>-2.8593889884886499E-6</v>
      </c>
      <c r="AI21" s="25">
        <v>7.5310579633158399E-8</v>
      </c>
      <c r="AJ21" s="25">
        <v>7.1570638422400502E-7</v>
      </c>
      <c r="AK21" s="25">
        <v>-1.5733150866522901E-7</v>
      </c>
      <c r="AL21" s="25">
        <v>1.1657416167629801E-5</v>
      </c>
      <c r="AM21" s="25">
        <v>7.6232533255048494E-8</v>
      </c>
      <c r="AN21" s="25">
        <v>-4.8517955772456999E-6</v>
      </c>
      <c r="AO21" s="25">
        <v>7.1488005251521995E-7</v>
      </c>
      <c r="AP21" s="25">
        <v>6.82535013150445E-6</v>
      </c>
      <c r="AQ21" s="25">
        <v>-8.6314993251227601E-7</v>
      </c>
      <c r="AR21" s="25">
        <v>0</v>
      </c>
      <c r="AS21" s="25">
        <v>2.5691179718237198E-6</v>
      </c>
      <c r="AT21" s="25">
        <v>2.1474720045854601E-5</v>
      </c>
      <c r="AU21" s="25">
        <v>0</v>
      </c>
      <c r="AV21" s="25">
        <v>6.6359769538245402E-5</v>
      </c>
      <c r="AW21" s="25">
        <v>0</v>
      </c>
      <c r="AX21" s="25">
        <v>2.45653679780403E-6</v>
      </c>
      <c r="AY21" s="25">
        <v>-4.72620720186437E-7</v>
      </c>
      <c r="AZ21" s="25">
        <v>-3.38392741657757E-6</v>
      </c>
      <c r="BA21" s="25">
        <v>6.12643043913714E-6</v>
      </c>
      <c r="BB21" s="25">
        <v>2.0347223966734902E-5</v>
      </c>
      <c r="BC21" s="25">
        <v>-1.47717724266287E-6</v>
      </c>
      <c r="BD21" s="25">
        <v>-3.95729990027671E-5</v>
      </c>
      <c r="BE21" s="25">
        <v>-1.21351776226543E-5</v>
      </c>
      <c r="BF21" s="25">
        <v>-9.6279361518966205E-7</v>
      </c>
      <c r="BG21" s="25">
        <v>0</v>
      </c>
      <c r="BH21" s="25">
        <v>7.9543620154598698E-6</v>
      </c>
      <c r="BI21" s="25">
        <v>-6.9133475207095205E-7</v>
      </c>
      <c r="BJ21" s="25">
        <v>-2.1456401440414002E-6</v>
      </c>
      <c r="BK21" s="25">
        <v>-1.7558625953215999E-6</v>
      </c>
      <c r="BL21" s="25">
        <v>-6.7798961921046402E-7</v>
      </c>
      <c r="BM21" s="25">
        <v>6.07251361427656E-6</v>
      </c>
      <c r="BN21" s="25">
        <v>2.2689893715717302E-6</v>
      </c>
      <c r="BO21" s="25">
        <v>1.0188429547681501E-6</v>
      </c>
      <c r="BP21" s="25">
        <v>-7.1194762957167901E-6</v>
      </c>
      <c r="BQ21" s="25">
        <v>0</v>
      </c>
      <c r="BR21" s="25">
        <v>3.0919391008157299E-6</v>
      </c>
      <c r="BS21" s="25">
        <v>-6.1572162814368701E-6</v>
      </c>
      <c r="BT21" s="25">
        <v>2.62606008809299E-6</v>
      </c>
      <c r="BU21" s="25">
        <v>0</v>
      </c>
      <c r="BV21" s="25">
        <v>1.22115712846243E-6</v>
      </c>
      <c r="BW21" s="25">
        <v>3.8959994804922797E-6</v>
      </c>
      <c r="BX21" s="25">
        <v>2.4690236221944401E-6</v>
      </c>
      <c r="BY21" s="25">
        <v>7.5164474256779797E-6</v>
      </c>
      <c r="BZ21" s="25">
        <v>3.4876937366485399E-6</v>
      </c>
      <c r="CA21" s="25">
        <v>0</v>
      </c>
      <c r="CB21" s="25">
        <v>0</v>
      </c>
      <c r="CC21" s="25">
        <v>1.5182017072702901E-8</v>
      </c>
      <c r="CD21" s="25">
        <v>-6.97431241832147E-8</v>
      </c>
      <c r="CE21" s="25">
        <v>-5.1540232313002899E-8</v>
      </c>
      <c r="CF21" s="25">
        <v>7.2716515709271406E-8</v>
      </c>
      <c r="CG21" s="25">
        <v>1.08807593853747E-7</v>
      </c>
      <c r="CH21" s="25">
        <v>1.5344104510428399E-8</v>
      </c>
      <c r="CI21" s="25">
        <v>-5.3409162991315802E-8</v>
      </c>
      <c r="CJ21" s="25">
        <v>-3.2649495594555901E-7</v>
      </c>
      <c r="CK21" s="25">
        <v>-2.4650643002961902E-7</v>
      </c>
      <c r="CL21" s="25">
        <v>-4.0449213195547302E-8</v>
      </c>
      <c r="CM21" s="25">
        <v>3.3861951968294697E-8</v>
      </c>
      <c r="CN21" s="25">
        <v>-4.67249081807637E-8</v>
      </c>
      <c r="CO21" s="25">
        <v>5.2718756950130302E-7</v>
      </c>
      <c r="CP21" s="25">
        <v>3.4366362656299598E-8</v>
      </c>
      <c r="CQ21" s="25">
        <v>-9.3401833995735995E-8</v>
      </c>
      <c r="CR21" s="25">
        <v>-4.2793828472591102E-7</v>
      </c>
      <c r="CS21" s="25">
        <v>-7.2545896714911295E-7</v>
      </c>
      <c r="CT21" s="25">
        <v>-9.3043315560451697E-8</v>
      </c>
      <c r="CU21" s="25">
        <v>-3.0685219373034798E-6</v>
      </c>
      <c r="CV21" s="25">
        <v>2.8475089543951901E-7</v>
      </c>
      <c r="CW21" s="25">
        <v>5.5270912935150398E-8</v>
      </c>
      <c r="CX21" s="25">
        <v>-3.5859720930320398E-6</v>
      </c>
      <c r="CY21" s="25">
        <v>-8.0817464755588996E-6</v>
      </c>
      <c r="CZ21" s="25">
        <v>-1.36055359838017E-6</v>
      </c>
      <c r="DA21" s="25">
        <v>-5.8955729397914703E-6</v>
      </c>
      <c r="DB21" s="25">
        <v>2.2519605916660399E-6</v>
      </c>
      <c r="DC21" s="25">
        <v>4.3215572621124398E-6</v>
      </c>
      <c r="DD21" s="25">
        <v>4.9211142996609598E-6</v>
      </c>
      <c r="DE21" s="25">
        <v>3.64525233382004E-6</v>
      </c>
      <c r="DF21" s="25">
        <v>6.77438540000234E-7</v>
      </c>
      <c r="DG21" s="25">
        <v>-2.62286110935019E-7</v>
      </c>
      <c r="DH21" s="25">
        <v>-1.1500376451134E-6</v>
      </c>
      <c r="DI21" s="25">
        <v>-9.6138758255830808E-6</v>
      </c>
      <c r="DJ21" s="25">
        <v>-3.9839624379720401E-6</v>
      </c>
      <c r="DK21" s="25">
        <v>3.59750090270346E-6</v>
      </c>
      <c r="DL21" s="25">
        <v>6.20377968112015E-6</v>
      </c>
      <c r="DM21" s="25">
        <v>1.2102354817531901E-6</v>
      </c>
      <c r="DN21" s="25">
        <v>-4.9311436500347799E-6</v>
      </c>
      <c r="DO21" s="25">
        <v>-4.7764194984620996E-6</v>
      </c>
      <c r="DP21" s="25">
        <v>-8.6451254753686201E-6</v>
      </c>
      <c r="DQ21" s="25">
        <v>3.9195929266254801E-6</v>
      </c>
      <c r="DR21" s="25">
        <v>7.4620801219059702E-7</v>
      </c>
      <c r="DS21" s="25">
        <v>4.4891123805452202E-6</v>
      </c>
      <c r="DT21" s="25">
        <v>-5.0195966861514599E-6</v>
      </c>
      <c r="DU21" s="25">
        <v>-6.4515840232331801E-6</v>
      </c>
      <c r="DV21" s="25">
        <v>-1.1341330186350699E-6</v>
      </c>
      <c r="DW21" s="27">
        <v>-1.8947239058253099E-5</v>
      </c>
    </row>
    <row r="22" spans="2:127" x14ac:dyDescent="0.25">
      <c r="B22" s="13"/>
      <c r="C22" s="12"/>
      <c r="D22" s="12"/>
      <c r="E22" s="50"/>
      <c r="G22" s="205"/>
      <c r="H22" s="7" t="s">
        <v>312</v>
      </c>
      <c r="I22" s="22">
        <f>IF($C$21&gt;2,1,0)</f>
        <v>0</v>
      </c>
      <c r="J22" s="23">
        <v>-2.6484368114738598E-2</v>
      </c>
      <c r="P22" s="7" t="str">
        <f t="shared" si="2"/>
        <v>X</v>
      </c>
      <c r="Q22" s="7" t="str">
        <f t="shared" si="3"/>
        <v>X</v>
      </c>
      <c r="R22" s="7" t="str">
        <v>IMD3</v>
      </c>
      <c r="S22" s="128" t="s">
        <v>312</v>
      </c>
      <c r="T22" s="25">
        <v>2.32204988928245E-7</v>
      </c>
      <c r="U22" s="24">
        <v>-1.6357771576809999E-4</v>
      </c>
      <c r="V22" s="24">
        <v>3.2148735390583901E-4</v>
      </c>
      <c r="W22" s="24">
        <v>-1.5297635362773401E-4</v>
      </c>
      <c r="X22" s="25">
        <v>9.4372061498848701E-7</v>
      </c>
      <c r="Y22" s="25">
        <v>-2.9435118045041802E-5</v>
      </c>
      <c r="Z22" s="25">
        <v>2.0563729655770001E-5</v>
      </c>
      <c r="AA22" s="25">
        <v>-1.7240134640966601E-6</v>
      </c>
      <c r="AB22" s="25">
        <v>-2.8938531754958599E-6</v>
      </c>
      <c r="AC22" s="25">
        <v>-8.2924641509811199E-7</v>
      </c>
      <c r="AD22" s="25">
        <v>-5.4373839650129503E-6</v>
      </c>
      <c r="AE22" s="25">
        <v>-1.09979221876886E-8</v>
      </c>
      <c r="AF22" s="25">
        <v>-5.5239103047803804E-7</v>
      </c>
      <c r="AG22" s="25">
        <v>1.39998713951693E-5</v>
      </c>
      <c r="AH22" s="25">
        <v>2.06610434942695E-7</v>
      </c>
      <c r="AI22" s="25">
        <v>-5.5739187651710002E-6</v>
      </c>
      <c r="AJ22" s="25">
        <v>-2.9651786566394202E-6</v>
      </c>
      <c r="AK22" s="25">
        <v>2.0044395043289499E-6</v>
      </c>
      <c r="AL22" s="25">
        <v>-2.8947392123385099E-6</v>
      </c>
      <c r="AM22" s="25">
        <v>1.26444117579486E-6</v>
      </c>
      <c r="AN22" s="25">
        <v>8.1063813153651306E-6</v>
      </c>
      <c r="AO22" s="25">
        <v>-3.2281537278437302E-6</v>
      </c>
      <c r="AP22" s="25">
        <v>-9.3154886585895004E-6</v>
      </c>
      <c r="AQ22" s="25">
        <v>6.4229821255884804E-7</v>
      </c>
      <c r="AR22" s="25">
        <v>0</v>
      </c>
      <c r="AS22" s="25">
        <v>6.3069713041528801E-6</v>
      </c>
      <c r="AT22" s="25">
        <v>1.01593548476946E-6</v>
      </c>
      <c r="AU22" s="25">
        <v>0</v>
      </c>
      <c r="AV22" s="25">
        <v>-9.1114904016826494E-5</v>
      </c>
      <c r="AW22" s="25">
        <v>0</v>
      </c>
      <c r="AX22" s="25">
        <v>3.4740176085955099E-6</v>
      </c>
      <c r="AY22" s="25">
        <v>-2.34607452145882E-6</v>
      </c>
      <c r="AZ22" s="25">
        <v>-1.0663152723046501E-5</v>
      </c>
      <c r="BA22" s="25">
        <v>1.3203717570868099E-6</v>
      </c>
      <c r="BB22" s="25">
        <v>-1.07372122810554E-5</v>
      </c>
      <c r="BC22" s="25">
        <v>-2.0747040731990699E-7</v>
      </c>
      <c r="BD22" s="25">
        <v>8.9969677116948295E-6</v>
      </c>
      <c r="BE22" s="25">
        <v>-4.7120700784343198E-6</v>
      </c>
      <c r="BF22" s="25">
        <v>6.8886465351550201E-6</v>
      </c>
      <c r="BG22" s="25">
        <v>0</v>
      </c>
      <c r="BH22" s="25">
        <v>-2.5039879212804901E-6</v>
      </c>
      <c r="BI22" s="25">
        <v>-2.06694496856305E-6</v>
      </c>
      <c r="BJ22" s="25">
        <v>-3.3035141887926399E-6</v>
      </c>
      <c r="BK22" s="25">
        <v>-1.14198487608081E-5</v>
      </c>
      <c r="BL22" s="25">
        <v>1.2214478631656E-6</v>
      </c>
      <c r="BM22" s="25">
        <v>4.6025939900410796E-6</v>
      </c>
      <c r="BN22" s="25">
        <v>-2.5213024289000202E-6</v>
      </c>
      <c r="BO22" s="25">
        <v>2.6828837928371801E-6</v>
      </c>
      <c r="BP22" s="25">
        <v>5.0981208630323396E-7</v>
      </c>
      <c r="BQ22" s="25">
        <v>0</v>
      </c>
      <c r="BR22" s="24">
        <v>1.00574446612671E-4</v>
      </c>
      <c r="BS22" s="25">
        <v>-8.3658886845813702E-6</v>
      </c>
      <c r="BT22" s="25">
        <v>-3.7034392706297899E-7</v>
      </c>
      <c r="BU22" s="25">
        <v>0</v>
      </c>
      <c r="BV22" s="25">
        <v>-8.7884450030900408E-6</v>
      </c>
      <c r="BW22" s="25">
        <v>-4.19597656553834E-6</v>
      </c>
      <c r="BX22" s="25">
        <v>-5.4336926553437695E-7</v>
      </c>
      <c r="BY22" s="25">
        <v>2.7137338506743701E-6</v>
      </c>
      <c r="BZ22" s="25">
        <v>4.0246588068553801E-6</v>
      </c>
      <c r="CA22" s="25">
        <v>0</v>
      </c>
      <c r="CB22" s="25">
        <v>0</v>
      </c>
      <c r="CC22" s="25">
        <v>-1.4241665225017899E-8</v>
      </c>
      <c r="CD22" s="25">
        <v>-6.4072723510455494E-8</v>
      </c>
      <c r="CE22" s="25">
        <v>-8.17765670487874E-8</v>
      </c>
      <c r="CF22" s="25">
        <v>9.0328013610681196E-8</v>
      </c>
      <c r="CG22" s="25">
        <v>5.9349816155989799E-8</v>
      </c>
      <c r="CH22" s="25">
        <v>-4.5850899208505401E-8</v>
      </c>
      <c r="CI22" s="25">
        <v>-2.6727326709575901E-7</v>
      </c>
      <c r="CJ22" s="25">
        <v>-7.2522269850754203E-8</v>
      </c>
      <c r="CK22" s="25">
        <v>1.7402383979073E-7</v>
      </c>
      <c r="CL22" s="25">
        <v>6.0054092870964294E-8</v>
      </c>
      <c r="CM22" s="25">
        <v>-1.60662633197449E-7</v>
      </c>
      <c r="CN22" s="25">
        <v>5.2399527052899799E-7</v>
      </c>
      <c r="CO22" s="25">
        <v>-2.1921868807463499E-7</v>
      </c>
      <c r="CP22" s="25">
        <v>1.30991995967444E-7</v>
      </c>
      <c r="CQ22" s="25">
        <v>-1.3465486682590799E-6</v>
      </c>
      <c r="CR22" s="25">
        <v>3.82105672926719E-7</v>
      </c>
      <c r="CS22" s="25">
        <v>1.2118911075144E-6</v>
      </c>
      <c r="CT22" s="25">
        <v>1.2776605518271099E-9</v>
      </c>
      <c r="CU22" s="25">
        <v>2.0199052799806102E-6</v>
      </c>
      <c r="CV22" s="25">
        <v>1.14993481958239E-7</v>
      </c>
      <c r="CW22" s="25">
        <v>9.5784612355759703E-8</v>
      </c>
      <c r="CX22" s="25">
        <v>-4.6130018272239502E-7</v>
      </c>
      <c r="CY22" s="25">
        <v>6.24484625406537E-6</v>
      </c>
      <c r="CZ22" s="25">
        <v>3.6152547143650701E-7</v>
      </c>
      <c r="DA22" s="25">
        <v>-1.7497714935193701E-6</v>
      </c>
      <c r="DB22" s="25">
        <v>6.6031502072932302E-7</v>
      </c>
      <c r="DC22" s="25">
        <v>-1.4979462644656199E-6</v>
      </c>
      <c r="DD22" s="25">
        <v>1.1312880873694101E-6</v>
      </c>
      <c r="DE22" s="25">
        <v>6.0525675391798496E-7</v>
      </c>
      <c r="DF22" s="25">
        <v>-1.31747917816308E-6</v>
      </c>
      <c r="DG22" s="25">
        <v>-8.7916746836672898E-7</v>
      </c>
      <c r="DH22" s="25">
        <v>1.6611932320261199E-7</v>
      </c>
      <c r="DI22" s="25">
        <v>7.3201903438325504E-6</v>
      </c>
      <c r="DJ22" s="25">
        <v>-1.59742574368894E-6</v>
      </c>
      <c r="DK22" s="25">
        <v>2.7175883192035299E-6</v>
      </c>
      <c r="DL22" s="25">
        <v>-5.2917241892627598E-6</v>
      </c>
      <c r="DM22" s="25">
        <v>-3.8817824824333501E-7</v>
      </c>
      <c r="DN22" s="25">
        <v>-2.1074772634550599E-6</v>
      </c>
      <c r="DO22" s="25">
        <v>8.3509962894522908E-6</v>
      </c>
      <c r="DP22" s="25">
        <v>8.8556323770728808E-6</v>
      </c>
      <c r="DQ22" s="25">
        <v>7.2420744291682504E-6</v>
      </c>
      <c r="DR22" s="25">
        <v>-1.65576983836599E-6</v>
      </c>
      <c r="DS22" s="25">
        <v>-1.2753822768277299E-5</v>
      </c>
      <c r="DT22" s="25">
        <v>-4.4370573754688501E-7</v>
      </c>
      <c r="DU22" s="25">
        <v>5.3648912037037104E-6</v>
      </c>
      <c r="DV22" s="25">
        <v>5.0301410257060498E-6</v>
      </c>
      <c r="DW22" s="27">
        <v>-4.1005294832991596E-6</v>
      </c>
    </row>
    <row r="23" spans="2:127" x14ac:dyDescent="0.25">
      <c r="B23" s="13"/>
      <c r="C23" s="12"/>
      <c r="D23" s="12"/>
      <c r="E23" s="50"/>
      <c r="G23" s="205"/>
      <c r="H23" s="7" t="s">
        <v>314</v>
      </c>
      <c r="I23" s="22">
        <f>IF($C$21&gt;3,1,0)</f>
        <v>0</v>
      </c>
      <c r="J23" s="23">
        <v>9.4802751208888994E-2</v>
      </c>
      <c r="P23" s="7" t="str">
        <f t="shared" si="2"/>
        <v>X</v>
      </c>
      <c r="Q23" s="7" t="str">
        <f t="shared" si="3"/>
        <v>X</v>
      </c>
      <c r="R23" s="7" t="str">
        <v>IMD4</v>
      </c>
      <c r="S23" s="128" t="s">
        <v>314</v>
      </c>
      <c r="T23" s="25">
        <v>4.5329579390055302E-8</v>
      </c>
      <c r="U23" s="25">
        <v>-3.2163572221498798E-6</v>
      </c>
      <c r="V23" s="24">
        <v>-1.5297635362773599E-4</v>
      </c>
      <c r="W23" s="24">
        <v>5.3838308334553796E-4</v>
      </c>
      <c r="X23" s="24">
        <v>-1.5850706070113E-4</v>
      </c>
      <c r="Y23" s="25">
        <v>-9.1891626317570498E-5</v>
      </c>
      <c r="Z23" s="25">
        <v>-3.2829155832501898E-5</v>
      </c>
      <c r="AA23" s="25">
        <v>-8.5904740945807296E-8</v>
      </c>
      <c r="AB23" s="25">
        <v>4.8482873029184301E-7</v>
      </c>
      <c r="AC23" s="25">
        <v>8.2892009340719897E-7</v>
      </c>
      <c r="AD23" s="25">
        <v>1.29943178937924E-6</v>
      </c>
      <c r="AE23" s="25">
        <v>2.4873137172300999E-6</v>
      </c>
      <c r="AF23" s="25">
        <v>3.97997286236613E-6</v>
      </c>
      <c r="AG23" s="25">
        <v>-1.3097018035487E-5</v>
      </c>
      <c r="AH23" s="25">
        <v>-4.7123161958164002E-7</v>
      </c>
      <c r="AI23" s="25">
        <v>-5.5975005649110002E-6</v>
      </c>
      <c r="AJ23" s="25">
        <v>4.2347964952145799E-6</v>
      </c>
      <c r="AK23" s="25">
        <v>-6.7505235427357202E-6</v>
      </c>
      <c r="AL23" s="25">
        <v>-3.2617973867654E-6</v>
      </c>
      <c r="AM23" s="25">
        <v>-5.9629409630912498E-6</v>
      </c>
      <c r="AN23" s="24">
        <v>1.4251994058626501E-4</v>
      </c>
      <c r="AO23" s="25">
        <v>1.36270409522128E-6</v>
      </c>
      <c r="AP23" s="25">
        <v>8.1874672230407497E-5</v>
      </c>
      <c r="AQ23" s="25">
        <v>3.92154296766886E-7</v>
      </c>
      <c r="AR23" s="25">
        <v>0</v>
      </c>
      <c r="AS23" s="25">
        <v>-4.8683782582124602E-7</v>
      </c>
      <c r="AT23" s="25">
        <v>-2.1599189045400601E-5</v>
      </c>
      <c r="AU23" s="25">
        <v>0</v>
      </c>
      <c r="AV23" s="24">
        <v>1.7402234626950799E-4</v>
      </c>
      <c r="AW23" s="25">
        <v>0</v>
      </c>
      <c r="AX23" s="25">
        <v>-1.38551955843557E-5</v>
      </c>
      <c r="AY23" s="25">
        <v>-2.73495637277973E-6</v>
      </c>
      <c r="AZ23" s="25">
        <v>1.07794236981833E-5</v>
      </c>
      <c r="BA23" s="25">
        <v>5.1979070539799103E-6</v>
      </c>
      <c r="BB23" s="25">
        <v>1.89192800292771E-5</v>
      </c>
      <c r="BC23" s="25">
        <v>-3.1285503598283398E-6</v>
      </c>
      <c r="BD23" s="25">
        <v>2.8510860880867798E-6</v>
      </c>
      <c r="BE23" s="25">
        <v>5.2252747425383198E-6</v>
      </c>
      <c r="BF23" s="25">
        <v>-4.6386867426856703E-6</v>
      </c>
      <c r="BG23" s="25">
        <v>0</v>
      </c>
      <c r="BH23" s="25">
        <v>-2.4538589130290302E-6</v>
      </c>
      <c r="BI23" s="25">
        <v>3.1241531941597999E-6</v>
      </c>
      <c r="BJ23" s="25">
        <v>-7.2674674798327399E-6</v>
      </c>
      <c r="BK23" s="25">
        <v>1.74440251715043E-5</v>
      </c>
      <c r="BL23" s="25">
        <v>-1.53412090848294E-6</v>
      </c>
      <c r="BM23" s="25">
        <v>-3.1677865110352301E-5</v>
      </c>
      <c r="BN23" s="25">
        <v>-5.8544077464176196E-7</v>
      </c>
      <c r="BO23" s="25">
        <v>6.9655166263348802E-7</v>
      </c>
      <c r="BP23" s="25">
        <v>-1.86917283969018E-5</v>
      </c>
      <c r="BQ23" s="25">
        <v>0</v>
      </c>
      <c r="BR23" s="24">
        <v>-1.1656923159451E-4</v>
      </c>
      <c r="BS23" s="25">
        <v>3.3046949699906399E-6</v>
      </c>
      <c r="BT23" s="25">
        <v>1.6062634476553799E-6</v>
      </c>
      <c r="BU23" s="25">
        <v>0</v>
      </c>
      <c r="BV23" s="25">
        <v>-1.09354739435699E-5</v>
      </c>
      <c r="BW23" s="25">
        <v>2.2413047580196899E-6</v>
      </c>
      <c r="BX23" s="25">
        <v>-1.17872973414185E-6</v>
      </c>
      <c r="BY23" s="25">
        <v>2.5323127125565399E-6</v>
      </c>
      <c r="BZ23" s="25">
        <v>-3.4290303240853398E-6</v>
      </c>
      <c r="CA23" s="25">
        <v>0</v>
      </c>
      <c r="CB23" s="25">
        <v>0</v>
      </c>
      <c r="CC23" s="25">
        <v>-6.3469976522579299E-9</v>
      </c>
      <c r="CD23" s="25">
        <v>9.8696032570858499E-8</v>
      </c>
      <c r="CE23" s="25">
        <v>2.91934737390491E-7</v>
      </c>
      <c r="CF23" s="25">
        <v>-7.1835556819940704E-9</v>
      </c>
      <c r="CG23" s="25">
        <v>-7.5127129952281396E-8</v>
      </c>
      <c r="CH23" s="25">
        <v>4.7327374019665502E-8</v>
      </c>
      <c r="CI23" s="25">
        <v>4.1506607340260399E-7</v>
      </c>
      <c r="CJ23" s="25">
        <v>4.9773496333905204E-7</v>
      </c>
      <c r="CK23" s="25">
        <v>-1.90271148544311E-7</v>
      </c>
      <c r="CL23" s="25">
        <v>-9.9653369570915192E-7</v>
      </c>
      <c r="CM23" s="25">
        <v>1.56573552359903E-7</v>
      </c>
      <c r="CN23" s="25">
        <v>8.3303533464078197E-7</v>
      </c>
      <c r="CO23" s="25">
        <v>-8.8486565376607194E-8</v>
      </c>
      <c r="CP23" s="25">
        <v>-1.8284592440356499E-7</v>
      </c>
      <c r="CQ23" s="25">
        <v>1.7434221884322E-6</v>
      </c>
      <c r="CR23" s="25">
        <v>1.7974744622587E-7</v>
      </c>
      <c r="CS23" s="25">
        <v>-2.8420599370507802E-6</v>
      </c>
      <c r="CT23" s="25">
        <v>-5.7984735219500003E-8</v>
      </c>
      <c r="CU23" s="25">
        <v>-5.1451314563850102E-6</v>
      </c>
      <c r="CV23" s="25">
        <v>7.1077398589071699E-7</v>
      </c>
      <c r="CW23" s="25">
        <v>-1.21681216745732E-6</v>
      </c>
      <c r="CX23" s="25">
        <v>5.6118925382187999E-6</v>
      </c>
      <c r="CY23" s="25">
        <v>-3.21593422647228E-6</v>
      </c>
      <c r="CZ23" s="25">
        <v>-6.0184904994071802E-7</v>
      </c>
      <c r="DA23" s="25">
        <v>-2.5773880988767798E-6</v>
      </c>
      <c r="DB23" s="25">
        <v>4.74883140479372E-6</v>
      </c>
      <c r="DC23" s="25">
        <v>-1.93494673870607E-6</v>
      </c>
      <c r="DD23" s="25">
        <v>-2.3917632402081699E-5</v>
      </c>
      <c r="DE23" s="25">
        <v>-7.1624717540662298E-6</v>
      </c>
      <c r="DF23" s="25">
        <v>-3.7147173855800499E-6</v>
      </c>
      <c r="DG23" s="25">
        <v>-6.3536012679516399E-6</v>
      </c>
      <c r="DH23" s="25">
        <v>5.0219562855904303E-6</v>
      </c>
      <c r="DI23" s="25">
        <v>8.8769200701526396E-7</v>
      </c>
      <c r="DJ23" s="25">
        <v>-6.7695305282818804E-7</v>
      </c>
      <c r="DK23" s="25">
        <v>8.6367355299047594E-6</v>
      </c>
      <c r="DL23" s="24">
        <v>-3.6098028557344602E-4</v>
      </c>
      <c r="DM23" s="25">
        <v>9.7005636214619192E-6</v>
      </c>
      <c r="DN23" s="25">
        <v>8.3099310450169005E-6</v>
      </c>
      <c r="DO23" s="25">
        <v>-4.97445244141229E-6</v>
      </c>
      <c r="DP23" s="25">
        <v>5.6438683045817004E-6</v>
      </c>
      <c r="DQ23" s="25">
        <v>-1.2534474576484001E-5</v>
      </c>
      <c r="DR23" s="25">
        <v>1.5439694359956799E-5</v>
      </c>
      <c r="DS23" s="25">
        <v>2.2580764197812999E-5</v>
      </c>
      <c r="DT23" s="25">
        <v>1.1156495693649E-6</v>
      </c>
      <c r="DU23" s="25">
        <v>-1.48952085319368E-5</v>
      </c>
      <c r="DV23" s="25">
        <v>1.17443985322946E-5</v>
      </c>
      <c r="DW23" s="27">
        <v>1.24960735137409E-5</v>
      </c>
    </row>
    <row r="24" spans="2:127" x14ac:dyDescent="0.25">
      <c r="B24" s="13"/>
      <c r="C24" s="12"/>
      <c r="D24" s="12"/>
      <c r="E24" s="50"/>
      <c r="G24" s="206"/>
      <c r="H24" s="7" t="s">
        <v>313</v>
      </c>
      <c r="I24" s="22">
        <f>IF($C$21&gt;4,1,0)</f>
        <v>0</v>
      </c>
      <c r="J24" s="23">
        <v>6.0296339069993597E-3</v>
      </c>
      <c r="P24" s="7" t="str">
        <f t="shared" si="2"/>
        <v>X</v>
      </c>
      <c r="Q24" s="7" t="str">
        <f t="shared" si="3"/>
        <v>X</v>
      </c>
      <c r="R24" s="7" t="str">
        <v>IMD5</v>
      </c>
      <c r="S24" s="128" t="s">
        <v>313</v>
      </c>
      <c r="T24" s="25">
        <v>7.8474462011052999E-8</v>
      </c>
      <c r="U24" s="25">
        <v>7.0624380262550702E-7</v>
      </c>
      <c r="V24" s="25">
        <v>9.43720614989054E-7</v>
      </c>
      <c r="W24" s="24">
        <v>-1.5850706070113E-4</v>
      </c>
      <c r="X24" s="24">
        <v>3.3376108997668199E-4</v>
      </c>
      <c r="Y24" s="25">
        <v>-6.20767009727307E-5</v>
      </c>
      <c r="Z24" s="25">
        <v>-8.1314717349427199E-6</v>
      </c>
      <c r="AA24" s="25">
        <v>2.9161740349330401E-7</v>
      </c>
      <c r="AB24" s="25">
        <v>-2.8909824764602001E-6</v>
      </c>
      <c r="AC24" s="25">
        <v>-4.1653684535265603E-6</v>
      </c>
      <c r="AD24" s="25">
        <v>-1.1943613267363601E-6</v>
      </c>
      <c r="AE24" s="25">
        <v>8.2840222701053604E-7</v>
      </c>
      <c r="AF24" s="25">
        <v>1.62856393676521E-6</v>
      </c>
      <c r="AG24" s="25">
        <v>-6.1118303848903E-6</v>
      </c>
      <c r="AH24" s="25">
        <v>-2.4437284357811799E-7</v>
      </c>
      <c r="AI24" s="25">
        <v>-9.5191533117253397E-6</v>
      </c>
      <c r="AJ24" s="25">
        <v>4.02588681695096E-6</v>
      </c>
      <c r="AK24" s="25">
        <v>5.4369693677899499E-6</v>
      </c>
      <c r="AL24" s="25">
        <v>-3.2242985328005499E-6</v>
      </c>
      <c r="AM24" s="25">
        <v>1.0261998349639801E-6</v>
      </c>
      <c r="AN24" s="25">
        <v>-1.9767999669698501E-6</v>
      </c>
      <c r="AO24" s="25">
        <v>3.9337691085171904E-6</v>
      </c>
      <c r="AP24" s="25">
        <v>-3.33766299234753E-5</v>
      </c>
      <c r="AQ24" s="25">
        <v>2.9622238830597199E-7</v>
      </c>
      <c r="AR24" s="25">
        <v>0</v>
      </c>
      <c r="AS24" s="25">
        <v>-1.15088232258111E-5</v>
      </c>
      <c r="AT24" s="25">
        <v>-4.6530298850330601E-5</v>
      </c>
      <c r="AU24" s="25">
        <v>0</v>
      </c>
      <c r="AV24" s="24">
        <v>-1.12146698818158E-4</v>
      </c>
      <c r="AW24" s="25">
        <v>0</v>
      </c>
      <c r="AX24" s="25">
        <v>8.8766505883390402E-6</v>
      </c>
      <c r="AY24" s="25">
        <v>-5.7127006713953704E-6</v>
      </c>
      <c r="AZ24" s="25">
        <v>-9.2016183487474406E-8</v>
      </c>
      <c r="BA24" s="25">
        <v>-9.5295180038669003E-6</v>
      </c>
      <c r="BB24" s="25">
        <v>-4.1271004703351302E-7</v>
      </c>
      <c r="BC24" s="25">
        <v>-1.0846052173568299E-6</v>
      </c>
      <c r="BD24" s="25">
        <v>-2.99913274514669E-5</v>
      </c>
      <c r="BE24" s="25">
        <v>-8.7705854522871701E-7</v>
      </c>
      <c r="BF24" s="25">
        <v>6.2267070541411E-6</v>
      </c>
      <c r="BG24" s="25">
        <v>0</v>
      </c>
      <c r="BH24" s="25">
        <v>-2.3919851841472098E-6</v>
      </c>
      <c r="BI24" s="25">
        <v>-2.42117044717282E-6</v>
      </c>
      <c r="BJ24" s="25">
        <v>-6.2211102218733403E-6</v>
      </c>
      <c r="BK24" s="25">
        <v>-4.2947322719928696E-6</v>
      </c>
      <c r="BL24" s="25">
        <v>-2.9786803093699899E-6</v>
      </c>
      <c r="BM24" s="25">
        <v>2.0523506392053202E-6</v>
      </c>
      <c r="BN24" s="25">
        <v>-4.2244810374615601E-7</v>
      </c>
      <c r="BO24" s="25">
        <v>3.7279129899867301E-7</v>
      </c>
      <c r="BP24" s="25">
        <v>-1.57163196445233E-5</v>
      </c>
      <c r="BQ24" s="25">
        <v>0</v>
      </c>
      <c r="BR24" s="25">
        <v>3.28843965897413E-6</v>
      </c>
      <c r="BS24" s="25">
        <v>-1.19629290270986E-5</v>
      </c>
      <c r="BT24" s="25">
        <v>5.3359102559658298E-6</v>
      </c>
      <c r="BU24" s="25">
        <v>0</v>
      </c>
      <c r="BV24" s="25">
        <v>1.34916463649979E-5</v>
      </c>
      <c r="BW24" s="25">
        <v>2.40552075863747E-6</v>
      </c>
      <c r="BX24" s="25">
        <v>6.5825654254704901E-6</v>
      </c>
      <c r="BY24" s="25">
        <v>-8.4696501344967998E-7</v>
      </c>
      <c r="BZ24" s="25">
        <v>-1.0774255972868301E-5</v>
      </c>
      <c r="CA24" s="25">
        <v>0</v>
      </c>
      <c r="CB24" s="25">
        <v>0</v>
      </c>
      <c r="CC24" s="25">
        <v>-7.6351992649358908E-9</v>
      </c>
      <c r="CD24" s="25">
        <v>1.5516664900308799E-7</v>
      </c>
      <c r="CE24" s="25">
        <v>-9.5524095099111394E-8</v>
      </c>
      <c r="CF24" s="25">
        <v>1.7310826541935299E-7</v>
      </c>
      <c r="CG24" s="25">
        <v>-4.6179963515459998E-10</v>
      </c>
      <c r="CH24" s="25">
        <v>1.8942562922889399E-8</v>
      </c>
      <c r="CI24" s="25">
        <v>7.1900832767905395E-8</v>
      </c>
      <c r="CJ24" s="25">
        <v>4.6922504901916E-7</v>
      </c>
      <c r="CK24" s="25">
        <v>1.4839334133929601E-8</v>
      </c>
      <c r="CL24" s="25">
        <v>3.6090139350882098E-7</v>
      </c>
      <c r="CM24" s="25">
        <v>3.20137830968308E-8</v>
      </c>
      <c r="CN24" s="25">
        <v>6.5036100791262396E-7</v>
      </c>
      <c r="CO24" s="25">
        <v>4.6146403628831798E-7</v>
      </c>
      <c r="CP24" s="25">
        <v>-9.0554446479692699E-8</v>
      </c>
      <c r="CQ24" s="25">
        <v>-1.07494611256339E-7</v>
      </c>
      <c r="CR24" s="25">
        <v>1.1331782041434E-7</v>
      </c>
      <c r="CS24" s="25">
        <v>1.8246384762721799E-6</v>
      </c>
      <c r="CT24" s="25">
        <v>1.6892912663349902E-8</v>
      </c>
      <c r="CU24" s="25">
        <v>5.4300500565467703E-7</v>
      </c>
      <c r="CV24" s="25">
        <v>-5.0411258631775805E-7</v>
      </c>
      <c r="CW24" s="25">
        <v>1.0147695143498599E-6</v>
      </c>
      <c r="CX24" s="25">
        <v>2.59073649451186E-6</v>
      </c>
      <c r="CY24" s="25">
        <v>2.7324108498514102E-6</v>
      </c>
      <c r="CZ24" s="25">
        <v>-8.7095036167144704E-6</v>
      </c>
      <c r="DA24" s="25">
        <v>1.50898927966396E-6</v>
      </c>
      <c r="DB24" s="25">
        <v>7.6628061534043002E-7</v>
      </c>
      <c r="DC24" s="25">
        <v>-1.1583055997791101E-6</v>
      </c>
      <c r="DD24" s="25">
        <v>3.8220014544372702E-6</v>
      </c>
      <c r="DE24" s="25">
        <v>1.47712479738232E-6</v>
      </c>
      <c r="DF24" s="25">
        <v>-8.7137975507879299E-7</v>
      </c>
      <c r="DG24" s="25">
        <v>-4.76689024650661E-6</v>
      </c>
      <c r="DH24" s="25">
        <v>-3.61414300616193E-6</v>
      </c>
      <c r="DI24" s="25">
        <v>-6.6310757769088597E-6</v>
      </c>
      <c r="DJ24" s="25">
        <v>-1.5842447457973999E-7</v>
      </c>
      <c r="DK24" s="25">
        <v>4.0397716740842597E-6</v>
      </c>
      <c r="DL24" s="25">
        <v>-1.78254362155535E-6</v>
      </c>
      <c r="DM24" s="25">
        <v>6.2250220272976E-6</v>
      </c>
      <c r="DN24" s="25">
        <v>1.08096968770273E-5</v>
      </c>
      <c r="DO24" s="25">
        <v>-5.1993864852524003E-6</v>
      </c>
      <c r="DP24" s="25">
        <v>2.3014229349193502E-6</v>
      </c>
      <c r="DQ24" s="25">
        <v>5.2150113839729896E-6</v>
      </c>
      <c r="DR24" s="25">
        <v>-1.32667509220494E-5</v>
      </c>
      <c r="DS24" s="25">
        <v>1.3754341855780701E-5</v>
      </c>
      <c r="DT24" s="25">
        <v>4.3263962087399803E-6</v>
      </c>
      <c r="DU24" s="25">
        <v>-4.4954909405326698E-7</v>
      </c>
      <c r="DV24" s="25">
        <v>4.1730845696465802E-6</v>
      </c>
      <c r="DW24" s="27">
        <v>-3.8550288716493801E-6</v>
      </c>
    </row>
    <row r="25" spans="2:127" x14ac:dyDescent="0.25">
      <c r="B25" s="13" t="s">
        <v>66</v>
      </c>
      <c r="C25" s="1">
        <f>INDEX(Input_Cases!$B:$C,MATCH('D2T Female'!$B25,Input_Cases!$B:$B,0),2)</f>
        <v>28</v>
      </c>
      <c r="D25" s="12"/>
      <c r="E25" s="50"/>
      <c r="G25" s="204" t="s">
        <v>66</v>
      </c>
      <c r="H25" s="7" t="s">
        <v>6</v>
      </c>
      <c r="I25" s="22">
        <f>IF($C$25&lt;18.5,1,0)</f>
        <v>0</v>
      </c>
      <c r="J25" s="23">
        <v>2.00293105129122</v>
      </c>
      <c r="P25" s="7" t="str">
        <f t="shared" si="2"/>
        <v>X</v>
      </c>
      <c r="Q25" s="7" t="str">
        <f t="shared" si="3"/>
        <v>X</v>
      </c>
      <c r="R25" s="7" t="str">
        <v>BMI1</v>
      </c>
      <c r="S25" s="128" t="s">
        <v>6</v>
      </c>
      <c r="T25" s="24">
        <v>1.07421640064159E-4</v>
      </c>
      <c r="U25" s="25">
        <v>6.4113078605666499E-6</v>
      </c>
      <c r="V25" s="25">
        <v>-2.9435118044983201E-5</v>
      </c>
      <c r="W25" s="25">
        <v>-9.1891626317562095E-5</v>
      </c>
      <c r="X25" s="25">
        <v>-6.2076700972719804E-5</v>
      </c>
      <c r="Y25" s="24">
        <v>6.6807639381764899E-2</v>
      </c>
      <c r="Z25" s="24">
        <v>9.1675370816131398E-3</v>
      </c>
      <c r="AA25" s="25">
        <v>-1.1393347286776599E-5</v>
      </c>
      <c r="AB25" s="25">
        <v>5.0184443293311698E-6</v>
      </c>
      <c r="AC25" s="25">
        <v>-8.3941507849081E-6</v>
      </c>
      <c r="AD25" s="25">
        <v>-8.8349004568878208E-6</v>
      </c>
      <c r="AE25" s="25">
        <v>-5.97951689292713E-5</v>
      </c>
      <c r="AF25" s="25">
        <v>2.0098177756212401E-5</v>
      </c>
      <c r="AG25" s="24">
        <v>6.8434760068215503E-4</v>
      </c>
      <c r="AH25" s="25">
        <v>4.4577556939295799E-5</v>
      </c>
      <c r="AI25" s="25">
        <v>-9.3750710599435104E-5</v>
      </c>
      <c r="AJ25" s="25">
        <v>6.8434294409916194E-5</v>
      </c>
      <c r="AK25" s="25">
        <v>-4.8018054691395103E-5</v>
      </c>
      <c r="AL25" s="24">
        <v>1.0239412176200699E-4</v>
      </c>
      <c r="AM25" s="24">
        <v>4.3124136011659698E-4</v>
      </c>
      <c r="AN25" s="24">
        <v>-1.4211440217215901E-4</v>
      </c>
      <c r="AO25" s="25">
        <v>-3.3075313372945097E-5</v>
      </c>
      <c r="AP25" s="24">
        <v>-1.90512576842189E-4</v>
      </c>
      <c r="AQ25" s="25">
        <v>3.1753171556812199E-5</v>
      </c>
      <c r="AR25" s="25">
        <v>0</v>
      </c>
      <c r="AS25" s="24">
        <v>5.5065250937760997E-4</v>
      </c>
      <c r="AT25" s="24">
        <v>-8.3153808654009502E-4</v>
      </c>
      <c r="AU25" s="25">
        <v>0</v>
      </c>
      <c r="AV25" s="24">
        <v>4.1143897660770001E-4</v>
      </c>
      <c r="AW25" s="25">
        <v>0</v>
      </c>
      <c r="AX25" s="24">
        <v>-2.7724180606497102E-4</v>
      </c>
      <c r="AY25" s="25">
        <v>-1.6093885803478199E-5</v>
      </c>
      <c r="AZ25" s="24">
        <v>4.0175537468815898E-4</v>
      </c>
      <c r="BA25" s="24">
        <v>-1.77519995200771E-4</v>
      </c>
      <c r="BB25" s="24">
        <v>-1.8262378846358999E-4</v>
      </c>
      <c r="BC25" s="25">
        <v>1.8036312673414098E-5</v>
      </c>
      <c r="BD25" s="24">
        <v>-5.55046460239368E-4</v>
      </c>
      <c r="BE25" s="24">
        <v>-5.6321388615994503E-4</v>
      </c>
      <c r="BF25" s="25">
        <v>-1.13883909628847E-5</v>
      </c>
      <c r="BG25" s="25">
        <v>0</v>
      </c>
      <c r="BH25" s="24">
        <v>-3.3029049290737801E-4</v>
      </c>
      <c r="BI25" s="25">
        <v>1.28451840261575E-5</v>
      </c>
      <c r="BJ25" s="24">
        <v>-3.3438101436147498E-4</v>
      </c>
      <c r="BK25" s="24">
        <v>1.9331976874563899E-4</v>
      </c>
      <c r="BL25" s="25">
        <v>6.6400986803286303E-5</v>
      </c>
      <c r="BM25" s="24">
        <v>3.9150738986105899E-4</v>
      </c>
      <c r="BN25" s="24">
        <v>2.09400886894951E-4</v>
      </c>
      <c r="BO25" s="25">
        <v>-5.9873398071776599E-5</v>
      </c>
      <c r="BP25" s="24">
        <v>-7.2783360964842798E-4</v>
      </c>
      <c r="BQ25" s="25">
        <v>0</v>
      </c>
      <c r="BR25" s="24">
        <v>9.8658378614746101E-4</v>
      </c>
      <c r="BS25" s="24">
        <v>-1.7900460506145401E-4</v>
      </c>
      <c r="BT25" s="25">
        <v>-3.2431010956712901E-5</v>
      </c>
      <c r="BU25" s="25">
        <v>0</v>
      </c>
      <c r="BV25" s="25">
        <v>4.0295944291408399E-5</v>
      </c>
      <c r="BW25" s="25">
        <v>9.7579276971954302E-6</v>
      </c>
      <c r="BX25" s="25">
        <v>-3.0368337770931601E-5</v>
      </c>
      <c r="BY25" s="24">
        <v>-1.2168729350789501E-4</v>
      </c>
      <c r="BZ25" s="24">
        <v>1.0856552303515399E-4</v>
      </c>
      <c r="CA25" s="25">
        <v>0</v>
      </c>
      <c r="CB25" s="25">
        <v>0</v>
      </c>
      <c r="CC25" s="25">
        <v>-1.3609755983532001E-7</v>
      </c>
      <c r="CD25" s="25">
        <v>-8.0203047871547493E-6</v>
      </c>
      <c r="CE25" s="25">
        <v>-5.0621580651638401E-6</v>
      </c>
      <c r="CF25" s="25">
        <v>1.8216303490167199E-6</v>
      </c>
      <c r="CG25" s="25">
        <v>7.4843473687170002E-6</v>
      </c>
      <c r="CH25" s="25">
        <v>4.63344695354338E-6</v>
      </c>
      <c r="CI25" s="24">
        <v>-1.14153063750895E-4</v>
      </c>
      <c r="CJ25" s="25">
        <v>4.6084810510610499E-6</v>
      </c>
      <c r="CK25" s="25">
        <v>2.4330873759781E-6</v>
      </c>
      <c r="CL25" s="25">
        <v>2.1129281200460901E-6</v>
      </c>
      <c r="CM25" s="25">
        <v>-9.4491067602644596E-6</v>
      </c>
      <c r="CN25" s="24">
        <v>-7.6858328913115498E-4</v>
      </c>
      <c r="CO25" s="25">
        <v>3.7969285627679401E-6</v>
      </c>
      <c r="CP25" s="25">
        <v>-5.36346972345733E-6</v>
      </c>
      <c r="CQ25" s="25">
        <v>-1.25997915019461E-5</v>
      </c>
      <c r="CR25" s="25">
        <v>-2.1839750302897298E-5</v>
      </c>
      <c r="CS25" s="25">
        <v>-3.3910379695263998E-6</v>
      </c>
      <c r="CT25" s="25">
        <v>2.2904509876216401E-6</v>
      </c>
      <c r="CU25" s="25">
        <v>8.5922803878814096E-5</v>
      </c>
      <c r="CV25" s="25">
        <v>2.50465613455338E-6</v>
      </c>
      <c r="CW25" s="25">
        <v>1.47234977251543E-5</v>
      </c>
      <c r="CX25" s="25">
        <v>-3.17658784189823E-5</v>
      </c>
      <c r="CY25" s="25">
        <v>-2.0159697584683399E-5</v>
      </c>
      <c r="CZ25" s="25">
        <v>-3.04046697951418E-5</v>
      </c>
      <c r="DA25" s="25">
        <v>-9.7146397751611806E-5</v>
      </c>
      <c r="DB25" s="25">
        <v>1.7932620537783502E-5</v>
      </c>
      <c r="DC25" s="25">
        <v>-5.0927614595500898E-5</v>
      </c>
      <c r="DD25" s="24">
        <v>-2.6673237046819198E-4</v>
      </c>
      <c r="DE25" s="25">
        <v>5.4051154308336699E-5</v>
      </c>
      <c r="DF25" s="24">
        <v>1.2455047012660601E-4</v>
      </c>
      <c r="DG25" s="24">
        <v>-1.2618412589108401E-4</v>
      </c>
      <c r="DH25" s="25">
        <v>1.19630169677103E-5</v>
      </c>
      <c r="DI25" s="25">
        <v>-4.0907384575601202E-5</v>
      </c>
      <c r="DJ25" s="25">
        <v>7.7639289788109301E-5</v>
      </c>
      <c r="DK25" s="24">
        <v>4.9330208847485899E-4</v>
      </c>
      <c r="DL25" s="24">
        <v>1.5742287330210299E-4</v>
      </c>
      <c r="DM25" s="25">
        <v>7.7352878004451899E-5</v>
      </c>
      <c r="DN25" s="24">
        <v>-2.1881955723921899E-4</v>
      </c>
      <c r="DO25" s="25">
        <v>5.8656573228404402E-5</v>
      </c>
      <c r="DP25" s="25">
        <v>3.5212819270363702E-5</v>
      </c>
      <c r="DQ25" s="24">
        <v>4.8900946622361797E-4</v>
      </c>
      <c r="DR25" s="24">
        <v>-2.6128568411190999E-3</v>
      </c>
      <c r="DS25" s="24">
        <v>-3.08053052083682E-3</v>
      </c>
      <c r="DT25" s="24">
        <v>-3.4987753035937302E-4</v>
      </c>
      <c r="DU25" s="24">
        <v>1.0825046530671899E-3</v>
      </c>
      <c r="DV25" s="24">
        <v>1.64927512445519E-4</v>
      </c>
      <c r="DW25" s="26">
        <v>4.87574302952612E-4</v>
      </c>
    </row>
    <row r="26" spans="2:127" x14ac:dyDescent="0.25">
      <c r="B26" s="13"/>
      <c r="C26" s="12"/>
      <c r="D26" s="12"/>
      <c r="E26" s="50"/>
      <c r="G26" s="205"/>
      <c r="H26" s="7" t="s">
        <v>8</v>
      </c>
      <c r="I26" s="22">
        <f>IF($C$25&gt;=25,1,0)</f>
        <v>1</v>
      </c>
      <c r="J26" s="23">
        <v>-0.818456235530582</v>
      </c>
      <c r="P26" s="7" t="str">
        <f t="shared" si="2"/>
        <v>X</v>
      </c>
      <c r="Q26" s="7" t="str">
        <f t="shared" si="3"/>
        <v>X</v>
      </c>
      <c r="R26" s="7" t="str">
        <v>BMI2</v>
      </c>
      <c r="S26" s="128" t="s">
        <v>8</v>
      </c>
      <c r="T26" s="24">
        <v>1.2710486050492999E-4</v>
      </c>
      <c r="U26" s="25">
        <v>4.0715911658542397E-6</v>
      </c>
      <c r="V26" s="25">
        <v>2.0563729655773199E-5</v>
      </c>
      <c r="W26" s="25">
        <v>-3.2829155832456599E-5</v>
      </c>
      <c r="X26" s="25">
        <v>-8.1314717349448798E-6</v>
      </c>
      <c r="Y26" s="24">
        <v>9.1675370816138198E-3</v>
      </c>
      <c r="Z26" s="24">
        <v>1.3856643804748299E-2</v>
      </c>
      <c r="AA26" s="24">
        <v>-2.4745483971841598E-4</v>
      </c>
      <c r="AB26" s="24">
        <v>-1.12761553348212E-4</v>
      </c>
      <c r="AC26" s="24">
        <v>-1.6985856470870501E-4</v>
      </c>
      <c r="AD26" s="25">
        <v>9.1924152503534892E-6</v>
      </c>
      <c r="AE26" s="25">
        <v>-2.8180655789898399E-5</v>
      </c>
      <c r="AF26" s="25">
        <v>-5.9929196023002204E-7</v>
      </c>
      <c r="AG26" s="24">
        <v>-4.21454381780316E-4</v>
      </c>
      <c r="AH26" s="25">
        <v>1.05379826215985E-5</v>
      </c>
      <c r="AI26" s="25">
        <v>6.4687980609125895E-5</v>
      </c>
      <c r="AJ26" s="25">
        <v>-1.04946473567578E-5</v>
      </c>
      <c r="AK26" s="25">
        <v>-3.0203578157189901E-5</v>
      </c>
      <c r="AL26" s="25">
        <v>5.2870994408411497E-5</v>
      </c>
      <c r="AM26" s="25">
        <v>9.3409062565690499E-6</v>
      </c>
      <c r="AN26" s="25">
        <v>-7.3041849660732804E-6</v>
      </c>
      <c r="AO26" s="25">
        <v>-1.9709085171194601E-5</v>
      </c>
      <c r="AP26" s="24">
        <v>-7.6425673932577697E-4</v>
      </c>
      <c r="AQ26" s="25">
        <v>2.8143506808221802E-5</v>
      </c>
      <c r="AR26" s="25">
        <v>0</v>
      </c>
      <c r="AS26" s="24">
        <v>7.1827522361984702E-4</v>
      </c>
      <c r="AT26" s="24">
        <v>1.7221255937616199E-4</v>
      </c>
      <c r="AU26" s="25">
        <v>0</v>
      </c>
      <c r="AV26" s="24">
        <v>9.3962336228162603E-4</v>
      </c>
      <c r="AW26" s="25">
        <v>0</v>
      </c>
      <c r="AX26" s="25">
        <v>-2.0111652762430098E-5</v>
      </c>
      <c r="AY26" s="25">
        <v>1.0757959352695201E-6</v>
      </c>
      <c r="AZ26" s="24">
        <v>4.3158003412468901E-4</v>
      </c>
      <c r="BA26" s="25">
        <v>1.86770385800473E-5</v>
      </c>
      <c r="BB26" s="24">
        <v>-1.59291803159501E-4</v>
      </c>
      <c r="BC26" s="25">
        <v>1.63939461112155E-6</v>
      </c>
      <c r="BD26" s="24">
        <v>6.6527001711243899E-4</v>
      </c>
      <c r="BE26" s="24">
        <v>-5.6999807747674502E-4</v>
      </c>
      <c r="BF26" s="25">
        <v>1.6746514501777E-5</v>
      </c>
      <c r="BG26" s="25">
        <v>0</v>
      </c>
      <c r="BH26" s="24">
        <v>4.3956744951231097E-4</v>
      </c>
      <c r="BI26" s="25">
        <v>-2.7370723731038699E-5</v>
      </c>
      <c r="BJ26" s="25">
        <v>-3.8534603618369297E-6</v>
      </c>
      <c r="BK26" s="25">
        <v>1.8626047831427601E-5</v>
      </c>
      <c r="BL26" s="25">
        <v>-1.09087976067497E-5</v>
      </c>
      <c r="BM26" s="24">
        <v>-8.8226885941659504E-4</v>
      </c>
      <c r="BN26" s="25">
        <v>-7.3782966896449305E-5</v>
      </c>
      <c r="BO26" s="25">
        <v>-2.42409074237362E-5</v>
      </c>
      <c r="BP26" s="25">
        <v>3.9519934956726398E-5</v>
      </c>
      <c r="BQ26" s="25">
        <v>0</v>
      </c>
      <c r="BR26" s="24">
        <v>-1.0960450666030999E-3</v>
      </c>
      <c r="BS26" s="24">
        <v>4.2078357522632598E-4</v>
      </c>
      <c r="BT26" s="25">
        <v>1.44413113213626E-5</v>
      </c>
      <c r="BU26" s="25">
        <v>0</v>
      </c>
      <c r="BV26" s="25">
        <v>4.1854264322595498E-5</v>
      </c>
      <c r="BW26" s="25">
        <v>-2.4707903453907699E-6</v>
      </c>
      <c r="BX26" s="25">
        <v>-1.0421111664567699E-5</v>
      </c>
      <c r="BY26" s="25">
        <v>2.46746726450144E-5</v>
      </c>
      <c r="BZ26" s="25">
        <v>-6.1143163433681106E-5</v>
      </c>
      <c r="CA26" s="25">
        <v>0</v>
      </c>
      <c r="CB26" s="25">
        <v>0</v>
      </c>
      <c r="CC26" s="25">
        <v>-3.4760453349114199E-7</v>
      </c>
      <c r="CD26" s="25">
        <v>-9.3101473774531002E-6</v>
      </c>
      <c r="CE26" s="25">
        <v>1.08104640223122E-5</v>
      </c>
      <c r="CF26" s="25">
        <v>-5.4881523385237001E-6</v>
      </c>
      <c r="CG26" s="25">
        <v>7.5502593359431601E-6</v>
      </c>
      <c r="CH26" s="25">
        <v>-7.1752523157677596E-6</v>
      </c>
      <c r="CI26" s="24">
        <v>-1.7216568526228301E-4</v>
      </c>
      <c r="CJ26" s="25">
        <v>2.59604393037102E-6</v>
      </c>
      <c r="CK26" s="25">
        <v>2.23303564442295E-6</v>
      </c>
      <c r="CL26" s="25">
        <v>1.01099290964952E-5</v>
      </c>
      <c r="CM26" s="25">
        <v>5.2473231592986498E-6</v>
      </c>
      <c r="CN26" s="24">
        <v>-1.1409937170629899E-4</v>
      </c>
      <c r="CO26" s="25">
        <v>3.9807883586580002E-6</v>
      </c>
      <c r="CP26" s="25">
        <v>-6.4691666611878201E-6</v>
      </c>
      <c r="CQ26" s="25">
        <v>1.68542084831247E-5</v>
      </c>
      <c r="CR26" s="25">
        <v>-7.1151426494750604E-7</v>
      </c>
      <c r="CS26" s="25">
        <v>-1.1172154687492899E-5</v>
      </c>
      <c r="CT26" s="25">
        <v>6.3192742771846002E-7</v>
      </c>
      <c r="CU26" s="25">
        <v>-5.1491043970224999E-6</v>
      </c>
      <c r="CV26" s="25">
        <v>4.0855762524414602E-6</v>
      </c>
      <c r="CW26" s="25">
        <v>-8.1621918129764095E-7</v>
      </c>
      <c r="CX26" s="25">
        <v>-1.6247236818980799E-5</v>
      </c>
      <c r="CY26" s="25">
        <v>8.4443146455187703E-5</v>
      </c>
      <c r="CZ26" s="25">
        <v>-2.16178727472804E-5</v>
      </c>
      <c r="DA26" s="25">
        <v>-3.7304545461577199E-5</v>
      </c>
      <c r="DB26" s="25">
        <v>3.5672519913606199E-5</v>
      </c>
      <c r="DC26" s="25">
        <v>1.20586068104962E-6</v>
      </c>
      <c r="DD26" s="25">
        <v>-7.6097667002777297E-5</v>
      </c>
      <c r="DE26" s="25">
        <v>-7.9044577288279606E-6</v>
      </c>
      <c r="DF26" s="25">
        <v>1.6448046261295001E-6</v>
      </c>
      <c r="DG26" s="25">
        <v>-1.1370902475681799E-6</v>
      </c>
      <c r="DH26" s="24">
        <v>1.4695926034471299E-4</v>
      </c>
      <c r="DI26" s="25">
        <v>-2.2729677820644799E-6</v>
      </c>
      <c r="DJ26" s="25">
        <v>-6.2860647603276704E-6</v>
      </c>
      <c r="DK26" s="24">
        <v>-1.3230651801887699E-3</v>
      </c>
      <c r="DL26" s="25">
        <v>1.1685019010638899E-6</v>
      </c>
      <c r="DM26" s="25">
        <v>-5.43805705342381E-6</v>
      </c>
      <c r="DN26" s="25">
        <v>7.9334677873053706E-5</v>
      </c>
      <c r="DO26" s="25">
        <v>-6.0306210388827098E-6</v>
      </c>
      <c r="DP26" s="25">
        <v>4.1322484563011503E-5</v>
      </c>
      <c r="DQ26" s="24">
        <v>-3.1246543282101199E-4</v>
      </c>
      <c r="DR26" s="25">
        <v>-3.0835332035369901E-5</v>
      </c>
      <c r="DS26" s="25">
        <v>5.0210852834662498E-5</v>
      </c>
      <c r="DT26" s="25">
        <v>6.7109374336286602E-5</v>
      </c>
      <c r="DU26" s="25">
        <v>-4.6748407865066198E-6</v>
      </c>
      <c r="DV26" s="25">
        <v>7.3011645112147603E-5</v>
      </c>
      <c r="DW26" s="26">
        <v>1.3733416715286701E-4</v>
      </c>
    </row>
    <row r="27" spans="2:127" x14ac:dyDescent="0.25">
      <c r="B27" s="13"/>
      <c r="C27" s="12"/>
      <c r="D27" s="12"/>
      <c r="E27" s="50"/>
      <c r="G27" s="205"/>
      <c r="H27" s="7" t="s">
        <v>10</v>
      </c>
      <c r="I27" s="22">
        <f>IF($C$25&gt;=30,1,0)</f>
        <v>0</v>
      </c>
      <c r="J27" s="23">
        <v>-6.0176608402268197E-2</v>
      </c>
      <c r="P27" s="7" t="str">
        <f t="shared" si="2"/>
        <v>X</v>
      </c>
      <c r="Q27" s="7" t="str">
        <f t="shared" si="3"/>
        <v>X</v>
      </c>
      <c r="R27" s="7" t="str">
        <v>BMI3</v>
      </c>
      <c r="S27" s="128" t="s">
        <v>10</v>
      </c>
      <c r="T27" s="25">
        <v>6.4467177388494901E-8</v>
      </c>
      <c r="U27" s="25">
        <v>-2.5812308169215599E-6</v>
      </c>
      <c r="V27" s="25">
        <v>-1.7240134640964301E-6</v>
      </c>
      <c r="W27" s="25">
        <v>-8.5904740946478199E-8</v>
      </c>
      <c r="X27" s="25">
        <v>2.9161740349373901E-7</v>
      </c>
      <c r="Y27" s="25">
        <v>-1.13933472868012E-5</v>
      </c>
      <c r="Z27" s="24">
        <v>-2.4745483971842601E-4</v>
      </c>
      <c r="AA27" s="24">
        <v>2.9559143209275399E-4</v>
      </c>
      <c r="AB27" s="24">
        <v>-1.65714508859369E-4</v>
      </c>
      <c r="AC27" s="25">
        <v>7.6466000558320198E-6</v>
      </c>
      <c r="AD27" s="25">
        <v>3.8764605811011799E-6</v>
      </c>
      <c r="AE27" s="25">
        <v>-3.4739795375176598E-6</v>
      </c>
      <c r="AF27" s="25">
        <v>-1.88067517403192E-6</v>
      </c>
      <c r="AG27" s="25">
        <v>2.0954687799424199E-5</v>
      </c>
      <c r="AH27" s="25">
        <v>-3.4049669285546798E-6</v>
      </c>
      <c r="AI27" s="25">
        <v>8.0753771618075107E-6</v>
      </c>
      <c r="AJ27" s="25">
        <v>2.37836399198283E-6</v>
      </c>
      <c r="AK27" s="25">
        <v>1.7863684131188599E-6</v>
      </c>
      <c r="AL27" s="25">
        <v>-7.3803718017912196E-6</v>
      </c>
      <c r="AM27" s="25">
        <v>-5.5553710058196005E-7</v>
      </c>
      <c r="AN27" s="25">
        <v>-2.5034044870751101E-6</v>
      </c>
      <c r="AO27" s="25">
        <v>-2.2758645004871402E-6</v>
      </c>
      <c r="AP27" s="25">
        <v>2.15223789808698E-5</v>
      </c>
      <c r="AQ27" s="25">
        <v>4.94005523979459E-7</v>
      </c>
      <c r="AR27" s="25">
        <v>0</v>
      </c>
      <c r="AS27" s="25">
        <v>-1.7589735275403501E-5</v>
      </c>
      <c r="AT27" s="25">
        <v>-8.6796857112392593E-6</v>
      </c>
      <c r="AU27" s="25">
        <v>0</v>
      </c>
      <c r="AV27" s="24">
        <v>-1.2240845530956599E-4</v>
      </c>
      <c r="AW27" s="25">
        <v>0</v>
      </c>
      <c r="AX27" s="25">
        <v>6.4438129456799903E-6</v>
      </c>
      <c r="AY27" s="25">
        <v>-2.6569839658939398E-6</v>
      </c>
      <c r="AZ27" s="25">
        <v>-1.30534620864717E-5</v>
      </c>
      <c r="BA27" s="25">
        <v>1.43022621957286E-5</v>
      </c>
      <c r="BB27" s="25">
        <v>8.8579774166828699E-7</v>
      </c>
      <c r="BC27" s="25">
        <v>4.4789796464795301E-8</v>
      </c>
      <c r="BD27" s="25">
        <v>4.0451553685441303E-5</v>
      </c>
      <c r="BE27" s="25">
        <v>7.6602997976817202E-6</v>
      </c>
      <c r="BF27" s="25">
        <v>5.7015199003002496E-6</v>
      </c>
      <c r="BG27" s="25">
        <v>0</v>
      </c>
      <c r="BH27" s="25">
        <v>-1.4011733030590001E-5</v>
      </c>
      <c r="BI27" s="25">
        <v>-4.7019026631960202E-6</v>
      </c>
      <c r="BJ27" s="25">
        <v>-9.4211360988695697E-7</v>
      </c>
      <c r="BK27" s="25">
        <v>4.1212462706175302E-6</v>
      </c>
      <c r="BL27" s="25">
        <v>1.8298723726512E-6</v>
      </c>
      <c r="BM27" s="25">
        <v>2.9839609654920599E-5</v>
      </c>
      <c r="BN27" s="25">
        <v>-1.06158323031102E-5</v>
      </c>
      <c r="BO27" s="25">
        <v>3.2475294600370699E-6</v>
      </c>
      <c r="BP27" s="25">
        <v>2.3772801421108701E-6</v>
      </c>
      <c r="BQ27" s="25">
        <v>0</v>
      </c>
      <c r="BR27" s="25">
        <v>-3.7593243800408597E-5</v>
      </c>
      <c r="BS27" s="25">
        <v>1.69294042226462E-5</v>
      </c>
      <c r="BT27" s="25">
        <v>7.5035302859609596E-7</v>
      </c>
      <c r="BU27" s="25">
        <v>0</v>
      </c>
      <c r="BV27" s="25">
        <v>2.6404765840186099E-6</v>
      </c>
      <c r="BW27" s="25">
        <v>2.4282800341748499E-6</v>
      </c>
      <c r="BX27" s="25">
        <v>3.58684203959648E-6</v>
      </c>
      <c r="BY27" s="25">
        <v>2.7053105788020799E-6</v>
      </c>
      <c r="BZ27" s="25">
        <v>-7.2507033387241801E-6</v>
      </c>
      <c r="CA27" s="25">
        <v>0</v>
      </c>
      <c r="CB27" s="25">
        <v>0</v>
      </c>
      <c r="CC27" s="25">
        <v>-2.4820609840232401E-9</v>
      </c>
      <c r="CD27" s="25">
        <v>2.2183367439E-7</v>
      </c>
      <c r="CE27" s="25">
        <v>-3.90764284841051E-7</v>
      </c>
      <c r="CF27" s="25">
        <v>-1.66539641245571E-7</v>
      </c>
      <c r="CG27" s="25">
        <v>-1.5449253542677399E-7</v>
      </c>
      <c r="CH27" s="25">
        <v>1.89366851176955E-7</v>
      </c>
      <c r="CI27" s="25">
        <v>1.7891977967477899E-6</v>
      </c>
      <c r="CJ27" s="25">
        <v>8.1027786093317905E-8</v>
      </c>
      <c r="CK27" s="25">
        <v>8.0191525530766805E-9</v>
      </c>
      <c r="CL27" s="25">
        <v>-3.3712859048251202E-7</v>
      </c>
      <c r="CM27" s="25">
        <v>-2.5663211544089202E-7</v>
      </c>
      <c r="CN27" s="25">
        <v>-4.56515991417585E-8</v>
      </c>
      <c r="CO27" s="25">
        <v>-6.5382965597869796E-7</v>
      </c>
      <c r="CP27" s="25">
        <v>2.2127417558313099E-7</v>
      </c>
      <c r="CQ27" s="25">
        <v>3.5473179479697901E-7</v>
      </c>
      <c r="CR27" s="25">
        <v>-2.8960080966619001E-7</v>
      </c>
      <c r="CS27" s="25">
        <v>1.9925231860797499E-6</v>
      </c>
      <c r="CT27" s="25">
        <v>-1.15308187032537E-7</v>
      </c>
      <c r="CU27" s="25">
        <v>4.1495180045297602E-6</v>
      </c>
      <c r="CV27" s="25">
        <v>9.6315211664286102E-8</v>
      </c>
      <c r="CW27" s="25">
        <v>-4.28501264304579E-7</v>
      </c>
      <c r="CX27" s="25">
        <v>-2.88811643084628E-6</v>
      </c>
      <c r="CY27" s="25">
        <v>9.7267859341837094E-7</v>
      </c>
      <c r="CZ27" s="25">
        <v>2.2893392784045698E-6</v>
      </c>
      <c r="DA27" s="25">
        <v>2.7844644591093301E-6</v>
      </c>
      <c r="DB27" s="25">
        <v>-2.34697638037579E-7</v>
      </c>
      <c r="DC27" s="25">
        <v>-9.4335202120531799E-7</v>
      </c>
      <c r="DD27" s="25">
        <v>-7.8655670529572193E-6</v>
      </c>
      <c r="DE27" s="25">
        <v>-6.3684726159972305E-7</v>
      </c>
      <c r="DF27" s="25">
        <v>2.74649910069009E-6</v>
      </c>
      <c r="DG27" s="25">
        <v>8.7552927089978796E-7</v>
      </c>
      <c r="DH27" s="25">
        <v>-1.96586367835391E-5</v>
      </c>
      <c r="DI27" s="25">
        <v>-9.7115640322206507E-6</v>
      </c>
      <c r="DJ27" s="25">
        <v>3.8468918744849902E-6</v>
      </c>
      <c r="DK27" s="25">
        <v>6.3060244396539303E-6</v>
      </c>
      <c r="DL27" s="25">
        <v>-2.9381106586132902E-6</v>
      </c>
      <c r="DM27" s="25">
        <v>1.2116098229051199E-6</v>
      </c>
      <c r="DN27" s="25">
        <v>3.9945140550841801E-6</v>
      </c>
      <c r="DO27" s="25">
        <v>-6.0574241561202302E-6</v>
      </c>
      <c r="DP27" s="25">
        <v>5.6055782891687896E-7</v>
      </c>
      <c r="DQ27" s="25">
        <v>3.1162778448215798E-6</v>
      </c>
      <c r="DR27" s="25">
        <v>8.5810728619601208E-6</v>
      </c>
      <c r="DS27" s="25">
        <v>6.4881923503527498E-6</v>
      </c>
      <c r="DT27" s="25">
        <v>1.4446482362255101E-5</v>
      </c>
      <c r="DU27" s="25">
        <v>8.8231679552142898E-7</v>
      </c>
      <c r="DV27" s="25">
        <v>-5.5637800891191497E-6</v>
      </c>
      <c r="DW27" s="27">
        <v>-3.5624282902859002E-6</v>
      </c>
    </row>
    <row r="28" spans="2:127" x14ac:dyDescent="0.25">
      <c r="B28" s="13"/>
      <c r="C28" s="12"/>
      <c r="D28" s="12"/>
      <c r="E28" s="50"/>
      <c r="G28" s="205"/>
      <c r="H28" s="7" t="s">
        <v>12</v>
      </c>
      <c r="I28" s="22">
        <f>IF($C$25&gt;=35,1,0)</f>
        <v>0</v>
      </c>
      <c r="J28" s="23">
        <v>8.9133680258297904E-2</v>
      </c>
      <c r="P28" s="7" t="str">
        <f t="shared" si="2"/>
        <v>X</v>
      </c>
      <c r="Q28" s="7" t="str">
        <f t="shared" si="3"/>
        <v>X</v>
      </c>
      <c r="R28" s="7" t="str">
        <v>BMI4</v>
      </c>
      <c r="S28" s="128" t="s">
        <v>12</v>
      </c>
      <c r="T28" s="25">
        <v>-1.5731537891453099E-7</v>
      </c>
      <c r="U28" s="25">
        <v>-6.7242059528120496E-7</v>
      </c>
      <c r="V28" s="25">
        <v>-2.8938531754975099E-6</v>
      </c>
      <c r="W28" s="25">
        <v>4.8482873029167096E-7</v>
      </c>
      <c r="X28" s="25">
        <v>-2.8909824764625502E-6</v>
      </c>
      <c r="Y28" s="25">
        <v>5.01844432931928E-6</v>
      </c>
      <c r="Z28" s="24">
        <v>-1.1276155334820301E-4</v>
      </c>
      <c r="AA28" s="24">
        <v>-1.6571450885936799E-4</v>
      </c>
      <c r="AB28" s="24">
        <v>5.0499858894120103E-4</v>
      </c>
      <c r="AC28" s="24">
        <v>-3.19851308656068E-4</v>
      </c>
      <c r="AD28" s="25">
        <v>-3.5606630815596502E-6</v>
      </c>
      <c r="AE28" s="25">
        <v>-2.7545868751320598E-6</v>
      </c>
      <c r="AF28" s="25">
        <v>-1.55290900176004E-6</v>
      </c>
      <c r="AG28" s="25">
        <v>-5.8467443284545201E-5</v>
      </c>
      <c r="AH28" s="25">
        <v>-1.2080728578734299E-6</v>
      </c>
      <c r="AI28" s="25">
        <v>9.0551907230678597E-6</v>
      </c>
      <c r="AJ28" s="25">
        <v>-6.6738249713323696E-9</v>
      </c>
      <c r="AK28" s="25">
        <v>-2.7087105979944798E-7</v>
      </c>
      <c r="AL28" s="25">
        <v>9.6426396159546002E-6</v>
      </c>
      <c r="AM28" s="25">
        <v>-7.97513587261533E-7</v>
      </c>
      <c r="AN28" s="25">
        <v>1.74264858649537E-6</v>
      </c>
      <c r="AO28" s="25">
        <v>-5.8617914233537E-6</v>
      </c>
      <c r="AP28" s="25">
        <v>1.2468704492500699E-5</v>
      </c>
      <c r="AQ28" s="25">
        <v>-2.21958521187353E-6</v>
      </c>
      <c r="AR28" s="25">
        <v>0</v>
      </c>
      <c r="AS28" s="25">
        <v>-1.3988053282311899E-5</v>
      </c>
      <c r="AT28" s="25">
        <v>3.0796188280145097E-5</v>
      </c>
      <c r="AU28" s="25">
        <v>0</v>
      </c>
      <c r="AV28" s="25">
        <v>-1.57839714063181E-5</v>
      </c>
      <c r="AW28" s="25">
        <v>0</v>
      </c>
      <c r="AX28" s="25">
        <v>4.2240058210674598E-6</v>
      </c>
      <c r="AY28" s="25">
        <v>-4.7841714554082201E-6</v>
      </c>
      <c r="AZ28" s="25">
        <v>4.67443747428172E-5</v>
      </c>
      <c r="BA28" s="25">
        <v>1.1372894863857601E-6</v>
      </c>
      <c r="BB28" s="25">
        <v>-1.35793052831433E-5</v>
      </c>
      <c r="BC28" s="25">
        <v>2.5686870643028199E-6</v>
      </c>
      <c r="BD28" s="25">
        <v>-2.2469355060642801E-5</v>
      </c>
      <c r="BE28" s="25">
        <v>-2.1695983467734999E-5</v>
      </c>
      <c r="BF28" s="25">
        <v>-9.6058962770632197E-6</v>
      </c>
      <c r="BG28" s="25">
        <v>0</v>
      </c>
      <c r="BH28" s="25">
        <v>4.4438503735826397E-8</v>
      </c>
      <c r="BI28" s="25">
        <v>-1.0211071852190399E-6</v>
      </c>
      <c r="BJ28" s="25">
        <v>-7.6270940628786104E-6</v>
      </c>
      <c r="BK28" s="25">
        <v>1.79366697917192E-6</v>
      </c>
      <c r="BL28" s="25">
        <v>1.6505198402121501E-6</v>
      </c>
      <c r="BM28" s="25">
        <v>-7.12626472344707E-7</v>
      </c>
      <c r="BN28" s="25">
        <v>-6.3459487023609999E-6</v>
      </c>
      <c r="BO28" s="25">
        <v>-4.5430836374113698E-7</v>
      </c>
      <c r="BP28" s="25">
        <v>-6.1498012076724296E-6</v>
      </c>
      <c r="BQ28" s="25">
        <v>0</v>
      </c>
      <c r="BR28" s="25">
        <v>4.99070858162453E-5</v>
      </c>
      <c r="BS28" s="25">
        <v>3.44007326975965E-5</v>
      </c>
      <c r="BT28" s="25">
        <v>1.34257947073184E-6</v>
      </c>
      <c r="BU28" s="25">
        <v>0</v>
      </c>
      <c r="BV28" s="25">
        <v>-3.7896115264246898E-6</v>
      </c>
      <c r="BW28" s="25">
        <v>6.5752734047640598E-7</v>
      </c>
      <c r="BX28" s="25">
        <v>-8.1617165225152998E-6</v>
      </c>
      <c r="BY28" s="25">
        <v>3.3825768538166899E-6</v>
      </c>
      <c r="BZ28" s="25">
        <v>-7.1322340651802498E-6</v>
      </c>
      <c r="CA28" s="25">
        <v>0</v>
      </c>
      <c r="CB28" s="25">
        <v>0</v>
      </c>
      <c r="CC28" s="25">
        <v>2.2668272220277299E-8</v>
      </c>
      <c r="CD28" s="25">
        <v>1.5126555858321401E-7</v>
      </c>
      <c r="CE28" s="25">
        <v>-4.93951207876097E-8</v>
      </c>
      <c r="CF28" s="25">
        <v>-4.1617365626073498E-7</v>
      </c>
      <c r="CG28" s="25">
        <v>1.99566862747456E-7</v>
      </c>
      <c r="CH28" s="25">
        <v>4.0899672661075199E-8</v>
      </c>
      <c r="CI28" s="25">
        <v>1.5313930805751E-6</v>
      </c>
      <c r="CJ28" s="25">
        <v>-4.3344054878149502E-7</v>
      </c>
      <c r="CK28" s="25">
        <v>1.64027169721173E-7</v>
      </c>
      <c r="CL28" s="25">
        <v>-1.4101574320195401E-7</v>
      </c>
      <c r="CM28" s="25">
        <v>7.15389769451262E-7</v>
      </c>
      <c r="CN28" s="25">
        <v>-6.25019537084733E-8</v>
      </c>
      <c r="CO28" s="25">
        <v>1.9823679977508699E-7</v>
      </c>
      <c r="CP28" s="25">
        <v>-5.9729849642201196E-7</v>
      </c>
      <c r="CQ28" s="25">
        <v>-8.1672482343357901E-7</v>
      </c>
      <c r="CR28" s="25">
        <v>4.1887276653006201E-7</v>
      </c>
      <c r="CS28" s="25">
        <v>-1.2818605884510799E-7</v>
      </c>
      <c r="CT28" s="25">
        <v>-9.7937309275785306E-8</v>
      </c>
      <c r="CU28" s="25">
        <v>5.6402934837632201E-6</v>
      </c>
      <c r="CV28" s="25">
        <v>-4.1649056808847501E-7</v>
      </c>
      <c r="CW28" s="25">
        <v>3.0411006913479097E-7</v>
      </c>
      <c r="CX28" s="25">
        <v>3.8309644476736501E-6</v>
      </c>
      <c r="CY28" s="25">
        <v>3.8281825253743302E-6</v>
      </c>
      <c r="CZ28" s="25">
        <v>-5.2372964674102297E-6</v>
      </c>
      <c r="DA28" s="25">
        <v>4.0802219868519197E-6</v>
      </c>
      <c r="DB28" s="25">
        <v>1.69089020586465E-7</v>
      </c>
      <c r="DC28" s="25">
        <v>-7.4773028265710301E-6</v>
      </c>
      <c r="DD28" s="25">
        <v>-1.84801292391528E-7</v>
      </c>
      <c r="DE28" s="25">
        <v>9.6745220141218401E-7</v>
      </c>
      <c r="DF28" s="25">
        <v>2.8912559075356001E-6</v>
      </c>
      <c r="DG28" s="25">
        <v>6.4878433945835598E-7</v>
      </c>
      <c r="DH28" s="25">
        <v>-1.5771464839396801E-5</v>
      </c>
      <c r="DI28" s="25">
        <v>6.2138512074459599E-6</v>
      </c>
      <c r="DJ28" s="25">
        <v>-1.7002380570494201E-6</v>
      </c>
      <c r="DK28" s="25">
        <v>1.9147393983215702E-6</v>
      </c>
      <c r="DL28" s="25">
        <v>-2.2757734934489E-7</v>
      </c>
      <c r="DM28" s="25">
        <v>4.6589457819878E-6</v>
      </c>
      <c r="DN28" s="25">
        <v>7.1411608722353903E-6</v>
      </c>
      <c r="DO28" s="25">
        <v>2.7120741118067701E-6</v>
      </c>
      <c r="DP28" s="25">
        <v>-1.84125706298723E-6</v>
      </c>
      <c r="DQ28" s="25">
        <v>9.6266020348585901E-7</v>
      </c>
      <c r="DR28" s="25">
        <v>2.76889573207535E-6</v>
      </c>
      <c r="DS28" s="25">
        <v>-2.01754231629253E-6</v>
      </c>
      <c r="DT28" s="25">
        <v>1.0684894293382299E-5</v>
      </c>
      <c r="DU28" s="25">
        <v>-2.9740453212336102E-6</v>
      </c>
      <c r="DV28" s="25">
        <v>8.6923293175266098E-6</v>
      </c>
      <c r="DW28" s="27">
        <v>-6.4998800560238201E-6</v>
      </c>
    </row>
    <row r="29" spans="2:127" x14ac:dyDescent="0.25">
      <c r="B29" s="13"/>
      <c r="C29" s="12"/>
      <c r="D29" s="12"/>
      <c r="E29" s="50"/>
      <c r="G29" s="206"/>
      <c r="H29" s="7" t="s">
        <v>14</v>
      </c>
      <c r="I29" s="22">
        <f>IF($C$25&gt;=40,1,0)</f>
        <v>0</v>
      </c>
      <c r="J29" s="23">
        <v>0.31096452234375799</v>
      </c>
      <c r="P29" s="7" t="str">
        <f t="shared" si="2"/>
        <v>X</v>
      </c>
      <c r="Q29" s="7" t="str">
        <f t="shared" si="3"/>
        <v>X</v>
      </c>
      <c r="R29" s="7" t="str">
        <v>BMI5</v>
      </c>
      <c r="S29" s="128" t="s">
        <v>14</v>
      </c>
      <c r="T29" s="25">
        <v>-1.97253560960868E-7</v>
      </c>
      <c r="U29" s="25">
        <v>-2.6998369816507701E-6</v>
      </c>
      <c r="V29" s="25">
        <v>-8.2924641510004799E-7</v>
      </c>
      <c r="W29" s="25">
        <v>8.2892009340795696E-7</v>
      </c>
      <c r="X29" s="25">
        <v>-4.1653684535266501E-6</v>
      </c>
      <c r="Y29" s="25">
        <v>-8.3941507848702105E-6</v>
      </c>
      <c r="Z29" s="24">
        <v>-1.69858564708665E-4</v>
      </c>
      <c r="AA29" s="25">
        <v>7.6466000558319097E-6</v>
      </c>
      <c r="AB29" s="24">
        <v>-3.19851308656068E-4</v>
      </c>
      <c r="AC29" s="24">
        <v>7.6761130708391295E-4</v>
      </c>
      <c r="AD29" s="25">
        <v>4.9217400531682997E-6</v>
      </c>
      <c r="AE29" s="25">
        <v>-1.68454641091027E-6</v>
      </c>
      <c r="AF29" s="25">
        <v>-1.7478209583974601E-6</v>
      </c>
      <c r="AG29" s="25">
        <v>-3.10231667969231E-5</v>
      </c>
      <c r="AH29" s="25">
        <v>-1.4212123360174501E-6</v>
      </c>
      <c r="AI29" s="25">
        <v>1.03705137436605E-5</v>
      </c>
      <c r="AJ29" s="25">
        <v>3.14487550166223E-6</v>
      </c>
      <c r="AK29" s="25">
        <v>6.4271898914161599E-6</v>
      </c>
      <c r="AL29" s="25">
        <v>-2.3842392719970601E-5</v>
      </c>
      <c r="AM29" s="25">
        <v>4.25766305445687E-6</v>
      </c>
      <c r="AN29" s="25">
        <v>-4.3156151257321003E-6</v>
      </c>
      <c r="AO29" s="25">
        <v>6.25986148331904E-7</v>
      </c>
      <c r="AP29" s="25">
        <v>-6.6234337227878099E-5</v>
      </c>
      <c r="AQ29" s="25">
        <v>-1.1045275654118801E-6</v>
      </c>
      <c r="AR29" s="25">
        <v>0</v>
      </c>
      <c r="AS29" s="25">
        <v>-3.56999214731739E-5</v>
      </c>
      <c r="AT29" s="25">
        <v>3.5108691324933799E-5</v>
      </c>
      <c r="AU29" s="25">
        <v>0</v>
      </c>
      <c r="AV29" s="25">
        <v>2.8791345432501701E-5</v>
      </c>
      <c r="AW29" s="25">
        <v>0</v>
      </c>
      <c r="AX29" s="25">
        <v>-3.6050605877721898E-6</v>
      </c>
      <c r="AY29" s="25">
        <v>-8.6650166024000299E-6</v>
      </c>
      <c r="AZ29" s="25">
        <v>3.08645645199727E-5</v>
      </c>
      <c r="BA29" s="25">
        <v>1.2355031450382899E-5</v>
      </c>
      <c r="BB29" s="25">
        <v>2.5764153643554201E-5</v>
      </c>
      <c r="BC29" s="25">
        <v>1.66456410168357E-6</v>
      </c>
      <c r="BD29" s="25">
        <v>1.84040088039243E-5</v>
      </c>
      <c r="BE29" s="25">
        <v>-7.1921002300746593E-5</v>
      </c>
      <c r="BF29" s="25">
        <v>6.5831050340064605E-7</v>
      </c>
      <c r="BG29" s="25">
        <v>0</v>
      </c>
      <c r="BH29" s="25">
        <v>2.44532106932114E-6</v>
      </c>
      <c r="BI29" s="25">
        <v>-1.5863043746349299E-6</v>
      </c>
      <c r="BJ29" s="25">
        <v>1.19118084862209E-5</v>
      </c>
      <c r="BK29" s="25">
        <v>-6.1883640892365699E-6</v>
      </c>
      <c r="BL29" s="25">
        <v>-9.7932205103768909E-7</v>
      </c>
      <c r="BM29" s="24">
        <v>-1.12151174832743E-4</v>
      </c>
      <c r="BN29" s="25">
        <v>-6.3443739543312E-6</v>
      </c>
      <c r="BO29" s="25">
        <v>6.4797249349420904E-6</v>
      </c>
      <c r="BP29" s="25">
        <v>1.34907482339179E-6</v>
      </c>
      <c r="BQ29" s="25">
        <v>0</v>
      </c>
      <c r="BR29" s="25">
        <v>7.9348921072911599E-5</v>
      </c>
      <c r="BS29" s="25">
        <v>2.85652496526149E-6</v>
      </c>
      <c r="BT29" s="25">
        <v>-6.8016220914558698E-6</v>
      </c>
      <c r="BU29" s="25">
        <v>0</v>
      </c>
      <c r="BV29" s="25">
        <v>2.1284424400646599E-5</v>
      </c>
      <c r="BW29" s="25">
        <v>-1.7949912531349699E-6</v>
      </c>
      <c r="BX29" s="25">
        <v>-3.72365424445712E-6</v>
      </c>
      <c r="BY29" s="25">
        <v>-4.1395410680778697E-6</v>
      </c>
      <c r="BZ29" s="25">
        <v>-1.38777695624414E-5</v>
      </c>
      <c r="CA29" s="25">
        <v>0</v>
      </c>
      <c r="CB29" s="25">
        <v>0</v>
      </c>
      <c r="CC29" s="25">
        <v>9.1397125609662904E-9</v>
      </c>
      <c r="CD29" s="25">
        <v>4.06218844093694E-7</v>
      </c>
      <c r="CE29" s="25">
        <v>1.2551710827057599E-6</v>
      </c>
      <c r="CF29" s="25">
        <v>6.3333374476009893E-8</v>
      </c>
      <c r="CG29" s="25">
        <v>8.2416076346450001E-7</v>
      </c>
      <c r="CH29" s="25">
        <v>-8.9196595372205601E-8</v>
      </c>
      <c r="CI29" s="25">
        <v>2.2112584674720198E-6</v>
      </c>
      <c r="CJ29" s="25">
        <v>-4.6295297512246799E-7</v>
      </c>
      <c r="CK29" s="25">
        <v>-3.3134617717483497E-7</v>
      </c>
      <c r="CL29" s="25">
        <v>8.4766677406205503E-7</v>
      </c>
      <c r="CM29" s="25">
        <v>4.0728534509206199E-7</v>
      </c>
      <c r="CN29" s="25">
        <v>7.1186478035006905E-8</v>
      </c>
      <c r="CO29" s="25">
        <v>-2.5782208220653802E-7</v>
      </c>
      <c r="CP29" s="25">
        <v>-4.0923947859859299E-7</v>
      </c>
      <c r="CQ29" s="25">
        <v>-8.7253477496211905E-7</v>
      </c>
      <c r="CR29" s="25">
        <v>4.4769129374869003E-7</v>
      </c>
      <c r="CS29" s="25">
        <v>-2.3797242098527701E-7</v>
      </c>
      <c r="CT29" s="25">
        <v>-3.14037856612277E-7</v>
      </c>
      <c r="CU29" s="25">
        <v>1.65651989036663E-6</v>
      </c>
      <c r="CV29" s="25">
        <v>1.42314751025305E-8</v>
      </c>
      <c r="CW29" s="25">
        <v>6.91627663102249E-7</v>
      </c>
      <c r="CX29" s="25">
        <v>2.2175701633948499E-6</v>
      </c>
      <c r="CY29" s="25">
        <v>-1.16451038051251E-6</v>
      </c>
      <c r="CZ29" s="25">
        <v>1.04319737129347E-5</v>
      </c>
      <c r="DA29" s="25">
        <v>9.8536449986489907E-6</v>
      </c>
      <c r="DB29" s="25">
        <v>3.48089064978977E-6</v>
      </c>
      <c r="DC29" s="25">
        <v>1.1430745911261801E-5</v>
      </c>
      <c r="DD29" s="25">
        <v>1.51564699524828E-6</v>
      </c>
      <c r="DE29" s="25">
        <v>-5.1693470542952998E-6</v>
      </c>
      <c r="DF29" s="25">
        <v>6.00714521263979E-6</v>
      </c>
      <c r="DG29" s="25">
        <v>9.8236592276433894E-6</v>
      </c>
      <c r="DH29" s="25">
        <v>-2.5899776050082998E-6</v>
      </c>
      <c r="DI29" s="25">
        <v>-2.1841310082824298E-6</v>
      </c>
      <c r="DJ29" s="25">
        <v>1.9152815281611798E-6</v>
      </c>
      <c r="DK29" s="25">
        <v>1.4869332630454399E-5</v>
      </c>
      <c r="DL29" s="25">
        <v>6.6267948571002199E-8</v>
      </c>
      <c r="DM29" s="25">
        <v>1.8849592968681699E-6</v>
      </c>
      <c r="DN29" s="25">
        <v>6.3779788414742101E-6</v>
      </c>
      <c r="DO29" s="25">
        <v>-5.5918668211736896E-6</v>
      </c>
      <c r="DP29" s="25">
        <v>4.9173510552791199E-6</v>
      </c>
      <c r="DQ29" s="25">
        <v>6.3827424424181204E-6</v>
      </c>
      <c r="DR29" s="25">
        <v>5.6737806759971501E-6</v>
      </c>
      <c r="DS29" s="25">
        <v>-4.1608764546453897E-6</v>
      </c>
      <c r="DT29" s="25">
        <v>-1.2199186561016599E-5</v>
      </c>
      <c r="DU29" s="25">
        <v>3.6823731838609098E-6</v>
      </c>
      <c r="DV29" s="25">
        <v>-2.6448912750624099E-6</v>
      </c>
      <c r="DW29" s="27">
        <v>1.94543064256046E-8</v>
      </c>
    </row>
    <row r="30" spans="2:127" x14ac:dyDescent="0.25">
      <c r="B30" s="13" t="s">
        <v>67</v>
      </c>
      <c r="C30" s="1">
        <f>INDEX(Input_Cases!$B:$C,MATCH('D2T Female'!$B30,Input_Cases!$B:$B,0),2)</f>
        <v>90</v>
      </c>
      <c r="D30" s="12"/>
      <c r="E30" s="50"/>
      <c r="G30" s="204" t="s">
        <v>293</v>
      </c>
      <c r="H30" s="7" t="s">
        <v>16</v>
      </c>
      <c r="I30" s="22">
        <f>IF(OR($C$30&lt;90,$C$31&lt;60),1,0)</f>
        <v>0</v>
      </c>
      <c r="J30" s="23">
        <v>1.4490369689352901E-2</v>
      </c>
      <c r="P30" s="7" t="str">
        <f t="shared" si="2"/>
        <v>X</v>
      </c>
      <c r="Q30" s="7" t="str">
        <f t="shared" si="3"/>
        <v>X</v>
      </c>
      <c r="R30" s="7" t="str">
        <v>BP1</v>
      </c>
      <c r="S30" s="128" t="s">
        <v>16</v>
      </c>
      <c r="T30" s="25">
        <v>-7.9780597188681805E-7</v>
      </c>
      <c r="U30" s="25">
        <v>3.0162059855338798E-6</v>
      </c>
      <c r="V30" s="25">
        <v>-5.4373839650138498E-6</v>
      </c>
      <c r="W30" s="25">
        <v>1.29943178937754E-6</v>
      </c>
      <c r="X30" s="25">
        <v>-1.19436132673656E-6</v>
      </c>
      <c r="Y30" s="25">
        <v>-8.8349004568928996E-6</v>
      </c>
      <c r="Z30" s="25">
        <v>9.1924152503408295E-6</v>
      </c>
      <c r="AA30" s="25">
        <v>3.8764605811016796E-6</v>
      </c>
      <c r="AB30" s="25">
        <v>-3.5606630815601402E-6</v>
      </c>
      <c r="AC30" s="25">
        <v>4.9217400531708298E-6</v>
      </c>
      <c r="AD30" s="24">
        <v>4.6470542863060198E-4</v>
      </c>
      <c r="AE30" s="25">
        <v>6.7728189344954198E-5</v>
      </c>
      <c r="AF30" s="25">
        <v>1.27336140504899E-5</v>
      </c>
      <c r="AG30" s="25">
        <v>-2.7577040720015999E-5</v>
      </c>
      <c r="AH30" s="25">
        <v>-1.9805954843040999E-7</v>
      </c>
      <c r="AI30" s="25">
        <v>-1.5051320991307701E-6</v>
      </c>
      <c r="AJ30" s="25">
        <v>3.6533284634061399E-6</v>
      </c>
      <c r="AK30" s="25">
        <v>6.2159404005085697E-6</v>
      </c>
      <c r="AL30" s="25">
        <v>3.1115273667194699E-6</v>
      </c>
      <c r="AM30" s="25">
        <v>-6.4393988706271998E-7</v>
      </c>
      <c r="AN30" s="25">
        <v>3.78369113459051E-6</v>
      </c>
      <c r="AO30" s="25">
        <v>9.0114171998911295E-7</v>
      </c>
      <c r="AP30" s="25">
        <v>3.47435168166324E-5</v>
      </c>
      <c r="AQ30" s="25">
        <v>-3.2384370308925801E-6</v>
      </c>
      <c r="AR30" s="25">
        <v>0</v>
      </c>
      <c r="AS30" s="25">
        <v>-3.4770646686623997E-5</v>
      </c>
      <c r="AT30" s="25">
        <v>-5.0373772191245298E-6</v>
      </c>
      <c r="AU30" s="25">
        <v>0</v>
      </c>
      <c r="AV30" s="25">
        <v>3.87477581258211E-5</v>
      </c>
      <c r="AW30" s="25">
        <v>0</v>
      </c>
      <c r="AX30" s="25">
        <v>-2.4789030736375799E-5</v>
      </c>
      <c r="AY30" s="25">
        <v>-1.30230380190911E-6</v>
      </c>
      <c r="AZ30" s="25">
        <v>-1.08168788057979E-7</v>
      </c>
      <c r="BA30" s="25">
        <v>-1.0465584072619399E-6</v>
      </c>
      <c r="BB30" s="25">
        <v>-5.6208904646755401E-6</v>
      </c>
      <c r="BC30" s="25">
        <v>-5.6469386284688497E-6</v>
      </c>
      <c r="BD30" s="25">
        <v>4.2899561704926397E-5</v>
      </c>
      <c r="BE30" s="25">
        <v>1.19022954787989E-5</v>
      </c>
      <c r="BF30" s="25">
        <v>-1.02597707919147E-7</v>
      </c>
      <c r="BG30" s="25">
        <v>0</v>
      </c>
      <c r="BH30" s="25">
        <v>-5.6010095345322097E-6</v>
      </c>
      <c r="BI30" s="25">
        <v>3.0604910867904398E-7</v>
      </c>
      <c r="BJ30" s="25">
        <v>6.57183457346262E-6</v>
      </c>
      <c r="BK30" s="25">
        <v>3.0768942721413E-6</v>
      </c>
      <c r="BL30" s="25">
        <v>-2.8289832172773702E-6</v>
      </c>
      <c r="BM30" s="25">
        <v>-1.2438144501101601E-5</v>
      </c>
      <c r="BN30" s="25">
        <v>-5.9043226723147003E-6</v>
      </c>
      <c r="BO30" s="25">
        <v>2.54968866843616E-6</v>
      </c>
      <c r="BP30" s="25">
        <v>-1.3331214858763499E-6</v>
      </c>
      <c r="BQ30" s="25">
        <v>0</v>
      </c>
      <c r="BR30" s="24">
        <v>1.0616223865479201E-4</v>
      </c>
      <c r="BS30" s="25">
        <v>1.17419793483078E-5</v>
      </c>
      <c r="BT30" s="25">
        <v>-5.1878860345687799E-6</v>
      </c>
      <c r="BU30" s="25">
        <v>0</v>
      </c>
      <c r="BV30" s="25">
        <v>-1.9068284314612798E-5</v>
      </c>
      <c r="BW30" s="25">
        <v>1.89848047660109E-6</v>
      </c>
      <c r="BX30" s="25">
        <v>1.6279177174966299E-5</v>
      </c>
      <c r="BY30" s="25">
        <v>-5.5302884300813304E-6</v>
      </c>
      <c r="BZ30" s="25">
        <v>-5.40402876956847E-6</v>
      </c>
      <c r="CA30" s="25">
        <v>0</v>
      </c>
      <c r="CB30" s="25">
        <v>0</v>
      </c>
      <c r="CC30" s="25">
        <v>4.0982681747909901E-8</v>
      </c>
      <c r="CD30" s="25">
        <v>4.56938687268186E-7</v>
      </c>
      <c r="CE30" s="25">
        <v>7.6064018733935299E-9</v>
      </c>
      <c r="CF30" s="25">
        <v>-2.35099189338502E-7</v>
      </c>
      <c r="CG30" s="25">
        <v>-1.4510541912972499E-7</v>
      </c>
      <c r="CH30" s="25">
        <v>5.9445742934742301E-8</v>
      </c>
      <c r="CI30" s="25">
        <v>-4.6818754630431401E-8</v>
      </c>
      <c r="CJ30" s="25">
        <v>-6.7269952840220001E-8</v>
      </c>
      <c r="CK30" s="25">
        <v>1.00056025363667E-7</v>
      </c>
      <c r="CL30" s="25">
        <v>-5.1297434731035903E-7</v>
      </c>
      <c r="CM30" s="25">
        <v>4.6870442424317698E-7</v>
      </c>
      <c r="CN30" s="25">
        <v>2.6648976874318401E-7</v>
      </c>
      <c r="CO30" s="25">
        <v>-6.6525049311922899E-7</v>
      </c>
      <c r="CP30" s="25">
        <v>-3.1688846849290201E-8</v>
      </c>
      <c r="CQ30" s="25">
        <v>-1.8493589766425201E-6</v>
      </c>
      <c r="CR30" s="25">
        <v>-4.8893845494851399E-7</v>
      </c>
      <c r="CS30" s="25">
        <v>-2.0286992827771301E-7</v>
      </c>
      <c r="CT30" s="25">
        <v>-2.4760730611752699E-7</v>
      </c>
      <c r="CU30" s="25">
        <v>1.78096374926062E-6</v>
      </c>
      <c r="CV30" s="25">
        <v>1.19603080022735E-6</v>
      </c>
      <c r="CW30" s="25">
        <v>-2.9057001340870598E-7</v>
      </c>
      <c r="CX30" s="25">
        <v>-3.1696382256417898E-6</v>
      </c>
      <c r="CY30" s="25">
        <v>2.62433113988647E-6</v>
      </c>
      <c r="CZ30" s="25">
        <v>3.5956999621402698E-8</v>
      </c>
      <c r="DA30" s="25">
        <v>-2.2560346945546701E-6</v>
      </c>
      <c r="DB30" s="25">
        <v>-4.7639097794844904E-6</v>
      </c>
      <c r="DC30" s="25">
        <v>-1.23965834961239E-6</v>
      </c>
      <c r="DD30" s="25">
        <v>5.4650109061796402E-6</v>
      </c>
      <c r="DE30" s="25">
        <v>-8.4482966776365596E-8</v>
      </c>
      <c r="DF30" s="25">
        <v>8.9769402152040802E-6</v>
      </c>
      <c r="DG30" s="25">
        <v>-3.0303068324308499E-6</v>
      </c>
      <c r="DH30" s="25">
        <v>4.6025031172648297E-6</v>
      </c>
      <c r="DI30" s="25">
        <v>-2.7468481812963399E-6</v>
      </c>
      <c r="DJ30" s="25">
        <v>2.6231607524595201E-6</v>
      </c>
      <c r="DK30" s="25">
        <v>2.3901799141484698E-7</v>
      </c>
      <c r="DL30" s="25">
        <v>9.5452965231815396E-7</v>
      </c>
      <c r="DM30" s="25">
        <v>4.8964263126514903E-6</v>
      </c>
      <c r="DN30" s="25">
        <v>-2.8524381943470098E-7</v>
      </c>
      <c r="DO30" s="25">
        <v>-4.97078150648343E-6</v>
      </c>
      <c r="DP30" s="25">
        <v>-6.8949472359488304E-6</v>
      </c>
      <c r="DQ30" s="25">
        <v>1.37714017531256E-5</v>
      </c>
      <c r="DR30" s="25">
        <v>-1.19615709726136E-5</v>
      </c>
      <c r="DS30" s="25">
        <v>-1.29220858523597E-5</v>
      </c>
      <c r="DT30" s="25">
        <v>-8.8248647333672606E-6</v>
      </c>
      <c r="DU30" s="25">
        <v>-2.2733562551240299E-5</v>
      </c>
      <c r="DV30" s="25">
        <v>-8.1501128014799605E-6</v>
      </c>
      <c r="DW30" s="27">
        <v>1.26806772719027E-5</v>
      </c>
    </row>
    <row r="31" spans="2:127" x14ac:dyDescent="0.25">
      <c r="B31" s="13" t="s">
        <v>68</v>
      </c>
      <c r="C31" s="1">
        <f>INDEX(Input_Cases!$B:$C,MATCH('D2T Female'!$B31,Input_Cases!$B:$B,0),2)</f>
        <v>70</v>
      </c>
      <c r="D31" s="12"/>
      <c r="E31" s="50"/>
      <c r="G31" s="205"/>
      <c r="H31" s="7" t="s">
        <v>18</v>
      </c>
      <c r="I31" s="22">
        <f>IF(OR($C$30&gt;120,$C$31&gt;80),1,0)</f>
        <v>0</v>
      </c>
      <c r="J31" s="23">
        <v>-0.25460069158467902</v>
      </c>
      <c r="P31" s="7" t="str">
        <f t="shared" si="2"/>
        <v>X</v>
      </c>
      <c r="Q31" s="7" t="str">
        <f t="shared" si="3"/>
        <v>X</v>
      </c>
      <c r="R31" s="7" t="str">
        <v>BP2</v>
      </c>
      <c r="S31" s="128" t="s">
        <v>18</v>
      </c>
      <c r="T31" s="25">
        <v>-2.4558677244618499E-7</v>
      </c>
      <c r="U31" s="25">
        <v>4.0635360733956899E-7</v>
      </c>
      <c r="V31" s="25">
        <v>-1.0997922192344799E-8</v>
      </c>
      <c r="W31" s="25">
        <v>2.4873137172298301E-6</v>
      </c>
      <c r="X31" s="25">
        <v>8.2840222701135904E-7</v>
      </c>
      <c r="Y31" s="25">
        <v>-5.9795168929273997E-5</v>
      </c>
      <c r="Z31" s="25">
        <v>-2.8180655789904102E-5</v>
      </c>
      <c r="AA31" s="25">
        <v>-3.4739795375166002E-6</v>
      </c>
      <c r="AB31" s="25">
        <v>-2.7545868751340402E-6</v>
      </c>
      <c r="AC31" s="25">
        <v>-1.68454641091304E-6</v>
      </c>
      <c r="AD31" s="25">
        <v>6.7728189344956095E-5</v>
      </c>
      <c r="AE31" s="24">
        <v>4.0130570947678903E-4</v>
      </c>
      <c r="AF31" s="25">
        <v>-7.0866273444901198E-5</v>
      </c>
      <c r="AG31" s="25">
        <v>-1.48752117898084E-5</v>
      </c>
      <c r="AH31" s="25">
        <v>2.2255052800462999E-6</v>
      </c>
      <c r="AI31" s="25">
        <v>3.7777181696559601E-6</v>
      </c>
      <c r="AJ31" s="25">
        <v>-5.4284770765784499E-6</v>
      </c>
      <c r="AK31" s="25">
        <v>1.02514777617862E-6</v>
      </c>
      <c r="AL31" s="25">
        <v>4.3167385227127997E-6</v>
      </c>
      <c r="AM31" s="25">
        <v>-1.0159815259147801E-5</v>
      </c>
      <c r="AN31" s="25">
        <v>-2.5807491472033E-6</v>
      </c>
      <c r="AO31" s="25">
        <v>-2.4936427216243301E-7</v>
      </c>
      <c r="AP31" s="25">
        <v>-1.5546414816434101E-5</v>
      </c>
      <c r="AQ31" s="25">
        <v>-7.6111406626314899E-7</v>
      </c>
      <c r="AR31" s="25">
        <v>0</v>
      </c>
      <c r="AS31" s="25">
        <v>-2.0498648107410701E-6</v>
      </c>
      <c r="AT31" s="25">
        <v>4.8906348777745701E-5</v>
      </c>
      <c r="AU31" s="25">
        <v>0</v>
      </c>
      <c r="AV31" s="24">
        <v>1.1459521382850699E-4</v>
      </c>
      <c r="AW31" s="25">
        <v>0</v>
      </c>
      <c r="AX31" s="25">
        <v>1.50270746702935E-5</v>
      </c>
      <c r="AY31" s="25">
        <v>9.0229651965391505E-7</v>
      </c>
      <c r="AZ31" s="25">
        <v>-7.6031393778434399E-6</v>
      </c>
      <c r="BA31" s="25">
        <v>1.7489038166796601E-6</v>
      </c>
      <c r="BB31" s="25">
        <v>-5.4723234741932501E-6</v>
      </c>
      <c r="BC31" s="25">
        <v>4.1082880230317497E-6</v>
      </c>
      <c r="BD31" s="25">
        <v>5.0584305916547399E-5</v>
      </c>
      <c r="BE31" s="25">
        <v>2.6027599625966701E-5</v>
      </c>
      <c r="BF31" s="25">
        <v>-1.7362329686910501E-6</v>
      </c>
      <c r="BG31" s="25">
        <v>0</v>
      </c>
      <c r="BH31" s="25">
        <v>-1.88247663293163E-5</v>
      </c>
      <c r="BI31" s="25">
        <v>4.79120067737047E-6</v>
      </c>
      <c r="BJ31" s="25">
        <v>3.14355878753938E-6</v>
      </c>
      <c r="BK31" s="25">
        <v>2.0533824342405699E-5</v>
      </c>
      <c r="BL31" s="25">
        <v>1.10755936586542E-7</v>
      </c>
      <c r="BM31" s="25">
        <v>1.7929900943565802E-5</v>
      </c>
      <c r="BN31" s="25">
        <v>-1.8545920829369799E-5</v>
      </c>
      <c r="BO31" s="25">
        <v>6.9720932965169204E-7</v>
      </c>
      <c r="BP31" s="25">
        <v>-3.57421290709175E-7</v>
      </c>
      <c r="BQ31" s="25">
        <v>0</v>
      </c>
      <c r="BR31" s="25">
        <v>-5.6727895563801897E-5</v>
      </c>
      <c r="BS31" s="25">
        <v>2.6583201422300801E-5</v>
      </c>
      <c r="BT31" s="25">
        <v>-1.9853939812322799E-6</v>
      </c>
      <c r="BU31" s="25">
        <v>0</v>
      </c>
      <c r="BV31" s="25">
        <v>2.6718724800100899E-5</v>
      </c>
      <c r="BW31" s="25">
        <v>4.9327469091790501E-6</v>
      </c>
      <c r="BX31" s="25">
        <v>1.0101530385086499E-5</v>
      </c>
      <c r="BY31" s="25">
        <v>4.1941027764924498E-6</v>
      </c>
      <c r="BZ31" s="24">
        <v>2.60941528350169E-4</v>
      </c>
      <c r="CA31" s="25">
        <v>0</v>
      </c>
      <c r="CB31" s="25">
        <v>0</v>
      </c>
      <c r="CC31" s="25">
        <v>4.3670425875515098E-9</v>
      </c>
      <c r="CD31" s="25">
        <v>1.4336545134713899E-7</v>
      </c>
      <c r="CE31" s="25">
        <v>-1.6371245587275399E-7</v>
      </c>
      <c r="CF31" s="25">
        <v>-2.88621038209482E-7</v>
      </c>
      <c r="CG31" s="25">
        <v>-3.0251430198107502E-7</v>
      </c>
      <c r="CH31" s="25">
        <v>2.31599066217881E-7</v>
      </c>
      <c r="CI31" s="25">
        <v>2.5309437275041002E-7</v>
      </c>
      <c r="CJ31" s="25">
        <v>-5.8750994792003402E-7</v>
      </c>
      <c r="CK31" s="25">
        <v>6.5849229641797003E-8</v>
      </c>
      <c r="CL31" s="25">
        <v>3.09095921615392E-7</v>
      </c>
      <c r="CM31" s="25">
        <v>2.36561197450269E-7</v>
      </c>
      <c r="CN31" s="25">
        <v>1.07383868184528E-6</v>
      </c>
      <c r="CO31" s="25">
        <v>-7.10891677002375E-7</v>
      </c>
      <c r="CP31" s="25">
        <v>8.1135972481557206E-8</v>
      </c>
      <c r="CQ31" s="25">
        <v>7.0991687137241304E-7</v>
      </c>
      <c r="CR31" s="25">
        <v>3.5838550277171198E-7</v>
      </c>
      <c r="CS31" s="25">
        <v>-1.52886362590143E-6</v>
      </c>
      <c r="CT31" s="25">
        <v>6.2050645514996495E-8</v>
      </c>
      <c r="CU31" s="25">
        <v>-4.0204473914970001E-6</v>
      </c>
      <c r="CV31" s="25">
        <v>-1.68113853384864E-6</v>
      </c>
      <c r="CW31" s="25">
        <v>3.84381591166247E-7</v>
      </c>
      <c r="CX31" s="25">
        <v>2.60404337985894E-6</v>
      </c>
      <c r="CY31" s="25">
        <v>5.4189919023927799E-6</v>
      </c>
      <c r="CZ31" s="25">
        <v>-1.75820990918357E-6</v>
      </c>
      <c r="DA31" s="25">
        <v>-2.98778521439957E-6</v>
      </c>
      <c r="DB31" s="25">
        <v>-3.23965377721681E-6</v>
      </c>
      <c r="DC31" s="25">
        <v>3.5641435996233101E-6</v>
      </c>
      <c r="DD31" s="25">
        <v>-2.3870886429706401E-5</v>
      </c>
      <c r="DE31" s="25">
        <v>3.1589534097052799E-6</v>
      </c>
      <c r="DF31" s="24">
        <v>-3.4667354383603901E-4</v>
      </c>
      <c r="DG31" s="25">
        <v>2.72155224766497E-6</v>
      </c>
      <c r="DH31" s="25">
        <v>4.5464388694220203E-6</v>
      </c>
      <c r="DI31" s="25">
        <v>5.37249066229616E-6</v>
      </c>
      <c r="DJ31" s="25">
        <v>-4.9214449611410697E-5</v>
      </c>
      <c r="DK31" s="25">
        <v>4.6306931497709296E-6</v>
      </c>
      <c r="DL31" s="25">
        <v>-1.1607766203866001E-6</v>
      </c>
      <c r="DM31" s="25">
        <v>5.2921366814455199E-6</v>
      </c>
      <c r="DN31" s="25">
        <v>2.07202919187048E-5</v>
      </c>
      <c r="DO31" s="25">
        <v>-3.15726344279043E-6</v>
      </c>
      <c r="DP31" s="25">
        <v>1.7799489393515699E-5</v>
      </c>
      <c r="DQ31" s="25">
        <v>-3.4644923796197698E-6</v>
      </c>
      <c r="DR31" s="25">
        <v>-1.44531686145493E-5</v>
      </c>
      <c r="DS31" s="25">
        <v>1.5509519223542501E-5</v>
      </c>
      <c r="DT31" s="25">
        <v>-7.5329568907388099E-6</v>
      </c>
      <c r="DU31" s="25">
        <v>-4.1186381640503198E-5</v>
      </c>
      <c r="DV31" s="25">
        <v>1.6679562517035701E-8</v>
      </c>
      <c r="DW31" s="27">
        <v>6.41575328869869E-6</v>
      </c>
    </row>
    <row r="32" spans="2:127" x14ac:dyDescent="0.25">
      <c r="B32" s="13"/>
      <c r="C32" s="12"/>
      <c r="D32" s="12"/>
      <c r="E32" s="50"/>
      <c r="G32" s="205"/>
      <c r="H32" s="7" t="s">
        <v>20</v>
      </c>
      <c r="I32" s="22">
        <f>IF(OR($C$30&gt;140,$C$31&gt;90),1,0)</f>
        <v>0</v>
      </c>
      <c r="J32" s="23">
        <v>5.2535364871478599E-3</v>
      </c>
      <c r="P32" s="7" t="str">
        <f t="shared" si="2"/>
        <v>X</v>
      </c>
      <c r="Q32" s="7" t="str">
        <f t="shared" si="3"/>
        <v>X</v>
      </c>
      <c r="R32" s="7" t="str">
        <v>BP3</v>
      </c>
      <c r="S32" s="128" t="s">
        <v>20</v>
      </c>
      <c r="T32" s="25">
        <v>-4.2629521725862501E-7</v>
      </c>
      <c r="U32" s="25">
        <v>-1.9661901449641299E-6</v>
      </c>
      <c r="V32" s="25">
        <v>-5.5239103047896501E-7</v>
      </c>
      <c r="W32" s="25">
        <v>3.9799728623673997E-6</v>
      </c>
      <c r="X32" s="25">
        <v>1.6285639367651001E-6</v>
      </c>
      <c r="Y32" s="25">
        <v>2.0098177756214099E-5</v>
      </c>
      <c r="Z32" s="25">
        <v>-5.9929196022734701E-7</v>
      </c>
      <c r="AA32" s="25">
        <v>-1.8806751740312699E-6</v>
      </c>
      <c r="AB32" s="25">
        <v>-1.5529090017616699E-6</v>
      </c>
      <c r="AC32" s="25">
        <v>-1.7478209583971401E-6</v>
      </c>
      <c r="AD32" s="25">
        <v>1.27336140504901E-5</v>
      </c>
      <c r="AE32" s="25">
        <v>-7.0866273444901402E-5</v>
      </c>
      <c r="AF32" s="24">
        <v>1.9814058197100901E-4</v>
      </c>
      <c r="AG32" s="24">
        <v>-1.4700984194152599E-4</v>
      </c>
      <c r="AH32" s="25">
        <v>1.0848952082149699E-6</v>
      </c>
      <c r="AI32" s="25">
        <v>-3.6425107024974099E-6</v>
      </c>
      <c r="AJ32" s="25">
        <v>-6.4357610602509497E-6</v>
      </c>
      <c r="AK32" s="25">
        <v>-1.1132380704277701E-6</v>
      </c>
      <c r="AL32" s="25">
        <v>4.3466440901093897E-6</v>
      </c>
      <c r="AM32" s="25">
        <v>-4.8501220916186296E-7</v>
      </c>
      <c r="AN32" s="25">
        <v>4.7827031538359003E-6</v>
      </c>
      <c r="AO32" s="25">
        <v>-3.34372251036394E-6</v>
      </c>
      <c r="AP32" s="25">
        <v>-6.6125305020984198E-6</v>
      </c>
      <c r="AQ32" s="25">
        <v>-1.6043106423183801E-7</v>
      </c>
      <c r="AR32" s="25">
        <v>0</v>
      </c>
      <c r="AS32" s="25">
        <v>1.9060205785670999E-5</v>
      </c>
      <c r="AT32" s="25">
        <v>5.5355599134993104E-6</v>
      </c>
      <c r="AU32" s="25">
        <v>0</v>
      </c>
      <c r="AV32" s="25">
        <v>3.6651945231867697E-5</v>
      </c>
      <c r="AW32" s="25">
        <v>0</v>
      </c>
      <c r="AX32" s="25">
        <v>-2.5790763968054198E-6</v>
      </c>
      <c r="AY32" s="25">
        <v>5.9494364585772096E-7</v>
      </c>
      <c r="AZ32" s="25">
        <v>-7.3154157945295597E-6</v>
      </c>
      <c r="BA32" s="25">
        <v>2.6650916185433001E-6</v>
      </c>
      <c r="BB32" s="25">
        <v>1.8917449846255198E-5</v>
      </c>
      <c r="BC32" s="25">
        <v>1.1186490650269199E-6</v>
      </c>
      <c r="BD32" s="25">
        <v>1.1580922327342199E-5</v>
      </c>
      <c r="BE32" s="25">
        <v>9.6307568301541596E-6</v>
      </c>
      <c r="BF32" s="25">
        <v>-3.5623529972993902E-6</v>
      </c>
      <c r="BG32" s="25">
        <v>0</v>
      </c>
      <c r="BH32" s="25">
        <v>-6.0058531516568702E-6</v>
      </c>
      <c r="BI32" s="25">
        <v>1.7247877276078701E-6</v>
      </c>
      <c r="BJ32" s="25">
        <v>1.9293739098712799E-6</v>
      </c>
      <c r="BK32" s="25">
        <v>-6.8481857438000298E-6</v>
      </c>
      <c r="BL32" s="25">
        <v>1.33923506500059E-6</v>
      </c>
      <c r="BM32" s="25">
        <v>-1.41981882556427E-5</v>
      </c>
      <c r="BN32" s="25">
        <v>-8.4690650514293105E-6</v>
      </c>
      <c r="BO32" s="25">
        <v>-3.5598168588070798E-6</v>
      </c>
      <c r="BP32" s="25">
        <v>8.7757361279547196E-6</v>
      </c>
      <c r="BQ32" s="25">
        <v>0</v>
      </c>
      <c r="BR32" s="25">
        <v>6.8284924323779101E-7</v>
      </c>
      <c r="BS32" s="25">
        <v>1.5629018724634499E-5</v>
      </c>
      <c r="BT32" s="25">
        <v>1.0599280537414899E-6</v>
      </c>
      <c r="BU32" s="25">
        <v>0</v>
      </c>
      <c r="BV32" s="25">
        <v>-1.1569277231697401E-7</v>
      </c>
      <c r="BW32" s="25">
        <v>-1.2202581871668399E-6</v>
      </c>
      <c r="BX32" s="25">
        <v>1.95061906596981E-6</v>
      </c>
      <c r="BY32" s="25">
        <v>-3.1414819080736998E-6</v>
      </c>
      <c r="BZ32" s="25">
        <v>1.5054374331789101E-6</v>
      </c>
      <c r="CA32" s="25">
        <v>0</v>
      </c>
      <c r="CB32" s="25">
        <v>0</v>
      </c>
      <c r="CC32" s="25">
        <v>-4.3437206703135203E-9</v>
      </c>
      <c r="CD32" s="25">
        <v>-2.02629340104805E-7</v>
      </c>
      <c r="CE32" s="25">
        <v>2.06631554750866E-7</v>
      </c>
      <c r="CF32" s="25">
        <v>-2.01524869294154E-7</v>
      </c>
      <c r="CG32" s="25">
        <v>-7.8170428170158194E-8</v>
      </c>
      <c r="CH32" s="25">
        <v>1.29227337332399E-7</v>
      </c>
      <c r="CI32" s="25">
        <v>-2.90897687966529E-8</v>
      </c>
      <c r="CJ32" s="25">
        <v>-1.2662645468079801E-7</v>
      </c>
      <c r="CK32" s="25">
        <v>-2.4967470036646599E-7</v>
      </c>
      <c r="CL32" s="25">
        <v>6.9939063832815399E-8</v>
      </c>
      <c r="CM32" s="25">
        <v>3.4080912575188203E-7</v>
      </c>
      <c r="CN32" s="25">
        <v>-3.7773405090766299E-7</v>
      </c>
      <c r="CO32" s="25">
        <v>-1.4098344137181699E-7</v>
      </c>
      <c r="CP32" s="25">
        <v>1.09435469266851E-7</v>
      </c>
      <c r="CQ32" s="25">
        <v>2.4199310431084102E-7</v>
      </c>
      <c r="CR32" s="25">
        <v>3.3927264629593299E-7</v>
      </c>
      <c r="CS32" s="25">
        <v>-5.3398058528730497E-7</v>
      </c>
      <c r="CT32" s="25">
        <v>5.86639295774397E-8</v>
      </c>
      <c r="CU32" s="25">
        <v>-9.16996863026351E-7</v>
      </c>
      <c r="CV32" s="25">
        <v>3.0645237153092699E-7</v>
      </c>
      <c r="CW32" s="25">
        <v>-1.92025365321933E-7</v>
      </c>
      <c r="CX32" s="25">
        <v>2.1969975404860299E-6</v>
      </c>
      <c r="CY32" s="25">
        <v>-1.7405775683214201E-6</v>
      </c>
      <c r="CZ32" s="25">
        <v>-1.2965464076635901E-6</v>
      </c>
      <c r="DA32" s="25">
        <v>-8.4055392778931803E-7</v>
      </c>
      <c r="DB32" s="25">
        <v>3.1612707636203301E-6</v>
      </c>
      <c r="DC32" s="25">
        <v>-2.85408445625397E-6</v>
      </c>
      <c r="DD32" s="25">
        <v>9.96769203103726E-6</v>
      </c>
      <c r="DE32" s="25">
        <v>-1.77681321175372E-6</v>
      </c>
      <c r="DF32" s="25">
        <v>-4.3973612134118498E-7</v>
      </c>
      <c r="DG32" s="25">
        <v>-5.3807664782171199E-6</v>
      </c>
      <c r="DH32" s="25">
        <v>-3.8507063955812398E-6</v>
      </c>
      <c r="DI32" s="25">
        <v>-5.43975749512971E-6</v>
      </c>
      <c r="DJ32" s="25">
        <v>9.5533445784510503E-7</v>
      </c>
      <c r="DK32" s="25">
        <v>1.3398168865990599E-6</v>
      </c>
      <c r="DL32" s="25">
        <v>-4.5379250043816399E-6</v>
      </c>
      <c r="DM32" s="25">
        <v>3.5428297208064402E-6</v>
      </c>
      <c r="DN32" s="25">
        <v>-6.5138085977305504E-7</v>
      </c>
      <c r="DO32" s="25">
        <v>2.52699042225273E-6</v>
      </c>
      <c r="DP32" s="25">
        <v>3.3786497015160302E-6</v>
      </c>
      <c r="DQ32" s="25">
        <v>4.8490825585179398E-6</v>
      </c>
      <c r="DR32" s="25">
        <v>1.3243355426405801E-5</v>
      </c>
      <c r="DS32" s="25">
        <v>3.7853565427984199E-6</v>
      </c>
      <c r="DT32" s="25">
        <v>-1.06075509377089E-5</v>
      </c>
      <c r="DU32" s="25">
        <v>1.89273909924688E-6</v>
      </c>
      <c r="DV32" s="25">
        <v>-7.2249226913262003E-7</v>
      </c>
      <c r="DW32" s="27">
        <v>-8.6843966698980293E-6</v>
      </c>
    </row>
    <row r="33" spans="2:127" x14ac:dyDescent="0.25">
      <c r="B33" s="13"/>
      <c r="C33" s="12"/>
      <c r="D33" s="12"/>
      <c r="E33" s="50"/>
      <c r="G33" s="206"/>
      <c r="H33" s="7" t="s">
        <v>22</v>
      </c>
      <c r="I33" s="22">
        <f>IF(OR($C$30&gt;160,$C$31&gt;100),1,0)</f>
        <v>0</v>
      </c>
      <c r="J33" s="23">
        <v>0.65316993548708702</v>
      </c>
      <c r="P33" s="7" t="str">
        <f t="shared" si="2"/>
        <v>X</v>
      </c>
      <c r="Q33" s="7" t="str">
        <f t="shared" si="3"/>
        <v>X</v>
      </c>
      <c r="R33" s="7" t="str">
        <v>BP4</v>
      </c>
      <c r="S33" s="128" t="s">
        <v>22</v>
      </c>
      <c r="T33" s="25">
        <v>2.6702729033274998E-5</v>
      </c>
      <c r="U33" s="25">
        <v>-3.61719566026732E-6</v>
      </c>
      <c r="V33" s="25">
        <v>1.3999871395154301E-5</v>
      </c>
      <c r="W33" s="25">
        <v>-1.30970180354272E-5</v>
      </c>
      <c r="X33" s="25">
        <v>-6.1118303849104001E-6</v>
      </c>
      <c r="Y33" s="24">
        <v>6.8434760068191499E-4</v>
      </c>
      <c r="Z33" s="24">
        <v>-4.21454381780504E-4</v>
      </c>
      <c r="AA33" s="25">
        <v>2.0954687799395102E-5</v>
      </c>
      <c r="AB33" s="25">
        <v>-5.8467443284396197E-5</v>
      </c>
      <c r="AC33" s="25">
        <v>-3.1023166797022501E-5</v>
      </c>
      <c r="AD33" s="25">
        <v>-2.7577040720023901E-5</v>
      </c>
      <c r="AE33" s="25">
        <v>-1.4875211789814199E-5</v>
      </c>
      <c r="AF33" s="24">
        <v>-1.47009841941528E-4</v>
      </c>
      <c r="AG33" s="24">
        <v>2.7500495403150801E-2</v>
      </c>
      <c r="AH33" s="25">
        <v>-1.92086770704094E-6</v>
      </c>
      <c r="AI33" s="25">
        <v>-8.5941320547395101E-5</v>
      </c>
      <c r="AJ33" s="25">
        <v>-1.5376097439023799E-5</v>
      </c>
      <c r="AK33" s="25">
        <v>-3.2931366244153203E-5</v>
      </c>
      <c r="AL33" s="25">
        <v>-5.00658556036023E-5</v>
      </c>
      <c r="AM33" s="25">
        <v>5.0292963293560898E-5</v>
      </c>
      <c r="AN33" s="25">
        <v>1.59245269787591E-6</v>
      </c>
      <c r="AO33" s="25">
        <v>-1.6611230261655999E-5</v>
      </c>
      <c r="AP33" s="24">
        <v>-5.4963914134868199E-4</v>
      </c>
      <c r="AQ33" s="25">
        <v>-3.2610698404742501E-5</v>
      </c>
      <c r="AR33" s="25">
        <v>0</v>
      </c>
      <c r="AS33" s="24">
        <v>2.10103620200852E-4</v>
      </c>
      <c r="AT33" s="25">
        <v>-4.3055424925089798E-5</v>
      </c>
      <c r="AU33" s="25">
        <v>0</v>
      </c>
      <c r="AV33" s="24">
        <v>9.2018847700982005E-4</v>
      </c>
      <c r="AW33" s="25">
        <v>0</v>
      </c>
      <c r="AX33" s="25">
        <v>3.9545513428204399E-5</v>
      </c>
      <c r="AY33" s="25">
        <v>-2.2832130488853502E-5</v>
      </c>
      <c r="AZ33" s="24">
        <v>2.7572393283455902E-4</v>
      </c>
      <c r="BA33" s="25">
        <v>3.59913467272277E-5</v>
      </c>
      <c r="BB33" s="25">
        <v>1.94056802110199E-5</v>
      </c>
      <c r="BC33" s="25">
        <v>-4.8757347632554401E-7</v>
      </c>
      <c r="BD33" s="24">
        <v>5.2203523370210401E-4</v>
      </c>
      <c r="BE33" s="24">
        <v>2.4960700939655601E-4</v>
      </c>
      <c r="BF33" s="25">
        <v>6.1522091743679993E-5</v>
      </c>
      <c r="BG33" s="25">
        <v>0</v>
      </c>
      <c r="BH33" s="24">
        <v>1.7554013825729799E-4</v>
      </c>
      <c r="BI33" s="25">
        <v>3.0129937783354999E-6</v>
      </c>
      <c r="BJ33" s="25">
        <v>1.3139143693236799E-5</v>
      </c>
      <c r="BK33" s="25">
        <v>3.3760387954575998E-5</v>
      </c>
      <c r="BL33" s="25">
        <v>-2.9500154421023301E-6</v>
      </c>
      <c r="BM33" s="25">
        <v>-4.1811242450540598E-5</v>
      </c>
      <c r="BN33" s="24">
        <v>-1.33103648895267E-4</v>
      </c>
      <c r="BO33" s="25">
        <v>3.7003958186436301E-5</v>
      </c>
      <c r="BP33" s="25">
        <v>1.3063484842976001E-5</v>
      </c>
      <c r="BQ33" s="25">
        <v>0</v>
      </c>
      <c r="BR33" s="24">
        <v>5.2952883172094302E-4</v>
      </c>
      <c r="BS33" s="24">
        <v>-1.4218776544045299E-4</v>
      </c>
      <c r="BT33" s="25">
        <v>2.62000160782303E-5</v>
      </c>
      <c r="BU33" s="25">
        <v>0</v>
      </c>
      <c r="BV33" s="25">
        <v>8.0948287996774105E-5</v>
      </c>
      <c r="BW33" s="25">
        <v>-3.7202571118263603E-5</v>
      </c>
      <c r="BX33" s="25">
        <v>8.3912230733149999E-5</v>
      </c>
      <c r="BY33" s="24">
        <v>-1.3303734025815701E-4</v>
      </c>
      <c r="BZ33" s="24">
        <v>-1.6879181888338699E-4</v>
      </c>
      <c r="CA33" s="25">
        <v>0</v>
      </c>
      <c r="CB33" s="25">
        <v>0</v>
      </c>
      <c r="CC33" s="25">
        <v>4.25029504428403E-7</v>
      </c>
      <c r="CD33" s="25">
        <v>-3.13463443033711E-6</v>
      </c>
      <c r="CE33" s="25">
        <v>8.3508861786043E-7</v>
      </c>
      <c r="CF33" s="25">
        <v>1.8085483464169699E-6</v>
      </c>
      <c r="CG33" s="25">
        <v>-3.5003925717716299E-6</v>
      </c>
      <c r="CH33" s="25">
        <v>-3.1115362176042701E-6</v>
      </c>
      <c r="CI33" s="25">
        <v>5.0404174639114697E-6</v>
      </c>
      <c r="CJ33" s="25">
        <v>8.1297444280896297E-7</v>
      </c>
      <c r="CK33" s="25">
        <v>-3.16752230477579E-7</v>
      </c>
      <c r="CL33" s="25">
        <v>6.2164826684593603E-6</v>
      </c>
      <c r="CM33" s="24">
        <v>-3.5054053854211801E-4</v>
      </c>
      <c r="CN33" s="25">
        <v>-1.09705707026909E-5</v>
      </c>
      <c r="CO33" s="25">
        <v>-5.6278697287032104E-6</v>
      </c>
      <c r="CP33" s="25">
        <v>-3.8778653905732497E-6</v>
      </c>
      <c r="CQ33" s="25">
        <v>-6.73935051787894E-6</v>
      </c>
      <c r="CR33" s="25">
        <v>-1.32120284494151E-6</v>
      </c>
      <c r="CS33" s="25">
        <v>-1.18497135856016E-5</v>
      </c>
      <c r="CT33" s="25">
        <v>4.3226211628482198E-8</v>
      </c>
      <c r="CU33" s="25">
        <v>3.6686737529980401E-5</v>
      </c>
      <c r="CV33" s="25">
        <v>-3.3840643064195098E-6</v>
      </c>
      <c r="CW33" s="25">
        <v>-1.02845090192803E-5</v>
      </c>
      <c r="CX33" s="25">
        <v>-1.4343666794007001E-5</v>
      </c>
      <c r="CY33" s="25">
        <v>6.9071941922719404E-5</v>
      </c>
      <c r="CZ33" s="25">
        <v>4.6864415445470101E-6</v>
      </c>
      <c r="DA33" s="25">
        <v>7.6722472641078403E-6</v>
      </c>
      <c r="DB33" s="25">
        <v>2.4117063068498699E-5</v>
      </c>
      <c r="DC33" s="25">
        <v>-1.8572056681958499E-5</v>
      </c>
      <c r="DD33" s="24">
        <v>-1.3385517514578901E-4</v>
      </c>
      <c r="DE33" s="25">
        <v>-2.3334742123283E-5</v>
      </c>
      <c r="DF33" s="25">
        <v>9.5482896200415899E-5</v>
      </c>
      <c r="DG33" s="25">
        <v>4.8921944422762503E-5</v>
      </c>
      <c r="DH33" s="25">
        <v>2.7123812325609401E-5</v>
      </c>
      <c r="DI33" s="25">
        <v>-5.4476055818188401E-5</v>
      </c>
      <c r="DJ33" s="25">
        <v>2.29791608797784E-5</v>
      </c>
      <c r="DK33" s="25">
        <v>7.7340678719435799E-5</v>
      </c>
      <c r="DL33" s="25">
        <v>2.1388778331491501E-6</v>
      </c>
      <c r="DM33" s="25">
        <v>-7.1878969912482894E-5</v>
      </c>
      <c r="DN33" s="25">
        <v>8.7984005454031395E-5</v>
      </c>
      <c r="DO33" s="25">
        <v>3.8199596102768802E-5</v>
      </c>
      <c r="DP33" s="25">
        <v>4.8782969636134102E-5</v>
      </c>
      <c r="DQ33" s="25">
        <v>3.3259851485993802E-5</v>
      </c>
      <c r="DR33" s="25">
        <v>7.4268125117924106E-5</v>
      </c>
      <c r="DS33" s="25">
        <v>5.2929581769351302E-5</v>
      </c>
      <c r="DT33" s="25">
        <v>-2.66194023900126E-5</v>
      </c>
      <c r="DU33" s="24">
        <v>1.14557611045129E-4</v>
      </c>
      <c r="DV33" s="24">
        <v>1.09999317876969E-4</v>
      </c>
      <c r="DW33" s="27">
        <v>-7.4822682822656296E-5</v>
      </c>
    </row>
    <row r="34" spans="2:127" x14ac:dyDescent="0.25">
      <c r="B34" s="13" t="s">
        <v>69</v>
      </c>
      <c r="C34" s="1">
        <f>INDEX(Input_Cases!$B:$C,MATCH('D2T Female'!$B34,Input_Cases!$B:$B,0),2)</f>
        <v>0</v>
      </c>
      <c r="D34" s="12"/>
      <c r="E34" s="50"/>
      <c r="G34" s="220" t="s">
        <v>294</v>
      </c>
      <c r="H34" s="7" t="s">
        <v>24</v>
      </c>
      <c r="I34" s="22">
        <f>IF(OR($C$34=1,$C$35=1),1,0)</f>
        <v>0</v>
      </c>
      <c r="J34" s="23">
        <v>7.1262749045156698E-2</v>
      </c>
      <c r="P34" s="7" t="str">
        <f t="shared" si="2"/>
        <v>X</v>
      </c>
      <c r="Q34" s="7" t="str">
        <f t="shared" si="3"/>
        <v>X</v>
      </c>
      <c r="R34" s="7" t="str">
        <v>SmokerEver</v>
      </c>
      <c r="S34" s="128" t="s">
        <v>24</v>
      </c>
      <c r="T34" s="25">
        <v>1.1648884352230199E-6</v>
      </c>
      <c r="U34" s="25">
        <v>-2.8593889884940099E-6</v>
      </c>
      <c r="V34" s="25">
        <v>2.0661043494850001E-7</v>
      </c>
      <c r="W34" s="25">
        <v>-4.7123161958669897E-7</v>
      </c>
      <c r="X34" s="25">
        <v>-2.4437284357630698E-7</v>
      </c>
      <c r="Y34" s="25">
        <v>4.4577556939301999E-5</v>
      </c>
      <c r="Z34" s="25">
        <v>1.0537982621602E-5</v>
      </c>
      <c r="AA34" s="25">
        <v>-3.40496692855394E-6</v>
      </c>
      <c r="AB34" s="25">
        <v>-1.2080728578763299E-6</v>
      </c>
      <c r="AC34" s="25">
        <v>-1.4212123360188E-6</v>
      </c>
      <c r="AD34" s="25">
        <v>-1.9805954842988599E-7</v>
      </c>
      <c r="AE34" s="25">
        <v>2.2255052800470101E-6</v>
      </c>
      <c r="AF34" s="25">
        <v>1.08489520821505E-6</v>
      </c>
      <c r="AG34" s="25">
        <v>-1.9208677070401002E-6</v>
      </c>
      <c r="AH34" s="24">
        <v>2.3645302255099801E-4</v>
      </c>
      <c r="AI34" s="25">
        <v>-9.0079062610997403E-5</v>
      </c>
      <c r="AJ34" s="25">
        <v>2.38927283307761E-6</v>
      </c>
      <c r="AK34" s="25">
        <v>4.65086648912993E-7</v>
      </c>
      <c r="AL34" s="25">
        <v>3.0235334308693801E-6</v>
      </c>
      <c r="AM34" s="25">
        <v>-9.1863818646540004E-7</v>
      </c>
      <c r="AN34" s="25">
        <v>2.0258097162121498E-6</v>
      </c>
      <c r="AO34" s="25">
        <v>1.4681408477485999E-6</v>
      </c>
      <c r="AP34" s="25">
        <v>-1.7889446499859201E-6</v>
      </c>
      <c r="AQ34" s="25">
        <v>2.45555184112253E-6</v>
      </c>
      <c r="AR34" s="25">
        <v>0</v>
      </c>
      <c r="AS34" s="25">
        <v>3.12076745752576E-5</v>
      </c>
      <c r="AT34" s="25">
        <v>1.01605891020267E-5</v>
      </c>
      <c r="AU34" s="25">
        <v>0</v>
      </c>
      <c r="AV34" s="25">
        <v>-1.8508042768326102E-5</v>
      </c>
      <c r="AW34" s="25">
        <v>0</v>
      </c>
      <c r="AX34" s="25">
        <v>4.5978965873096702E-6</v>
      </c>
      <c r="AY34" s="25">
        <v>8.1502731117798904E-7</v>
      </c>
      <c r="AZ34" s="25">
        <v>9.6180773185790397E-6</v>
      </c>
      <c r="BA34" s="25">
        <v>-8.9347986930360495E-6</v>
      </c>
      <c r="BB34" s="25">
        <v>-7.5551570436389799E-6</v>
      </c>
      <c r="BC34" s="25">
        <v>-2.7930823971064801E-6</v>
      </c>
      <c r="BD34" s="25">
        <v>3.2375994935514899E-6</v>
      </c>
      <c r="BE34" s="24">
        <v>2.3279806046277201E-4</v>
      </c>
      <c r="BF34" s="25">
        <v>-2.09489416002594E-6</v>
      </c>
      <c r="BG34" s="25">
        <v>0</v>
      </c>
      <c r="BH34" s="25">
        <v>-3.0350097725725498E-6</v>
      </c>
      <c r="BI34" s="25">
        <v>-3.9374978053393497E-6</v>
      </c>
      <c r="BJ34" s="25">
        <v>2.6584066888294701E-6</v>
      </c>
      <c r="BK34" s="25">
        <v>5.2714203420493502E-6</v>
      </c>
      <c r="BL34" s="25">
        <v>-2.03380869790319E-6</v>
      </c>
      <c r="BM34" s="25">
        <v>-8.6846202428552604E-7</v>
      </c>
      <c r="BN34" s="25">
        <v>-1.80623896571938E-6</v>
      </c>
      <c r="BO34" s="25">
        <v>1.0613793087902E-6</v>
      </c>
      <c r="BP34" s="25">
        <v>2.7897297732070302E-5</v>
      </c>
      <c r="BQ34" s="25">
        <v>0</v>
      </c>
      <c r="BR34" s="25">
        <v>-6.0004854139440603E-5</v>
      </c>
      <c r="BS34" s="25">
        <v>-3.3033404290352397E-5</v>
      </c>
      <c r="BT34" s="25">
        <v>-6.30905351379854E-6</v>
      </c>
      <c r="BU34" s="25">
        <v>0</v>
      </c>
      <c r="BV34" s="25">
        <v>-2.0208989527198399E-6</v>
      </c>
      <c r="BW34" s="25">
        <v>-2.08904591498258E-6</v>
      </c>
      <c r="BX34" s="25">
        <v>1.60062934888219E-6</v>
      </c>
      <c r="BY34" s="25">
        <v>-4.6398228285802204E-6</v>
      </c>
      <c r="BZ34" s="25">
        <v>2.1971367711983499E-6</v>
      </c>
      <c r="CA34" s="25">
        <v>0</v>
      </c>
      <c r="CB34" s="25">
        <v>0</v>
      </c>
      <c r="CC34" s="25">
        <v>-2.39751760323337E-8</v>
      </c>
      <c r="CD34" s="25">
        <v>-3.7849020437649799E-7</v>
      </c>
      <c r="CE34" s="25">
        <v>7.2667368688593101E-8</v>
      </c>
      <c r="CF34" s="25">
        <v>3.5253568603789602E-7</v>
      </c>
      <c r="CG34" s="25">
        <v>-2.0449161890668202E-6</v>
      </c>
      <c r="CH34" s="25">
        <v>6.0216162405951095E-8</v>
      </c>
      <c r="CI34" s="25">
        <v>-1.9716893855628301E-7</v>
      </c>
      <c r="CJ34" s="25">
        <v>-3.3279586546081599E-7</v>
      </c>
      <c r="CK34" s="25">
        <v>5.8589201309486599E-8</v>
      </c>
      <c r="CL34" s="25">
        <v>1.8936486511355499E-8</v>
      </c>
      <c r="CM34" s="25">
        <v>3.8455182133920099E-8</v>
      </c>
      <c r="CN34" s="25">
        <v>-4.8407103994548902E-7</v>
      </c>
      <c r="CO34" s="25">
        <v>-2.2301698025101199E-8</v>
      </c>
      <c r="CP34" s="25">
        <v>-7.4292726784863205E-8</v>
      </c>
      <c r="CQ34" s="25">
        <v>7.7806369699263403E-7</v>
      </c>
      <c r="CR34" s="25">
        <v>-2.51392504015007E-7</v>
      </c>
      <c r="CS34" s="25">
        <v>5.1018047369485702E-7</v>
      </c>
      <c r="CT34" s="25">
        <v>-1.8626221953854699E-7</v>
      </c>
      <c r="CU34" s="25">
        <v>-5.2297940707941198E-6</v>
      </c>
      <c r="CV34" s="25">
        <v>-1.8637888482321201E-7</v>
      </c>
      <c r="CW34" s="25">
        <v>-3.5096208523623098E-7</v>
      </c>
      <c r="CX34" s="25">
        <v>1.2006836628687901E-6</v>
      </c>
      <c r="CY34" s="25">
        <v>-7.3669354166708995E-7</v>
      </c>
      <c r="CZ34" s="25">
        <v>-5.5366713051883698E-7</v>
      </c>
      <c r="DA34" s="25">
        <v>3.6544598078001E-6</v>
      </c>
      <c r="DB34" s="25">
        <v>-3.03637310367199E-6</v>
      </c>
      <c r="DC34" s="25">
        <v>-2.29032568004169E-7</v>
      </c>
      <c r="DD34" s="25">
        <v>-4.4520198976365499E-6</v>
      </c>
      <c r="DE34" s="25">
        <v>-3.6387381252706199E-6</v>
      </c>
      <c r="DF34" s="25">
        <v>1.47137509919217E-6</v>
      </c>
      <c r="DG34" s="24">
        <v>-2.10079313563326E-4</v>
      </c>
      <c r="DH34" s="25">
        <v>-1.61628584622971E-6</v>
      </c>
      <c r="DI34" s="25">
        <v>1.25714791700985E-6</v>
      </c>
      <c r="DJ34" s="25">
        <v>-7.7991190187099997E-7</v>
      </c>
      <c r="DK34" s="25">
        <v>6.0151107974602399E-7</v>
      </c>
      <c r="DL34" s="25">
        <v>-3.0250758543747798E-6</v>
      </c>
      <c r="DM34" s="25">
        <v>-4.0956623689980804E-6</v>
      </c>
      <c r="DN34" s="25">
        <v>-5.0751560282468405E-7</v>
      </c>
      <c r="DO34" s="25">
        <v>2.3070512874860901E-6</v>
      </c>
      <c r="DP34" s="25">
        <v>-3.7632928648467098E-6</v>
      </c>
      <c r="DQ34" s="25">
        <v>1.0125022554371801E-5</v>
      </c>
      <c r="DR34" s="25">
        <v>3.5830168949814201E-6</v>
      </c>
      <c r="DS34" s="25">
        <v>-2.1103635194893501E-6</v>
      </c>
      <c r="DT34" s="25">
        <v>5.1682363051384998E-6</v>
      </c>
      <c r="DU34" s="25">
        <v>-4.37996952730519E-7</v>
      </c>
      <c r="DV34" s="25">
        <v>4.68461346384766E-6</v>
      </c>
      <c r="DW34" s="27">
        <v>-3.3419706853110701E-6</v>
      </c>
    </row>
    <row r="35" spans="2:127" x14ac:dyDescent="0.25">
      <c r="B35" s="13" t="s">
        <v>70</v>
      </c>
      <c r="C35" s="1">
        <f>INDEX(Input_Cases!$B:$C,MATCH('D2T Female'!$B35,Input_Cases!$B:$B,0),2)</f>
        <v>0</v>
      </c>
      <c r="D35" s="12"/>
      <c r="E35" s="50"/>
      <c r="G35" s="222"/>
      <c r="H35" s="7" t="s">
        <v>26</v>
      </c>
      <c r="I35" s="22">
        <f>IF($C$35=1,1,0)</f>
        <v>0</v>
      </c>
      <c r="J35" s="23">
        <v>0.40929278332900598</v>
      </c>
      <c r="P35" s="7" t="str">
        <f t="shared" si="2"/>
        <v>X</v>
      </c>
      <c r="Q35" s="7" t="str">
        <f t="shared" si="3"/>
        <v>X</v>
      </c>
      <c r="R35" s="7" t="str">
        <v>SmokerCurrent</v>
      </c>
      <c r="S35" s="128" t="s">
        <v>26</v>
      </c>
      <c r="T35" s="25">
        <v>2.7957541219748802E-6</v>
      </c>
      <c r="U35" s="25">
        <v>7.53105796327638E-8</v>
      </c>
      <c r="V35" s="25">
        <v>-5.5739187651722004E-6</v>
      </c>
      <c r="W35" s="25">
        <v>-5.5975005649092502E-6</v>
      </c>
      <c r="X35" s="25">
        <v>-9.5191533117269203E-6</v>
      </c>
      <c r="Y35" s="25">
        <v>-9.3750710599441799E-5</v>
      </c>
      <c r="Z35" s="25">
        <v>6.4687980609118794E-5</v>
      </c>
      <c r="AA35" s="25">
        <v>8.07537716180809E-6</v>
      </c>
      <c r="AB35" s="25">
        <v>9.0551907230708006E-6</v>
      </c>
      <c r="AC35" s="25">
        <v>1.03705137436592E-5</v>
      </c>
      <c r="AD35" s="25">
        <v>-1.50513209912962E-6</v>
      </c>
      <c r="AE35" s="25">
        <v>3.7777181696579502E-6</v>
      </c>
      <c r="AF35" s="25">
        <v>-3.6425107024977101E-6</v>
      </c>
      <c r="AG35" s="25">
        <v>-8.5941320547396998E-5</v>
      </c>
      <c r="AH35" s="25">
        <v>-9.0079062610997702E-5</v>
      </c>
      <c r="AI35" s="24">
        <v>4.80680033300824E-4</v>
      </c>
      <c r="AJ35" s="25">
        <v>-4.7704138146437997E-6</v>
      </c>
      <c r="AK35" s="25">
        <v>5.1062553270544801E-7</v>
      </c>
      <c r="AL35" s="25">
        <v>-1.8766637612135199E-5</v>
      </c>
      <c r="AM35" s="25">
        <v>2.3177952060188599E-6</v>
      </c>
      <c r="AN35" s="25">
        <v>-2.38034212571439E-8</v>
      </c>
      <c r="AO35" s="25">
        <v>3.1466103615379598E-6</v>
      </c>
      <c r="AP35" s="25">
        <v>-4.7989271296510299E-5</v>
      </c>
      <c r="AQ35" s="25">
        <v>9.8486860990698704E-7</v>
      </c>
      <c r="AR35" s="25">
        <v>0</v>
      </c>
      <c r="AS35" s="25">
        <v>3.2311914393714998E-5</v>
      </c>
      <c r="AT35" s="24">
        <v>-2.9532376194859998E-4</v>
      </c>
      <c r="AU35" s="25">
        <v>0</v>
      </c>
      <c r="AV35" s="24">
        <v>-1.66723180406233E-4</v>
      </c>
      <c r="AW35" s="25">
        <v>0</v>
      </c>
      <c r="AX35" s="25">
        <v>-7.50102094542647E-7</v>
      </c>
      <c r="AY35" s="25">
        <v>1.1451319511451701E-5</v>
      </c>
      <c r="AZ35" s="25">
        <v>6.5004111650811104E-5</v>
      </c>
      <c r="BA35" s="25">
        <v>1.6672547533754398E-5</v>
      </c>
      <c r="BB35" s="25">
        <v>2.7659901764683298E-6</v>
      </c>
      <c r="BC35" s="25">
        <v>1.68963340580228E-6</v>
      </c>
      <c r="BD35" s="25">
        <v>1.3652228097529501E-5</v>
      </c>
      <c r="BE35" s="24">
        <v>-2.1787681840821301E-4</v>
      </c>
      <c r="BF35" s="25">
        <v>9.3968397147880797E-6</v>
      </c>
      <c r="BG35" s="25">
        <v>0</v>
      </c>
      <c r="BH35" s="25">
        <v>3.6186641720404099E-5</v>
      </c>
      <c r="BI35" s="25">
        <v>-1.1923330327968599E-5</v>
      </c>
      <c r="BJ35" s="25">
        <v>1.34180840795227E-5</v>
      </c>
      <c r="BK35" s="25">
        <v>8.8983794671477399E-7</v>
      </c>
      <c r="BL35" s="25">
        <v>2.0197732425302598E-6</v>
      </c>
      <c r="BM35" s="25">
        <v>5.2880682509704198E-5</v>
      </c>
      <c r="BN35" s="25">
        <v>1.8112830358654E-5</v>
      </c>
      <c r="BO35" s="25">
        <v>5.1469184105938204E-6</v>
      </c>
      <c r="BP35" s="25">
        <v>-2.6970411932592201E-5</v>
      </c>
      <c r="BQ35" s="25">
        <v>0</v>
      </c>
      <c r="BR35" s="25">
        <v>2.7652110633551401E-5</v>
      </c>
      <c r="BS35" s="25">
        <v>-8.8741781364757696E-5</v>
      </c>
      <c r="BT35" s="25">
        <v>2.8039322536277399E-6</v>
      </c>
      <c r="BU35" s="25">
        <v>0</v>
      </c>
      <c r="BV35" s="25">
        <v>1.8856391406308101E-5</v>
      </c>
      <c r="BW35" s="25">
        <v>5.0467561225575099E-6</v>
      </c>
      <c r="BX35" s="25">
        <v>-9.3694929286573996E-6</v>
      </c>
      <c r="BY35" s="25">
        <v>1.90494465139261E-6</v>
      </c>
      <c r="BZ35" s="25">
        <v>-8.8340461953673002E-6</v>
      </c>
      <c r="CA35" s="25">
        <v>0</v>
      </c>
      <c r="CB35" s="25">
        <v>0</v>
      </c>
      <c r="CC35" s="25">
        <v>-1.5696697598740801E-8</v>
      </c>
      <c r="CD35" s="25">
        <v>-2.9476050811233199E-7</v>
      </c>
      <c r="CE35" s="25">
        <v>-5.9875677391049699E-7</v>
      </c>
      <c r="CF35" s="25">
        <v>1.0023285874013301E-6</v>
      </c>
      <c r="CG35" s="25">
        <v>2.6945146704241101E-6</v>
      </c>
      <c r="CH35" s="25">
        <v>-2.9420488201432402E-7</v>
      </c>
      <c r="CI35" s="25">
        <v>-6.0506218784257796E-7</v>
      </c>
      <c r="CJ35" s="25">
        <v>3.5059736295215499E-6</v>
      </c>
      <c r="CK35" s="25">
        <v>8.6261697658817006E-8</v>
      </c>
      <c r="CL35" s="25">
        <v>6.0494918333981504E-7</v>
      </c>
      <c r="CM35" s="25">
        <v>1.0356034597151E-6</v>
      </c>
      <c r="CN35" s="25">
        <v>9.0814884812312004E-7</v>
      </c>
      <c r="CO35" s="25">
        <v>-8.3231091209207295E-7</v>
      </c>
      <c r="CP35" s="25">
        <v>-8.4759383519698399E-7</v>
      </c>
      <c r="CQ35" s="25">
        <v>-3.5759153388994699E-7</v>
      </c>
      <c r="CR35" s="25">
        <v>5.1949687249105903E-7</v>
      </c>
      <c r="CS35" s="25">
        <v>2.3701234399983799E-6</v>
      </c>
      <c r="CT35" s="25">
        <v>-3.7626362305876002E-7</v>
      </c>
      <c r="CU35" s="25">
        <v>5.7780812894426399E-6</v>
      </c>
      <c r="CV35" s="25">
        <v>-6.5552647738319403E-7</v>
      </c>
      <c r="CW35" s="25">
        <v>2.07018745414559E-7</v>
      </c>
      <c r="CX35" s="25">
        <v>-1.7836086404282799E-6</v>
      </c>
      <c r="CY35" s="25">
        <v>-9.5195106934046808E-6</v>
      </c>
      <c r="CZ35" s="25">
        <v>7.8753794214147798E-7</v>
      </c>
      <c r="DA35" s="25">
        <v>-2.2057800681495299E-6</v>
      </c>
      <c r="DB35" s="25">
        <v>3.4383992173525199E-6</v>
      </c>
      <c r="DC35" s="25">
        <v>8.6834787436419498E-7</v>
      </c>
      <c r="DD35" s="25">
        <v>1.0336040327453801E-6</v>
      </c>
      <c r="DE35" s="25">
        <v>-2.2013162647180499E-6</v>
      </c>
      <c r="DF35" s="25">
        <v>-4.7518195406618598E-7</v>
      </c>
      <c r="DG35" s="25">
        <v>-3.5130853897781297E-5</v>
      </c>
      <c r="DH35" s="25">
        <v>-2.15822034005523E-6</v>
      </c>
      <c r="DI35" s="25">
        <v>-9.0591279965045705E-6</v>
      </c>
      <c r="DJ35" s="25">
        <v>5.3079213794482001E-6</v>
      </c>
      <c r="DK35" s="25">
        <v>5.1682733691974699E-5</v>
      </c>
      <c r="DL35" s="25">
        <v>2.6792248856599102E-7</v>
      </c>
      <c r="DM35" s="25">
        <v>6.7737692278003201E-7</v>
      </c>
      <c r="DN35" s="25">
        <v>6.3965576213336998E-6</v>
      </c>
      <c r="DO35" s="25">
        <v>-5.8673712326875203E-6</v>
      </c>
      <c r="DP35" s="25">
        <v>2.8841265675415801E-6</v>
      </c>
      <c r="DQ35" s="25">
        <v>9.1807855906755993E-6</v>
      </c>
      <c r="DR35" s="25">
        <v>7.6484157072686998E-6</v>
      </c>
      <c r="DS35" s="25">
        <v>1.8733764513076999E-6</v>
      </c>
      <c r="DT35" s="25">
        <v>2.0036334848681802E-5</v>
      </c>
      <c r="DU35" s="25">
        <v>1.29003496946346E-6</v>
      </c>
      <c r="DV35" s="25">
        <v>-2.9839211075557501E-6</v>
      </c>
      <c r="DW35" s="27">
        <v>-7.4702243863071996E-6</v>
      </c>
    </row>
    <row r="36" spans="2:127" x14ac:dyDescent="0.25">
      <c r="B36" s="13" t="s">
        <v>71</v>
      </c>
      <c r="C36" s="1">
        <f>INDEX(Input_Cases!$B:$C,MATCH('D2T Female'!$B36,Input_Cases!$B:$B,0),2)</f>
        <v>5</v>
      </c>
      <c r="D36" s="12"/>
      <c r="E36" s="50"/>
      <c r="G36" s="220" t="s">
        <v>297</v>
      </c>
      <c r="H36" s="7" t="s">
        <v>28</v>
      </c>
      <c r="I36" s="22">
        <f>IF($C$36&gt;5,1,0)</f>
        <v>0</v>
      </c>
      <c r="J36" s="23">
        <v>8.7354586028015602E-2</v>
      </c>
      <c r="P36" s="7" t="str">
        <f t="shared" si="2"/>
        <v>X</v>
      </c>
      <c r="Q36" s="7" t="str">
        <f t="shared" si="3"/>
        <v>X</v>
      </c>
      <c r="R36" s="7" t="str">
        <v>Cl1</v>
      </c>
      <c r="S36" s="128" t="s">
        <v>28</v>
      </c>
      <c r="T36" s="25">
        <v>-3.0181541303214799E-7</v>
      </c>
      <c r="U36" s="25">
        <v>7.1570638422353703E-7</v>
      </c>
      <c r="V36" s="25">
        <v>-2.9651786566390801E-6</v>
      </c>
      <c r="W36" s="25">
        <v>4.2347964952156201E-6</v>
      </c>
      <c r="X36" s="25">
        <v>4.0258868169501002E-6</v>
      </c>
      <c r="Y36" s="25">
        <v>6.8434294409918403E-5</v>
      </c>
      <c r="Z36" s="25">
        <v>-1.04946473567551E-5</v>
      </c>
      <c r="AA36" s="25">
        <v>2.3783639919824099E-6</v>
      </c>
      <c r="AB36" s="25">
        <v>-6.6738249708438996E-9</v>
      </c>
      <c r="AC36" s="25">
        <v>3.1448755016623299E-6</v>
      </c>
      <c r="AD36" s="25">
        <v>3.6533284634061898E-6</v>
      </c>
      <c r="AE36" s="25">
        <v>-5.4284770765784101E-6</v>
      </c>
      <c r="AF36" s="25">
        <v>-6.4357610602507303E-6</v>
      </c>
      <c r="AG36" s="25">
        <v>-1.53760974390251E-5</v>
      </c>
      <c r="AH36" s="25">
        <v>2.3892728330776401E-6</v>
      </c>
      <c r="AI36" s="25">
        <v>-4.7704138146440504E-6</v>
      </c>
      <c r="AJ36" s="24">
        <v>2.3951512067694699E-4</v>
      </c>
      <c r="AK36" s="24">
        <v>-1.8017352029506999E-4</v>
      </c>
      <c r="AL36" s="25">
        <v>2.3171353513925801E-6</v>
      </c>
      <c r="AM36" s="25">
        <v>5.5163017581879903E-6</v>
      </c>
      <c r="AN36" s="25">
        <v>1.8509539227669501E-6</v>
      </c>
      <c r="AO36" s="25">
        <v>-5.0693043301465199E-6</v>
      </c>
      <c r="AP36" s="25">
        <v>-3.2856561124663097E-5</v>
      </c>
      <c r="AQ36" s="25">
        <v>1.0858511514206399E-6</v>
      </c>
      <c r="AR36" s="25">
        <v>0</v>
      </c>
      <c r="AS36" s="25">
        <v>7.7733746113519501E-6</v>
      </c>
      <c r="AT36" s="25">
        <v>-3.7122267388422399E-5</v>
      </c>
      <c r="AU36" s="25">
        <v>0</v>
      </c>
      <c r="AV36" s="25">
        <v>-7.0090031395966598E-5</v>
      </c>
      <c r="AW36" s="25">
        <v>0</v>
      </c>
      <c r="AX36" s="25">
        <v>7.3751257951065301E-7</v>
      </c>
      <c r="AY36" s="25">
        <v>-5.90175214097064E-7</v>
      </c>
      <c r="AZ36" s="25">
        <v>-1.3573407679999501E-5</v>
      </c>
      <c r="BA36" s="25">
        <v>-1.8597043731954099E-6</v>
      </c>
      <c r="BB36" s="25">
        <v>-1.9965241985455101E-5</v>
      </c>
      <c r="BC36" s="25">
        <v>3.8961413364205602E-6</v>
      </c>
      <c r="BD36" s="25">
        <v>-3.0519899009032801E-6</v>
      </c>
      <c r="BE36" s="25">
        <v>2.3941896156394399E-5</v>
      </c>
      <c r="BF36" s="25">
        <v>-3.52804490083548E-6</v>
      </c>
      <c r="BG36" s="25">
        <v>0</v>
      </c>
      <c r="BH36" s="25">
        <v>1.09770501677869E-5</v>
      </c>
      <c r="BI36" s="25">
        <v>-3.7925115590980299E-6</v>
      </c>
      <c r="BJ36" s="25">
        <v>-1.66535345410983E-6</v>
      </c>
      <c r="BK36" s="25">
        <v>-6.10444303052905E-6</v>
      </c>
      <c r="BL36" s="25">
        <v>1.74698571788734E-6</v>
      </c>
      <c r="BM36" s="25">
        <v>9.3679498033020706E-6</v>
      </c>
      <c r="BN36" s="25">
        <v>1.60229502229885E-5</v>
      </c>
      <c r="BO36" s="25">
        <v>-3.63711622838121E-6</v>
      </c>
      <c r="BP36" s="25">
        <v>1.29840740337896E-5</v>
      </c>
      <c r="BQ36" s="25">
        <v>0</v>
      </c>
      <c r="BR36" s="25">
        <v>-5.6591456167629699E-5</v>
      </c>
      <c r="BS36" s="25">
        <v>1.1057817457472401E-5</v>
      </c>
      <c r="BT36" s="25">
        <v>-6.3052159875038398E-7</v>
      </c>
      <c r="BU36" s="25">
        <v>0</v>
      </c>
      <c r="BV36" s="25">
        <v>7.4822842615965398E-6</v>
      </c>
      <c r="BW36" s="25">
        <v>-8.8694820100939505E-6</v>
      </c>
      <c r="BX36" s="25">
        <v>4.72960103724249E-5</v>
      </c>
      <c r="BY36" s="25">
        <v>8.5953063734306398E-6</v>
      </c>
      <c r="BZ36" s="25">
        <v>7.8079185525845296E-6</v>
      </c>
      <c r="CA36" s="25">
        <v>0</v>
      </c>
      <c r="CB36" s="25">
        <v>0</v>
      </c>
      <c r="CC36" s="25">
        <v>-1.7275972598267401E-8</v>
      </c>
      <c r="CD36" s="25">
        <v>-1.12635831093536E-8</v>
      </c>
      <c r="CE36" s="25">
        <v>-1.2621190021337199E-7</v>
      </c>
      <c r="CF36" s="25">
        <v>-6.1841773750369894E-8</v>
      </c>
      <c r="CG36" s="25">
        <v>-3.3453641890899003E-7</v>
      </c>
      <c r="CH36" s="25">
        <v>-1.68241610033352E-7</v>
      </c>
      <c r="CI36" s="25">
        <v>1.2301272711511599E-7</v>
      </c>
      <c r="CJ36" s="25">
        <v>6.0044687871340398E-7</v>
      </c>
      <c r="CK36" s="25">
        <v>2.6484634534789202E-7</v>
      </c>
      <c r="CL36" s="25">
        <v>2.8291989537682498E-7</v>
      </c>
      <c r="CM36" s="25">
        <v>6.7705154831248699E-8</v>
      </c>
      <c r="CN36" s="25">
        <v>-1.03705454919685E-6</v>
      </c>
      <c r="CO36" s="25">
        <v>-1.62421087730663E-7</v>
      </c>
      <c r="CP36" s="25">
        <v>1.94201939112811E-7</v>
      </c>
      <c r="CQ36" s="25">
        <v>7.25558891927706E-7</v>
      </c>
      <c r="CR36" s="25">
        <v>6.5528651369542505E-7</v>
      </c>
      <c r="CS36" s="25">
        <v>8.7860196492747002E-7</v>
      </c>
      <c r="CT36" s="25">
        <v>2.1303070123131699E-7</v>
      </c>
      <c r="CU36" s="25">
        <v>7.3453518190679903E-6</v>
      </c>
      <c r="CV36" s="25">
        <v>-2.7935767494502901E-7</v>
      </c>
      <c r="CW36" s="25">
        <v>1.04315611373994E-7</v>
      </c>
      <c r="CX36" s="25">
        <v>-2.16697253654502E-6</v>
      </c>
      <c r="CY36" s="25">
        <v>-5.2985733811526195E-7</v>
      </c>
      <c r="CZ36" s="25">
        <v>3.0622060821066401E-6</v>
      </c>
      <c r="DA36" s="25">
        <v>7.5929434138565803E-6</v>
      </c>
      <c r="DB36" s="25">
        <v>1.9751925492216102E-6</v>
      </c>
      <c r="DC36" s="25">
        <v>-2.8478286651943502E-6</v>
      </c>
      <c r="DD36" s="25">
        <v>-2.0946946881035602E-6</v>
      </c>
      <c r="DE36" s="25">
        <v>-3.8911807933625498E-6</v>
      </c>
      <c r="DF36" s="25">
        <v>4.02567970411931E-6</v>
      </c>
      <c r="DG36" s="25">
        <v>-1.13118116805651E-6</v>
      </c>
      <c r="DH36" s="25">
        <v>-3.11075282823485E-6</v>
      </c>
      <c r="DI36" s="24">
        <v>-1.7091494096098199E-4</v>
      </c>
      <c r="DJ36" s="25">
        <v>6.3299506966940995E-7</v>
      </c>
      <c r="DK36" s="25">
        <v>1.6161032412764001E-5</v>
      </c>
      <c r="DL36" s="25">
        <v>-1.5447275644964799E-6</v>
      </c>
      <c r="DM36" s="25">
        <v>4.0065237039442301E-7</v>
      </c>
      <c r="DN36" s="25">
        <v>-9.9741573400345403E-6</v>
      </c>
      <c r="DO36" s="25">
        <v>2.11672603611751E-7</v>
      </c>
      <c r="DP36" s="25">
        <v>-4.4669003631853699E-6</v>
      </c>
      <c r="DQ36" s="25">
        <v>-8.1991332117884601E-6</v>
      </c>
      <c r="DR36" s="25">
        <v>1.7902799156093699E-5</v>
      </c>
      <c r="DS36" s="25">
        <v>-3.1063177945415202E-6</v>
      </c>
      <c r="DT36" s="25">
        <v>-7.8644036778331002E-6</v>
      </c>
      <c r="DU36" s="25">
        <v>-4.1099120172361902E-6</v>
      </c>
      <c r="DV36" s="25">
        <v>-5.5501779008019498E-8</v>
      </c>
      <c r="DW36" s="27">
        <v>5.1388185946494E-6</v>
      </c>
    </row>
    <row r="37" spans="2:127" x14ac:dyDescent="0.25">
      <c r="B37" s="13"/>
      <c r="C37" s="12"/>
      <c r="D37" s="12"/>
      <c r="E37" s="50"/>
      <c r="G37" s="221"/>
      <c r="H37" s="7" t="s">
        <v>30</v>
      </c>
      <c r="I37" s="22">
        <f>IF($C$36&gt;6.5,1,0)</f>
        <v>0</v>
      </c>
      <c r="J37" s="23">
        <v>7.6779350015377099E-2</v>
      </c>
      <c r="P37" s="7" t="str">
        <f t="shared" si="2"/>
        <v>X</v>
      </c>
      <c r="Q37" s="7" t="str">
        <f t="shared" si="3"/>
        <v>X</v>
      </c>
      <c r="R37" s="7" t="str">
        <v>Cl2</v>
      </c>
      <c r="S37" s="128" t="s">
        <v>30</v>
      </c>
      <c r="T37" s="25">
        <v>-4.7842432305032305E-7</v>
      </c>
      <c r="U37" s="25">
        <v>-1.5733150866572299E-7</v>
      </c>
      <c r="V37" s="25">
        <v>2.0044395043281998E-6</v>
      </c>
      <c r="W37" s="25">
        <v>-6.7505235427362902E-6</v>
      </c>
      <c r="X37" s="25">
        <v>5.4369693677902497E-6</v>
      </c>
      <c r="Y37" s="25">
        <v>-4.8018054691413697E-5</v>
      </c>
      <c r="Z37" s="25">
        <v>-3.02035781572041E-5</v>
      </c>
      <c r="AA37" s="25">
        <v>1.7863684131207399E-6</v>
      </c>
      <c r="AB37" s="25">
        <v>-2.7087105980080598E-7</v>
      </c>
      <c r="AC37" s="25">
        <v>6.4271898914151401E-6</v>
      </c>
      <c r="AD37" s="25">
        <v>6.2159404005093896E-6</v>
      </c>
      <c r="AE37" s="25">
        <v>1.0251477761766299E-6</v>
      </c>
      <c r="AF37" s="25">
        <v>-1.11323807042788E-6</v>
      </c>
      <c r="AG37" s="25">
        <v>-3.2931366244145099E-5</v>
      </c>
      <c r="AH37" s="25">
        <v>4.6508664891178502E-7</v>
      </c>
      <c r="AI37" s="25">
        <v>5.1062553270733901E-7</v>
      </c>
      <c r="AJ37" s="24">
        <v>-1.8017352029506999E-4</v>
      </c>
      <c r="AK37" s="24">
        <v>9.32782845349589E-4</v>
      </c>
      <c r="AL37" s="24">
        <v>-7.4244584957337595E-4</v>
      </c>
      <c r="AM37" s="25">
        <v>-6.1884732098334904E-6</v>
      </c>
      <c r="AN37" s="25">
        <v>3.0382939267731001E-6</v>
      </c>
      <c r="AO37" s="25">
        <v>1.08434370446401E-6</v>
      </c>
      <c r="AP37" s="25">
        <v>-4.8506672097208399E-5</v>
      </c>
      <c r="AQ37" s="25">
        <v>5.6563705564875798E-7</v>
      </c>
      <c r="AR37" s="25">
        <v>0</v>
      </c>
      <c r="AS37" s="25">
        <v>-1.32295589088515E-6</v>
      </c>
      <c r="AT37" s="25">
        <v>-2.6915189741189498E-5</v>
      </c>
      <c r="AU37" s="25">
        <v>0</v>
      </c>
      <c r="AV37" s="25">
        <v>7.3347003238953201E-5</v>
      </c>
      <c r="AW37" s="25">
        <v>0</v>
      </c>
      <c r="AX37" s="25">
        <v>-7.2006190873021299E-8</v>
      </c>
      <c r="AY37" s="25">
        <v>2.9390237933949998E-6</v>
      </c>
      <c r="AZ37" s="25">
        <v>8.0437142882943001E-5</v>
      </c>
      <c r="BA37" s="25">
        <v>-3.9426337758060801E-6</v>
      </c>
      <c r="BB37" s="25">
        <v>2.9124391888696401E-5</v>
      </c>
      <c r="BC37" s="25">
        <v>-1.3549751701761499E-6</v>
      </c>
      <c r="BD37" s="25">
        <v>-5.3329757462876402E-5</v>
      </c>
      <c r="BE37" s="25">
        <v>-4.2806160424490203E-5</v>
      </c>
      <c r="BF37" s="25">
        <v>-1.0885307053633701E-5</v>
      </c>
      <c r="BG37" s="25">
        <v>0</v>
      </c>
      <c r="BH37" s="25">
        <v>-2.4563108112006399E-5</v>
      </c>
      <c r="BI37" s="25">
        <v>8.2010257978084603E-7</v>
      </c>
      <c r="BJ37" s="25">
        <v>-4.8158137958362704E-6</v>
      </c>
      <c r="BK37" s="25">
        <v>1.22810002469612E-5</v>
      </c>
      <c r="BL37" s="25">
        <v>-1.6864278067956701E-6</v>
      </c>
      <c r="BM37" s="25">
        <v>-5.2740922146911204E-6</v>
      </c>
      <c r="BN37" s="25">
        <v>-9.19938696360858E-7</v>
      </c>
      <c r="BO37" s="25">
        <v>-4.4888228760883503E-6</v>
      </c>
      <c r="BP37" s="25">
        <v>-3.6710892888590201E-6</v>
      </c>
      <c r="BQ37" s="25">
        <v>0</v>
      </c>
      <c r="BR37" s="24">
        <v>-1.2949848022135701E-4</v>
      </c>
      <c r="BS37" s="25">
        <v>-3.8556390355239096E-6</v>
      </c>
      <c r="BT37" s="25">
        <v>-1.6158502976769799E-6</v>
      </c>
      <c r="BU37" s="25">
        <v>0</v>
      </c>
      <c r="BV37" s="25">
        <v>-3.3284812083555501E-6</v>
      </c>
      <c r="BW37" s="25">
        <v>3.8680638770281702E-6</v>
      </c>
      <c r="BX37" s="25">
        <v>2.7981848087993201E-6</v>
      </c>
      <c r="BY37" s="25">
        <v>2.1456925128162901E-5</v>
      </c>
      <c r="BZ37" s="25">
        <v>-1.24760295836327E-5</v>
      </c>
      <c r="CA37" s="25">
        <v>0</v>
      </c>
      <c r="CB37" s="25">
        <v>0</v>
      </c>
      <c r="CC37" s="25">
        <v>-1.31522268847735E-8</v>
      </c>
      <c r="CD37" s="25">
        <v>1.72599369004291E-7</v>
      </c>
      <c r="CE37" s="25">
        <v>1.2371297846289399E-7</v>
      </c>
      <c r="CF37" s="25">
        <v>4.9577578745464102E-8</v>
      </c>
      <c r="CG37" s="25">
        <v>6.3024349369814004E-7</v>
      </c>
      <c r="CH37" s="25">
        <v>3.4518247104763299E-7</v>
      </c>
      <c r="CI37" s="25">
        <v>3.6788305141952699E-7</v>
      </c>
      <c r="CJ37" s="25">
        <v>1.09778363097606E-7</v>
      </c>
      <c r="CK37" s="25">
        <v>-3.5779977914304198E-7</v>
      </c>
      <c r="CL37" s="25">
        <v>4.4013611081080899E-7</v>
      </c>
      <c r="CM37" s="25">
        <v>3.5859652044291101E-7</v>
      </c>
      <c r="CN37" s="25">
        <v>9.5580592675975099E-7</v>
      </c>
      <c r="CO37" s="25">
        <v>5.5535977375359101E-7</v>
      </c>
      <c r="CP37" s="25">
        <v>-9.0531355513829102E-7</v>
      </c>
      <c r="CQ37" s="25">
        <v>1.78287098435641E-6</v>
      </c>
      <c r="CR37" s="25">
        <v>6.67275419838234E-7</v>
      </c>
      <c r="CS37" s="25">
        <v>-5.57763194238862E-7</v>
      </c>
      <c r="CT37" s="25">
        <v>-2.0138607196431799E-7</v>
      </c>
      <c r="CU37" s="25">
        <v>-6.3698356763472799E-6</v>
      </c>
      <c r="CV37" s="25">
        <v>-3.5947555690208603E-7</v>
      </c>
      <c r="CW37" s="25">
        <v>1.0091787402991801E-6</v>
      </c>
      <c r="CX37" s="25">
        <v>4.0353228772517704E-6</v>
      </c>
      <c r="CY37" s="25">
        <v>-3.9453194460137702E-7</v>
      </c>
      <c r="CZ37" s="25">
        <v>5.4544576228325299E-6</v>
      </c>
      <c r="DA37" s="25">
        <v>-3.7830628349137799E-6</v>
      </c>
      <c r="DB37" s="25">
        <v>-7.4808783356386998E-6</v>
      </c>
      <c r="DC37" s="25">
        <v>-1.8082776929662301E-6</v>
      </c>
      <c r="DD37" s="25">
        <v>-9.9489285069377997E-6</v>
      </c>
      <c r="DE37" s="25">
        <v>-3.6203463079027201E-6</v>
      </c>
      <c r="DF37" s="25">
        <v>-4.0088005520669098E-7</v>
      </c>
      <c r="DG37" s="25">
        <v>-7.6979610560204199E-7</v>
      </c>
      <c r="DH37" s="25">
        <v>4.7529259641134003E-8</v>
      </c>
      <c r="DI37" s="25">
        <v>-6.6152372905510696E-5</v>
      </c>
      <c r="DJ37" s="25">
        <v>2.79440956297592E-7</v>
      </c>
      <c r="DK37" s="25">
        <v>3.5126767836388399E-6</v>
      </c>
      <c r="DL37" s="25">
        <v>3.3703291005925002E-7</v>
      </c>
      <c r="DM37" s="25">
        <v>-5.4652908138739301E-6</v>
      </c>
      <c r="DN37" s="25">
        <v>9.0329889451617602E-6</v>
      </c>
      <c r="DO37" s="25">
        <v>-1.00611964641748E-6</v>
      </c>
      <c r="DP37" s="25">
        <v>-4.4955975335647499E-6</v>
      </c>
      <c r="DQ37" s="25">
        <v>2.0458212805189401E-5</v>
      </c>
      <c r="DR37" s="25">
        <v>-3.5730982658114898E-5</v>
      </c>
      <c r="DS37" s="25">
        <v>-4.2709428805162604E-6</v>
      </c>
      <c r="DT37" s="25">
        <v>4.7456471092524603E-6</v>
      </c>
      <c r="DU37" s="25">
        <v>2.3232501278695501E-5</v>
      </c>
      <c r="DV37" s="25">
        <v>6.8907890901999499E-7</v>
      </c>
      <c r="DW37" s="27">
        <v>-9.0270145257630507E-6</v>
      </c>
    </row>
    <row r="38" spans="2:127" x14ac:dyDescent="0.25">
      <c r="B38" s="49"/>
      <c r="D38" s="12"/>
      <c r="E38" s="50"/>
      <c r="G38" s="222"/>
      <c r="H38" s="7" t="s">
        <v>32</v>
      </c>
      <c r="I38" s="22">
        <f>IF($C$36&gt;7.8,1,0)</f>
        <v>0</v>
      </c>
      <c r="J38" s="23">
        <v>0.123328649271089</v>
      </c>
      <c r="P38" s="7" t="str">
        <f t="shared" si="2"/>
        <v>X</v>
      </c>
      <c r="Q38" s="7" t="str">
        <f t="shared" si="3"/>
        <v>X</v>
      </c>
      <c r="R38" s="7" t="str">
        <v>Cl3</v>
      </c>
      <c r="S38" s="128" t="s">
        <v>32</v>
      </c>
      <c r="T38" s="25">
        <v>4.2318011225306702E-7</v>
      </c>
      <c r="U38" s="25">
        <v>1.16574161676314E-5</v>
      </c>
      <c r="V38" s="25">
        <v>-2.89473921233937E-6</v>
      </c>
      <c r="W38" s="25">
        <v>-3.2617973867621902E-6</v>
      </c>
      <c r="X38" s="25">
        <v>-3.2242985328021601E-6</v>
      </c>
      <c r="Y38" s="24">
        <v>1.02394121762036E-4</v>
      </c>
      <c r="Z38" s="25">
        <v>5.28709944083981E-5</v>
      </c>
      <c r="AA38" s="25">
        <v>-7.3803718017941402E-6</v>
      </c>
      <c r="AB38" s="25">
        <v>9.6426396159592301E-6</v>
      </c>
      <c r="AC38" s="25">
        <v>-2.3842392719965098E-5</v>
      </c>
      <c r="AD38" s="25">
        <v>3.1115273667202098E-6</v>
      </c>
      <c r="AE38" s="25">
        <v>4.3167385227151002E-6</v>
      </c>
      <c r="AF38" s="25">
        <v>4.3466440901092203E-6</v>
      </c>
      <c r="AG38" s="25">
        <v>-5.0065855603634203E-5</v>
      </c>
      <c r="AH38" s="25">
        <v>3.0235334308697401E-6</v>
      </c>
      <c r="AI38" s="25">
        <v>-1.8766637612134799E-5</v>
      </c>
      <c r="AJ38" s="25">
        <v>2.3171353513939201E-6</v>
      </c>
      <c r="AK38" s="24">
        <v>-7.4244584957338104E-4</v>
      </c>
      <c r="AL38" s="24">
        <v>3.4329303329594801E-3</v>
      </c>
      <c r="AM38" s="25">
        <v>-3.6969047607329101E-7</v>
      </c>
      <c r="AN38" s="25">
        <v>-7.2436258322098796E-6</v>
      </c>
      <c r="AO38" s="25">
        <v>-2.8852922234323502E-6</v>
      </c>
      <c r="AP38" s="24">
        <v>-2.2411378818084699E-4</v>
      </c>
      <c r="AQ38" s="25">
        <v>-4.0744342704031499E-6</v>
      </c>
      <c r="AR38" s="25">
        <v>0</v>
      </c>
      <c r="AS38" s="25">
        <v>-3.34952273837383E-5</v>
      </c>
      <c r="AT38" s="25">
        <v>-7.8890019826949895E-5</v>
      </c>
      <c r="AU38" s="25">
        <v>0</v>
      </c>
      <c r="AV38" s="24">
        <v>2.7129866079215402E-4</v>
      </c>
      <c r="AW38" s="25">
        <v>0</v>
      </c>
      <c r="AX38" s="25">
        <v>-1.5332223458241299E-5</v>
      </c>
      <c r="AY38" s="25">
        <v>-4.3545946238526296E-6</v>
      </c>
      <c r="AZ38" s="24">
        <v>-1.7244396668836601E-4</v>
      </c>
      <c r="BA38" s="25">
        <v>-3.3492021951194E-6</v>
      </c>
      <c r="BB38" s="25">
        <v>-7.1043426811961198E-5</v>
      </c>
      <c r="BC38" s="25">
        <v>-8.4483775553439304E-6</v>
      </c>
      <c r="BD38" s="24">
        <v>1.2350653172416801E-4</v>
      </c>
      <c r="BE38" s="25">
        <v>-7.1972415667298305E-5</v>
      </c>
      <c r="BF38" s="25">
        <v>2.5318636310952599E-5</v>
      </c>
      <c r="BG38" s="25">
        <v>0</v>
      </c>
      <c r="BH38" s="25">
        <v>6.8049002596654905E-5</v>
      </c>
      <c r="BI38" s="25">
        <v>-1.65254847986496E-6</v>
      </c>
      <c r="BJ38" s="25">
        <v>1.0044185075012799E-5</v>
      </c>
      <c r="BK38" s="25">
        <v>1.11564982196977E-5</v>
      </c>
      <c r="BL38" s="25">
        <v>3.4455871316406399E-6</v>
      </c>
      <c r="BM38" s="25">
        <v>-1.4076796881650201E-5</v>
      </c>
      <c r="BN38" s="25">
        <v>-2.1541764065846501E-5</v>
      </c>
      <c r="BO38" s="25">
        <v>1.6540961265189399E-6</v>
      </c>
      <c r="BP38" s="25">
        <v>2.2034759049611499E-6</v>
      </c>
      <c r="BQ38" s="25">
        <v>0</v>
      </c>
      <c r="BR38" s="24">
        <v>-1.0360107219912201E-4</v>
      </c>
      <c r="BS38" s="25">
        <v>-9.9669992685659202E-5</v>
      </c>
      <c r="BT38" s="25">
        <v>-7.9790196054193804E-6</v>
      </c>
      <c r="BU38" s="25">
        <v>0</v>
      </c>
      <c r="BV38" s="25">
        <v>-1.0407470852973401E-5</v>
      </c>
      <c r="BW38" s="25">
        <v>7.9768792438512995E-6</v>
      </c>
      <c r="BX38" s="25">
        <v>8.1941403442118292E-6</v>
      </c>
      <c r="BY38" s="25">
        <v>4.3287791291260401E-5</v>
      </c>
      <c r="BZ38" s="25">
        <v>2.1800951921997799E-5</v>
      </c>
      <c r="CA38" s="25">
        <v>0</v>
      </c>
      <c r="CB38" s="25">
        <v>0</v>
      </c>
      <c r="CC38" s="25">
        <v>3.78304461964412E-8</v>
      </c>
      <c r="CD38" s="25">
        <v>4.3891657087023102E-7</v>
      </c>
      <c r="CE38" s="25">
        <v>2.3969454624427898E-7</v>
      </c>
      <c r="CF38" s="25">
        <v>1.2418810271114799E-6</v>
      </c>
      <c r="CG38" s="25">
        <v>8.7143248791026802E-7</v>
      </c>
      <c r="CH38" s="25">
        <v>-9.6961609111586207E-7</v>
      </c>
      <c r="CI38" s="25">
        <v>-6.4440734611164497E-7</v>
      </c>
      <c r="CJ38" s="25">
        <v>1.62478221194047E-6</v>
      </c>
      <c r="CK38" s="25">
        <v>7.67965243377519E-7</v>
      </c>
      <c r="CL38" s="25">
        <v>2.6243702751724501E-6</v>
      </c>
      <c r="CM38" s="25">
        <v>4.7523624887068201E-7</v>
      </c>
      <c r="CN38" s="25">
        <v>-1.1981030414386201E-6</v>
      </c>
      <c r="CO38" s="25">
        <v>-1.9066504301658999E-6</v>
      </c>
      <c r="CP38" s="25">
        <v>2.13987311893804E-6</v>
      </c>
      <c r="CQ38" s="25">
        <v>1.7246885990402701E-6</v>
      </c>
      <c r="CR38" s="25">
        <v>1.0671468287215401E-6</v>
      </c>
      <c r="CS38" s="25">
        <v>-5.1749017460374003E-6</v>
      </c>
      <c r="CT38" s="25">
        <v>7.9454510836163004E-7</v>
      </c>
      <c r="CU38" s="25">
        <v>-1.1978371577407701E-5</v>
      </c>
      <c r="CV38" s="25">
        <v>3.2483727228516298E-6</v>
      </c>
      <c r="CW38" s="25">
        <v>1.4958436543558901E-6</v>
      </c>
      <c r="CX38" s="25">
        <v>-1.4403375301293001E-5</v>
      </c>
      <c r="CY38" s="25">
        <v>5.4826498028861996E-6</v>
      </c>
      <c r="CZ38" s="25">
        <v>5.3769075889056003E-6</v>
      </c>
      <c r="DA38" s="25">
        <v>1.9892072959644899E-5</v>
      </c>
      <c r="DB38" s="25">
        <v>1.8204795136023E-6</v>
      </c>
      <c r="DC38" s="25">
        <v>2.9161520354444698E-6</v>
      </c>
      <c r="DD38" s="25">
        <v>-1.5452635957136101E-5</v>
      </c>
      <c r="DE38" s="25">
        <v>-5.5952760348023898E-6</v>
      </c>
      <c r="DF38" s="25">
        <v>-1.11606816298788E-5</v>
      </c>
      <c r="DG38" s="25">
        <v>1.5203482000364099E-6</v>
      </c>
      <c r="DH38" s="25">
        <v>1.1577563775984801E-5</v>
      </c>
      <c r="DI38" s="25">
        <v>-8.1376558058389201E-5</v>
      </c>
      <c r="DJ38" s="25">
        <v>-4.9741207676221E-6</v>
      </c>
      <c r="DK38" s="25">
        <v>-1.8165932348924702E-5</v>
      </c>
      <c r="DL38" s="25">
        <v>7.5221961761485504E-6</v>
      </c>
      <c r="DM38" s="25">
        <v>-6.37255959946947E-6</v>
      </c>
      <c r="DN38" s="25">
        <v>-1.04309450081748E-5</v>
      </c>
      <c r="DO38" s="25">
        <v>-7.5373865093001801E-6</v>
      </c>
      <c r="DP38" s="25">
        <v>-1.38942186864171E-5</v>
      </c>
      <c r="DQ38" s="25">
        <v>-4.8549944077310399E-5</v>
      </c>
      <c r="DR38" s="25">
        <v>1.9868233411357699E-5</v>
      </c>
      <c r="DS38" s="25">
        <v>-1.08515166568051E-6</v>
      </c>
      <c r="DT38" s="25">
        <v>-1.9551430267354799E-5</v>
      </c>
      <c r="DU38" s="25">
        <v>-2.6275283561533099E-5</v>
      </c>
      <c r="DV38" s="25">
        <v>1.35685937764802E-5</v>
      </c>
      <c r="DW38" s="27">
        <v>-7.4203305784257E-5</v>
      </c>
    </row>
    <row r="39" spans="2:127" x14ac:dyDescent="0.25">
      <c r="B39" s="13" t="s">
        <v>268</v>
      </c>
      <c r="C39" s="1" t="str">
        <f>INDEX(Input_Cases!$B:$C,MATCH('D2T Female'!$B39,Input_Cases!$B:$B,0),2)</f>
        <v/>
      </c>
      <c r="D39" s="12"/>
      <c r="E39" s="50"/>
      <c r="G39" s="204" t="s">
        <v>321</v>
      </c>
      <c r="H39" s="7" t="s">
        <v>137</v>
      </c>
      <c r="I39" s="22">
        <f>IF(C40&gt;5.7,1,0)</f>
        <v>1</v>
      </c>
      <c r="J39" s="23">
        <v>-0.43519172224109798</v>
      </c>
      <c r="P39" s="7" t="str">
        <f t="shared" si="2"/>
        <v>X</v>
      </c>
      <c r="Q39" s="7" t="str">
        <f t="shared" si="3"/>
        <v>X</v>
      </c>
      <c r="R39" s="7" t="str">
        <v>HbA1C1</v>
      </c>
      <c r="S39" s="128" t="s">
        <v>137</v>
      </c>
      <c r="T39" s="25">
        <v>6.4255561658425795E-7</v>
      </c>
      <c r="U39" s="25">
        <v>7.62325332520721E-8</v>
      </c>
      <c r="V39" s="25">
        <v>1.2644411758148E-6</v>
      </c>
      <c r="W39" s="25">
        <v>-5.9629409630925101E-6</v>
      </c>
      <c r="X39" s="25">
        <v>1.02619983497836E-6</v>
      </c>
      <c r="Y39" s="24">
        <v>4.3124136011659698E-4</v>
      </c>
      <c r="Z39" s="25">
        <v>9.3409062565554398E-6</v>
      </c>
      <c r="AA39" s="25">
        <v>-5.55537100586294E-7</v>
      </c>
      <c r="AB39" s="25">
        <v>-7.9751358726483601E-7</v>
      </c>
      <c r="AC39" s="25">
        <v>4.2576630544415904E-6</v>
      </c>
      <c r="AD39" s="25">
        <v>-6.4393988706645201E-7</v>
      </c>
      <c r="AE39" s="25">
        <v>-1.0159815259149999E-5</v>
      </c>
      <c r="AF39" s="25">
        <v>-4.8501220916178503E-7</v>
      </c>
      <c r="AG39" s="25">
        <v>5.02929632935668E-5</v>
      </c>
      <c r="AH39" s="25">
        <v>-9.18638186463764E-7</v>
      </c>
      <c r="AI39" s="25">
        <v>2.3177952060227901E-6</v>
      </c>
      <c r="AJ39" s="25">
        <v>5.5163017581872E-6</v>
      </c>
      <c r="AK39" s="25">
        <v>-6.1884732098358502E-6</v>
      </c>
      <c r="AL39" s="25">
        <v>-3.6969047607661202E-7</v>
      </c>
      <c r="AM39" s="24">
        <v>6.6921488778861997E-4</v>
      </c>
      <c r="AN39" s="24">
        <v>-1.3474829415106201E-4</v>
      </c>
      <c r="AO39" s="25">
        <v>8.4880300476966398E-6</v>
      </c>
      <c r="AP39" s="25">
        <v>-8.1499991386653299E-5</v>
      </c>
      <c r="AQ39" s="25">
        <v>2.6882036584715401E-5</v>
      </c>
      <c r="AR39" s="25">
        <v>0</v>
      </c>
      <c r="AS39" s="25">
        <v>-2.6655328467815699E-5</v>
      </c>
      <c r="AT39" s="25">
        <v>6.1454842398339898E-5</v>
      </c>
      <c r="AU39" s="25">
        <v>0</v>
      </c>
      <c r="AV39" s="25">
        <v>3.6507524725178802E-5</v>
      </c>
      <c r="AW39" s="25">
        <v>0</v>
      </c>
      <c r="AX39" s="25">
        <v>1.77228136958583E-5</v>
      </c>
      <c r="AY39" s="25">
        <v>6.0953162927425101E-6</v>
      </c>
      <c r="AZ39" s="25">
        <v>-8.6808301360458397E-5</v>
      </c>
      <c r="BA39" s="25">
        <v>-7.0645868046460499E-6</v>
      </c>
      <c r="BB39" s="25">
        <v>-1.5073358241171401E-5</v>
      </c>
      <c r="BC39" s="25">
        <v>-9.8462752369553693E-7</v>
      </c>
      <c r="BD39" s="25">
        <v>7.8523609457919495E-5</v>
      </c>
      <c r="BE39" s="25">
        <v>2.1415336945701501E-5</v>
      </c>
      <c r="BF39" s="25">
        <v>-1.13789486919029E-5</v>
      </c>
      <c r="BG39" s="25">
        <v>0</v>
      </c>
      <c r="BH39" s="25">
        <v>-1.7969513639928699E-5</v>
      </c>
      <c r="BI39" s="25">
        <v>-4.4897365638982399E-7</v>
      </c>
      <c r="BJ39" s="25">
        <v>1.1833943428951401E-5</v>
      </c>
      <c r="BK39" s="25">
        <v>1.82029938385834E-5</v>
      </c>
      <c r="BL39" s="25">
        <v>-3.4184811934779301E-6</v>
      </c>
      <c r="BM39" s="24">
        <v>3.7417441491502498E-4</v>
      </c>
      <c r="BN39" s="25">
        <v>-7.50006847416636E-7</v>
      </c>
      <c r="BO39" s="25">
        <v>1.7966542821121999E-6</v>
      </c>
      <c r="BP39" s="25">
        <v>-6.9817835392225201E-6</v>
      </c>
      <c r="BQ39" s="25">
        <v>0</v>
      </c>
      <c r="BR39" s="24">
        <v>-1.0001390362824599E-4</v>
      </c>
      <c r="BS39" s="25">
        <v>7.4033979332783801E-6</v>
      </c>
      <c r="BT39" s="25">
        <v>-1.79415252925368E-6</v>
      </c>
      <c r="BU39" s="25">
        <v>0</v>
      </c>
      <c r="BV39" s="25">
        <v>7.4716987519261003E-6</v>
      </c>
      <c r="BW39" s="25">
        <v>-3.4272703630621701E-6</v>
      </c>
      <c r="BX39" s="25">
        <v>1.8473396993372801E-5</v>
      </c>
      <c r="BY39" s="25">
        <v>1.8577031550253599E-5</v>
      </c>
      <c r="BZ39" s="25">
        <v>1.1487548548020601E-5</v>
      </c>
      <c r="CA39" s="25">
        <v>0</v>
      </c>
      <c r="CB39" s="25">
        <v>0</v>
      </c>
      <c r="CC39" s="25">
        <v>-5.1205053778271403E-8</v>
      </c>
      <c r="CD39" s="25">
        <v>3.5036130476220698E-7</v>
      </c>
      <c r="CE39" s="25">
        <v>-6.3518708207068396E-7</v>
      </c>
      <c r="CF39" s="25">
        <v>-1.54722739390231E-7</v>
      </c>
      <c r="CG39" s="25">
        <v>-3.5968162746708999E-7</v>
      </c>
      <c r="CH39" s="25">
        <v>2.6700594387624299E-7</v>
      </c>
      <c r="CI39" s="25">
        <v>-3.0487130604165901E-7</v>
      </c>
      <c r="CJ39" s="25">
        <v>-8.8061883497633699E-7</v>
      </c>
      <c r="CK39" s="25">
        <v>1.05224872489968E-7</v>
      </c>
      <c r="CL39" s="25">
        <v>1.1638907825534501E-6</v>
      </c>
      <c r="CM39" s="25">
        <v>-6.2887636262163E-7</v>
      </c>
      <c r="CN39" s="25">
        <v>-1.7252524973533999E-6</v>
      </c>
      <c r="CO39" s="25">
        <v>-7.3249436809542999E-7</v>
      </c>
      <c r="CP39" s="25">
        <v>1.1243088221013801E-6</v>
      </c>
      <c r="CQ39" s="25">
        <v>1.66219611995768E-6</v>
      </c>
      <c r="CR39" s="25">
        <v>-2.55022208635256E-5</v>
      </c>
      <c r="CS39" s="25">
        <v>-4.0389494617316E-7</v>
      </c>
      <c r="CT39" s="25">
        <v>5.7421727009026301E-9</v>
      </c>
      <c r="CU39" s="25">
        <v>-3.4235857240274901E-6</v>
      </c>
      <c r="CV39" s="25">
        <v>-4.8086561329929603E-7</v>
      </c>
      <c r="CW39" s="25">
        <v>3.3970251287339098E-7</v>
      </c>
      <c r="CX39" s="25">
        <v>-2.5696367026004501E-6</v>
      </c>
      <c r="CY39" s="25">
        <v>-3.9686816438907003E-6</v>
      </c>
      <c r="CZ39" s="25">
        <v>-2.8701652353663302E-6</v>
      </c>
      <c r="DA39" s="25">
        <v>3.9887609864647597E-6</v>
      </c>
      <c r="DB39" s="25">
        <v>7.4948275123253996E-7</v>
      </c>
      <c r="DC39" s="25">
        <v>6.5082754381846499E-6</v>
      </c>
      <c r="DD39" s="25">
        <v>-1.7782514814188499E-5</v>
      </c>
      <c r="DE39" s="25">
        <v>3.6703667628650501E-6</v>
      </c>
      <c r="DF39" s="25">
        <v>6.7823070250814598E-6</v>
      </c>
      <c r="DG39" s="25">
        <v>3.3744916419036502E-7</v>
      </c>
      <c r="DH39" s="25">
        <v>2.2968076936315999E-5</v>
      </c>
      <c r="DI39" s="25">
        <v>-7.4110081305551601E-6</v>
      </c>
      <c r="DJ39" s="25">
        <v>-2.7675609404953001E-6</v>
      </c>
      <c r="DK39" s="25">
        <v>1.84029322713162E-7</v>
      </c>
      <c r="DL39" s="25">
        <v>7.4754399385617898E-6</v>
      </c>
      <c r="DM39" s="24">
        <v>-3.9603547124654102E-4</v>
      </c>
      <c r="DN39" s="25">
        <v>-1.12193333140191E-5</v>
      </c>
      <c r="DO39" s="25">
        <v>-9.1029059443493698E-7</v>
      </c>
      <c r="DP39" s="25">
        <v>-2.0509112286732499E-6</v>
      </c>
      <c r="DQ39" s="25">
        <v>7.0415963495438102E-6</v>
      </c>
      <c r="DR39" s="25">
        <v>1.4275383968430999E-5</v>
      </c>
      <c r="DS39" s="24">
        <v>-3.7411381391019703E-4</v>
      </c>
      <c r="DT39" s="25">
        <v>-5.1284960284425097E-5</v>
      </c>
      <c r="DU39" s="25">
        <v>-5.9498840637541997E-6</v>
      </c>
      <c r="DV39" s="25">
        <v>2.4841897103665501E-5</v>
      </c>
      <c r="DW39" s="27">
        <v>-1.5631393540842299E-5</v>
      </c>
    </row>
    <row r="40" spans="2:127" x14ac:dyDescent="0.25">
      <c r="B40" s="13" t="s">
        <v>273</v>
      </c>
      <c r="C40" s="1">
        <f>INDEX(Input_Cases!$B:$C,MATCH('D2T Female'!$B40,Input_Cases!$B:$B,0),2)</f>
        <v>7.0000000000000009</v>
      </c>
      <c r="D40" s="12"/>
      <c r="E40" s="50"/>
      <c r="G40" s="205"/>
      <c r="H40" s="7" t="s">
        <v>138</v>
      </c>
      <c r="I40" s="22">
        <f>IF(C40&gt;6.5,1,0)</f>
        <v>1</v>
      </c>
      <c r="J40" s="23">
        <v>-6.2063028432136303E-3</v>
      </c>
      <c r="P40" s="7" t="str">
        <f t="shared" si="2"/>
        <v>X</v>
      </c>
      <c r="Q40" s="7" t="str">
        <f t="shared" si="3"/>
        <v>X</v>
      </c>
      <c r="R40" s="7" t="str">
        <v>HbA1C2</v>
      </c>
      <c r="S40" s="128" t="s">
        <v>138</v>
      </c>
      <c r="T40" s="25">
        <v>3.7105265599381198E-7</v>
      </c>
      <c r="U40" s="25">
        <v>-4.8517955772451502E-6</v>
      </c>
      <c r="V40" s="25">
        <v>8.1063813153633806E-6</v>
      </c>
      <c r="W40" s="24">
        <v>1.4251994058626599E-4</v>
      </c>
      <c r="X40" s="25">
        <v>-1.9767999669700098E-6</v>
      </c>
      <c r="Y40" s="24">
        <v>-1.4211440217216399E-4</v>
      </c>
      <c r="Z40" s="25">
        <v>-7.3041849660842097E-6</v>
      </c>
      <c r="AA40" s="25">
        <v>-2.5034044870750199E-6</v>
      </c>
      <c r="AB40" s="25">
        <v>1.74264858649604E-6</v>
      </c>
      <c r="AC40" s="25">
        <v>-4.3156151257323196E-6</v>
      </c>
      <c r="AD40" s="25">
        <v>3.78369113458974E-6</v>
      </c>
      <c r="AE40" s="25">
        <v>-2.5807491472032801E-6</v>
      </c>
      <c r="AF40" s="25">
        <v>4.7827031538354598E-6</v>
      </c>
      <c r="AG40" s="25">
        <v>1.59245269784615E-6</v>
      </c>
      <c r="AH40" s="25">
        <v>2.02580971621363E-6</v>
      </c>
      <c r="AI40" s="25">
        <v>-2.3803421256656201E-8</v>
      </c>
      <c r="AJ40" s="25">
        <v>1.85095392276697E-6</v>
      </c>
      <c r="AK40" s="25">
        <v>3.0382939267753202E-6</v>
      </c>
      <c r="AL40" s="25">
        <v>-7.24362583221315E-6</v>
      </c>
      <c r="AM40" s="24">
        <v>-1.3474829415106E-4</v>
      </c>
      <c r="AN40" s="24">
        <v>4.0640980840925798E-4</v>
      </c>
      <c r="AO40" s="24">
        <v>-1.74579451069356E-4</v>
      </c>
      <c r="AP40" s="25">
        <v>6.7670371004854301E-5</v>
      </c>
      <c r="AQ40" s="25">
        <v>1.40152068474448E-6</v>
      </c>
      <c r="AR40" s="25">
        <v>0</v>
      </c>
      <c r="AS40" s="25">
        <v>2.07715635488389E-5</v>
      </c>
      <c r="AT40" s="25">
        <v>-2.46643063459816E-7</v>
      </c>
      <c r="AU40" s="25">
        <v>0</v>
      </c>
      <c r="AV40" s="25">
        <v>5.8194733837370298E-5</v>
      </c>
      <c r="AW40" s="25">
        <v>0</v>
      </c>
      <c r="AX40" s="25">
        <v>1.0073544083654E-7</v>
      </c>
      <c r="AY40" s="25">
        <v>3.4840195156315801E-6</v>
      </c>
      <c r="AZ40" s="25">
        <v>-2.5708191724183999E-5</v>
      </c>
      <c r="BA40" s="25">
        <v>-2.4212474085218898E-6</v>
      </c>
      <c r="BB40" s="25">
        <v>1.5286409092065201E-6</v>
      </c>
      <c r="BC40" s="25">
        <v>-2.10401758306845E-6</v>
      </c>
      <c r="BD40" s="25">
        <v>-4.0198381668347897E-5</v>
      </c>
      <c r="BE40" s="25">
        <v>-2.1011402630644898E-6</v>
      </c>
      <c r="BF40" s="25">
        <v>6.5804206331355197E-6</v>
      </c>
      <c r="BG40" s="25">
        <v>0</v>
      </c>
      <c r="BH40" s="25">
        <v>-1.1136450757647199E-5</v>
      </c>
      <c r="BI40" s="25">
        <v>5.0274511425467197E-6</v>
      </c>
      <c r="BJ40" s="25">
        <v>-4.6492293088603698E-6</v>
      </c>
      <c r="BK40" s="25">
        <v>-2.60727348031752E-6</v>
      </c>
      <c r="BL40" s="25">
        <v>-3.8153199210235199E-6</v>
      </c>
      <c r="BM40" s="25">
        <v>1.3807741043545799E-6</v>
      </c>
      <c r="BN40" s="25">
        <v>4.9913201157831702E-6</v>
      </c>
      <c r="BO40" s="25">
        <v>-3.3963593829228302E-6</v>
      </c>
      <c r="BP40" s="25">
        <v>2.0659814545281001E-6</v>
      </c>
      <c r="BQ40" s="25">
        <v>0</v>
      </c>
      <c r="BR40" s="25">
        <v>7.3598569168341297E-6</v>
      </c>
      <c r="BS40" s="25">
        <v>5.4266575946689301E-6</v>
      </c>
      <c r="BT40" s="25">
        <v>9.5642852527874996E-7</v>
      </c>
      <c r="BU40" s="25">
        <v>0</v>
      </c>
      <c r="BV40" s="25">
        <v>9.4669832288440396E-7</v>
      </c>
      <c r="BW40" s="25">
        <v>-1.7775662961168701E-6</v>
      </c>
      <c r="BX40" s="25">
        <v>6.9802503691593902E-6</v>
      </c>
      <c r="BY40" s="25">
        <v>1.4688039844712899E-5</v>
      </c>
      <c r="BZ40" s="25">
        <v>3.7872934087283801E-6</v>
      </c>
      <c r="CA40" s="25">
        <v>0</v>
      </c>
      <c r="CB40" s="25">
        <v>0</v>
      </c>
      <c r="CC40" s="25">
        <v>-1.99547620613903E-8</v>
      </c>
      <c r="CD40" s="25">
        <v>-2.5742466121341599E-7</v>
      </c>
      <c r="CE40" s="25">
        <v>-9.1389247585691302E-8</v>
      </c>
      <c r="CF40" s="25">
        <v>-4.8249782481218702E-8</v>
      </c>
      <c r="CG40" s="25">
        <v>4.71305643212111E-8</v>
      </c>
      <c r="CH40" s="25">
        <v>1.7971866070945299E-7</v>
      </c>
      <c r="CI40" s="25">
        <v>2.9012610671750901E-9</v>
      </c>
      <c r="CJ40" s="25">
        <v>2.2801424767573701E-7</v>
      </c>
      <c r="CK40" s="25">
        <v>1.6376451041455498E-8</v>
      </c>
      <c r="CL40" s="25">
        <v>-8.18589252124276E-7</v>
      </c>
      <c r="CM40" s="25">
        <v>-5.00131877357185E-8</v>
      </c>
      <c r="CN40" s="25">
        <v>1.53972272719396E-6</v>
      </c>
      <c r="CO40" s="25">
        <v>4.3303181731471899E-7</v>
      </c>
      <c r="CP40" s="25">
        <v>3.0727921387940997E-7</v>
      </c>
      <c r="CQ40" s="25">
        <v>5.4889892049135901E-8</v>
      </c>
      <c r="CR40" s="25">
        <v>-1.0699265671267601E-7</v>
      </c>
      <c r="CS40" s="25">
        <v>-8.1720868483232701E-7</v>
      </c>
      <c r="CT40" s="25">
        <v>-2.4828042164585202E-7</v>
      </c>
      <c r="CU40" s="25">
        <v>1.0418185877090899E-6</v>
      </c>
      <c r="CV40" s="25">
        <v>-5.6918303869924399E-7</v>
      </c>
      <c r="CW40" s="25">
        <v>2.1301675651799701E-7</v>
      </c>
      <c r="CX40" s="25">
        <v>-6.6688687911520998E-6</v>
      </c>
      <c r="CY40" s="25">
        <v>-9.0137812038362101E-7</v>
      </c>
      <c r="CZ40" s="25">
        <v>-8.5205434842410903E-7</v>
      </c>
      <c r="DA40" s="25">
        <v>4.77425184097283E-6</v>
      </c>
      <c r="DB40" s="25">
        <v>-1.9472085997417702E-6</v>
      </c>
      <c r="DC40" s="25">
        <v>-2.7417803302815599E-6</v>
      </c>
      <c r="DD40" s="25">
        <v>-2.67441457892551E-6</v>
      </c>
      <c r="DE40" s="25">
        <v>-6.8168330677542696E-6</v>
      </c>
      <c r="DF40" s="25">
        <v>-4.1469729972867999E-6</v>
      </c>
      <c r="DG40" s="25">
        <v>-5.6547214686686298E-6</v>
      </c>
      <c r="DH40" s="25">
        <v>3.6240832828998801E-6</v>
      </c>
      <c r="DI40" s="25">
        <v>6.9312897186773902E-6</v>
      </c>
      <c r="DJ40" s="25">
        <v>3.66735739560616E-6</v>
      </c>
      <c r="DK40" s="25">
        <v>1.01621940684284E-5</v>
      </c>
      <c r="DL40" s="24">
        <v>-2.3785998978774299E-4</v>
      </c>
      <c r="DM40" s="25">
        <v>7.7950268213823707E-6</v>
      </c>
      <c r="DN40" s="25">
        <v>1.6874419672938499E-6</v>
      </c>
      <c r="DO40" s="25">
        <v>3.1069881488373902E-6</v>
      </c>
      <c r="DP40" s="25">
        <v>8.3286443173699492E-6</v>
      </c>
      <c r="DQ40" s="25">
        <v>-1.19214022377731E-5</v>
      </c>
      <c r="DR40" s="25">
        <v>1.02553351485516E-5</v>
      </c>
      <c r="DS40" s="25">
        <v>2.8310490889059898E-5</v>
      </c>
      <c r="DT40" s="25">
        <v>-1.9263248006906002E-6</v>
      </c>
      <c r="DU40" s="25">
        <v>-6.1349358166805603E-6</v>
      </c>
      <c r="DV40" s="25">
        <v>9.9636326388790099E-6</v>
      </c>
      <c r="DW40" s="27">
        <v>5.4828763138309702E-6</v>
      </c>
    </row>
    <row r="41" spans="2:127" x14ac:dyDescent="0.25">
      <c r="B41" s="13"/>
      <c r="C41" s="12"/>
      <c r="D41" s="12"/>
      <c r="E41" s="50"/>
      <c r="G41" s="205"/>
      <c r="H41" s="7" t="s">
        <v>139</v>
      </c>
      <c r="I41" s="22">
        <f>IF(C40&gt;7,1,0)</f>
        <v>0</v>
      </c>
      <c r="J41" s="23">
        <v>6.1121454229044997E-2</v>
      </c>
      <c r="P41" s="7" t="str">
        <f t="shared" si="2"/>
        <v>X</v>
      </c>
      <c r="Q41" s="7" t="str">
        <f t="shared" si="3"/>
        <v>X</v>
      </c>
      <c r="R41" s="7" t="str">
        <v>HbA1C3</v>
      </c>
      <c r="S41" s="128" t="s">
        <v>139</v>
      </c>
      <c r="T41" s="25">
        <v>3.6020644601048398E-7</v>
      </c>
      <c r="U41" s="25">
        <v>7.1488005251379799E-7</v>
      </c>
      <c r="V41" s="25">
        <v>-3.2281537278411099E-6</v>
      </c>
      <c r="W41" s="25">
        <v>1.36270409522123E-6</v>
      </c>
      <c r="X41" s="25">
        <v>3.93376910851717E-6</v>
      </c>
      <c r="Y41" s="25">
        <v>-3.30753133729436E-5</v>
      </c>
      <c r="Z41" s="25">
        <v>-1.9709085171191E-5</v>
      </c>
      <c r="AA41" s="25">
        <v>-2.2758645004868699E-6</v>
      </c>
      <c r="AB41" s="25">
        <v>-5.8617914233550104E-6</v>
      </c>
      <c r="AC41" s="25">
        <v>6.2598614833173702E-7</v>
      </c>
      <c r="AD41" s="25">
        <v>9.0114171998891697E-7</v>
      </c>
      <c r="AE41" s="25">
        <v>-2.4936427216238701E-7</v>
      </c>
      <c r="AF41" s="25">
        <v>-3.3437225103639201E-6</v>
      </c>
      <c r="AG41" s="25">
        <v>-1.66112302616567E-5</v>
      </c>
      <c r="AH41" s="25">
        <v>1.4681408477485E-6</v>
      </c>
      <c r="AI41" s="25">
        <v>3.1466103615380898E-6</v>
      </c>
      <c r="AJ41" s="25">
        <v>-5.0693043301466199E-6</v>
      </c>
      <c r="AK41" s="25">
        <v>1.08434370446429E-6</v>
      </c>
      <c r="AL41" s="25">
        <v>-2.8852922234322498E-6</v>
      </c>
      <c r="AM41" s="25">
        <v>8.4880300476973801E-6</v>
      </c>
      <c r="AN41" s="24">
        <v>-1.74579451069356E-4</v>
      </c>
      <c r="AO41" s="24">
        <v>2.8009368099196001E-4</v>
      </c>
      <c r="AP41" s="25">
        <v>-5.3387714242910098E-5</v>
      </c>
      <c r="AQ41" s="25">
        <v>-1.9043619770826001E-6</v>
      </c>
      <c r="AR41" s="25">
        <v>0</v>
      </c>
      <c r="AS41" s="25">
        <v>-9.1151921848485898E-6</v>
      </c>
      <c r="AT41" s="25">
        <v>3.2984967273155603E-7</v>
      </c>
      <c r="AU41" s="25">
        <v>0</v>
      </c>
      <c r="AV41" s="25">
        <v>-5.4044188793506503E-6</v>
      </c>
      <c r="AW41" s="25">
        <v>0</v>
      </c>
      <c r="AX41" s="25">
        <v>-9.97556270938643E-6</v>
      </c>
      <c r="AY41" s="25">
        <v>-1.60235082722474E-6</v>
      </c>
      <c r="AZ41" s="25">
        <v>3.29409872053196E-5</v>
      </c>
      <c r="BA41" s="25">
        <v>1.3247824558652501E-6</v>
      </c>
      <c r="BB41" s="25">
        <v>-4.2628734574107102E-6</v>
      </c>
      <c r="BC41" s="25">
        <v>-2.0017669298859099E-6</v>
      </c>
      <c r="BD41" s="25">
        <v>-3.0907677752515002E-7</v>
      </c>
      <c r="BE41" s="25">
        <v>5.2018576357847801E-6</v>
      </c>
      <c r="BF41" s="25">
        <v>-3.31877434407069E-6</v>
      </c>
      <c r="BG41" s="25">
        <v>0</v>
      </c>
      <c r="BH41" s="25">
        <v>4.2428348294072004E-6</v>
      </c>
      <c r="BI41" s="25">
        <v>-6.1346808924097696E-7</v>
      </c>
      <c r="BJ41" s="25">
        <v>6.3847671183134697E-6</v>
      </c>
      <c r="BK41" s="25">
        <v>7.7092287509107602E-7</v>
      </c>
      <c r="BL41" s="25">
        <v>5.5817339296135399E-8</v>
      </c>
      <c r="BM41" s="25">
        <v>-8.4965611704945805E-6</v>
      </c>
      <c r="BN41" s="25">
        <v>4.81827280792902E-6</v>
      </c>
      <c r="BO41" s="25">
        <v>8.29077494591976E-7</v>
      </c>
      <c r="BP41" s="25">
        <v>-3.6297929168180802E-6</v>
      </c>
      <c r="BQ41" s="25">
        <v>0</v>
      </c>
      <c r="BR41" s="25">
        <v>6.09607771650653E-6</v>
      </c>
      <c r="BS41" s="25">
        <v>-2.4680589566238998E-6</v>
      </c>
      <c r="BT41" s="25">
        <v>-1.0436017494493399E-6</v>
      </c>
      <c r="BU41" s="25">
        <v>0</v>
      </c>
      <c r="BV41" s="25">
        <v>-2.32049522439485E-6</v>
      </c>
      <c r="BW41" s="25">
        <v>-1.7450994597363599E-6</v>
      </c>
      <c r="BX41" s="25">
        <v>1.7765412761449799E-6</v>
      </c>
      <c r="BY41" s="25">
        <v>-7.8254786356384904E-6</v>
      </c>
      <c r="BZ41" s="25">
        <v>-8.7337836345269001E-6</v>
      </c>
      <c r="CA41" s="25">
        <v>0</v>
      </c>
      <c r="CB41" s="25">
        <v>0</v>
      </c>
      <c r="CC41" s="25">
        <v>2.3790044924205901E-8</v>
      </c>
      <c r="CD41" s="25">
        <v>1.03047881448975E-7</v>
      </c>
      <c r="CE41" s="25">
        <v>1.31972709469449E-7</v>
      </c>
      <c r="CF41" s="25">
        <v>1.29286403811281E-8</v>
      </c>
      <c r="CG41" s="25">
        <v>-5.2084423911101299E-8</v>
      </c>
      <c r="CH41" s="25">
        <v>-8.82558064250447E-9</v>
      </c>
      <c r="CI41" s="25">
        <v>2.0209106885278299E-7</v>
      </c>
      <c r="CJ41" s="25">
        <v>-1.50402969562973E-7</v>
      </c>
      <c r="CK41" s="25">
        <v>1.01116578900343E-7</v>
      </c>
      <c r="CL41" s="25">
        <v>-4.72228627919322E-7</v>
      </c>
      <c r="CM41" s="25">
        <v>1.76995447255368E-7</v>
      </c>
      <c r="CN41" s="25">
        <v>3.46652157244959E-7</v>
      </c>
      <c r="CO41" s="25">
        <v>8.7948018047740405E-8</v>
      </c>
      <c r="CP41" s="25">
        <v>-4.0727309642445703E-7</v>
      </c>
      <c r="CQ41" s="25">
        <v>-1.5836644611409799E-7</v>
      </c>
      <c r="CR41" s="25">
        <v>-1.9804888590153299E-6</v>
      </c>
      <c r="CS41" s="25">
        <v>-6.9088216639843202E-8</v>
      </c>
      <c r="CT41" s="25">
        <v>-1.94253549649797E-7</v>
      </c>
      <c r="CU41" s="25">
        <v>1.36019283233074E-7</v>
      </c>
      <c r="CV41" s="25">
        <v>1.53702311262402E-6</v>
      </c>
      <c r="CW41" s="25">
        <v>1.4343237981531401E-6</v>
      </c>
      <c r="CX41" s="25">
        <v>-4.0943678170641401E-7</v>
      </c>
      <c r="CY41" s="25">
        <v>-4.31770871985328E-6</v>
      </c>
      <c r="CZ41" s="25">
        <v>4.38915209920168E-7</v>
      </c>
      <c r="DA41" s="25">
        <v>-2.3944369775206801E-6</v>
      </c>
      <c r="DB41" s="25">
        <v>-1.36661990419549E-7</v>
      </c>
      <c r="DC41" s="25">
        <v>3.24388736249025E-6</v>
      </c>
      <c r="DD41" s="25">
        <v>1.3460952836914199E-6</v>
      </c>
      <c r="DE41" s="25">
        <v>1.1722297925783899E-6</v>
      </c>
      <c r="DF41" s="25">
        <v>5.3872904629828898E-6</v>
      </c>
      <c r="DG41" s="25">
        <v>2.03828286633316E-6</v>
      </c>
      <c r="DH41" s="25">
        <v>-1.9375120243974902E-6</v>
      </c>
      <c r="DI41" s="25">
        <v>-3.3308060423990102E-6</v>
      </c>
      <c r="DJ41" s="25">
        <v>-2.6185232101297198E-6</v>
      </c>
      <c r="DK41" s="25">
        <v>-5.4353104278941196E-6</v>
      </c>
      <c r="DL41" s="25">
        <v>2.38463173745054E-6</v>
      </c>
      <c r="DM41" s="25">
        <v>-3.9879977396592696E-6</v>
      </c>
      <c r="DN41" s="25">
        <v>3.8185800701384298E-6</v>
      </c>
      <c r="DO41" s="25">
        <v>4.9927714946144104E-7</v>
      </c>
      <c r="DP41" s="25">
        <v>-6.8294415685638904E-6</v>
      </c>
      <c r="DQ41" s="25">
        <v>8.3074512419261697E-6</v>
      </c>
      <c r="DR41" s="25">
        <v>-3.3121443069120199E-6</v>
      </c>
      <c r="DS41" s="25">
        <v>1.26523177559011E-5</v>
      </c>
      <c r="DT41" s="25">
        <v>5.7968444107989902E-6</v>
      </c>
      <c r="DU41" s="25">
        <v>2.5646647989068798E-6</v>
      </c>
      <c r="DV41" s="25">
        <v>-6.6952014342791403E-6</v>
      </c>
      <c r="DW41" s="27">
        <v>5.0497045260225504E-6</v>
      </c>
    </row>
    <row r="42" spans="2:127" s="12" customFormat="1" x14ac:dyDescent="0.25">
      <c r="B42" s="46"/>
      <c r="E42" s="50"/>
      <c r="F42" s="7"/>
      <c r="G42" s="205"/>
      <c r="H42" s="7" t="s">
        <v>140</v>
      </c>
      <c r="I42" s="22">
        <f>IF(C40&gt;10,1,0)</f>
        <v>0</v>
      </c>
      <c r="J42" s="23">
        <v>1.12821686330444</v>
      </c>
      <c r="P42" s="7" t="str">
        <f t="shared" si="2"/>
        <v>X</v>
      </c>
      <c r="Q42" s="7" t="str">
        <f t="shared" si="3"/>
        <v>X</v>
      </c>
      <c r="R42" s="12" t="str">
        <v>HbA1C4</v>
      </c>
      <c r="S42" s="128" t="s">
        <v>140</v>
      </c>
      <c r="T42" s="117">
        <v>2.0749595274165E-5</v>
      </c>
      <c r="U42" s="117">
        <v>6.8253501315234701E-6</v>
      </c>
      <c r="V42" s="117">
        <v>-9.3154886586465904E-6</v>
      </c>
      <c r="W42" s="117">
        <v>8.1874672230327903E-5</v>
      </c>
      <c r="X42" s="117">
        <v>-3.3376629923537703E-5</v>
      </c>
      <c r="Y42" s="118">
        <v>-1.90512576842301E-4</v>
      </c>
      <c r="Z42" s="118">
        <v>-7.6425673932587802E-4</v>
      </c>
      <c r="AA42" s="117">
        <v>2.1522378980927801E-5</v>
      </c>
      <c r="AB42" s="117">
        <v>1.24687044925467E-5</v>
      </c>
      <c r="AC42" s="117">
        <v>-6.6234337227762198E-5</v>
      </c>
      <c r="AD42" s="117">
        <v>3.47435168166435E-5</v>
      </c>
      <c r="AE42" s="117">
        <v>-1.5546414816391499E-5</v>
      </c>
      <c r="AF42" s="117">
        <v>-6.6125305021106798E-6</v>
      </c>
      <c r="AG42" s="118">
        <v>-5.4963914134872601E-4</v>
      </c>
      <c r="AH42" s="117">
        <v>-1.78894464996838E-6</v>
      </c>
      <c r="AI42" s="117">
        <v>-4.79892712964782E-5</v>
      </c>
      <c r="AJ42" s="117">
        <v>-3.2856561124647898E-5</v>
      </c>
      <c r="AK42" s="117">
        <v>-4.85066720971285E-5</v>
      </c>
      <c r="AL42" s="118">
        <v>-2.2411378818098599E-4</v>
      </c>
      <c r="AM42" s="117">
        <v>-8.1499991386646794E-5</v>
      </c>
      <c r="AN42" s="117">
        <v>6.7670371004837794E-5</v>
      </c>
      <c r="AO42" s="117">
        <v>-5.3387714242902997E-5</v>
      </c>
      <c r="AP42" s="118">
        <v>2.3619213286211201E-2</v>
      </c>
      <c r="AQ42" s="117">
        <v>-8.0065911577838794E-5</v>
      </c>
      <c r="AR42" s="117">
        <v>0</v>
      </c>
      <c r="AS42" s="118">
        <v>5.6508060858607902E-4</v>
      </c>
      <c r="AT42" s="118">
        <v>-1.8092975534416799E-3</v>
      </c>
      <c r="AU42" s="118">
        <v>0</v>
      </c>
      <c r="AV42" s="118">
        <v>-5.0642705064749896E-3</v>
      </c>
      <c r="AW42" s="118">
        <v>0</v>
      </c>
      <c r="AX42" s="117">
        <v>-5.7292016337177799E-5</v>
      </c>
      <c r="AY42" s="117">
        <v>-1.70104277879972E-5</v>
      </c>
      <c r="AZ42" s="117">
        <v>7.0555348587074399E-5</v>
      </c>
      <c r="BA42" s="117">
        <v>2.1629270714137301E-5</v>
      </c>
      <c r="BB42" s="118">
        <v>2.6426586532189602E-4</v>
      </c>
      <c r="BC42" s="117">
        <v>-7.9085634561679907E-6</v>
      </c>
      <c r="BD42" s="118">
        <v>1.2583758778660699E-4</v>
      </c>
      <c r="BE42" s="118">
        <v>-2.1943640301203801E-4</v>
      </c>
      <c r="BF42" s="117">
        <v>4.6189146789045702E-5</v>
      </c>
      <c r="BG42" s="117">
        <v>0</v>
      </c>
      <c r="BH42" s="118">
        <v>7.3132124250400304E-4</v>
      </c>
      <c r="BI42" s="117">
        <v>-1.9655294272447499E-5</v>
      </c>
      <c r="BJ42" s="117">
        <v>1.2370908085864899E-5</v>
      </c>
      <c r="BK42" s="117">
        <v>7.0376586496492097E-5</v>
      </c>
      <c r="BL42" s="117">
        <v>-2.16327629342503E-5</v>
      </c>
      <c r="BM42" s="118">
        <v>-2.2776689977261399E-4</v>
      </c>
      <c r="BN42" s="117">
        <v>8.3982103118647298E-5</v>
      </c>
      <c r="BO42" s="117">
        <v>-9.1888729623135599E-6</v>
      </c>
      <c r="BP42" s="118">
        <v>1.40541256875685E-4</v>
      </c>
      <c r="BQ42" s="118">
        <v>0</v>
      </c>
      <c r="BR42" s="118">
        <v>-9.5386089374848999E-4</v>
      </c>
      <c r="BS42" s="118">
        <v>-2.2887392990193599E-4</v>
      </c>
      <c r="BT42" s="117">
        <v>7.4986337040254203E-6</v>
      </c>
      <c r="BU42" s="117">
        <v>0</v>
      </c>
      <c r="BV42" s="118">
        <v>1.2476350225213201E-4</v>
      </c>
      <c r="BW42" s="117">
        <v>1.51438576139644E-5</v>
      </c>
      <c r="BX42" s="117">
        <v>4.8121688517729601E-5</v>
      </c>
      <c r="BY42" s="117">
        <v>-8.3263130964642199E-5</v>
      </c>
      <c r="BZ42" s="117">
        <v>5.90580405407806E-6</v>
      </c>
      <c r="CA42" s="117">
        <v>0</v>
      </c>
      <c r="CB42" s="117">
        <v>0</v>
      </c>
      <c r="CC42" s="117">
        <v>9.7007434617347695E-7</v>
      </c>
      <c r="CD42" s="117">
        <v>-6.9174343766998299E-6</v>
      </c>
      <c r="CE42" s="117">
        <v>2.01826917391068E-6</v>
      </c>
      <c r="CF42" s="117">
        <v>2.8909527512412699E-6</v>
      </c>
      <c r="CG42" s="117">
        <v>2.3773400095275798E-6</v>
      </c>
      <c r="CH42" s="117">
        <v>-8.7494716280210206E-6</v>
      </c>
      <c r="CI42" s="117">
        <v>1.00244131937062E-5</v>
      </c>
      <c r="CJ42" s="117">
        <v>2.48755650460368E-5</v>
      </c>
      <c r="CK42" s="117">
        <v>-2.96150295081986E-6</v>
      </c>
      <c r="CL42" s="118">
        <v>-3.2063863238987602E-4</v>
      </c>
      <c r="CM42" s="117">
        <v>6.6191301137744898E-6</v>
      </c>
      <c r="CN42" s="117">
        <v>1.7895161790912899E-6</v>
      </c>
      <c r="CO42" s="117">
        <v>7.0937631330692999E-7</v>
      </c>
      <c r="CP42" s="117">
        <v>-1.33685955265686E-6</v>
      </c>
      <c r="CQ42" s="117">
        <v>1.3924580795028999E-5</v>
      </c>
      <c r="CR42" s="117">
        <v>7.8655430507088001E-6</v>
      </c>
      <c r="CS42" s="117">
        <v>6.6877083091161098E-5</v>
      </c>
      <c r="CT42" s="117">
        <v>-1.1525460173054E-6</v>
      </c>
      <c r="CU42" s="117">
        <v>2.5002620213219001E-5</v>
      </c>
      <c r="CV42" s="117">
        <v>3.5419028555391598E-7</v>
      </c>
      <c r="CW42" s="117">
        <v>-9.0005940078448093E-6</v>
      </c>
      <c r="CX42" s="117">
        <v>2.4404962233631701E-5</v>
      </c>
      <c r="CY42" s="117">
        <v>-4.9670805164390297E-5</v>
      </c>
      <c r="CZ42" s="117">
        <v>2.1612104088407699E-5</v>
      </c>
      <c r="DA42" s="117">
        <v>2.2139765943534502E-5</v>
      </c>
      <c r="DB42" s="117">
        <v>-8.7237431158800094E-6</v>
      </c>
      <c r="DC42" s="117">
        <v>3.1662337749608503E-5</v>
      </c>
      <c r="DD42" s="117">
        <v>-7.5693994742945996E-5</v>
      </c>
      <c r="DE42" s="117">
        <v>-3.6925895579753E-5</v>
      </c>
      <c r="DF42" s="117">
        <v>5.9344368363731998E-6</v>
      </c>
      <c r="DG42" s="117">
        <v>8.0388821319603802E-5</v>
      </c>
      <c r="DH42" s="117">
        <v>-7.0893803729510501E-6</v>
      </c>
      <c r="DI42" s="118">
        <v>-3.11100766037122E-4</v>
      </c>
      <c r="DJ42" s="117">
        <v>4.8681499824003899E-5</v>
      </c>
      <c r="DK42" s="117">
        <v>-4.22766718740265E-5</v>
      </c>
      <c r="DL42" s="118">
        <v>-1.2237165203160199E-4</v>
      </c>
      <c r="DM42" s="117">
        <v>1.8146948423479901E-5</v>
      </c>
      <c r="DN42" s="117">
        <v>-4.0729063551279598E-5</v>
      </c>
      <c r="DO42" s="117">
        <v>1.4717444880763699E-5</v>
      </c>
      <c r="DP42" s="117">
        <v>4.7884323681263898E-5</v>
      </c>
      <c r="DQ42" s="117">
        <v>2.49602382889515E-5</v>
      </c>
      <c r="DR42" s="117">
        <v>-4.4789679125506998E-5</v>
      </c>
      <c r="DS42" s="117">
        <v>3.1777852400041303E-5</v>
      </c>
      <c r="DT42" s="117">
        <v>-5.4922293874800397E-5</v>
      </c>
      <c r="DU42" s="117">
        <v>-1.47220158948871E-5</v>
      </c>
      <c r="DV42" s="117">
        <v>-5.1429329598094902E-5</v>
      </c>
      <c r="DW42" s="120">
        <v>-2.2822540166023801E-5</v>
      </c>
    </row>
    <row r="43" spans="2:127" s="12" customFormat="1" x14ac:dyDescent="0.25">
      <c r="B43" s="130"/>
      <c r="E43" s="50"/>
      <c r="F43" s="7"/>
      <c r="G43" s="206"/>
      <c r="H43" s="7" t="s">
        <v>141</v>
      </c>
      <c r="I43" s="22" t="e">
        <f>2009-C39</f>
        <v>#VALUE!</v>
      </c>
      <c r="J43" s="23">
        <v>4.1446232793085902E-2</v>
      </c>
      <c r="P43" s="7" t="str">
        <f t="shared" si="2"/>
        <v>X</v>
      </c>
      <c r="Q43" s="7" t="str">
        <f t="shared" si="3"/>
        <v>X</v>
      </c>
      <c r="R43" s="12" t="str">
        <v>DIBAge</v>
      </c>
      <c r="S43" s="128" t="s">
        <v>141</v>
      </c>
      <c r="T43" s="117">
        <v>2.4221007827798401E-6</v>
      </c>
      <c r="U43" s="117">
        <v>-8.6314993251981302E-7</v>
      </c>
      <c r="V43" s="117">
        <v>6.4229821256904102E-7</v>
      </c>
      <c r="W43" s="117">
        <v>3.9215429677802601E-7</v>
      </c>
      <c r="X43" s="117">
        <v>2.9622238831804702E-7</v>
      </c>
      <c r="Y43" s="117">
        <v>3.1753171556870597E-5</v>
      </c>
      <c r="Z43" s="117">
        <v>2.81435068082345E-5</v>
      </c>
      <c r="AA43" s="117">
        <v>4.9400552397286199E-7</v>
      </c>
      <c r="AB43" s="117">
        <v>-2.2195852118693998E-6</v>
      </c>
      <c r="AC43" s="117">
        <v>-1.1045275654283199E-6</v>
      </c>
      <c r="AD43" s="117">
        <v>-3.2384370308903998E-6</v>
      </c>
      <c r="AE43" s="117">
        <v>-7.6111406626726303E-7</v>
      </c>
      <c r="AF43" s="117">
        <v>-1.60431064231189E-7</v>
      </c>
      <c r="AG43" s="117">
        <v>-3.2610698404739797E-5</v>
      </c>
      <c r="AH43" s="117">
        <v>2.4555518411235499E-6</v>
      </c>
      <c r="AI43" s="117">
        <v>9.84868609909893E-7</v>
      </c>
      <c r="AJ43" s="117">
        <v>1.08585115141911E-6</v>
      </c>
      <c r="AK43" s="117">
        <v>5.6563705564708498E-7</v>
      </c>
      <c r="AL43" s="117">
        <v>-4.0744342704096399E-6</v>
      </c>
      <c r="AM43" s="117">
        <v>2.68820365847151E-5</v>
      </c>
      <c r="AN43" s="117">
        <v>1.4015206847392401E-6</v>
      </c>
      <c r="AO43" s="117">
        <v>-1.90436197708258E-6</v>
      </c>
      <c r="AP43" s="117">
        <v>-8.0065911577853404E-5</v>
      </c>
      <c r="AQ43" s="117">
        <v>3.9937806800001401E-5</v>
      </c>
      <c r="AR43" s="117">
        <v>0</v>
      </c>
      <c r="AS43" s="117">
        <v>3.8207771215985098E-5</v>
      </c>
      <c r="AT43" s="117">
        <v>4.0149690198145501E-5</v>
      </c>
      <c r="AU43" s="117">
        <v>0</v>
      </c>
      <c r="AV43" s="117">
        <v>-8.7331567822244906E-5</v>
      </c>
      <c r="AW43" s="117">
        <v>0</v>
      </c>
      <c r="AX43" s="117">
        <v>2.2963659470118102E-6</v>
      </c>
      <c r="AY43" s="117">
        <v>2.9967898695366298E-7</v>
      </c>
      <c r="AZ43" s="117">
        <v>-6.0351782283011798E-5</v>
      </c>
      <c r="BA43" s="117">
        <v>2.9853961251185697E-7</v>
      </c>
      <c r="BB43" s="117">
        <v>2.31974239666073E-5</v>
      </c>
      <c r="BC43" s="117">
        <v>-2.49920255474435E-6</v>
      </c>
      <c r="BD43" s="117">
        <v>4.3454486158555403E-5</v>
      </c>
      <c r="BE43" s="117">
        <v>7.6871464714396501E-6</v>
      </c>
      <c r="BF43" s="117">
        <v>-8.2302278768077305E-7</v>
      </c>
      <c r="BG43" s="117">
        <v>0</v>
      </c>
      <c r="BH43" s="117">
        <v>-1.7371865677553499E-5</v>
      </c>
      <c r="BI43" s="117">
        <v>8.5691951024795497E-7</v>
      </c>
      <c r="BJ43" s="117">
        <v>5.0381424900800902E-6</v>
      </c>
      <c r="BK43" s="117">
        <v>8.9710938130285398E-7</v>
      </c>
      <c r="BL43" s="117">
        <v>-4.3921088825693598E-7</v>
      </c>
      <c r="BM43" s="117">
        <v>-5.1700613648013198E-5</v>
      </c>
      <c r="BN43" s="117">
        <v>-7.3194803556890799E-6</v>
      </c>
      <c r="BO43" s="117">
        <v>1.22499983157774E-6</v>
      </c>
      <c r="BP43" s="117">
        <v>-1.66067883072558E-6</v>
      </c>
      <c r="BQ43" s="117">
        <v>0</v>
      </c>
      <c r="BR43" s="117">
        <v>3.4975720156222697E-5</v>
      </c>
      <c r="BS43" s="117">
        <v>-4.4846611682189001E-5</v>
      </c>
      <c r="BT43" s="117">
        <v>-2.82874336859743E-8</v>
      </c>
      <c r="BU43" s="117">
        <v>0</v>
      </c>
      <c r="BV43" s="117">
        <v>8.5476675412323001E-7</v>
      </c>
      <c r="BW43" s="117">
        <v>6.6062553587355202E-7</v>
      </c>
      <c r="BX43" s="117">
        <v>-2.5872596440224998E-7</v>
      </c>
      <c r="BY43" s="117">
        <v>-6.7845265226522199E-6</v>
      </c>
      <c r="BZ43" s="117">
        <v>-1.9112513964810898E-6</v>
      </c>
      <c r="CA43" s="117">
        <v>0</v>
      </c>
      <c r="CB43" s="117">
        <v>0</v>
      </c>
      <c r="CC43" s="117">
        <v>-4.4654946545940399E-7</v>
      </c>
      <c r="CD43" s="117">
        <v>-4.7945230204828396E-7</v>
      </c>
      <c r="CE43" s="117">
        <v>6.1901012051527205E-7</v>
      </c>
      <c r="CF43" s="117">
        <v>5.7572639815632299E-7</v>
      </c>
      <c r="CG43" s="117">
        <v>-1.11499143935974E-7</v>
      </c>
      <c r="CH43" s="117">
        <v>2.1863265495326299E-7</v>
      </c>
      <c r="CI43" s="117">
        <v>-3.6385607000102201E-7</v>
      </c>
      <c r="CJ43" s="117">
        <v>-4.9825181868214897E-7</v>
      </c>
      <c r="CK43" s="117">
        <v>-1.76639566151281E-7</v>
      </c>
      <c r="CL43" s="117">
        <v>1.0597842232072E-6</v>
      </c>
      <c r="CM43" s="117">
        <v>3.9424242717149699E-7</v>
      </c>
      <c r="CN43" s="117">
        <v>-3.0672693970829499E-7</v>
      </c>
      <c r="CO43" s="117">
        <v>-3.7421583209862099E-7</v>
      </c>
      <c r="CP43" s="117">
        <v>7.4040157785252505E-7</v>
      </c>
      <c r="CQ43" s="117">
        <v>-4.3888085386062798E-7</v>
      </c>
      <c r="CR43" s="117">
        <v>-4.94396973036811E-6</v>
      </c>
      <c r="CS43" s="117">
        <v>9.77945788715741E-7</v>
      </c>
      <c r="CT43" s="117">
        <v>-1.5059449674485201E-6</v>
      </c>
      <c r="CU43" s="117">
        <v>-1.0855010196045899E-6</v>
      </c>
      <c r="CV43" s="117">
        <v>-1.2636554215549401E-7</v>
      </c>
      <c r="CW43" s="117">
        <v>-1.4595333485460701E-6</v>
      </c>
      <c r="CX43" s="117">
        <v>2.0428086015483E-6</v>
      </c>
      <c r="CY43" s="117">
        <v>7.4006912289232203E-7</v>
      </c>
      <c r="CZ43" s="117">
        <v>2.0459968364405901E-7</v>
      </c>
      <c r="DA43" s="117">
        <v>3.5557012359377299E-6</v>
      </c>
      <c r="DB43" s="117">
        <v>2.9695324596826198E-7</v>
      </c>
      <c r="DC43" s="117">
        <v>-2.3393844103946102E-6</v>
      </c>
      <c r="DD43" s="117">
        <v>-1.2884905725509701E-6</v>
      </c>
      <c r="DE43" s="117">
        <v>-4.5787601347005603E-6</v>
      </c>
      <c r="DF43" s="117">
        <v>-3.3317078522633899E-6</v>
      </c>
      <c r="DG43" s="117">
        <v>3.0484312866719302E-7</v>
      </c>
      <c r="DH43" s="117">
        <v>3.06490649651273E-7</v>
      </c>
      <c r="DI43" s="117">
        <v>7.8712222943177592E-6</v>
      </c>
      <c r="DJ43" s="117">
        <v>3.21785003730914E-7</v>
      </c>
      <c r="DK43" s="117">
        <v>-8.6976512527748695E-6</v>
      </c>
      <c r="DL43" s="117">
        <v>-1.2083979385562699E-6</v>
      </c>
      <c r="DM43" s="117">
        <v>2.9712635424592502E-6</v>
      </c>
      <c r="DN43" s="117">
        <v>3.9767728319165396E-6</v>
      </c>
      <c r="DO43" s="117">
        <v>-9.7987311835142702E-7</v>
      </c>
      <c r="DP43" s="117">
        <v>2.39178436133269E-6</v>
      </c>
      <c r="DQ43" s="117">
        <v>-4.5533079430166101E-6</v>
      </c>
      <c r="DR43" s="117">
        <v>2.03178384918114E-6</v>
      </c>
      <c r="DS43" s="117">
        <v>-8.2401255143696995E-6</v>
      </c>
      <c r="DT43" s="117">
        <v>-2.1166289206426402E-6</v>
      </c>
      <c r="DU43" s="117">
        <v>-3.7911280925211098E-7</v>
      </c>
      <c r="DV43" s="117">
        <v>3.6239119500494702E-6</v>
      </c>
      <c r="DW43" s="120">
        <v>8.6581287369261602E-7</v>
      </c>
    </row>
    <row r="44" spans="2:127" s="12" customFormat="1" x14ac:dyDescent="0.25">
      <c r="B44" s="46" t="s">
        <v>380</v>
      </c>
      <c r="E44" s="50"/>
      <c r="F44" s="7"/>
      <c r="G44" s="204" t="s">
        <v>296</v>
      </c>
      <c r="H44" s="7"/>
      <c r="I44" s="22">
        <v>0</v>
      </c>
      <c r="J44" s="23"/>
      <c r="P44" s="7" t="str">
        <f t="shared" si="2"/>
        <v>X</v>
      </c>
      <c r="Q44" s="7" t="str">
        <f t="shared" si="3"/>
        <v>X</v>
      </c>
      <c r="R44" s="12">
        <v>0</v>
      </c>
      <c r="S44" s="128"/>
      <c r="T44" s="117">
        <v>0</v>
      </c>
      <c r="U44" s="117">
        <v>0</v>
      </c>
      <c r="V44" s="117">
        <v>0</v>
      </c>
      <c r="W44" s="117">
        <v>0</v>
      </c>
      <c r="X44" s="117">
        <v>0</v>
      </c>
      <c r="Y44" s="117">
        <v>0</v>
      </c>
      <c r="Z44" s="117">
        <v>0</v>
      </c>
      <c r="AA44" s="117">
        <v>0</v>
      </c>
      <c r="AB44" s="117">
        <v>0</v>
      </c>
      <c r="AC44" s="117">
        <v>0</v>
      </c>
      <c r="AD44" s="117">
        <v>0</v>
      </c>
      <c r="AE44" s="117">
        <v>0</v>
      </c>
      <c r="AF44" s="117">
        <v>0</v>
      </c>
      <c r="AG44" s="117">
        <v>0</v>
      </c>
      <c r="AH44" s="117">
        <v>0</v>
      </c>
      <c r="AI44" s="117">
        <v>0</v>
      </c>
      <c r="AJ44" s="117">
        <v>0</v>
      </c>
      <c r="AK44" s="117">
        <v>0</v>
      </c>
      <c r="AL44" s="117">
        <v>0</v>
      </c>
      <c r="AM44" s="117">
        <v>0</v>
      </c>
      <c r="AN44" s="117">
        <v>0</v>
      </c>
      <c r="AO44" s="117">
        <v>0</v>
      </c>
      <c r="AP44" s="117">
        <v>0</v>
      </c>
      <c r="AQ44" s="117">
        <v>0</v>
      </c>
      <c r="AR44" s="117">
        <v>0</v>
      </c>
      <c r="AS44" s="117">
        <v>0</v>
      </c>
      <c r="AT44" s="117">
        <v>0</v>
      </c>
      <c r="AU44" s="117">
        <v>0</v>
      </c>
      <c r="AV44" s="117">
        <v>0</v>
      </c>
      <c r="AW44" s="117">
        <v>0</v>
      </c>
      <c r="AX44" s="117">
        <v>0</v>
      </c>
      <c r="AY44" s="117">
        <v>0</v>
      </c>
      <c r="AZ44" s="117">
        <v>0</v>
      </c>
      <c r="BA44" s="117">
        <v>0</v>
      </c>
      <c r="BB44" s="117">
        <v>0</v>
      </c>
      <c r="BC44" s="117">
        <v>0</v>
      </c>
      <c r="BD44" s="117">
        <v>0</v>
      </c>
      <c r="BE44" s="117">
        <v>0</v>
      </c>
      <c r="BF44" s="117">
        <v>0</v>
      </c>
      <c r="BG44" s="117">
        <v>0</v>
      </c>
      <c r="BH44" s="117">
        <v>0</v>
      </c>
      <c r="BI44" s="117">
        <v>0</v>
      </c>
      <c r="BJ44" s="117">
        <v>0</v>
      </c>
      <c r="BK44" s="117">
        <v>0</v>
      </c>
      <c r="BL44" s="117">
        <v>0</v>
      </c>
      <c r="BM44" s="117">
        <v>0</v>
      </c>
      <c r="BN44" s="117">
        <v>0</v>
      </c>
      <c r="BO44" s="117">
        <v>0</v>
      </c>
      <c r="BP44" s="117">
        <v>0</v>
      </c>
      <c r="BQ44" s="117">
        <v>0</v>
      </c>
      <c r="BR44" s="117">
        <v>0</v>
      </c>
      <c r="BS44" s="117">
        <v>0</v>
      </c>
      <c r="BT44" s="117">
        <v>0</v>
      </c>
      <c r="BU44" s="117">
        <v>0</v>
      </c>
      <c r="BV44" s="117">
        <v>0</v>
      </c>
      <c r="BW44" s="117">
        <v>0</v>
      </c>
      <c r="BX44" s="117">
        <v>0</v>
      </c>
      <c r="BY44" s="117">
        <v>0</v>
      </c>
      <c r="BZ44" s="117">
        <v>0</v>
      </c>
      <c r="CA44" s="117">
        <v>0</v>
      </c>
      <c r="CB44" s="117">
        <v>0</v>
      </c>
      <c r="CC44" s="117">
        <v>0</v>
      </c>
      <c r="CD44" s="117">
        <v>0</v>
      </c>
      <c r="CE44" s="117">
        <v>0</v>
      </c>
      <c r="CF44" s="117">
        <v>0</v>
      </c>
      <c r="CG44" s="117">
        <v>0</v>
      </c>
      <c r="CH44" s="117">
        <v>0</v>
      </c>
      <c r="CI44" s="117">
        <v>0</v>
      </c>
      <c r="CJ44" s="117">
        <v>0</v>
      </c>
      <c r="CK44" s="117">
        <v>0</v>
      </c>
      <c r="CL44" s="117">
        <v>0</v>
      </c>
      <c r="CM44" s="117">
        <v>0</v>
      </c>
      <c r="CN44" s="117">
        <v>0</v>
      </c>
      <c r="CO44" s="117">
        <v>0</v>
      </c>
      <c r="CP44" s="117">
        <v>0</v>
      </c>
      <c r="CQ44" s="117">
        <v>0</v>
      </c>
      <c r="CR44" s="117">
        <v>0</v>
      </c>
      <c r="CS44" s="117">
        <v>0</v>
      </c>
      <c r="CT44" s="117">
        <v>0</v>
      </c>
      <c r="CU44" s="117">
        <v>0</v>
      </c>
      <c r="CV44" s="117">
        <v>0</v>
      </c>
      <c r="CW44" s="117">
        <v>0</v>
      </c>
      <c r="CX44" s="117">
        <v>0</v>
      </c>
      <c r="CY44" s="117">
        <v>0</v>
      </c>
      <c r="CZ44" s="117">
        <v>0</v>
      </c>
      <c r="DA44" s="117">
        <v>0</v>
      </c>
      <c r="DB44" s="117">
        <v>0</v>
      </c>
      <c r="DC44" s="117">
        <v>0</v>
      </c>
      <c r="DD44" s="117">
        <v>0</v>
      </c>
      <c r="DE44" s="117">
        <v>0</v>
      </c>
      <c r="DF44" s="117">
        <v>0</v>
      </c>
      <c r="DG44" s="117">
        <v>0</v>
      </c>
      <c r="DH44" s="117">
        <v>0</v>
      </c>
      <c r="DI44" s="117">
        <v>0</v>
      </c>
      <c r="DJ44" s="117">
        <v>0</v>
      </c>
      <c r="DK44" s="117">
        <v>0</v>
      </c>
      <c r="DL44" s="117">
        <v>0</v>
      </c>
      <c r="DM44" s="117">
        <v>0</v>
      </c>
      <c r="DN44" s="117">
        <v>0</v>
      </c>
      <c r="DO44" s="117">
        <v>0</v>
      </c>
      <c r="DP44" s="117">
        <v>0</v>
      </c>
      <c r="DQ44" s="117">
        <v>0</v>
      </c>
      <c r="DR44" s="117">
        <v>0</v>
      </c>
      <c r="DS44" s="117">
        <v>0</v>
      </c>
      <c r="DT44" s="117">
        <v>0</v>
      </c>
      <c r="DU44" s="117">
        <v>0</v>
      </c>
      <c r="DV44" s="117">
        <v>0</v>
      </c>
      <c r="DW44" s="120">
        <v>0</v>
      </c>
    </row>
    <row r="45" spans="2:127" s="12" customFormat="1" ht="15.75" customHeight="1" x14ac:dyDescent="0.25">
      <c r="B45" s="16" t="s">
        <v>77</v>
      </c>
      <c r="C45" s="1">
        <f>INDEX(Input_Cases!$B:$C,MATCH('D2T Female'!$B45,Input_Cases!$B:$B,0),2)</f>
        <v>0</v>
      </c>
      <c r="E45" s="50"/>
      <c r="F45" s="7"/>
      <c r="G45" s="205"/>
      <c r="H45" s="7" t="s">
        <v>34</v>
      </c>
      <c r="I45" s="22">
        <f t="shared" ref="I45:I78" si="4">C45</f>
        <v>0</v>
      </c>
      <c r="J45" s="23">
        <v>1.5072766452061901</v>
      </c>
      <c r="P45" s="7" t="str">
        <f t="shared" si="2"/>
        <v>X</v>
      </c>
      <c r="Q45" s="7" t="str">
        <f t="shared" si="3"/>
        <v>X</v>
      </c>
      <c r="R45" s="12" t="str">
        <v>AF</v>
      </c>
      <c r="S45" s="128" t="s">
        <v>34</v>
      </c>
      <c r="T45" s="117">
        <v>2.34053048908712E-5</v>
      </c>
      <c r="U45" s="117">
        <v>2.5691179711780499E-6</v>
      </c>
      <c r="V45" s="117">
        <v>6.3069713043312001E-6</v>
      </c>
      <c r="W45" s="117">
        <v>-4.8683782542783204E-7</v>
      </c>
      <c r="X45" s="117">
        <v>-1.15088232259837E-5</v>
      </c>
      <c r="Y45" s="118">
        <v>5.5065250937739497E-4</v>
      </c>
      <c r="Z45" s="118">
        <v>7.18275223619745E-4</v>
      </c>
      <c r="AA45" s="117">
        <v>-1.7589735275217299E-5</v>
      </c>
      <c r="AB45" s="117">
        <v>-1.3988053282582099E-5</v>
      </c>
      <c r="AC45" s="117">
        <v>-3.5699921473752898E-5</v>
      </c>
      <c r="AD45" s="117">
        <v>-3.4770646686513097E-5</v>
      </c>
      <c r="AE45" s="117">
        <v>-2.0498648106514298E-6</v>
      </c>
      <c r="AF45" s="117">
        <v>1.9060205785664598E-5</v>
      </c>
      <c r="AG45" s="118">
        <v>2.1010362020067901E-4</v>
      </c>
      <c r="AH45" s="117">
        <v>3.1207674575295797E-5</v>
      </c>
      <c r="AI45" s="117">
        <v>3.2311914393721801E-5</v>
      </c>
      <c r="AJ45" s="117">
        <v>7.7733746112883193E-6</v>
      </c>
      <c r="AK45" s="117">
        <v>-1.3229558906746001E-6</v>
      </c>
      <c r="AL45" s="117">
        <v>-3.34952273834654E-5</v>
      </c>
      <c r="AM45" s="117">
        <v>-2.6655328467822499E-5</v>
      </c>
      <c r="AN45" s="117">
        <v>2.07715635489094E-5</v>
      </c>
      <c r="AO45" s="117">
        <v>-9.1151921848513698E-6</v>
      </c>
      <c r="AP45" s="118">
        <v>5.6508060858578195E-4</v>
      </c>
      <c r="AQ45" s="117">
        <v>3.8207771216003503E-5</v>
      </c>
      <c r="AR45" s="117">
        <v>0</v>
      </c>
      <c r="AS45" s="118">
        <v>1.68522766641474E-2</v>
      </c>
      <c r="AT45" s="118">
        <v>9.64819146190452E-4</v>
      </c>
      <c r="AU45" s="118">
        <v>0</v>
      </c>
      <c r="AV45" s="118">
        <v>1.71971238662995E-4</v>
      </c>
      <c r="AW45" s="118">
        <v>0</v>
      </c>
      <c r="AX45" s="117">
        <v>-3.6460803782887098E-7</v>
      </c>
      <c r="AY45" s="117">
        <v>-7.7177962881442202E-6</v>
      </c>
      <c r="AZ45" s="118">
        <v>-4.2040040957487898E-4</v>
      </c>
      <c r="BA45" s="117">
        <v>7.9603032390323696E-6</v>
      </c>
      <c r="BB45" s="117">
        <v>3.04996069575861E-5</v>
      </c>
      <c r="BC45" s="117">
        <v>-4.9470704204526098E-5</v>
      </c>
      <c r="BD45" s="117">
        <v>5.5217614614309801E-5</v>
      </c>
      <c r="BE45" s="118">
        <v>-4.4682867125051299E-4</v>
      </c>
      <c r="BF45" s="117">
        <v>1.8941924770595601E-5</v>
      </c>
      <c r="BG45" s="117">
        <v>0</v>
      </c>
      <c r="BH45" s="118">
        <v>-3.2631668589875999E-4</v>
      </c>
      <c r="BI45" s="117">
        <v>3.0260432199832999E-6</v>
      </c>
      <c r="BJ45" s="117">
        <v>4.4042704092569698E-5</v>
      </c>
      <c r="BK45" s="117">
        <v>-3.7676634214904799E-5</v>
      </c>
      <c r="BL45" s="117">
        <v>7.4900683766427897E-6</v>
      </c>
      <c r="BM45" s="118">
        <v>-3.9216101673831298E-3</v>
      </c>
      <c r="BN45" s="117">
        <v>-7.8954203348844494E-5</v>
      </c>
      <c r="BO45" s="117">
        <v>3.39641170162124E-6</v>
      </c>
      <c r="BP45" s="118">
        <v>1.05230882242531E-4</v>
      </c>
      <c r="BQ45" s="118">
        <v>0</v>
      </c>
      <c r="BR45" s="118">
        <v>1.0961603293454299E-3</v>
      </c>
      <c r="BS45" s="118">
        <v>-1.3867925987120801E-3</v>
      </c>
      <c r="BT45" s="117">
        <v>-1.0336447094288701E-5</v>
      </c>
      <c r="BU45" s="117">
        <v>0</v>
      </c>
      <c r="BV45" s="118">
        <v>-1.5712798230123199E-4</v>
      </c>
      <c r="BW45" s="117">
        <v>-1.2564654072579999E-5</v>
      </c>
      <c r="BX45" s="117">
        <v>2.00930750517172E-5</v>
      </c>
      <c r="BY45" s="117">
        <v>1.9103873401889599E-5</v>
      </c>
      <c r="BZ45" s="118">
        <v>-1.2979501737326801E-4</v>
      </c>
      <c r="CA45" s="118">
        <v>0</v>
      </c>
      <c r="CB45" s="118">
        <v>0</v>
      </c>
      <c r="CC45" s="117">
        <v>-4.9286446978963201E-7</v>
      </c>
      <c r="CD45" s="118">
        <v>-2.06580043610651E-4</v>
      </c>
      <c r="CE45" s="117">
        <v>5.1625961666646199E-5</v>
      </c>
      <c r="CF45" s="117">
        <v>1.7464257938506299E-5</v>
      </c>
      <c r="CG45" s="117">
        <v>5.5314093510805001E-6</v>
      </c>
      <c r="CH45" s="117">
        <v>4.2267214284580703E-6</v>
      </c>
      <c r="CI45" s="117">
        <v>-9.3549083779803104E-6</v>
      </c>
      <c r="CJ45" s="117">
        <v>-1.18754508643277E-5</v>
      </c>
      <c r="CK45" s="117">
        <v>1.2435060483241499E-6</v>
      </c>
      <c r="CL45" s="117">
        <v>-7.3032070865750798E-6</v>
      </c>
      <c r="CM45" s="117">
        <v>-3.1537678345897702E-6</v>
      </c>
      <c r="CN45" s="117">
        <v>-7.7537796720855894E-6</v>
      </c>
      <c r="CO45" s="117">
        <v>2.2205256653735798E-8</v>
      </c>
      <c r="CP45" s="117">
        <v>5.2857686960661798E-6</v>
      </c>
      <c r="CQ45" s="117">
        <v>-1.38830946920715E-5</v>
      </c>
      <c r="CR45" s="117">
        <v>-1.4787434490520701E-7</v>
      </c>
      <c r="CS45" s="117">
        <v>-2.8353924021762601E-6</v>
      </c>
      <c r="CT45" s="117">
        <v>-4.5780517994321897E-6</v>
      </c>
      <c r="CU45" s="118">
        <v>-5.5635437651837302E-4</v>
      </c>
      <c r="CV45" s="117">
        <v>1.76524554728105E-6</v>
      </c>
      <c r="CW45" s="117">
        <v>-5.8484753887219999E-6</v>
      </c>
      <c r="CX45" s="117">
        <v>-5.2965401785508E-6</v>
      </c>
      <c r="CY45" s="117">
        <v>5.8464421019347201E-6</v>
      </c>
      <c r="CZ45" s="117">
        <v>4.4995628884875997E-6</v>
      </c>
      <c r="DA45" s="118">
        <v>1.4014228862307301E-4</v>
      </c>
      <c r="DB45" s="117">
        <v>-1.2279446848150799E-5</v>
      </c>
      <c r="DC45" s="117">
        <v>2.2150146058727599E-5</v>
      </c>
      <c r="DD45" s="117">
        <v>-6.4053556875052898E-5</v>
      </c>
      <c r="DE45" s="118">
        <v>-6.2391806716101102E-4</v>
      </c>
      <c r="DF45" s="117">
        <v>-2.7568608676219102E-5</v>
      </c>
      <c r="DG45" s="117">
        <v>-3.2358978785832499E-5</v>
      </c>
      <c r="DH45" s="117">
        <v>-4.5871775546407498E-5</v>
      </c>
      <c r="DI45" s="117">
        <v>-1.84566380358773E-5</v>
      </c>
      <c r="DJ45" s="117">
        <v>9.75046241984287E-6</v>
      </c>
      <c r="DK45" s="118">
        <v>-2.01094210468232E-4</v>
      </c>
      <c r="DL45" s="117">
        <v>1.5270046304884898E-5</v>
      </c>
      <c r="DM45" s="117">
        <v>-2.6810352510728299E-6</v>
      </c>
      <c r="DN45" s="118">
        <v>1.7325038756376001E-4</v>
      </c>
      <c r="DO45" s="117">
        <v>3.4601445087833902E-5</v>
      </c>
      <c r="DP45" s="117">
        <v>6.9520777466717699E-5</v>
      </c>
      <c r="DQ45" s="118">
        <v>-1.43562477275224E-4</v>
      </c>
      <c r="DR45" s="118">
        <v>1.7430784488889499E-4</v>
      </c>
      <c r="DS45" s="117">
        <v>-8.66176839957083E-5</v>
      </c>
      <c r="DT45" s="118">
        <v>1.3497288766411701E-4</v>
      </c>
      <c r="DU45" s="117">
        <v>-1.1147199817287699E-5</v>
      </c>
      <c r="DV45" s="118">
        <v>1.2693796387538799E-4</v>
      </c>
      <c r="DW45" s="120">
        <v>2.4948604827689901E-5</v>
      </c>
    </row>
    <row r="46" spans="2:127" s="12" customFormat="1" ht="15.75" x14ac:dyDescent="0.25">
      <c r="B46" s="16" t="s">
        <v>72</v>
      </c>
      <c r="C46" s="1">
        <f>INDEX(Input_Cases!$B:$C,MATCH('D2T Female'!$B46,Input_Cases!$B:$B,0),2)</f>
        <v>0</v>
      </c>
      <c r="E46" s="50"/>
      <c r="F46" s="7"/>
      <c r="G46" s="205"/>
      <c r="H46" s="7" t="s">
        <v>36</v>
      </c>
      <c r="I46" s="22">
        <f t="shared" si="4"/>
        <v>0</v>
      </c>
      <c r="J46" s="23">
        <v>1.6341470703063501</v>
      </c>
      <c r="P46" s="7" t="str">
        <f t="shared" si="2"/>
        <v>X</v>
      </c>
      <c r="Q46" s="7" t="str">
        <f t="shared" si="3"/>
        <v>X</v>
      </c>
      <c r="R46" s="12" t="str">
        <v>Alc</v>
      </c>
      <c r="S46" s="128" t="s">
        <v>36</v>
      </c>
      <c r="T46" s="117">
        <v>1.7688424809206401E-5</v>
      </c>
      <c r="U46" s="117">
        <v>2.1474720045893401E-5</v>
      </c>
      <c r="V46" s="117">
        <v>1.01593548472315E-6</v>
      </c>
      <c r="W46" s="117">
        <v>-2.15991890452882E-5</v>
      </c>
      <c r="X46" s="117">
        <v>-4.6530298850268801E-5</v>
      </c>
      <c r="Y46" s="118">
        <v>-8.3153808653996502E-4</v>
      </c>
      <c r="Z46" s="118">
        <v>1.72212559376324E-4</v>
      </c>
      <c r="AA46" s="117">
        <v>-8.67968571141067E-6</v>
      </c>
      <c r="AB46" s="117">
        <v>3.0796188280023497E-5</v>
      </c>
      <c r="AC46" s="117">
        <v>3.5108691324945901E-5</v>
      </c>
      <c r="AD46" s="117">
        <v>-5.0373772192358901E-6</v>
      </c>
      <c r="AE46" s="117">
        <v>4.8906348777664297E-5</v>
      </c>
      <c r="AF46" s="117">
        <v>5.5355599135363698E-6</v>
      </c>
      <c r="AG46" s="117">
        <v>-4.3055424925148697E-5</v>
      </c>
      <c r="AH46" s="117">
        <v>1.01605891020014E-5</v>
      </c>
      <c r="AI46" s="118">
        <v>-2.9532376194884799E-4</v>
      </c>
      <c r="AJ46" s="117">
        <v>-3.7122267388489898E-5</v>
      </c>
      <c r="AK46" s="117">
        <v>-2.6915189740816499E-5</v>
      </c>
      <c r="AL46" s="117">
        <v>-7.8890019826618197E-5</v>
      </c>
      <c r="AM46" s="117">
        <v>6.1454842398372099E-5</v>
      </c>
      <c r="AN46" s="117">
        <v>-2.46643063439858E-7</v>
      </c>
      <c r="AO46" s="117">
        <v>3.2984967271100399E-7</v>
      </c>
      <c r="AP46" s="118">
        <v>-1.8092975534417699E-3</v>
      </c>
      <c r="AQ46" s="117">
        <v>4.01496901982188E-5</v>
      </c>
      <c r="AR46" s="117">
        <v>0</v>
      </c>
      <c r="AS46" s="118">
        <v>9.6481914619036895E-4</v>
      </c>
      <c r="AT46" s="118">
        <v>3.2583846176476999E-2</v>
      </c>
      <c r="AU46" s="118">
        <v>0</v>
      </c>
      <c r="AV46" s="118">
        <v>-3.82438303384085E-3</v>
      </c>
      <c r="AW46" s="118">
        <v>0</v>
      </c>
      <c r="AX46" s="118">
        <v>-2.6137785773222599E-4</v>
      </c>
      <c r="AY46" s="117">
        <v>-5.9902370317247201E-5</v>
      </c>
      <c r="AZ46" s="118">
        <v>5.8789550190784098E-4</v>
      </c>
      <c r="BA46" s="117">
        <v>-4.0031256492436601E-5</v>
      </c>
      <c r="BB46" s="118">
        <v>-2.45672775093926E-4</v>
      </c>
      <c r="BC46" s="117">
        <v>-1.64104882345985E-6</v>
      </c>
      <c r="BD46" s="118">
        <v>-8.7985812212009393E-3</v>
      </c>
      <c r="BE46" s="118">
        <v>-1.65051172315338E-3</v>
      </c>
      <c r="BF46" s="117">
        <v>4.2190884817385201E-5</v>
      </c>
      <c r="BG46" s="117">
        <v>0</v>
      </c>
      <c r="BH46" s="118">
        <v>4.54678157394172E-4</v>
      </c>
      <c r="BI46" s="117">
        <v>-4.6610907068143201E-5</v>
      </c>
      <c r="BJ46" s="117">
        <v>-9.7462631447194401E-5</v>
      </c>
      <c r="BK46" s="118">
        <v>-3.5393820901386902E-4</v>
      </c>
      <c r="BL46" s="117">
        <v>-2.9770627918623501E-5</v>
      </c>
      <c r="BM46" s="118">
        <v>-6.9355411602812502E-4</v>
      </c>
      <c r="BN46" s="118">
        <v>2.4521743829729803E-4</v>
      </c>
      <c r="BO46" s="117">
        <v>5.6656078597169701E-5</v>
      </c>
      <c r="BP46" s="118">
        <v>-1.2619820417732899E-4</v>
      </c>
      <c r="BQ46" s="118">
        <v>0</v>
      </c>
      <c r="BR46" s="118">
        <v>1.84377626775277E-4</v>
      </c>
      <c r="BS46" s="117">
        <v>-6.7940750211278696E-5</v>
      </c>
      <c r="BT46" s="117">
        <v>7.44286452963463E-6</v>
      </c>
      <c r="BU46" s="117">
        <v>0</v>
      </c>
      <c r="BV46" s="118">
        <v>-1.33176726181074E-4</v>
      </c>
      <c r="BW46" s="117">
        <v>5.1967268128192698E-6</v>
      </c>
      <c r="BX46" s="118">
        <v>-3.3106345041327898E-4</v>
      </c>
      <c r="BY46" s="118">
        <v>-3.8883394674764301E-4</v>
      </c>
      <c r="BZ46" s="117">
        <v>3.77322200612095E-5</v>
      </c>
      <c r="CA46" s="117">
        <v>0</v>
      </c>
      <c r="CB46" s="117">
        <v>0</v>
      </c>
      <c r="CC46" s="117">
        <v>-3.98774811958465E-7</v>
      </c>
      <c r="CD46" s="117">
        <v>-1.20140740847289E-5</v>
      </c>
      <c r="CE46" s="117">
        <v>8.5396501365380405E-6</v>
      </c>
      <c r="CF46" s="117">
        <v>7.7128628848496602E-7</v>
      </c>
      <c r="CG46" s="117">
        <v>2.1295908429841501E-5</v>
      </c>
      <c r="CH46" s="117">
        <v>-4.5617708511259499E-6</v>
      </c>
      <c r="CI46" s="117">
        <v>-1.6786821143616501E-6</v>
      </c>
      <c r="CJ46" s="118">
        <v>-4.1988814045276703E-4</v>
      </c>
      <c r="CK46" s="117">
        <v>3.4016083118241401E-6</v>
      </c>
      <c r="CL46" s="117">
        <v>2.43768988518633E-5</v>
      </c>
      <c r="CM46" s="117">
        <v>7.26035503172408E-7</v>
      </c>
      <c r="CN46" s="117">
        <v>9.96545789733394E-6</v>
      </c>
      <c r="CO46" s="118">
        <v>1.16088925151289E-4</v>
      </c>
      <c r="CP46" s="117">
        <v>-7.34600002760619E-6</v>
      </c>
      <c r="CQ46" s="117">
        <v>2.3647999529323E-6</v>
      </c>
      <c r="CR46" s="117">
        <v>-5.38572024184608E-6</v>
      </c>
      <c r="CS46" s="117">
        <v>5.0381051029871502E-5</v>
      </c>
      <c r="CT46" s="117">
        <v>-4.2963565344991804E-6</v>
      </c>
      <c r="CU46" s="117">
        <v>-4.1785980173517201E-5</v>
      </c>
      <c r="CV46" s="117">
        <v>5.1015429035157301E-6</v>
      </c>
      <c r="CW46" s="117">
        <v>-1.0902182120993599E-5</v>
      </c>
      <c r="CX46" s="117">
        <v>5.18139572438375E-5</v>
      </c>
      <c r="CY46" s="117">
        <v>-9.9404473830788095E-5</v>
      </c>
      <c r="CZ46" s="117">
        <v>-2.3297705817303001E-5</v>
      </c>
      <c r="DA46" s="117">
        <v>3.2285308338954799E-5</v>
      </c>
      <c r="DB46" s="117">
        <v>4.8190725510425402E-5</v>
      </c>
      <c r="DC46" s="117">
        <v>3.9187902429075497E-6</v>
      </c>
      <c r="DD46" s="118">
        <v>4.6728558425504599E-4</v>
      </c>
      <c r="DE46" s="117">
        <v>-5.3063014921597198E-5</v>
      </c>
      <c r="DF46" s="117">
        <v>-2.7680332775034399E-5</v>
      </c>
      <c r="DG46" s="117">
        <v>7.9834701934179504E-5</v>
      </c>
      <c r="DH46" s="117">
        <v>-8.4009968418636496E-6</v>
      </c>
      <c r="DI46" s="118">
        <v>-1.5499491301752E-4</v>
      </c>
      <c r="DJ46" s="117">
        <v>-8.1372380254915798E-6</v>
      </c>
      <c r="DK46" s="118">
        <v>4.0933349435068599E-4</v>
      </c>
      <c r="DL46" s="117">
        <v>4.9934259688263701E-6</v>
      </c>
      <c r="DM46" s="117">
        <v>1.94307659278647E-5</v>
      </c>
      <c r="DN46" s="117">
        <v>2.9666663063995E-6</v>
      </c>
      <c r="DO46" s="117">
        <v>2.6808905774025701E-5</v>
      </c>
      <c r="DP46" s="117">
        <v>6.0380774644255E-5</v>
      </c>
      <c r="DQ46" s="118">
        <v>-2.9371633482257698E-3</v>
      </c>
      <c r="DR46" s="118">
        <v>1.7797856506933301E-4</v>
      </c>
      <c r="DS46" s="118">
        <v>-1.0448700090423399E-4</v>
      </c>
      <c r="DT46" s="118">
        <v>1.3889834971794E-4</v>
      </c>
      <c r="DU46" s="117">
        <v>2.95121218302256E-5</v>
      </c>
      <c r="DV46" s="117">
        <v>-1.83330400659042E-5</v>
      </c>
      <c r="DW46" s="119">
        <v>2.0976085467180601E-4</v>
      </c>
    </row>
    <row r="47" spans="2:127" s="12" customFormat="1" ht="15.75" x14ac:dyDescent="0.25">
      <c r="B47" s="16" t="s">
        <v>78</v>
      </c>
      <c r="C47" s="1">
        <f>INDEX(Input_Cases!$B:$C,MATCH('D2T Female'!$B47,Input_Cases!$B:$B,0),2)</f>
        <v>0</v>
      </c>
      <c r="E47" s="50"/>
      <c r="F47" s="7"/>
      <c r="G47" s="205"/>
      <c r="H47" s="7" t="s">
        <v>74</v>
      </c>
      <c r="I47" s="22">
        <f t="shared" si="4"/>
        <v>0</v>
      </c>
      <c r="J47" s="23">
        <v>0</v>
      </c>
      <c r="P47" s="7" t="str">
        <f t="shared" si="2"/>
        <v/>
      </c>
      <c r="Q47" s="7" t="str">
        <f t="shared" si="3"/>
        <v>X</v>
      </c>
      <c r="R47" s="12">
        <v>0</v>
      </c>
      <c r="S47" s="128"/>
      <c r="T47" s="117">
        <v>0</v>
      </c>
      <c r="U47" s="117">
        <v>0</v>
      </c>
      <c r="V47" s="117">
        <v>0</v>
      </c>
      <c r="W47" s="117">
        <v>0</v>
      </c>
      <c r="X47" s="117">
        <v>0</v>
      </c>
      <c r="Y47" s="118">
        <v>0</v>
      </c>
      <c r="Z47" s="118">
        <v>0</v>
      </c>
      <c r="AA47" s="117">
        <v>0</v>
      </c>
      <c r="AB47" s="117">
        <v>0</v>
      </c>
      <c r="AC47" s="117">
        <v>0</v>
      </c>
      <c r="AD47" s="117">
        <v>0</v>
      </c>
      <c r="AE47" s="117">
        <v>0</v>
      </c>
      <c r="AF47" s="117">
        <v>0</v>
      </c>
      <c r="AG47" s="117">
        <v>0</v>
      </c>
      <c r="AH47" s="117">
        <v>0</v>
      </c>
      <c r="AI47" s="118">
        <v>0</v>
      </c>
      <c r="AJ47" s="117">
        <v>0</v>
      </c>
      <c r="AK47" s="117">
        <v>0</v>
      </c>
      <c r="AL47" s="117">
        <v>0</v>
      </c>
      <c r="AM47" s="117">
        <v>0</v>
      </c>
      <c r="AN47" s="117">
        <v>0</v>
      </c>
      <c r="AO47" s="117">
        <v>0</v>
      </c>
      <c r="AP47" s="118">
        <v>0</v>
      </c>
      <c r="AQ47" s="117">
        <v>0</v>
      </c>
      <c r="AR47" s="117">
        <v>0</v>
      </c>
      <c r="AS47" s="118">
        <v>0</v>
      </c>
      <c r="AT47" s="118">
        <v>0</v>
      </c>
      <c r="AU47" s="118">
        <v>0</v>
      </c>
      <c r="AV47" s="118">
        <v>0</v>
      </c>
      <c r="AW47" s="118">
        <v>0</v>
      </c>
      <c r="AX47" s="118">
        <v>0</v>
      </c>
      <c r="AY47" s="117">
        <v>0</v>
      </c>
      <c r="AZ47" s="118">
        <v>0</v>
      </c>
      <c r="BA47" s="117">
        <v>0</v>
      </c>
      <c r="BB47" s="118">
        <v>0</v>
      </c>
      <c r="BC47" s="117">
        <v>0</v>
      </c>
      <c r="BD47" s="118">
        <v>0</v>
      </c>
      <c r="BE47" s="118">
        <v>0</v>
      </c>
      <c r="BF47" s="117">
        <v>0</v>
      </c>
      <c r="BG47" s="117">
        <v>0</v>
      </c>
      <c r="BH47" s="118">
        <v>0</v>
      </c>
      <c r="BI47" s="117">
        <v>0</v>
      </c>
      <c r="BJ47" s="117">
        <v>0</v>
      </c>
      <c r="BK47" s="118">
        <v>0</v>
      </c>
      <c r="BL47" s="117">
        <v>0</v>
      </c>
      <c r="BM47" s="118">
        <v>0</v>
      </c>
      <c r="BN47" s="118">
        <v>0</v>
      </c>
      <c r="BO47" s="117">
        <v>0</v>
      </c>
      <c r="BP47" s="118">
        <v>0</v>
      </c>
      <c r="BQ47" s="118">
        <v>0</v>
      </c>
      <c r="BR47" s="118">
        <v>0</v>
      </c>
      <c r="BS47" s="117">
        <v>0</v>
      </c>
      <c r="BT47" s="117">
        <v>0</v>
      </c>
      <c r="BU47" s="117">
        <v>0</v>
      </c>
      <c r="BV47" s="118">
        <v>0</v>
      </c>
      <c r="BW47" s="117">
        <v>0</v>
      </c>
      <c r="BX47" s="118">
        <v>0</v>
      </c>
      <c r="BY47" s="118">
        <v>0</v>
      </c>
      <c r="BZ47" s="117">
        <v>0</v>
      </c>
      <c r="CA47" s="117">
        <v>0</v>
      </c>
      <c r="CB47" s="117">
        <v>0</v>
      </c>
      <c r="CC47" s="117">
        <v>0</v>
      </c>
      <c r="CD47" s="117">
        <v>0</v>
      </c>
      <c r="CE47" s="117">
        <v>0</v>
      </c>
      <c r="CF47" s="117">
        <v>0</v>
      </c>
      <c r="CG47" s="117">
        <v>0</v>
      </c>
      <c r="CH47" s="117">
        <v>0</v>
      </c>
      <c r="CI47" s="117">
        <v>0</v>
      </c>
      <c r="CJ47" s="118">
        <v>0</v>
      </c>
      <c r="CK47" s="117">
        <v>0</v>
      </c>
      <c r="CL47" s="117">
        <v>0</v>
      </c>
      <c r="CM47" s="117">
        <v>0</v>
      </c>
      <c r="CN47" s="117">
        <v>0</v>
      </c>
      <c r="CO47" s="118">
        <v>0</v>
      </c>
      <c r="CP47" s="117">
        <v>0</v>
      </c>
      <c r="CQ47" s="117">
        <v>0</v>
      </c>
      <c r="CR47" s="117">
        <v>0</v>
      </c>
      <c r="CS47" s="117">
        <v>0</v>
      </c>
      <c r="CT47" s="117">
        <v>0</v>
      </c>
      <c r="CU47" s="117">
        <v>0</v>
      </c>
      <c r="CV47" s="117">
        <v>0</v>
      </c>
      <c r="CW47" s="117">
        <v>0</v>
      </c>
      <c r="CX47" s="117">
        <v>0</v>
      </c>
      <c r="CY47" s="117">
        <v>0</v>
      </c>
      <c r="CZ47" s="117">
        <v>0</v>
      </c>
      <c r="DA47" s="117">
        <v>0</v>
      </c>
      <c r="DB47" s="117">
        <v>0</v>
      </c>
      <c r="DC47" s="117">
        <v>0</v>
      </c>
      <c r="DD47" s="118">
        <v>0</v>
      </c>
      <c r="DE47" s="117">
        <v>0</v>
      </c>
      <c r="DF47" s="117">
        <v>0</v>
      </c>
      <c r="DG47" s="117">
        <v>0</v>
      </c>
      <c r="DH47" s="117">
        <v>0</v>
      </c>
      <c r="DI47" s="118">
        <v>0</v>
      </c>
      <c r="DJ47" s="117">
        <v>0</v>
      </c>
      <c r="DK47" s="118">
        <v>0</v>
      </c>
      <c r="DL47" s="117">
        <v>0</v>
      </c>
      <c r="DM47" s="117">
        <v>0</v>
      </c>
      <c r="DN47" s="117">
        <v>0</v>
      </c>
      <c r="DO47" s="117">
        <v>0</v>
      </c>
      <c r="DP47" s="117">
        <v>0</v>
      </c>
      <c r="DQ47" s="118">
        <v>0</v>
      </c>
      <c r="DR47" s="118">
        <v>0</v>
      </c>
      <c r="DS47" s="118">
        <v>0</v>
      </c>
      <c r="DT47" s="118">
        <v>0</v>
      </c>
      <c r="DU47" s="117">
        <v>0</v>
      </c>
      <c r="DV47" s="117">
        <v>0</v>
      </c>
      <c r="DW47" s="119">
        <v>0</v>
      </c>
    </row>
    <row r="48" spans="2:127" s="12" customFormat="1" ht="15.75" x14ac:dyDescent="0.25">
      <c r="B48" s="16" t="s">
        <v>170</v>
      </c>
      <c r="C48" s="1">
        <f>INDEX(Input_Cases!$B:$C,MATCH('D2T Female'!$B48,Input_Cases!$B:$B,0),2)</f>
        <v>0</v>
      </c>
      <c r="E48" s="50"/>
      <c r="F48" s="7"/>
      <c r="G48" s="205"/>
      <c r="H48" s="12" t="s">
        <v>142</v>
      </c>
      <c r="I48" s="22">
        <f t="shared" si="4"/>
        <v>0</v>
      </c>
      <c r="J48" s="23">
        <v>2.8238076897402702</v>
      </c>
      <c r="P48" s="7" t="str">
        <f t="shared" si="2"/>
        <v>X</v>
      </c>
      <c r="Q48" s="7" t="str">
        <f t="shared" si="3"/>
        <v>X</v>
      </c>
      <c r="R48" s="12" t="str">
        <v>Amp</v>
      </c>
      <c r="S48" s="128" t="s">
        <v>142</v>
      </c>
      <c r="T48" s="117">
        <v>1.65314540427951E-5</v>
      </c>
      <c r="U48" s="117">
        <v>6.6359769538170497E-5</v>
      </c>
      <c r="V48" s="117">
        <v>-9.1114904016694601E-5</v>
      </c>
      <c r="W48" s="118">
        <v>1.7402234626940499E-4</v>
      </c>
      <c r="X48" s="118">
        <v>-1.12146698818216E-4</v>
      </c>
      <c r="Y48" s="118">
        <v>4.1143897660749802E-4</v>
      </c>
      <c r="Z48" s="118">
        <v>9.3962336228158104E-4</v>
      </c>
      <c r="AA48" s="118">
        <v>-1.22408455309569E-4</v>
      </c>
      <c r="AB48" s="117">
        <v>-1.5783971406346202E-5</v>
      </c>
      <c r="AC48" s="117">
        <v>2.8791345432659601E-5</v>
      </c>
      <c r="AD48" s="117">
        <v>3.8747758125758901E-5</v>
      </c>
      <c r="AE48" s="118">
        <v>1.1459521382842201E-4</v>
      </c>
      <c r="AF48" s="117">
        <v>3.6651945231888798E-5</v>
      </c>
      <c r="AG48" s="118">
        <v>9.2018847700972095E-4</v>
      </c>
      <c r="AH48" s="117">
        <v>-1.8508042768317601E-5</v>
      </c>
      <c r="AI48" s="118">
        <v>-1.6672318040614699E-4</v>
      </c>
      <c r="AJ48" s="117">
        <v>-7.0090031395951094E-5</v>
      </c>
      <c r="AK48" s="117">
        <v>7.3347003239173403E-5</v>
      </c>
      <c r="AL48" s="118">
        <v>2.7129866079093402E-4</v>
      </c>
      <c r="AM48" s="117">
        <v>3.6507524725089898E-5</v>
      </c>
      <c r="AN48" s="117">
        <v>5.8194733837349298E-5</v>
      </c>
      <c r="AO48" s="117">
        <v>-5.4044188793649398E-6</v>
      </c>
      <c r="AP48" s="118">
        <v>-5.0642705064748803E-3</v>
      </c>
      <c r="AQ48" s="117">
        <v>-8.7331567822304903E-5</v>
      </c>
      <c r="AR48" s="117">
        <v>0</v>
      </c>
      <c r="AS48" s="118">
        <v>1.71971238664589E-4</v>
      </c>
      <c r="AT48" s="118">
        <v>-3.8243830338392502E-3</v>
      </c>
      <c r="AU48" s="118">
        <v>0</v>
      </c>
      <c r="AV48" s="118">
        <v>0.30775787294282397</v>
      </c>
      <c r="AW48" s="118">
        <v>0</v>
      </c>
      <c r="AX48" s="118">
        <v>1.10937721582846E-4</v>
      </c>
      <c r="AY48" s="117">
        <v>6.6423441504939703E-6</v>
      </c>
      <c r="AZ48" s="118">
        <v>-2.7614072542716602E-3</v>
      </c>
      <c r="BA48" s="117">
        <v>4.1106000296975703E-5</v>
      </c>
      <c r="BB48" s="118">
        <v>7.6881894798877905E-4</v>
      </c>
      <c r="BC48" s="117">
        <v>-3.3714201506661701E-5</v>
      </c>
      <c r="BD48" s="118">
        <v>-1.2202864351427501E-3</v>
      </c>
      <c r="BE48" s="118">
        <v>3.6215071854970497E-4</v>
      </c>
      <c r="BF48" s="117">
        <v>-3.7911337435373497E-5</v>
      </c>
      <c r="BG48" s="117">
        <v>0</v>
      </c>
      <c r="BH48" s="118">
        <v>7.9905100908291297E-4</v>
      </c>
      <c r="BI48" s="117">
        <v>4.4279690134687503E-5</v>
      </c>
      <c r="BJ48" s="118">
        <v>-2.23145636148523E-4</v>
      </c>
      <c r="BK48" s="117">
        <v>3.7668765905255002E-5</v>
      </c>
      <c r="BL48" s="117">
        <v>6.0350200231928001E-6</v>
      </c>
      <c r="BM48" s="118">
        <v>-1.6565500285508101E-3</v>
      </c>
      <c r="BN48" s="117">
        <v>-7.9734357048366898E-5</v>
      </c>
      <c r="BO48" s="118">
        <v>-2.7255022006549701E-4</v>
      </c>
      <c r="BP48" s="118">
        <v>3.7230629252475099E-4</v>
      </c>
      <c r="BQ48" s="118">
        <v>0</v>
      </c>
      <c r="BR48" s="118">
        <v>2.27985888963031E-3</v>
      </c>
      <c r="BS48" s="118">
        <v>-2.4097834573072801E-3</v>
      </c>
      <c r="BT48" s="118">
        <v>1.7020923001567E-4</v>
      </c>
      <c r="BU48" s="118">
        <v>0</v>
      </c>
      <c r="BV48" s="118">
        <v>1.9640508987435199E-4</v>
      </c>
      <c r="BW48" s="118">
        <v>-2.20243495981407E-4</v>
      </c>
      <c r="BX48" s="118">
        <v>2.1829820204431801E-4</v>
      </c>
      <c r="BY48" s="118">
        <v>6.0990058219876199E-4</v>
      </c>
      <c r="BZ48" s="118">
        <v>3.84420145107586E-4</v>
      </c>
      <c r="CA48" s="118">
        <v>0</v>
      </c>
      <c r="CB48" s="118">
        <v>0</v>
      </c>
      <c r="CC48" s="117">
        <v>7.5692449664723305E-7</v>
      </c>
      <c r="CD48" s="117">
        <v>-1.33845565722658E-6</v>
      </c>
      <c r="CE48" s="117">
        <v>1.78397280920006E-5</v>
      </c>
      <c r="CF48" s="117">
        <v>3.1048424345331001E-5</v>
      </c>
      <c r="CG48" s="117">
        <v>-4.8366937425040297E-6</v>
      </c>
      <c r="CH48" s="117">
        <v>-1.23106529264631E-5</v>
      </c>
      <c r="CI48" s="117">
        <v>-1.00748426218224E-5</v>
      </c>
      <c r="CJ48" s="117">
        <v>5.9649487922974299E-5</v>
      </c>
      <c r="CK48" s="117">
        <v>-1.17777624494112E-5</v>
      </c>
      <c r="CL48" s="117">
        <v>6.4139483873275395E-5</v>
      </c>
      <c r="CM48" s="117">
        <v>-1.16124267600927E-5</v>
      </c>
      <c r="CN48" s="117">
        <v>-3.8925979604281997E-6</v>
      </c>
      <c r="CO48" s="117">
        <v>1.6433767558936501E-5</v>
      </c>
      <c r="CP48" s="117">
        <v>3.363948618848E-5</v>
      </c>
      <c r="CQ48" s="117">
        <v>-2.9904845501383001E-5</v>
      </c>
      <c r="CR48" s="117">
        <v>2.4380729591699E-5</v>
      </c>
      <c r="CS48" s="118">
        <v>-4.3579544678117197E-3</v>
      </c>
      <c r="CT48" s="117">
        <v>1.03080824184707E-5</v>
      </c>
      <c r="CU48" s="117">
        <v>-2.23530742133911E-5</v>
      </c>
      <c r="CV48" s="117">
        <v>-4.1359051443710399E-7</v>
      </c>
      <c r="CW48" s="117">
        <v>7.69873338913966E-6</v>
      </c>
      <c r="CX48" s="118">
        <v>2.2847623380018901E-4</v>
      </c>
      <c r="CY48" s="118">
        <v>1.3010805758078E-4</v>
      </c>
      <c r="CZ48" s="118">
        <v>-1.3022072510595099E-4</v>
      </c>
      <c r="DA48" s="118">
        <v>1.00126850433281E-4</v>
      </c>
      <c r="DB48" s="117">
        <v>4.3585426900806003E-5</v>
      </c>
      <c r="DC48" s="118">
        <v>-1.3040448140639701E-4</v>
      </c>
      <c r="DD48" s="117">
        <v>8.1759105776431194E-5</v>
      </c>
      <c r="DE48" s="117">
        <v>-2.2539862133358399E-5</v>
      </c>
      <c r="DF48" s="117">
        <v>3.01458983805352E-5</v>
      </c>
      <c r="DG48" s="118">
        <v>1.24360429325389E-4</v>
      </c>
      <c r="DH48" s="118">
        <v>1.7758184084498699E-4</v>
      </c>
      <c r="DI48" s="118">
        <v>1.5314412637912699E-4</v>
      </c>
      <c r="DJ48" s="117">
        <v>-9.54742233080036E-5</v>
      </c>
      <c r="DK48" s="118">
        <v>-4.4362481412670501E-4</v>
      </c>
      <c r="DL48" s="117">
        <v>-4.48745604253802E-5</v>
      </c>
      <c r="DM48" s="117">
        <v>-5.4480555501841602E-5</v>
      </c>
      <c r="DN48" s="118">
        <v>-3.6661967279108401E-4</v>
      </c>
      <c r="DO48" s="118">
        <v>2.8635465658093698E-4</v>
      </c>
      <c r="DP48" s="118">
        <v>-1.6843484913620701E-4</v>
      </c>
      <c r="DQ48" s="118">
        <v>-7.9400341316030398E-4</v>
      </c>
      <c r="DR48" s="117">
        <v>8.0660077567987898E-5</v>
      </c>
      <c r="DS48" s="118">
        <v>-1.1070170355616801E-4</v>
      </c>
      <c r="DT48" s="118">
        <v>3.03968455301402E-4</v>
      </c>
      <c r="DU48" s="118">
        <v>-1.10509458807676E-4</v>
      </c>
      <c r="DV48" s="118">
        <v>3.5118938288312599E-4</v>
      </c>
      <c r="DW48" s="120">
        <v>-4.5081449620029702E-5</v>
      </c>
    </row>
    <row r="49" spans="2:127" s="12" customFormat="1" ht="15.75" x14ac:dyDescent="0.25">
      <c r="B49" s="16" t="s">
        <v>133</v>
      </c>
      <c r="C49" s="1">
        <f>INDEX(Input_Cases!$B:$C,MATCH('D2T Female'!$B49,Input_Cases!$B:$B,0),2)</f>
        <v>0</v>
      </c>
      <c r="E49" s="50"/>
      <c r="F49" s="7"/>
      <c r="G49" s="205"/>
      <c r="H49" s="7" t="s">
        <v>106</v>
      </c>
      <c r="I49" s="22">
        <f t="shared" si="4"/>
        <v>0</v>
      </c>
      <c r="J49" s="23">
        <v>0</v>
      </c>
      <c r="P49" s="7" t="str">
        <f t="shared" si="2"/>
        <v/>
      </c>
      <c r="Q49" s="7" t="str">
        <f t="shared" si="3"/>
        <v>X</v>
      </c>
      <c r="R49" s="12">
        <v>0</v>
      </c>
      <c r="S49" s="128"/>
      <c r="T49" s="117">
        <v>0</v>
      </c>
      <c r="U49" s="117">
        <v>0</v>
      </c>
      <c r="V49" s="117">
        <v>0</v>
      </c>
      <c r="W49" s="118">
        <v>0</v>
      </c>
      <c r="X49" s="118">
        <v>0</v>
      </c>
      <c r="Y49" s="118">
        <v>0</v>
      </c>
      <c r="Z49" s="118">
        <v>0</v>
      </c>
      <c r="AA49" s="118">
        <v>0</v>
      </c>
      <c r="AB49" s="117">
        <v>0</v>
      </c>
      <c r="AC49" s="117">
        <v>0</v>
      </c>
      <c r="AD49" s="117">
        <v>0</v>
      </c>
      <c r="AE49" s="118">
        <v>0</v>
      </c>
      <c r="AF49" s="117">
        <v>0</v>
      </c>
      <c r="AG49" s="118">
        <v>0</v>
      </c>
      <c r="AH49" s="117">
        <v>0</v>
      </c>
      <c r="AI49" s="118">
        <v>0</v>
      </c>
      <c r="AJ49" s="117">
        <v>0</v>
      </c>
      <c r="AK49" s="117">
        <v>0</v>
      </c>
      <c r="AL49" s="118">
        <v>0</v>
      </c>
      <c r="AM49" s="117">
        <v>0</v>
      </c>
      <c r="AN49" s="117">
        <v>0</v>
      </c>
      <c r="AO49" s="117">
        <v>0</v>
      </c>
      <c r="AP49" s="118">
        <v>0</v>
      </c>
      <c r="AQ49" s="117">
        <v>0</v>
      </c>
      <c r="AR49" s="117">
        <v>0</v>
      </c>
      <c r="AS49" s="118">
        <v>0</v>
      </c>
      <c r="AT49" s="118">
        <v>0</v>
      </c>
      <c r="AU49" s="118">
        <v>0</v>
      </c>
      <c r="AV49" s="118">
        <v>0</v>
      </c>
      <c r="AW49" s="118">
        <v>0</v>
      </c>
      <c r="AX49" s="118">
        <v>0</v>
      </c>
      <c r="AY49" s="117">
        <v>0</v>
      </c>
      <c r="AZ49" s="118">
        <v>0</v>
      </c>
      <c r="BA49" s="117">
        <v>0</v>
      </c>
      <c r="BB49" s="118">
        <v>0</v>
      </c>
      <c r="BC49" s="117">
        <v>0</v>
      </c>
      <c r="BD49" s="118">
        <v>0</v>
      </c>
      <c r="BE49" s="118">
        <v>0</v>
      </c>
      <c r="BF49" s="117">
        <v>0</v>
      </c>
      <c r="BG49" s="117">
        <v>0</v>
      </c>
      <c r="BH49" s="118">
        <v>0</v>
      </c>
      <c r="BI49" s="117">
        <v>0</v>
      </c>
      <c r="BJ49" s="118">
        <v>0</v>
      </c>
      <c r="BK49" s="117">
        <v>0</v>
      </c>
      <c r="BL49" s="117">
        <v>0</v>
      </c>
      <c r="BM49" s="118">
        <v>0</v>
      </c>
      <c r="BN49" s="117">
        <v>0</v>
      </c>
      <c r="BO49" s="118">
        <v>0</v>
      </c>
      <c r="BP49" s="118">
        <v>0</v>
      </c>
      <c r="BQ49" s="118">
        <v>0</v>
      </c>
      <c r="BR49" s="118">
        <v>0</v>
      </c>
      <c r="BS49" s="118">
        <v>0</v>
      </c>
      <c r="BT49" s="118">
        <v>0</v>
      </c>
      <c r="BU49" s="118">
        <v>0</v>
      </c>
      <c r="BV49" s="118">
        <v>0</v>
      </c>
      <c r="BW49" s="118">
        <v>0</v>
      </c>
      <c r="BX49" s="118">
        <v>0</v>
      </c>
      <c r="BY49" s="118">
        <v>0</v>
      </c>
      <c r="BZ49" s="118">
        <v>0</v>
      </c>
      <c r="CA49" s="118">
        <v>0</v>
      </c>
      <c r="CB49" s="118">
        <v>0</v>
      </c>
      <c r="CC49" s="117">
        <v>0</v>
      </c>
      <c r="CD49" s="117">
        <v>0</v>
      </c>
      <c r="CE49" s="117">
        <v>0</v>
      </c>
      <c r="CF49" s="117">
        <v>0</v>
      </c>
      <c r="CG49" s="117">
        <v>0</v>
      </c>
      <c r="CH49" s="117">
        <v>0</v>
      </c>
      <c r="CI49" s="117">
        <v>0</v>
      </c>
      <c r="CJ49" s="117">
        <v>0</v>
      </c>
      <c r="CK49" s="117">
        <v>0</v>
      </c>
      <c r="CL49" s="117">
        <v>0</v>
      </c>
      <c r="CM49" s="117">
        <v>0</v>
      </c>
      <c r="CN49" s="117">
        <v>0</v>
      </c>
      <c r="CO49" s="117">
        <v>0</v>
      </c>
      <c r="CP49" s="117">
        <v>0</v>
      </c>
      <c r="CQ49" s="117">
        <v>0</v>
      </c>
      <c r="CR49" s="117">
        <v>0</v>
      </c>
      <c r="CS49" s="118">
        <v>0</v>
      </c>
      <c r="CT49" s="117">
        <v>0</v>
      </c>
      <c r="CU49" s="117">
        <v>0</v>
      </c>
      <c r="CV49" s="117">
        <v>0</v>
      </c>
      <c r="CW49" s="117">
        <v>0</v>
      </c>
      <c r="CX49" s="118">
        <v>0</v>
      </c>
      <c r="CY49" s="118">
        <v>0</v>
      </c>
      <c r="CZ49" s="118">
        <v>0</v>
      </c>
      <c r="DA49" s="118">
        <v>0</v>
      </c>
      <c r="DB49" s="117">
        <v>0</v>
      </c>
      <c r="DC49" s="118">
        <v>0</v>
      </c>
      <c r="DD49" s="117">
        <v>0</v>
      </c>
      <c r="DE49" s="117">
        <v>0</v>
      </c>
      <c r="DF49" s="117">
        <v>0</v>
      </c>
      <c r="DG49" s="118">
        <v>0</v>
      </c>
      <c r="DH49" s="118">
        <v>0</v>
      </c>
      <c r="DI49" s="118">
        <v>0</v>
      </c>
      <c r="DJ49" s="117">
        <v>0</v>
      </c>
      <c r="DK49" s="118">
        <v>0</v>
      </c>
      <c r="DL49" s="117">
        <v>0</v>
      </c>
      <c r="DM49" s="117">
        <v>0</v>
      </c>
      <c r="DN49" s="118">
        <v>0</v>
      </c>
      <c r="DO49" s="118">
        <v>0</v>
      </c>
      <c r="DP49" s="118">
        <v>0</v>
      </c>
      <c r="DQ49" s="118">
        <v>0</v>
      </c>
      <c r="DR49" s="117">
        <v>0</v>
      </c>
      <c r="DS49" s="118">
        <v>0</v>
      </c>
      <c r="DT49" s="118">
        <v>0</v>
      </c>
      <c r="DU49" s="118">
        <v>0</v>
      </c>
      <c r="DV49" s="118">
        <v>0</v>
      </c>
      <c r="DW49" s="120">
        <v>0</v>
      </c>
    </row>
    <row r="50" spans="2:127" s="12" customFormat="1" ht="15.75" x14ac:dyDescent="0.25">
      <c r="B50" s="16" t="s">
        <v>79</v>
      </c>
      <c r="C50" s="1">
        <f>INDEX(Input_Cases!$B:$C,MATCH('D2T Female'!$B50,Input_Cases!$B:$B,0),2)</f>
        <v>0</v>
      </c>
      <c r="E50" s="50"/>
      <c r="F50" s="7"/>
      <c r="G50" s="205"/>
      <c r="H50" s="7" t="s">
        <v>38</v>
      </c>
      <c r="I50" s="22">
        <f t="shared" si="4"/>
        <v>0</v>
      </c>
      <c r="J50" s="23">
        <v>0.74195621101321896</v>
      </c>
      <c r="P50" s="7" t="str">
        <f t="shared" si="2"/>
        <v>X</v>
      </c>
      <c r="Q50" s="7" t="str">
        <f t="shared" si="3"/>
        <v>X</v>
      </c>
      <c r="R50" s="12" t="str">
        <v>Ano</v>
      </c>
      <c r="S50" s="128" t="s">
        <v>38</v>
      </c>
      <c r="T50" s="117">
        <v>-3.4540767407701001E-7</v>
      </c>
      <c r="U50" s="117">
        <v>2.4565367977999702E-6</v>
      </c>
      <c r="V50" s="117">
        <v>3.4740176085972798E-6</v>
      </c>
      <c r="W50" s="117">
        <v>-1.38551955843523E-5</v>
      </c>
      <c r="X50" s="117">
        <v>8.8766505883363601E-6</v>
      </c>
      <c r="Y50" s="118">
        <v>-2.7724180606497698E-4</v>
      </c>
      <c r="Z50" s="117">
        <v>-2.011165276243E-5</v>
      </c>
      <c r="AA50" s="117">
        <v>6.4438129456815599E-6</v>
      </c>
      <c r="AB50" s="117">
        <v>4.2240058210710504E-6</v>
      </c>
      <c r="AC50" s="117">
        <v>-3.6050605877740902E-6</v>
      </c>
      <c r="AD50" s="117">
        <v>-2.47890307363796E-5</v>
      </c>
      <c r="AE50" s="117">
        <v>1.50270746702931E-5</v>
      </c>
      <c r="AF50" s="117">
        <v>-2.5790763968055998E-6</v>
      </c>
      <c r="AG50" s="117">
        <v>3.9545513428212199E-5</v>
      </c>
      <c r="AH50" s="117">
        <v>4.5978965873098396E-6</v>
      </c>
      <c r="AI50" s="117">
        <v>-7.50102094541878E-7</v>
      </c>
      <c r="AJ50" s="117">
        <v>7.3751257950989205E-7</v>
      </c>
      <c r="AK50" s="117">
        <v>-7.20061908704246E-8</v>
      </c>
      <c r="AL50" s="117">
        <v>-1.5332223458244999E-5</v>
      </c>
      <c r="AM50" s="117">
        <v>1.77228136958571E-5</v>
      </c>
      <c r="AN50" s="117">
        <v>1.0073544083641001E-7</v>
      </c>
      <c r="AO50" s="117">
        <v>-9.9755627093862199E-6</v>
      </c>
      <c r="AP50" s="117">
        <v>-5.7292016337184203E-5</v>
      </c>
      <c r="AQ50" s="117">
        <v>2.2963659470101102E-6</v>
      </c>
      <c r="AR50" s="117">
        <v>0</v>
      </c>
      <c r="AS50" s="117">
        <v>-3.6460803780613497E-7</v>
      </c>
      <c r="AT50" s="118">
        <v>-2.6137785773221498E-4</v>
      </c>
      <c r="AU50" s="118">
        <v>0</v>
      </c>
      <c r="AV50" s="118">
        <v>1.10937721582811E-4</v>
      </c>
      <c r="AW50" s="118">
        <v>0</v>
      </c>
      <c r="AX50" s="118">
        <v>2.27641542517629E-3</v>
      </c>
      <c r="AY50" s="117">
        <v>2.1758531332489598E-6</v>
      </c>
      <c r="AZ50" s="117">
        <v>1.8594010100652999E-5</v>
      </c>
      <c r="BA50" s="117">
        <v>1.7285607120176701E-5</v>
      </c>
      <c r="BB50" s="117">
        <v>6.0406518545928897E-5</v>
      </c>
      <c r="BC50" s="117">
        <v>3.3139413207727897E-5</v>
      </c>
      <c r="BD50" s="118">
        <v>-3.4923386034709902E-4</v>
      </c>
      <c r="BE50" s="117">
        <v>-1.23343015613286E-5</v>
      </c>
      <c r="BF50" s="117">
        <v>-2.9232447765117401E-6</v>
      </c>
      <c r="BG50" s="117">
        <v>0</v>
      </c>
      <c r="BH50" s="117">
        <v>-2.1473470801311601E-5</v>
      </c>
      <c r="BI50" s="117">
        <v>-2.4348192409166099E-5</v>
      </c>
      <c r="BJ50" s="117">
        <v>9.4882635532979698E-6</v>
      </c>
      <c r="BK50" s="117">
        <v>-6.47707161034107E-6</v>
      </c>
      <c r="BL50" s="117">
        <v>-4.1692584491812502E-6</v>
      </c>
      <c r="BM50" s="117">
        <v>-5.6589160600976497E-5</v>
      </c>
      <c r="BN50" s="117">
        <v>-2.4376685261113101E-5</v>
      </c>
      <c r="BO50" s="117">
        <v>-3.3541240633574902E-6</v>
      </c>
      <c r="BP50" s="117">
        <v>-2.27379056656089E-5</v>
      </c>
      <c r="BQ50" s="117">
        <v>0</v>
      </c>
      <c r="BR50" s="117">
        <v>3.2017594912593901E-5</v>
      </c>
      <c r="BS50" s="117">
        <v>-2.07907468939502E-5</v>
      </c>
      <c r="BT50" s="117">
        <v>2.2147558719747698E-6</v>
      </c>
      <c r="BU50" s="117">
        <v>0</v>
      </c>
      <c r="BV50" s="117">
        <v>1.30598857409089E-5</v>
      </c>
      <c r="BW50" s="117">
        <v>4.3444768243809398E-6</v>
      </c>
      <c r="BX50" s="117">
        <v>-1.9178387653485699E-5</v>
      </c>
      <c r="BY50" s="118">
        <v>1.12184075817249E-4</v>
      </c>
      <c r="BZ50" s="117">
        <v>-9.0990053968442099E-6</v>
      </c>
      <c r="CA50" s="117">
        <v>0</v>
      </c>
      <c r="CB50" s="117">
        <v>0</v>
      </c>
      <c r="CC50" s="117">
        <v>-2.68457506561329E-9</v>
      </c>
      <c r="CD50" s="117">
        <v>6.4460204725744203E-8</v>
      </c>
      <c r="CE50" s="117">
        <v>2.6237247572938602E-7</v>
      </c>
      <c r="CF50" s="117">
        <v>2.14285181279916E-7</v>
      </c>
      <c r="CG50" s="117">
        <v>7.1147908832496598E-8</v>
      </c>
      <c r="CH50" s="117">
        <v>7.0553831539815097E-8</v>
      </c>
      <c r="CI50" s="117">
        <v>2.4570020387962898E-7</v>
      </c>
      <c r="CJ50" s="117">
        <v>2.78717118364707E-6</v>
      </c>
      <c r="CK50" s="117">
        <v>-9.1439753747251399E-7</v>
      </c>
      <c r="CL50" s="117">
        <v>8.8011580444390201E-7</v>
      </c>
      <c r="CM50" s="117">
        <v>-4.8880807285966299E-7</v>
      </c>
      <c r="CN50" s="117">
        <v>1.7958379433003599E-6</v>
      </c>
      <c r="CO50" s="117">
        <v>9.17599234417846E-7</v>
      </c>
      <c r="CP50" s="117">
        <v>-2.3704610964608199E-7</v>
      </c>
      <c r="CQ50" s="117">
        <v>-6.4077139467315197E-7</v>
      </c>
      <c r="CR50" s="117">
        <v>3.77657014916617E-7</v>
      </c>
      <c r="CS50" s="117">
        <v>-1.3051963708675301E-6</v>
      </c>
      <c r="CT50" s="117">
        <v>1.0167498624165401E-6</v>
      </c>
      <c r="CU50" s="117">
        <v>-7.0735968121201696E-6</v>
      </c>
      <c r="CV50" s="117">
        <v>-8.3673281381588396E-5</v>
      </c>
      <c r="CW50" s="117">
        <v>4.1823489814853697E-6</v>
      </c>
      <c r="CX50" s="117">
        <v>8.6003563887181302E-6</v>
      </c>
      <c r="CY50" s="117">
        <v>1.45994160162362E-5</v>
      </c>
      <c r="CZ50" s="117">
        <v>-1.1271429024932901E-5</v>
      </c>
      <c r="DA50" s="117">
        <v>1.3892845769201001E-5</v>
      </c>
      <c r="DB50" s="117">
        <v>5.32818434667683E-6</v>
      </c>
      <c r="DC50" s="117">
        <v>4.5477882593826499E-5</v>
      </c>
      <c r="DD50" s="117">
        <v>-2.30748572312784E-5</v>
      </c>
      <c r="DE50" s="117">
        <v>-4.3814542962656199E-6</v>
      </c>
      <c r="DF50" s="117">
        <v>-2.1659430220598401E-5</v>
      </c>
      <c r="DG50" s="117">
        <v>-6.2390663617231404E-6</v>
      </c>
      <c r="DH50" s="117">
        <v>1.90713642513195E-5</v>
      </c>
      <c r="DI50" s="117">
        <v>-5.1922571486668801E-5</v>
      </c>
      <c r="DJ50" s="117">
        <v>-2.1141842864318501E-5</v>
      </c>
      <c r="DK50" s="118">
        <v>1.56408397907812E-4</v>
      </c>
      <c r="DL50" s="117">
        <v>9.3498699682017797E-6</v>
      </c>
      <c r="DM50" s="117">
        <v>-1.5971876413094499E-5</v>
      </c>
      <c r="DN50" s="117">
        <v>2.4914147284198701E-5</v>
      </c>
      <c r="DO50" s="117">
        <v>-3.3745511764307997E-5</v>
      </c>
      <c r="DP50" s="117">
        <v>-1.15253655994741E-5</v>
      </c>
      <c r="DQ50" s="117">
        <v>4.20314688465899E-5</v>
      </c>
      <c r="DR50" s="117">
        <v>8.5590506676616894E-5</v>
      </c>
      <c r="DS50" s="117">
        <v>2.57224043257156E-5</v>
      </c>
      <c r="DT50" s="117">
        <v>-9.2520226209631205E-6</v>
      </c>
      <c r="DU50" s="117">
        <v>-7.6299258346500004E-5</v>
      </c>
      <c r="DV50" s="117">
        <v>3.2848600065058699E-5</v>
      </c>
      <c r="DW50" s="119">
        <v>-1.5315419941063699E-3</v>
      </c>
    </row>
    <row r="51" spans="2:127" s="12" customFormat="1" ht="15.75" x14ac:dyDescent="0.25">
      <c r="B51" s="16" t="s">
        <v>80</v>
      </c>
      <c r="C51" s="1">
        <f>INDEX(Input_Cases!$B:$C,MATCH('D2T Female'!$B51,Input_Cases!$B:$B,0),2)</f>
        <v>0</v>
      </c>
      <c r="E51" s="50"/>
      <c r="F51" s="7"/>
      <c r="G51" s="205"/>
      <c r="H51" s="7" t="s">
        <v>40</v>
      </c>
      <c r="I51" s="22">
        <f t="shared" si="4"/>
        <v>0</v>
      </c>
      <c r="J51" s="23">
        <v>0.170964143412556</v>
      </c>
      <c r="P51" s="7" t="str">
        <f t="shared" si="2"/>
        <v>X</v>
      </c>
      <c r="Q51" s="7" t="str">
        <f t="shared" si="3"/>
        <v>X</v>
      </c>
      <c r="R51" s="12" t="str">
        <v>Ast</v>
      </c>
      <c r="S51" s="128" t="s">
        <v>40</v>
      </c>
      <c r="T51" s="117">
        <v>1.0375789378530199E-6</v>
      </c>
      <c r="U51" s="117">
        <v>-4.7262072018663399E-7</v>
      </c>
      <c r="V51" s="117">
        <v>-2.3460745214585799E-6</v>
      </c>
      <c r="W51" s="117">
        <v>-2.7349563727825299E-6</v>
      </c>
      <c r="X51" s="117">
        <v>-5.7127006713935501E-6</v>
      </c>
      <c r="Y51" s="117">
        <v>-1.60938858034828E-5</v>
      </c>
      <c r="Z51" s="117">
        <v>1.0757959352699E-6</v>
      </c>
      <c r="AA51" s="117">
        <v>-2.65698396589717E-6</v>
      </c>
      <c r="AB51" s="117">
        <v>-4.78417145540868E-6</v>
      </c>
      <c r="AC51" s="117">
        <v>-8.6650166023990998E-6</v>
      </c>
      <c r="AD51" s="117">
        <v>-1.30230380190911E-6</v>
      </c>
      <c r="AE51" s="117">
        <v>9.02296519653871E-7</v>
      </c>
      <c r="AF51" s="117">
        <v>5.9494364585753504E-7</v>
      </c>
      <c r="AG51" s="117">
        <v>-2.2832130488852099E-5</v>
      </c>
      <c r="AH51" s="117">
        <v>8.1502731117796205E-7</v>
      </c>
      <c r="AI51" s="117">
        <v>1.14513195114526E-5</v>
      </c>
      <c r="AJ51" s="117">
        <v>-5.9017521409689502E-7</v>
      </c>
      <c r="AK51" s="117">
        <v>2.93902379339581E-6</v>
      </c>
      <c r="AL51" s="117">
        <v>-4.35459462385276E-6</v>
      </c>
      <c r="AM51" s="117">
        <v>6.0953162927395903E-6</v>
      </c>
      <c r="AN51" s="117">
        <v>3.48401951563121E-6</v>
      </c>
      <c r="AO51" s="117">
        <v>-1.6023508272246699E-6</v>
      </c>
      <c r="AP51" s="117">
        <v>-1.7010427787996898E-5</v>
      </c>
      <c r="AQ51" s="117">
        <v>2.9967898695292802E-7</v>
      </c>
      <c r="AR51" s="117">
        <v>0</v>
      </c>
      <c r="AS51" s="117">
        <v>-7.7177962881310099E-6</v>
      </c>
      <c r="AT51" s="117">
        <v>-5.9902370317243901E-5</v>
      </c>
      <c r="AU51" s="117">
        <v>0</v>
      </c>
      <c r="AV51" s="117">
        <v>6.6423441505282802E-6</v>
      </c>
      <c r="AW51" s="117">
        <v>0</v>
      </c>
      <c r="AX51" s="117">
        <v>2.1758531332489899E-6</v>
      </c>
      <c r="AY51" s="118">
        <v>2.9691089691607998E-4</v>
      </c>
      <c r="AZ51" s="117">
        <v>-6.3767598036188402E-6</v>
      </c>
      <c r="BA51" s="117">
        <v>-2.2797242540101401E-5</v>
      </c>
      <c r="BB51" s="117">
        <v>-2.0990042938099201E-6</v>
      </c>
      <c r="BC51" s="117">
        <v>-2.5084610218315201E-5</v>
      </c>
      <c r="BD51" s="117">
        <v>-2.8201122888590701E-5</v>
      </c>
      <c r="BE51" s="117">
        <v>-8.5334018799311601E-5</v>
      </c>
      <c r="BF51" s="117">
        <v>-1.2719481430681101E-5</v>
      </c>
      <c r="BG51" s="117">
        <v>0</v>
      </c>
      <c r="BH51" s="117">
        <v>-6.54775536897035E-6</v>
      </c>
      <c r="BI51" s="117">
        <v>-6.1673333454567299E-6</v>
      </c>
      <c r="BJ51" s="117">
        <v>-4.9750001408014997E-6</v>
      </c>
      <c r="BK51" s="117">
        <v>2.7972365392414101E-6</v>
      </c>
      <c r="BL51" s="117">
        <v>-6.9822815837153801E-6</v>
      </c>
      <c r="BM51" s="118">
        <v>2.11488187143711E-4</v>
      </c>
      <c r="BN51" s="117">
        <v>-3.66729067951412E-6</v>
      </c>
      <c r="BO51" s="117">
        <v>-4.7003238281243302E-6</v>
      </c>
      <c r="BP51" s="117">
        <v>1.57484745066463E-6</v>
      </c>
      <c r="BQ51" s="117">
        <v>0</v>
      </c>
      <c r="BR51" s="117">
        <v>6.5804977764576995E-5</v>
      </c>
      <c r="BS51" s="117">
        <v>-1.55665510344208E-5</v>
      </c>
      <c r="BT51" s="117">
        <v>-5.8016648039659498E-6</v>
      </c>
      <c r="BU51" s="117">
        <v>0</v>
      </c>
      <c r="BV51" s="117">
        <v>-1.8735469819890399E-6</v>
      </c>
      <c r="BW51" s="117">
        <v>-7.0997982172355996E-6</v>
      </c>
      <c r="BX51" s="117">
        <v>2.7632443369741099E-6</v>
      </c>
      <c r="BY51" s="117">
        <v>1.5366349748504899E-5</v>
      </c>
      <c r="BZ51" s="117">
        <v>-8.0924989027775801E-6</v>
      </c>
      <c r="CA51" s="117">
        <v>0</v>
      </c>
      <c r="CB51" s="117">
        <v>0</v>
      </c>
      <c r="CC51" s="117">
        <v>-2.03395226538961E-9</v>
      </c>
      <c r="CD51" s="117">
        <v>-7.8518135836720998E-8</v>
      </c>
      <c r="CE51" s="117">
        <v>-1.89368070000033E-6</v>
      </c>
      <c r="CF51" s="117">
        <v>1.3572852323722899E-7</v>
      </c>
      <c r="CG51" s="117">
        <v>4.2735848196183501E-7</v>
      </c>
      <c r="CH51" s="117">
        <v>1.52032078220934E-7</v>
      </c>
      <c r="CI51" s="117">
        <v>-1.2189473759535899E-7</v>
      </c>
      <c r="CJ51" s="117">
        <v>7.6984941101724698E-7</v>
      </c>
      <c r="CK51" s="117">
        <v>2.1783826730359899E-8</v>
      </c>
      <c r="CL51" s="117">
        <v>2.2539988672849299E-7</v>
      </c>
      <c r="CM51" s="117">
        <v>3.3775651244873003E-7</v>
      </c>
      <c r="CN51" s="117">
        <v>2.7204951512378602E-7</v>
      </c>
      <c r="CO51" s="117">
        <v>2.6770543325526001E-7</v>
      </c>
      <c r="CP51" s="117">
        <v>6.7437812235463795E-8</v>
      </c>
      <c r="CQ51" s="117">
        <v>-9.4430653054140099E-7</v>
      </c>
      <c r="CR51" s="117">
        <v>-2.6272295599340901E-7</v>
      </c>
      <c r="CS51" s="117">
        <v>-4.79763318367351E-8</v>
      </c>
      <c r="CT51" s="117">
        <v>-8.1724259293806703E-8</v>
      </c>
      <c r="CU51" s="117">
        <v>1.32296130784834E-5</v>
      </c>
      <c r="CV51" s="117">
        <v>-5.47720257226E-7</v>
      </c>
      <c r="CW51" s="117">
        <v>4.45500851255717E-7</v>
      </c>
      <c r="CX51" s="118">
        <v>-2.7731110326919298E-4</v>
      </c>
      <c r="CY51" s="117">
        <v>-4.7918792088762901E-6</v>
      </c>
      <c r="CZ51" s="117">
        <v>-5.9972631874757298E-7</v>
      </c>
      <c r="DA51" s="117">
        <v>4.1837506043981102E-6</v>
      </c>
      <c r="DB51" s="117">
        <v>-4.7028416984126596E-6</v>
      </c>
      <c r="DC51" s="117">
        <v>2.4886601977004399E-5</v>
      </c>
      <c r="DD51" s="117">
        <v>-3.4774135643954598E-6</v>
      </c>
      <c r="DE51" s="117">
        <v>1.8378723766803799E-7</v>
      </c>
      <c r="DF51" s="117">
        <v>2.1950150680885202E-6</v>
      </c>
      <c r="DG51" s="117">
        <v>-9.2466536836278104E-6</v>
      </c>
      <c r="DH51" s="117">
        <v>1.4696533850873201E-5</v>
      </c>
      <c r="DI51" s="117">
        <v>-5.7343647825893198E-6</v>
      </c>
      <c r="DJ51" s="117">
        <v>-9.82606068681729E-6</v>
      </c>
      <c r="DK51" s="117">
        <v>-8.4227420691122097E-6</v>
      </c>
      <c r="DL51" s="117">
        <v>1.83030176309085E-6</v>
      </c>
      <c r="DM51" s="117">
        <v>-6.3376775210439301E-6</v>
      </c>
      <c r="DN51" s="117">
        <v>7.2064714389016703E-6</v>
      </c>
      <c r="DO51" s="117">
        <v>-1.0241106999133201E-6</v>
      </c>
      <c r="DP51" s="117">
        <v>4.6085773761077201E-7</v>
      </c>
      <c r="DQ51" s="117">
        <v>1.6602335426577199E-6</v>
      </c>
      <c r="DR51" s="117">
        <v>6.6816066443553799E-6</v>
      </c>
      <c r="DS51" s="117">
        <v>-1.14795231819241E-5</v>
      </c>
      <c r="DT51" s="117">
        <v>9.7856472407706503E-6</v>
      </c>
      <c r="DU51" s="117">
        <v>-7.1482909540780899E-7</v>
      </c>
      <c r="DV51" s="117">
        <v>-3.1055851489851301E-6</v>
      </c>
      <c r="DW51" s="120">
        <v>9.0040137204626294E-6</v>
      </c>
    </row>
    <row r="52" spans="2:127" s="12" customFormat="1" ht="15.75" x14ac:dyDescent="0.25">
      <c r="B52" s="16" t="s">
        <v>81</v>
      </c>
      <c r="C52" s="1">
        <f>INDEX(Input_Cases!$B:$C,MATCH('D2T Female'!$B52,Input_Cases!$B:$B,0),2)</f>
        <v>0</v>
      </c>
      <c r="E52" s="50"/>
      <c r="F52" s="7"/>
      <c r="G52" s="205"/>
      <c r="H52" s="7" t="s">
        <v>42</v>
      </c>
      <c r="I52" s="22">
        <f t="shared" si="4"/>
        <v>0</v>
      </c>
      <c r="J52" s="23">
        <v>0.865116475873833</v>
      </c>
      <c r="P52" s="7" t="str">
        <f t="shared" ref="P52:P83" si="5">IF(H52=S52,"X","")</f>
        <v>X</v>
      </c>
      <c r="Q52" s="7" t="str">
        <f t="shared" si="3"/>
        <v>X</v>
      </c>
      <c r="R52" s="12" t="str">
        <v>Bli</v>
      </c>
      <c r="S52" s="128" t="s">
        <v>42</v>
      </c>
      <c r="T52" s="117">
        <v>1.9040316381951E-5</v>
      </c>
      <c r="U52" s="117">
        <v>-3.3839274166356299E-6</v>
      </c>
      <c r="V52" s="117">
        <v>-1.06631527229531E-5</v>
      </c>
      <c r="W52" s="117">
        <v>1.07794236974976E-5</v>
      </c>
      <c r="X52" s="117">
        <v>-9.2016183508510906E-8</v>
      </c>
      <c r="Y52" s="118">
        <v>4.0175537468812602E-4</v>
      </c>
      <c r="Z52" s="118">
        <v>4.31580034124817E-4</v>
      </c>
      <c r="AA52" s="117">
        <v>-1.30534620860795E-5</v>
      </c>
      <c r="AB52" s="117">
        <v>4.6744374742270403E-5</v>
      </c>
      <c r="AC52" s="117">
        <v>3.0864564519349203E-5</v>
      </c>
      <c r="AD52" s="117">
        <v>-1.0816878783117899E-7</v>
      </c>
      <c r="AE52" s="117">
        <v>-7.60313937771489E-6</v>
      </c>
      <c r="AF52" s="117">
        <v>-7.3154157945909399E-6</v>
      </c>
      <c r="AG52" s="118">
        <v>2.7572393283455398E-4</v>
      </c>
      <c r="AH52" s="117">
        <v>9.6180773185623108E-6</v>
      </c>
      <c r="AI52" s="117">
        <v>6.5004111650807797E-5</v>
      </c>
      <c r="AJ52" s="117">
        <v>-1.35734076798828E-5</v>
      </c>
      <c r="AK52" s="117">
        <v>8.0437142883412502E-5</v>
      </c>
      <c r="AL52" s="118">
        <v>-1.7244396668851601E-4</v>
      </c>
      <c r="AM52" s="117">
        <v>-8.6808301360507702E-5</v>
      </c>
      <c r="AN52" s="117">
        <v>-2.5708191724312399E-5</v>
      </c>
      <c r="AO52" s="117">
        <v>3.2940987205295599E-5</v>
      </c>
      <c r="AP52" s="117">
        <v>7.0555348586944904E-5</v>
      </c>
      <c r="AQ52" s="117">
        <v>-6.03517822830152E-5</v>
      </c>
      <c r="AR52" s="117">
        <v>0</v>
      </c>
      <c r="AS52" s="118">
        <v>-4.20400409574925E-4</v>
      </c>
      <c r="AT52" s="118">
        <v>5.8789550190795905E-4</v>
      </c>
      <c r="AU52" s="118">
        <v>0</v>
      </c>
      <c r="AV52" s="118">
        <v>-2.7614072542714498E-3</v>
      </c>
      <c r="AW52" s="118">
        <v>0</v>
      </c>
      <c r="AX52" s="117">
        <v>1.8594010100665999E-5</v>
      </c>
      <c r="AY52" s="117">
        <v>-6.3767598036234396E-6</v>
      </c>
      <c r="AZ52" s="118">
        <v>4.3605475754146202E-2</v>
      </c>
      <c r="BA52" s="117">
        <v>-4.30838698893356E-5</v>
      </c>
      <c r="BB52" s="118">
        <v>1.0463624582287699E-4</v>
      </c>
      <c r="BC52" s="117">
        <v>-3.3833792364388003E-5</v>
      </c>
      <c r="BD52" s="118">
        <v>1.0777963273769201E-4</v>
      </c>
      <c r="BE52" s="118">
        <v>-2.1552283462247701E-4</v>
      </c>
      <c r="BF52" s="117">
        <v>-3.71554755265279E-6</v>
      </c>
      <c r="BG52" s="117">
        <v>0</v>
      </c>
      <c r="BH52" s="118">
        <v>-7.3304798695545596E-4</v>
      </c>
      <c r="BI52" s="117">
        <v>-1.8066994969278899E-5</v>
      </c>
      <c r="BJ52" s="117">
        <v>-5.6975396936127897E-5</v>
      </c>
      <c r="BK52" s="118">
        <v>2.23687733389796E-4</v>
      </c>
      <c r="BL52" s="117">
        <v>2.81871204259378E-5</v>
      </c>
      <c r="BM52" s="118">
        <v>-4.6129508207877598E-4</v>
      </c>
      <c r="BN52" s="117">
        <v>3.4715778492848001E-5</v>
      </c>
      <c r="BO52" s="117">
        <v>-3.2388846652955903E-5</v>
      </c>
      <c r="BP52" s="118">
        <v>-7.2094413580742602E-4</v>
      </c>
      <c r="BQ52" s="118">
        <v>0</v>
      </c>
      <c r="BR52" s="118">
        <v>-1.1059243340308699E-3</v>
      </c>
      <c r="BS52" s="118">
        <v>-7.5871205030548399E-4</v>
      </c>
      <c r="BT52" s="117">
        <v>-2.5024187951759601E-5</v>
      </c>
      <c r="BU52" s="117">
        <v>0</v>
      </c>
      <c r="BV52" s="117">
        <v>-2.1959949848896E-5</v>
      </c>
      <c r="BW52" s="117">
        <v>-1.00615673657014E-5</v>
      </c>
      <c r="BX52" s="118">
        <v>-1.4003304952599701E-4</v>
      </c>
      <c r="BY52" s="118">
        <v>1.3819426069797201E-4</v>
      </c>
      <c r="BZ52" s="117">
        <v>-4.1294765701517002E-7</v>
      </c>
      <c r="CA52" s="117">
        <v>0</v>
      </c>
      <c r="CB52" s="117">
        <v>0</v>
      </c>
      <c r="CC52" s="117">
        <v>7.0355532889972197E-7</v>
      </c>
      <c r="CD52" s="117">
        <v>4.6141649749273097E-6</v>
      </c>
      <c r="CE52" s="117">
        <v>5.35195882938317E-6</v>
      </c>
      <c r="CF52" s="117">
        <v>9.2680910895064296E-6</v>
      </c>
      <c r="CG52" s="117">
        <v>2.3764263796616601E-6</v>
      </c>
      <c r="CH52" s="117">
        <v>1.05444394705791E-5</v>
      </c>
      <c r="CI52" s="117">
        <v>-5.5491767306327601E-6</v>
      </c>
      <c r="CJ52" s="117">
        <v>-9.0897016338449508E-6</v>
      </c>
      <c r="CK52" s="117">
        <v>-6.1318446812023399E-7</v>
      </c>
      <c r="CL52" s="117">
        <v>-9.3153968946888597E-7</v>
      </c>
      <c r="CM52" s="117">
        <v>-3.7310225008355902E-6</v>
      </c>
      <c r="CN52" s="117">
        <v>-6.8381117953045798E-6</v>
      </c>
      <c r="CO52" s="117">
        <v>-2.8593188267146101E-6</v>
      </c>
      <c r="CP52" s="118">
        <v>-5.3142565774236901E-4</v>
      </c>
      <c r="CQ52" s="117">
        <v>1.21346519574681E-5</v>
      </c>
      <c r="CR52" s="117">
        <v>1.3493947026801399E-6</v>
      </c>
      <c r="CS52" s="117">
        <v>3.75796212352638E-5</v>
      </c>
      <c r="CT52" s="117">
        <v>3.5321935817247698E-6</v>
      </c>
      <c r="CU52" s="117">
        <v>6.4363497958375794E-5</v>
      </c>
      <c r="CV52" s="117">
        <v>-9.4065435085811005E-6</v>
      </c>
      <c r="CW52" s="117">
        <v>1.0863944184960599E-5</v>
      </c>
      <c r="CX52" s="117">
        <v>-1.5617649885778601E-5</v>
      </c>
      <c r="CY52" s="117">
        <v>-9.7038360336863105E-5</v>
      </c>
      <c r="CZ52" s="117">
        <v>4.5519868193794799E-5</v>
      </c>
      <c r="DA52" s="117">
        <v>1.7967093380969701E-5</v>
      </c>
      <c r="DB52" s="117">
        <v>-1.8623492051949402E-5</v>
      </c>
      <c r="DC52" s="117">
        <v>6.8421641461090297E-6</v>
      </c>
      <c r="DD52" s="118">
        <v>-1.84758052377631E-4</v>
      </c>
      <c r="DE52" s="117">
        <v>6.8491907017390494E-5</v>
      </c>
      <c r="DF52" s="117">
        <v>8.0703506508005395E-5</v>
      </c>
      <c r="DG52" s="117">
        <v>8.7799430649961402E-5</v>
      </c>
      <c r="DH52" s="117">
        <v>-4.7825178345264999E-5</v>
      </c>
      <c r="DI52" s="117">
        <v>-9.3432848482930694E-5</v>
      </c>
      <c r="DJ52" s="117">
        <v>-4.9268351949066601E-5</v>
      </c>
      <c r="DK52" s="118">
        <v>-1.37980861557965E-4</v>
      </c>
      <c r="DL52" s="117">
        <v>-2.3390398129331899E-5</v>
      </c>
      <c r="DM52" s="117">
        <v>3.58917591462806E-5</v>
      </c>
      <c r="DN52" s="118">
        <v>-1.0553514076393301E-4</v>
      </c>
      <c r="DO52" s="117">
        <v>4.32372598917941E-5</v>
      </c>
      <c r="DP52" s="118">
        <v>-1.9077088850397699E-3</v>
      </c>
      <c r="DQ52" s="118">
        <v>1.3793992422449401E-4</v>
      </c>
      <c r="DR52" s="118">
        <v>2.0013605640333701E-4</v>
      </c>
      <c r="DS52" s="117">
        <v>-1.3139028274872001E-5</v>
      </c>
      <c r="DT52" s="117">
        <v>2.3246396195081998E-5</v>
      </c>
      <c r="DU52" s="118">
        <v>-1.0338450106591499E-4</v>
      </c>
      <c r="DV52" s="118">
        <v>-1.5261929893943901E-4</v>
      </c>
      <c r="DW52" s="119">
        <v>1.14045567710867E-4</v>
      </c>
    </row>
    <row r="53" spans="2:127" s="12" customFormat="1" ht="15.75" x14ac:dyDescent="0.25">
      <c r="B53" s="16" t="s">
        <v>145</v>
      </c>
      <c r="C53" s="1">
        <f>INDEX(Input_Cases!$B:$C,MATCH('D2T Female'!$B53,Input_Cases!$B:$B,0),2)</f>
        <v>0</v>
      </c>
      <c r="E53" s="50"/>
      <c r="F53" s="7"/>
      <c r="G53" s="205"/>
      <c r="H53" s="7" t="s">
        <v>132</v>
      </c>
      <c r="I53" s="22">
        <f t="shared" si="4"/>
        <v>0</v>
      </c>
      <c r="J53" s="23">
        <v>0.26800059253521702</v>
      </c>
      <c r="P53" s="7" t="str">
        <f t="shared" si="5"/>
        <v>X</v>
      </c>
      <c r="Q53" s="7" t="str">
        <f t="shared" si="3"/>
        <v>X</v>
      </c>
      <c r="R53" s="12" t="str">
        <v>Bro</v>
      </c>
      <c r="S53" s="128" t="s">
        <v>132</v>
      </c>
      <c r="T53" s="117">
        <v>1.87035200342697E-7</v>
      </c>
      <c r="U53" s="117">
        <v>6.1264304391363997E-6</v>
      </c>
      <c r="V53" s="117">
        <v>1.32037175708729E-6</v>
      </c>
      <c r="W53" s="117">
        <v>5.1979070539842301E-6</v>
      </c>
      <c r="X53" s="117">
        <v>-9.52951800386781E-6</v>
      </c>
      <c r="Y53" s="118">
        <v>-1.7751999520076501E-4</v>
      </c>
      <c r="Z53" s="117">
        <v>1.8677038580051701E-5</v>
      </c>
      <c r="AA53" s="117">
        <v>1.43022621957292E-5</v>
      </c>
      <c r="AB53" s="117">
        <v>1.13728948638734E-6</v>
      </c>
      <c r="AC53" s="117">
        <v>1.2355031450383701E-5</v>
      </c>
      <c r="AD53" s="117">
        <v>-1.0465584072623601E-6</v>
      </c>
      <c r="AE53" s="117">
        <v>1.74890381667945E-6</v>
      </c>
      <c r="AF53" s="117">
        <v>2.6650916185433301E-6</v>
      </c>
      <c r="AG53" s="117">
        <v>3.5991346727228602E-5</v>
      </c>
      <c r="AH53" s="117">
        <v>-8.9347986930352008E-6</v>
      </c>
      <c r="AI53" s="117">
        <v>1.66725475337539E-5</v>
      </c>
      <c r="AJ53" s="117">
        <v>-1.8597043731957801E-6</v>
      </c>
      <c r="AK53" s="117">
        <v>-3.9426337758065198E-6</v>
      </c>
      <c r="AL53" s="117">
        <v>-3.3492021951234801E-6</v>
      </c>
      <c r="AM53" s="117">
        <v>-7.0645868046448598E-6</v>
      </c>
      <c r="AN53" s="117">
        <v>-2.42124740852079E-6</v>
      </c>
      <c r="AO53" s="117">
        <v>1.3247824558651601E-6</v>
      </c>
      <c r="AP53" s="117">
        <v>2.1629270714129701E-5</v>
      </c>
      <c r="AQ53" s="117">
        <v>2.9853961251334399E-7</v>
      </c>
      <c r="AR53" s="117">
        <v>0</v>
      </c>
      <c r="AS53" s="117">
        <v>7.9603032390467099E-6</v>
      </c>
      <c r="AT53" s="117">
        <v>-4.0031256492440599E-5</v>
      </c>
      <c r="AU53" s="117">
        <v>0</v>
      </c>
      <c r="AV53" s="117">
        <v>4.1106000296971299E-5</v>
      </c>
      <c r="AW53" s="117">
        <v>0</v>
      </c>
      <c r="AX53" s="117">
        <v>1.72856071201748E-5</v>
      </c>
      <c r="AY53" s="117">
        <v>-2.2797242540101601E-5</v>
      </c>
      <c r="AZ53" s="117">
        <v>-4.3083869889307099E-5</v>
      </c>
      <c r="BA53" s="118">
        <v>1.2831728448176099E-3</v>
      </c>
      <c r="BB53" s="117">
        <v>-3.12067171527601E-6</v>
      </c>
      <c r="BC53" s="117">
        <v>-1.35271445318196E-6</v>
      </c>
      <c r="BD53" s="117">
        <v>-9.6351323302380692E-6</v>
      </c>
      <c r="BE53" s="117">
        <v>-6.1622472456922598E-5</v>
      </c>
      <c r="BF53" s="117">
        <v>-3.3689596355869399E-5</v>
      </c>
      <c r="BG53" s="117">
        <v>0</v>
      </c>
      <c r="BH53" s="117">
        <v>-2.6076779429066599E-5</v>
      </c>
      <c r="BI53" s="117">
        <v>3.6361249232064898E-6</v>
      </c>
      <c r="BJ53" s="117">
        <v>8.8664682222407097E-6</v>
      </c>
      <c r="BK53" s="117">
        <v>-2.8691943970129901E-5</v>
      </c>
      <c r="BL53" s="117">
        <v>-6.2857864163148598E-6</v>
      </c>
      <c r="BM53" s="118">
        <v>-1.12683058575304E-4</v>
      </c>
      <c r="BN53" s="117">
        <v>1.0453927712751799E-6</v>
      </c>
      <c r="BO53" s="117">
        <v>-2.2146568136699201E-6</v>
      </c>
      <c r="BP53" s="117">
        <v>-1.76037216864091E-5</v>
      </c>
      <c r="BQ53" s="117">
        <v>0</v>
      </c>
      <c r="BR53" s="117">
        <v>-3.1399367308121502E-5</v>
      </c>
      <c r="BS53" s="117">
        <v>3.8393980050907402E-5</v>
      </c>
      <c r="BT53" s="117">
        <v>-1.88591138077031E-6</v>
      </c>
      <c r="BU53" s="117">
        <v>0</v>
      </c>
      <c r="BV53" s="118">
        <v>-1.9755629289309901E-4</v>
      </c>
      <c r="BW53" s="117">
        <v>-1.4244141227323501E-5</v>
      </c>
      <c r="BX53" s="117">
        <v>1.7271868362853799E-5</v>
      </c>
      <c r="BY53" s="117">
        <v>7.7037010694116495E-6</v>
      </c>
      <c r="BZ53" s="117">
        <v>-2.2252304318153301E-5</v>
      </c>
      <c r="CA53" s="117">
        <v>0</v>
      </c>
      <c r="CB53" s="117">
        <v>0</v>
      </c>
      <c r="CC53" s="117">
        <v>-4.5595714289440901E-9</v>
      </c>
      <c r="CD53" s="117">
        <v>-1.64981598898604E-7</v>
      </c>
      <c r="CE53" s="117">
        <v>1.40046968877709E-6</v>
      </c>
      <c r="CF53" s="117">
        <v>-3.3846344194740901E-7</v>
      </c>
      <c r="CG53" s="117">
        <v>6.1926068823349896E-8</v>
      </c>
      <c r="CH53" s="117">
        <v>4.0041666021279902E-7</v>
      </c>
      <c r="CI53" s="117">
        <v>-1.6837447141352001E-7</v>
      </c>
      <c r="CJ53" s="117">
        <v>5.61137364903147E-7</v>
      </c>
      <c r="CK53" s="117">
        <v>1.35075742269865E-8</v>
      </c>
      <c r="CL53" s="117">
        <v>-9.8780538920243905E-8</v>
      </c>
      <c r="CM53" s="117">
        <v>-4.6536702365927898E-7</v>
      </c>
      <c r="CN53" s="117">
        <v>2.5449391862341602E-6</v>
      </c>
      <c r="CO53" s="117">
        <v>4.1648625587068E-7</v>
      </c>
      <c r="CP53" s="117">
        <v>5.8066439540436699E-7</v>
      </c>
      <c r="CQ53" s="117">
        <v>4.7077048758741898E-7</v>
      </c>
      <c r="CR53" s="117">
        <v>4.2252967659763601E-7</v>
      </c>
      <c r="CS53" s="117">
        <v>-1.0931768156821799E-8</v>
      </c>
      <c r="CT53" s="117">
        <v>1.5775154295069501E-7</v>
      </c>
      <c r="CU53" s="117">
        <v>5.3982506581428504E-6</v>
      </c>
      <c r="CV53" s="117">
        <v>-2.87951938491354E-6</v>
      </c>
      <c r="CW53" s="117">
        <v>1.4981608883282399E-7</v>
      </c>
      <c r="CX53" s="117">
        <v>-4.3279177780983003E-6</v>
      </c>
      <c r="CY53" s="117">
        <v>-3.67505663161166E-6</v>
      </c>
      <c r="CZ53" s="117">
        <v>6.9434780156097397E-7</v>
      </c>
      <c r="DA53" s="117">
        <v>-1.20463630220838E-5</v>
      </c>
      <c r="DB53" s="117">
        <v>-5.8290796635215396E-6</v>
      </c>
      <c r="DC53" s="117">
        <v>1.17667832392493E-6</v>
      </c>
      <c r="DD53" s="117">
        <v>1.04498009253988E-5</v>
      </c>
      <c r="DE53" s="117">
        <v>2.8692585003945098E-6</v>
      </c>
      <c r="DF53" s="117">
        <v>-1.4348805884044501E-6</v>
      </c>
      <c r="DG53" s="117">
        <v>7.4218506726810101E-6</v>
      </c>
      <c r="DH53" s="117">
        <v>5.4819349789566496E-6</v>
      </c>
      <c r="DI53" s="117">
        <v>-3.0160739893214599E-7</v>
      </c>
      <c r="DJ53" s="117">
        <v>1.30460523445534E-6</v>
      </c>
      <c r="DK53" s="117">
        <v>-4.0692631384100597E-5</v>
      </c>
      <c r="DL53" s="117">
        <v>2.4512817360783899E-6</v>
      </c>
      <c r="DM53" s="117">
        <v>-8.6836564416601896E-6</v>
      </c>
      <c r="DN53" s="117">
        <v>1.4589198904507599E-5</v>
      </c>
      <c r="DO53" s="117">
        <v>-1.0839809782924201E-6</v>
      </c>
      <c r="DP53" s="117">
        <v>5.1953528613703104E-6</v>
      </c>
      <c r="DQ53" s="117">
        <v>1.36355017695655E-5</v>
      </c>
      <c r="DR53" s="117">
        <v>1.9628440591832301E-6</v>
      </c>
      <c r="DS53" s="117">
        <v>-3.42724286462225E-5</v>
      </c>
      <c r="DT53" s="117">
        <v>-8.4660003267369403E-6</v>
      </c>
      <c r="DU53" s="117">
        <v>-2.9392270050640499E-5</v>
      </c>
      <c r="DV53" s="117">
        <v>1.8880470074131901E-5</v>
      </c>
      <c r="DW53" s="120">
        <v>-1.8907614358738999E-5</v>
      </c>
    </row>
    <row r="54" spans="2:127" s="12" customFormat="1" ht="15.75" x14ac:dyDescent="0.25">
      <c r="B54" s="16" t="s">
        <v>82</v>
      </c>
      <c r="C54" s="1">
        <f>INDEX(Input_Cases!$B:$C,MATCH('D2T Female'!$B54,Input_Cases!$B:$B,0),2)</f>
        <v>0</v>
      </c>
      <c r="E54" s="50"/>
      <c r="F54" s="7"/>
      <c r="G54" s="205"/>
      <c r="H54" s="7" t="s">
        <v>45</v>
      </c>
      <c r="I54" s="22">
        <f t="shared" si="4"/>
        <v>0</v>
      </c>
      <c r="J54" s="23">
        <v>3.2079390268116801</v>
      </c>
      <c r="P54" s="7" t="str">
        <f t="shared" si="5"/>
        <v>X</v>
      </c>
      <c r="Q54" s="7" t="str">
        <f t="shared" si="3"/>
        <v>X</v>
      </c>
      <c r="R54" s="12" t="str">
        <v>Can</v>
      </c>
      <c r="S54" s="128" t="s">
        <v>45</v>
      </c>
      <c r="T54" s="117">
        <v>4.6781332332150099E-5</v>
      </c>
      <c r="U54" s="117">
        <v>2.0347223966727099E-5</v>
      </c>
      <c r="V54" s="117">
        <v>-1.07372122812181E-5</v>
      </c>
      <c r="W54" s="117">
        <v>1.8919280029233101E-5</v>
      </c>
      <c r="X54" s="117">
        <v>-4.1271004696013101E-7</v>
      </c>
      <c r="Y54" s="118">
        <v>-1.82623788463424E-4</v>
      </c>
      <c r="Z54" s="118">
        <v>-1.5929180315936201E-4</v>
      </c>
      <c r="AA54" s="117">
        <v>8.8579774165917196E-7</v>
      </c>
      <c r="AB54" s="117">
        <v>-1.35793052832514E-5</v>
      </c>
      <c r="AC54" s="117">
        <v>2.5764153643381999E-5</v>
      </c>
      <c r="AD54" s="117">
        <v>-5.62089046469228E-6</v>
      </c>
      <c r="AE54" s="117">
        <v>-5.4723234742367698E-6</v>
      </c>
      <c r="AF54" s="117">
        <v>1.8917449846249699E-5</v>
      </c>
      <c r="AG54" s="117">
        <v>1.9405680211114802E-5</v>
      </c>
      <c r="AH54" s="117">
        <v>-7.5551570436501802E-6</v>
      </c>
      <c r="AI54" s="117">
        <v>2.7659901764214402E-6</v>
      </c>
      <c r="AJ54" s="117">
        <v>-1.99652419854899E-5</v>
      </c>
      <c r="AK54" s="117">
        <v>2.9124391888584999E-5</v>
      </c>
      <c r="AL54" s="117">
        <v>-7.10434268115891E-5</v>
      </c>
      <c r="AM54" s="117">
        <v>-1.50733582411461E-5</v>
      </c>
      <c r="AN54" s="117">
        <v>1.5286409091942199E-6</v>
      </c>
      <c r="AO54" s="117">
        <v>-4.2628734574183098E-6</v>
      </c>
      <c r="AP54" s="118">
        <v>2.6426586532181699E-4</v>
      </c>
      <c r="AQ54" s="117">
        <v>2.3197423966646101E-5</v>
      </c>
      <c r="AR54" s="117">
        <v>0</v>
      </c>
      <c r="AS54" s="117">
        <v>3.0499606957638901E-5</v>
      </c>
      <c r="AT54" s="118">
        <v>-2.4567277509385602E-4</v>
      </c>
      <c r="AU54" s="118">
        <v>0</v>
      </c>
      <c r="AV54" s="118">
        <v>7.6881894798840902E-4</v>
      </c>
      <c r="AW54" s="118">
        <v>0</v>
      </c>
      <c r="AX54" s="117">
        <v>6.0406518545936602E-5</v>
      </c>
      <c r="AY54" s="117">
        <v>-2.0990042938018898E-6</v>
      </c>
      <c r="AZ54" s="118">
        <v>1.0463624582288699E-4</v>
      </c>
      <c r="BA54" s="117">
        <v>-3.1206717152288001E-6</v>
      </c>
      <c r="BB54" s="118">
        <v>8.7207668267547892E-3</v>
      </c>
      <c r="BC54" s="117">
        <v>2.96584882207809E-6</v>
      </c>
      <c r="BD54" s="118">
        <v>-1.1307042411696801E-3</v>
      </c>
      <c r="BE54" s="118">
        <v>-3.5959535751382501E-4</v>
      </c>
      <c r="BF54" s="117">
        <v>1.5594947502540999E-5</v>
      </c>
      <c r="BG54" s="117">
        <v>0</v>
      </c>
      <c r="BH54" s="118">
        <v>-3.0144435017542598E-4</v>
      </c>
      <c r="BI54" s="117">
        <v>-7.8825258141898795E-6</v>
      </c>
      <c r="BJ54" s="117">
        <v>-1.08156675073661E-5</v>
      </c>
      <c r="BK54" s="117">
        <v>5.0576655909051199E-5</v>
      </c>
      <c r="BL54" s="117">
        <v>1.48499448923208E-6</v>
      </c>
      <c r="BM54" s="118">
        <v>5.3003173461855797E-4</v>
      </c>
      <c r="BN54" s="117">
        <v>-3.7875844286525701E-5</v>
      </c>
      <c r="BO54" s="117">
        <v>-2.7286251370843499E-5</v>
      </c>
      <c r="BP54" s="117">
        <v>1.9962251444427399E-5</v>
      </c>
      <c r="BQ54" s="117">
        <v>0</v>
      </c>
      <c r="BR54" s="118">
        <v>-5.3856653719304903E-4</v>
      </c>
      <c r="BS54" s="118">
        <v>1.23286568754754E-4</v>
      </c>
      <c r="BT54" s="117">
        <v>-1.34616732179831E-5</v>
      </c>
      <c r="BU54" s="117">
        <v>0</v>
      </c>
      <c r="BV54" s="117">
        <v>-8.0002242790779896E-5</v>
      </c>
      <c r="BW54" s="117">
        <v>4.7748857619687497E-5</v>
      </c>
      <c r="BX54" s="117">
        <v>3.5991956804813203E-5</v>
      </c>
      <c r="BY54" s="117">
        <v>1.9683720717306501E-5</v>
      </c>
      <c r="BZ54" s="117">
        <v>-5.2250184623592601E-5</v>
      </c>
      <c r="CA54" s="117">
        <v>0</v>
      </c>
      <c r="CB54" s="117">
        <v>0</v>
      </c>
      <c r="CC54" s="117">
        <v>-3.5807833418572498E-7</v>
      </c>
      <c r="CD54" s="117">
        <v>-9.729833078882889E-7</v>
      </c>
      <c r="CE54" s="117">
        <v>-6.63750337444897E-6</v>
      </c>
      <c r="CF54" s="117">
        <v>-1.5697307747767801E-6</v>
      </c>
      <c r="CG54" s="117">
        <v>4.4723236738725102E-6</v>
      </c>
      <c r="CH54" s="117">
        <v>3.5447611432545699E-6</v>
      </c>
      <c r="CI54" s="117">
        <v>2.0083630182318198E-6</v>
      </c>
      <c r="CJ54" s="117">
        <v>2.7789946056792901E-6</v>
      </c>
      <c r="CK54" s="118">
        <v>-1.12640115800365E-4</v>
      </c>
      <c r="CL54" s="117">
        <v>-3.2127188129153798E-6</v>
      </c>
      <c r="CM54" s="117">
        <v>-2.72956364303287E-7</v>
      </c>
      <c r="CN54" s="117">
        <v>6.6114826848471903E-7</v>
      </c>
      <c r="CO54" s="117">
        <v>1.38060366104482E-5</v>
      </c>
      <c r="CP54" s="117">
        <v>-2.7059609682286598E-6</v>
      </c>
      <c r="CQ54" s="117">
        <v>7.6215593325805397E-6</v>
      </c>
      <c r="CR54" s="117">
        <v>4.3849250340436198E-6</v>
      </c>
      <c r="CS54" s="117">
        <v>-1.0682391981732301E-5</v>
      </c>
      <c r="CT54" s="117">
        <v>1.6044588588103201E-6</v>
      </c>
      <c r="CU54" s="117">
        <v>-5.3794674748849803E-6</v>
      </c>
      <c r="CV54" s="117">
        <v>-5.5495221913131097E-6</v>
      </c>
      <c r="CW54" s="117">
        <v>-1.78680086240453E-6</v>
      </c>
      <c r="CX54" s="117">
        <v>7.1650354447468504E-6</v>
      </c>
      <c r="CY54" s="117">
        <v>1.95823834147499E-5</v>
      </c>
      <c r="CZ54" s="117">
        <v>2.8719774013164499E-5</v>
      </c>
      <c r="DA54" s="117">
        <v>-7.1581926119933297E-5</v>
      </c>
      <c r="DB54" s="117">
        <v>-5.20888935127636E-6</v>
      </c>
      <c r="DC54" s="117">
        <v>-2.23883931341513E-7</v>
      </c>
      <c r="DD54" s="117">
        <v>2.6203873004816901E-5</v>
      </c>
      <c r="DE54" s="118">
        <v>1.2844335747799301E-4</v>
      </c>
      <c r="DF54" s="117">
        <v>5.1407182645849797E-5</v>
      </c>
      <c r="DG54" s="117">
        <v>6.0406161848306298E-6</v>
      </c>
      <c r="DH54" s="117">
        <v>1.6489518252149099E-5</v>
      </c>
      <c r="DI54" s="117">
        <v>-3.9447371503252E-5</v>
      </c>
      <c r="DJ54" s="117">
        <v>-1.42831725866681E-5</v>
      </c>
      <c r="DK54" s="117">
        <v>9.8143221475947403E-5</v>
      </c>
      <c r="DL54" s="117">
        <v>7.6192652515531399E-6</v>
      </c>
      <c r="DM54" s="117">
        <v>-4.57827252600034E-6</v>
      </c>
      <c r="DN54" s="117">
        <v>1.6569990404913999E-5</v>
      </c>
      <c r="DO54" s="117">
        <v>-9.7871744642537896E-5</v>
      </c>
      <c r="DP54" s="118">
        <v>2.2351279280970399E-4</v>
      </c>
      <c r="DQ54" s="117">
        <v>1.7257958156030399E-5</v>
      </c>
      <c r="DR54" s="117">
        <v>5.0711872559991399E-5</v>
      </c>
      <c r="DS54" s="118">
        <v>1.07911450794749E-4</v>
      </c>
      <c r="DT54" s="117">
        <v>-5.2548391275858602E-5</v>
      </c>
      <c r="DU54" s="117">
        <v>7.7491871300652403E-5</v>
      </c>
      <c r="DV54" s="118">
        <v>-2.2983720748183501E-4</v>
      </c>
      <c r="DW54" s="120">
        <v>2.1723977792478501E-5</v>
      </c>
    </row>
    <row r="55" spans="2:127" s="12" customFormat="1" ht="15.75" x14ac:dyDescent="0.25">
      <c r="B55" s="16" t="s">
        <v>83</v>
      </c>
      <c r="C55" s="1">
        <f>INDEX(Input_Cases!$B:$C,MATCH('D2T Female'!$B55,Input_Cases!$B:$B,0),2)</f>
        <v>0</v>
      </c>
      <c r="E55" s="50"/>
      <c r="F55" s="7"/>
      <c r="G55" s="205"/>
      <c r="H55" s="7" t="s">
        <v>47</v>
      </c>
      <c r="I55" s="22">
        <f t="shared" si="4"/>
        <v>0</v>
      </c>
      <c r="J55" s="23">
        <v>0.20181281935484899</v>
      </c>
      <c r="P55" s="7" t="str">
        <f t="shared" si="5"/>
        <v>X</v>
      </c>
      <c r="Q55" s="7" t="str">
        <f t="shared" si="3"/>
        <v>X</v>
      </c>
      <c r="R55" s="12" t="str">
        <v>CHD</v>
      </c>
      <c r="S55" s="128" t="s">
        <v>47</v>
      </c>
      <c r="T55" s="117">
        <v>-8.2754236836981498E-7</v>
      </c>
      <c r="U55" s="117">
        <v>-1.4771772426634299E-6</v>
      </c>
      <c r="V55" s="117">
        <v>-2.0747040731953199E-7</v>
      </c>
      <c r="W55" s="117">
        <v>-3.1285503598288298E-6</v>
      </c>
      <c r="X55" s="117">
        <v>-1.08460521735597E-6</v>
      </c>
      <c r="Y55" s="117">
        <v>1.8036312673409199E-5</v>
      </c>
      <c r="Z55" s="117">
        <v>1.63939461111714E-6</v>
      </c>
      <c r="AA55" s="117">
        <v>4.4789796464403502E-8</v>
      </c>
      <c r="AB55" s="117">
        <v>2.56868706430535E-6</v>
      </c>
      <c r="AC55" s="117">
        <v>1.6645641016850301E-6</v>
      </c>
      <c r="AD55" s="117">
        <v>-5.6469386284690098E-6</v>
      </c>
      <c r="AE55" s="117">
        <v>4.1082880230316701E-6</v>
      </c>
      <c r="AF55" s="117">
        <v>1.1186490650268799E-6</v>
      </c>
      <c r="AG55" s="117">
        <v>-4.8757347632667099E-7</v>
      </c>
      <c r="AH55" s="117">
        <v>-2.7930823971063001E-6</v>
      </c>
      <c r="AI55" s="117">
        <v>1.6896334058023101E-6</v>
      </c>
      <c r="AJ55" s="117">
        <v>3.8961413364205297E-6</v>
      </c>
      <c r="AK55" s="117">
        <v>-1.3549751701777099E-6</v>
      </c>
      <c r="AL55" s="117">
        <v>-8.4483775553448401E-6</v>
      </c>
      <c r="AM55" s="117">
        <v>-9.8462752369543508E-7</v>
      </c>
      <c r="AN55" s="117">
        <v>-2.1040175830684699E-6</v>
      </c>
      <c r="AO55" s="117">
        <v>-2.00176692988584E-6</v>
      </c>
      <c r="AP55" s="117">
        <v>-7.9085634561701202E-6</v>
      </c>
      <c r="AQ55" s="117">
        <v>-2.49920255474484E-6</v>
      </c>
      <c r="AR55" s="117">
        <v>0</v>
      </c>
      <c r="AS55" s="117">
        <v>-4.9470704204525197E-5</v>
      </c>
      <c r="AT55" s="117">
        <v>-1.64104882344888E-6</v>
      </c>
      <c r="AU55" s="117">
        <v>0</v>
      </c>
      <c r="AV55" s="117">
        <v>-3.3714201506672598E-5</v>
      </c>
      <c r="AW55" s="117">
        <v>0</v>
      </c>
      <c r="AX55" s="117">
        <v>3.3139413207728202E-5</v>
      </c>
      <c r="AY55" s="117">
        <v>-2.5084610218315401E-5</v>
      </c>
      <c r="AZ55" s="117">
        <v>-3.3833792364380597E-5</v>
      </c>
      <c r="BA55" s="117">
        <v>-1.3527144531820401E-6</v>
      </c>
      <c r="BB55" s="117">
        <v>2.9658488220817699E-6</v>
      </c>
      <c r="BC55" s="118">
        <v>2.26039044267868E-4</v>
      </c>
      <c r="BD55" s="117">
        <v>3.40918969843307E-5</v>
      </c>
      <c r="BE55" s="117">
        <v>-1.6496628264247599E-5</v>
      </c>
      <c r="BF55" s="117">
        <v>-3.5600765255108399E-6</v>
      </c>
      <c r="BG55" s="117">
        <v>0</v>
      </c>
      <c r="BH55" s="117">
        <v>1.06697530098136E-6</v>
      </c>
      <c r="BI55" s="117">
        <v>-4.0230069505617898E-6</v>
      </c>
      <c r="BJ55" s="117">
        <v>-2.1338341633141499E-6</v>
      </c>
      <c r="BK55" s="117">
        <v>-4.2019248330947501E-6</v>
      </c>
      <c r="BL55" s="117">
        <v>-1.18028486969018E-6</v>
      </c>
      <c r="BM55" s="117">
        <v>-2.6198208259400701E-6</v>
      </c>
      <c r="BN55" s="117">
        <v>-2.65657499165891E-5</v>
      </c>
      <c r="BO55" s="117">
        <v>-3.6732057106289902E-6</v>
      </c>
      <c r="BP55" s="117">
        <v>-1.3594503632337501E-6</v>
      </c>
      <c r="BQ55" s="117">
        <v>0</v>
      </c>
      <c r="BR55" s="117">
        <v>1.18147860305142E-5</v>
      </c>
      <c r="BS55" s="117">
        <v>-9.81020533382616E-5</v>
      </c>
      <c r="BT55" s="117">
        <v>9.5800625561684995E-7</v>
      </c>
      <c r="BU55" s="117">
        <v>0</v>
      </c>
      <c r="BV55" s="117">
        <v>-8.6350046739682296E-6</v>
      </c>
      <c r="BW55" s="117">
        <v>-7.3133347628340501E-6</v>
      </c>
      <c r="BX55" s="117">
        <v>1.79253098583363E-6</v>
      </c>
      <c r="BY55" s="117">
        <v>-1.58507807871401E-6</v>
      </c>
      <c r="BZ55" s="117">
        <v>1.9750733954683101E-5</v>
      </c>
      <c r="CA55" s="117">
        <v>0</v>
      </c>
      <c r="CB55" s="117">
        <v>0</v>
      </c>
      <c r="CC55" s="117">
        <v>2.1551558640517498E-8</v>
      </c>
      <c r="CD55" s="117">
        <v>3.0485897878190802E-7</v>
      </c>
      <c r="CE55" s="117">
        <v>2.4838577653024998E-7</v>
      </c>
      <c r="CF55" s="117">
        <v>4.9317117558651699E-7</v>
      </c>
      <c r="CG55" s="117">
        <v>1.566975963818E-7</v>
      </c>
      <c r="CH55" s="117">
        <v>-4.7166229336000702E-8</v>
      </c>
      <c r="CI55" s="117">
        <v>-5.3216109325596801E-8</v>
      </c>
      <c r="CJ55" s="117">
        <v>1.4225037867290099E-7</v>
      </c>
      <c r="CK55" s="117">
        <v>-3.3845429136765398E-8</v>
      </c>
      <c r="CL55" s="117">
        <v>8.5336963624980802E-8</v>
      </c>
      <c r="CM55" s="117">
        <v>-3.2077593125967798E-9</v>
      </c>
      <c r="CN55" s="117">
        <v>-2.7799043003854502E-7</v>
      </c>
      <c r="CO55" s="117">
        <v>-5.8005629987475595E-7</v>
      </c>
      <c r="CP55" s="117">
        <v>4.2291975409103999E-7</v>
      </c>
      <c r="CQ55" s="117">
        <v>-8.8485328666557596E-8</v>
      </c>
      <c r="CR55" s="117">
        <v>4.1090521722247001E-7</v>
      </c>
      <c r="CS55" s="117">
        <v>1.70530855392502E-7</v>
      </c>
      <c r="CT55" s="117">
        <v>4.0418560169311996E-9</v>
      </c>
      <c r="CU55" s="117">
        <v>2.3680513485729201E-5</v>
      </c>
      <c r="CV55" s="117">
        <v>1.1645365484092E-6</v>
      </c>
      <c r="CW55" s="117">
        <v>2.5334968551538401E-8</v>
      </c>
      <c r="CX55" s="117">
        <v>2.23993999793748E-5</v>
      </c>
      <c r="CY55" s="117">
        <v>2.3407297799593398E-6</v>
      </c>
      <c r="CZ55" s="117">
        <v>4.8741227050830399E-10</v>
      </c>
      <c r="DA55" s="117">
        <v>-3.0142982440345001E-7</v>
      </c>
      <c r="DB55" s="117">
        <v>-7.7752487940984001E-6</v>
      </c>
      <c r="DC55" s="118">
        <v>-1.50657680247439E-4</v>
      </c>
      <c r="DD55" s="117">
        <v>2.63846602328366E-5</v>
      </c>
      <c r="DE55" s="117">
        <v>1.13913277919646E-6</v>
      </c>
      <c r="DF55" s="117">
        <v>-2.0046072293080601E-6</v>
      </c>
      <c r="DG55" s="117">
        <v>4.3545078911279001E-7</v>
      </c>
      <c r="DH55" s="117">
        <v>4.5081050496526203E-6</v>
      </c>
      <c r="DI55" s="117">
        <v>-9.0158138504974406E-6</v>
      </c>
      <c r="DJ55" s="117">
        <v>-1.3182484490071201E-5</v>
      </c>
      <c r="DK55" s="117">
        <v>-2.7843716560193399E-6</v>
      </c>
      <c r="DL55" s="117">
        <v>1.2767302201471101E-6</v>
      </c>
      <c r="DM55" s="117">
        <v>8.7371964518581904E-8</v>
      </c>
      <c r="DN55" s="117">
        <v>-6.1161604075793198E-6</v>
      </c>
      <c r="DO55" s="117">
        <v>2.4980435617069403E-7</v>
      </c>
      <c r="DP55" s="117">
        <v>2.9111633021230299E-7</v>
      </c>
      <c r="DQ55" s="117">
        <v>-9.3759954803232204E-6</v>
      </c>
      <c r="DR55" s="117">
        <v>6.3266688858098597E-6</v>
      </c>
      <c r="DS55" s="117">
        <v>8.3753083174911094E-6</v>
      </c>
      <c r="DT55" s="117">
        <v>1.2586326698578E-5</v>
      </c>
      <c r="DU55" s="117">
        <v>-1.8301286970295102E-5</v>
      </c>
      <c r="DV55" s="117">
        <v>-9.8153563471426795E-6</v>
      </c>
      <c r="DW55" s="120">
        <v>-9.8745397164398704E-5</v>
      </c>
    </row>
    <row r="56" spans="2:127" s="12" customFormat="1" ht="15.75" x14ac:dyDescent="0.25">
      <c r="B56" s="16" t="s">
        <v>84</v>
      </c>
      <c r="C56" s="1">
        <f>INDEX(Input_Cases!$B:$C,MATCH('D2T Female'!$B56,Input_Cases!$B:$B,0),2)</f>
        <v>0</v>
      </c>
      <c r="E56" s="50"/>
      <c r="F56" s="7"/>
      <c r="G56" s="205"/>
      <c r="H56" s="7" t="s">
        <v>49</v>
      </c>
      <c r="I56" s="22">
        <f t="shared" si="4"/>
        <v>0</v>
      </c>
      <c r="J56" s="23">
        <v>2.0151247001742298</v>
      </c>
      <c r="P56" s="7" t="str">
        <f t="shared" si="5"/>
        <v>X</v>
      </c>
      <c r="Q56" s="7" t="str">
        <f t="shared" si="3"/>
        <v>X</v>
      </c>
      <c r="R56" s="12" t="str">
        <v>CLD</v>
      </c>
      <c r="S56" s="128" t="s">
        <v>49</v>
      </c>
      <c r="T56" s="117">
        <v>2.3277262841444499E-5</v>
      </c>
      <c r="U56" s="117">
        <v>-3.9572999002686903E-5</v>
      </c>
      <c r="V56" s="117">
        <v>8.9969677115770902E-6</v>
      </c>
      <c r="W56" s="117">
        <v>2.8510860880585999E-6</v>
      </c>
      <c r="X56" s="117">
        <v>-2.9991327451420001E-5</v>
      </c>
      <c r="Y56" s="118">
        <v>-5.5504646023925004E-4</v>
      </c>
      <c r="Z56" s="118">
        <v>6.6527001711270397E-4</v>
      </c>
      <c r="AA56" s="117">
        <v>4.04515536855083E-5</v>
      </c>
      <c r="AB56" s="117">
        <v>-2.24693550608985E-5</v>
      </c>
      <c r="AC56" s="117">
        <v>1.8404008803785699E-5</v>
      </c>
      <c r="AD56" s="117">
        <v>4.2899561705343097E-5</v>
      </c>
      <c r="AE56" s="117">
        <v>5.0584305916604401E-5</v>
      </c>
      <c r="AF56" s="117">
        <v>1.1580922327339501E-5</v>
      </c>
      <c r="AG56" s="118">
        <v>5.2203523370204904E-4</v>
      </c>
      <c r="AH56" s="117">
        <v>3.2375994935767099E-6</v>
      </c>
      <c r="AI56" s="117">
        <v>1.3652228097725501E-5</v>
      </c>
      <c r="AJ56" s="117">
        <v>-3.0519899008313302E-6</v>
      </c>
      <c r="AK56" s="117">
        <v>-5.3329757463684702E-5</v>
      </c>
      <c r="AL56" s="118">
        <v>1.2350653172448099E-4</v>
      </c>
      <c r="AM56" s="117">
        <v>7.8523609457896104E-5</v>
      </c>
      <c r="AN56" s="117">
        <v>-4.019838166836E-5</v>
      </c>
      <c r="AO56" s="117">
        <v>-3.0907677751288101E-7</v>
      </c>
      <c r="AP56" s="118">
        <v>1.2583758778657601E-4</v>
      </c>
      <c r="AQ56" s="117">
        <v>4.3454486158536301E-5</v>
      </c>
      <c r="AR56" s="117">
        <v>0</v>
      </c>
      <c r="AS56" s="117">
        <v>5.5217614614214398E-5</v>
      </c>
      <c r="AT56" s="118">
        <v>-8.7985812212011908E-3</v>
      </c>
      <c r="AU56" s="118">
        <v>0</v>
      </c>
      <c r="AV56" s="118">
        <v>-1.2202864351418801E-3</v>
      </c>
      <c r="AW56" s="118">
        <v>0</v>
      </c>
      <c r="AX56" s="118">
        <v>-3.4923386034712602E-4</v>
      </c>
      <c r="AY56" s="117">
        <v>-2.82011228885873E-5</v>
      </c>
      <c r="AZ56" s="118">
        <v>1.07779632737458E-4</v>
      </c>
      <c r="BA56" s="117">
        <v>-9.6351323302444508E-6</v>
      </c>
      <c r="BB56" s="118">
        <v>-1.13070424116979E-3</v>
      </c>
      <c r="BC56" s="117">
        <v>3.4091896984355298E-5</v>
      </c>
      <c r="BD56" s="118">
        <v>4.1016597702788003E-2</v>
      </c>
      <c r="BE56" s="118">
        <v>-7.7087125055741803E-4</v>
      </c>
      <c r="BF56" s="117">
        <v>-5.9781835849541E-6</v>
      </c>
      <c r="BG56" s="117">
        <v>0</v>
      </c>
      <c r="BH56" s="118">
        <v>2.8667348630517098E-4</v>
      </c>
      <c r="BI56" s="117">
        <v>-1.9043458105290502E-5</v>
      </c>
      <c r="BJ56" s="117">
        <v>-3.7763932577169098E-5</v>
      </c>
      <c r="BK56" s="118">
        <v>-2.9188877956508303E-4</v>
      </c>
      <c r="BL56" s="117">
        <v>2.4130020918095599E-6</v>
      </c>
      <c r="BM56" s="118">
        <v>-3.5636055658266701E-4</v>
      </c>
      <c r="BN56" s="117">
        <v>1.44224953686337E-5</v>
      </c>
      <c r="BO56" s="117">
        <v>7.5630220400506594E-5</v>
      </c>
      <c r="BP56" s="118">
        <v>-3.98181290912074E-4</v>
      </c>
      <c r="BQ56" s="118">
        <v>0</v>
      </c>
      <c r="BR56" s="117">
        <v>-6.3215636661657595E-5</v>
      </c>
      <c r="BS56" s="118">
        <v>-3.4525328091567203E-4</v>
      </c>
      <c r="BT56" s="117">
        <v>8.9635762324511698E-6</v>
      </c>
      <c r="BU56" s="117">
        <v>0</v>
      </c>
      <c r="BV56" s="117">
        <v>-3.7645471146915498E-5</v>
      </c>
      <c r="BW56" s="117">
        <v>-4.8302522094643403E-5</v>
      </c>
      <c r="BX56" s="118">
        <v>1.19797925070219E-4</v>
      </c>
      <c r="BY56" s="118">
        <v>-3.0900009634161202E-3</v>
      </c>
      <c r="BZ56" s="118">
        <v>-2.33357545248432E-4</v>
      </c>
      <c r="CA56" s="118">
        <v>0</v>
      </c>
      <c r="CB56" s="118">
        <v>0</v>
      </c>
      <c r="CC56" s="117">
        <v>-4.6633421377240601E-7</v>
      </c>
      <c r="CD56" s="117">
        <v>-1.59430768420675E-6</v>
      </c>
      <c r="CE56" s="117">
        <v>3.1741568973951602E-6</v>
      </c>
      <c r="CF56" s="117">
        <v>4.1626799551993503E-6</v>
      </c>
      <c r="CG56" s="117">
        <v>9.91321820739571E-6</v>
      </c>
      <c r="CH56" s="117">
        <v>-3.1048647116253002E-6</v>
      </c>
      <c r="CI56" s="117">
        <v>-5.9506853937892402E-6</v>
      </c>
      <c r="CJ56" s="118">
        <v>1.16112714338457E-4</v>
      </c>
      <c r="CK56" s="117">
        <v>1.42689320193925E-5</v>
      </c>
      <c r="CL56" s="117">
        <v>-1.3457312979435299E-6</v>
      </c>
      <c r="CM56" s="117">
        <v>-6.5116824864113802E-6</v>
      </c>
      <c r="CN56" s="117">
        <v>4.6502698473115596E-6</v>
      </c>
      <c r="CO56" s="118">
        <v>-5.0067063708290405E-4</v>
      </c>
      <c r="CP56" s="117">
        <v>-1.09204758564516E-6</v>
      </c>
      <c r="CQ56" s="117">
        <v>-3.19679278170511E-7</v>
      </c>
      <c r="CR56" s="117">
        <v>-5.8089510312516396E-6</v>
      </c>
      <c r="CS56" s="117">
        <v>2.0974606421934701E-5</v>
      </c>
      <c r="CT56" s="117">
        <v>5.1366186554707296E-7</v>
      </c>
      <c r="CU56" s="118">
        <v>1.0266142974945699E-4</v>
      </c>
      <c r="CV56" s="117">
        <v>1.0484781990831801E-5</v>
      </c>
      <c r="CW56" s="117">
        <v>-5.0128285007387203E-5</v>
      </c>
      <c r="CX56" s="117">
        <v>-5.5831278963935098E-6</v>
      </c>
      <c r="CY56" s="117">
        <v>-5.84106049414855E-5</v>
      </c>
      <c r="CZ56" s="117">
        <v>-1.1449751076998499E-5</v>
      </c>
      <c r="DA56" s="117">
        <v>-6.2955298514248703E-5</v>
      </c>
      <c r="DB56" s="117">
        <v>5.39518588695593E-5</v>
      </c>
      <c r="DC56" s="117">
        <v>-1.89156365278697E-5</v>
      </c>
      <c r="DD56" s="118">
        <v>3.0833653520659501E-4</v>
      </c>
      <c r="DE56" s="118">
        <v>1.13834769338286E-4</v>
      </c>
      <c r="DF56" s="117">
        <v>1.9170112459872101E-5</v>
      </c>
      <c r="DG56" s="117">
        <v>3.5791588874291401E-5</v>
      </c>
      <c r="DH56" s="117">
        <v>6.5157413354414404E-5</v>
      </c>
      <c r="DI56" s="117">
        <v>-8.5837175452923306E-5</v>
      </c>
      <c r="DJ56" s="117">
        <v>2.3024626006075501E-5</v>
      </c>
      <c r="DK56" s="118">
        <v>-3.9774056778783496E-3</v>
      </c>
      <c r="DL56" s="117">
        <v>5.2720640607845602E-5</v>
      </c>
      <c r="DM56" s="117">
        <v>5.3732834768537301E-5</v>
      </c>
      <c r="DN56" s="118">
        <v>2.0886879089751899E-4</v>
      </c>
      <c r="DO56" s="117">
        <v>4.9612999194845101E-5</v>
      </c>
      <c r="DP56" s="117">
        <v>-9.7745648260077597E-5</v>
      </c>
      <c r="DQ56" s="117">
        <v>3.48017321222818E-5</v>
      </c>
      <c r="DR56" s="118">
        <v>-1.6585441705350599E-4</v>
      </c>
      <c r="DS56" s="118">
        <v>2.8991740231148002E-4</v>
      </c>
      <c r="DT56" s="118">
        <v>4.36035874245591E-4</v>
      </c>
      <c r="DU56" s="118">
        <v>2.2644766766306799E-4</v>
      </c>
      <c r="DV56" s="117">
        <v>1.2216224463816699E-5</v>
      </c>
      <c r="DW56" s="119">
        <v>2.8770444886660199E-4</v>
      </c>
    </row>
    <row r="57" spans="2:127" s="12" customFormat="1" ht="15.75" x14ac:dyDescent="0.25">
      <c r="B57" s="16" t="s">
        <v>85</v>
      </c>
      <c r="C57" s="1">
        <f>INDEX(Input_Cases!$B:$C,MATCH('D2T Female'!$B57,Input_Cases!$B:$B,0),2)</f>
        <v>0</v>
      </c>
      <c r="E57" s="50"/>
      <c r="F57" s="7"/>
      <c r="G57" s="205"/>
      <c r="H57" s="7" t="s">
        <v>51</v>
      </c>
      <c r="I57" s="22">
        <f t="shared" si="4"/>
        <v>0</v>
      </c>
      <c r="J57" s="23">
        <v>0.94882422731684801</v>
      </c>
      <c r="P57" s="7" t="str">
        <f t="shared" si="5"/>
        <v>X</v>
      </c>
      <c r="Q57" s="7" t="str">
        <f t="shared" si="3"/>
        <v>X</v>
      </c>
      <c r="R57" s="12" t="str">
        <v>COP</v>
      </c>
      <c r="S57" s="128" t="s">
        <v>51</v>
      </c>
      <c r="T57" s="117">
        <v>1.3343599707325301E-5</v>
      </c>
      <c r="U57" s="117">
        <v>-1.21351776228298E-5</v>
      </c>
      <c r="V57" s="117">
        <v>-4.7120700782101398E-6</v>
      </c>
      <c r="W57" s="117">
        <v>5.2252747422106197E-6</v>
      </c>
      <c r="X57" s="117">
        <v>-8.7705854516432705E-7</v>
      </c>
      <c r="Y57" s="118">
        <v>-5.6321388615970195E-4</v>
      </c>
      <c r="Z57" s="118">
        <v>-5.6999807747666002E-4</v>
      </c>
      <c r="AA57" s="117">
        <v>7.6602997977377803E-6</v>
      </c>
      <c r="AB57" s="117">
        <v>-2.1695983467828501E-5</v>
      </c>
      <c r="AC57" s="117">
        <v>-7.19210023007103E-5</v>
      </c>
      <c r="AD57" s="117">
        <v>1.1902295478790101E-5</v>
      </c>
      <c r="AE57" s="117">
        <v>2.6027599625980701E-5</v>
      </c>
      <c r="AF57" s="117">
        <v>9.63075683015315E-6</v>
      </c>
      <c r="AG57" s="118">
        <v>2.4960700939658502E-4</v>
      </c>
      <c r="AH57" s="118">
        <v>2.3279806046280901E-4</v>
      </c>
      <c r="AI57" s="118">
        <v>-2.1787681840822399E-4</v>
      </c>
      <c r="AJ57" s="117">
        <v>2.39418961564023E-5</v>
      </c>
      <c r="AK57" s="117">
        <v>-4.28061604244962E-5</v>
      </c>
      <c r="AL57" s="117">
        <v>-7.1972415667398201E-5</v>
      </c>
      <c r="AM57" s="117">
        <v>2.1415336945707501E-5</v>
      </c>
      <c r="AN57" s="117">
        <v>-2.1011402631223799E-6</v>
      </c>
      <c r="AO57" s="117">
        <v>5.2018576357876101E-6</v>
      </c>
      <c r="AP57" s="118">
        <v>-2.1943640301208E-4</v>
      </c>
      <c r="AQ57" s="117">
        <v>7.6871464714298804E-6</v>
      </c>
      <c r="AR57" s="117">
        <v>0</v>
      </c>
      <c r="AS57" s="118">
        <v>-4.4682867125061301E-4</v>
      </c>
      <c r="AT57" s="118">
        <v>-1.6505117231533401E-3</v>
      </c>
      <c r="AU57" s="118">
        <v>0</v>
      </c>
      <c r="AV57" s="118">
        <v>3.6215071854943902E-4</v>
      </c>
      <c r="AW57" s="118">
        <v>0</v>
      </c>
      <c r="AX57" s="117">
        <v>-1.2334301561319401E-5</v>
      </c>
      <c r="AY57" s="117">
        <v>-8.5334018799304595E-5</v>
      </c>
      <c r="AZ57" s="118">
        <v>-2.1552283462272301E-4</v>
      </c>
      <c r="BA57" s="117">
        <v>-6.1622472456949594E-5</v>
      </c>
      <c r="BB57" s="118">
        <v>-3.5959535751382799E-4</v>
      </c>
      <c r="BC57" s="117">
        <v>-1.6496628264246301E-5</v>
      </c>
      <c r="BD57" s="118">
        <v>-7.7087125055751301E-4</v>
      </c>
      <c r="BE57" s="118">
        <v>1.23878323302417E-2</v>
      </c>
      <c r="BF57" s="117">
        <v>-5.17692218983347E-5</v>
      </c>
      <c r="BG57" s="117">
        <v>0</v>
      </c>
      <c r="BH57" s="118">
        <v>-7.6707908767852605E-4</v>
      </c>
      <c r="BI57" s="117">
        <v>-3.4741398221330902E-5</v>
      </c>
      <c r="BJ57" s="117">
        <v>-7.4311429678252695E-5</v>
      </c>
      <c r="BK57" s="117">
        <v>6.44520002816508E-5</v>
      </c>
      <c r="BL57" s="117">
        <v>5.9667862959878498E-6</v>
      </c>
      <c r="BM57" s="118">
        <v>-1.6473092485425999E-3</v>
      </c>
      <c r="BN57" s="117">
        <v>-1.7093450557947001E-5</v>
      </c>
      <c r="BO57" s="117">
        <v>-3.0109456888239501E-5</v>
      </c>
      <c r="BP57" s="118">
        <v>-1.05880875474858E-4</v>
      </c>
      <c r="BQ57" s="118">
        <v>0</v>
      </c>
      <c r="BR57" s="118">
        <v>5.6309420138737801E-4</v>
      </c>
      <c r="BS57" s="118">
        <v>-7.0434016926553705E-4</v>
      </c>
      <c r="BT57" s="117">
        <v>-6.6128066184148696E-6</v>
      </c>
      <c r="BU57" s="117">
        <v>0</v>
      </c>
      <c r="BV57" s="118">
        <v>-1.35878921803212E-4</v>
      </c>
      <c r="BW57" s="117">
        <v>-3.5357675031032997E-5</v>
      </c>
      <c r="BX57" s="117">
        <v>-5.7614286486038601E-6</v>
      </c>
      <c r="BY57" s="117">
        <v>6.8071353595405701E-5</v>
      </c>
      <c r="BZ57" s="117">
        <v>5.0096957183754603E-5</v>
      </c>
      <c r="CA57" s="117">
        <v>0</v>
      </c>
      <c r="CB57" s="117">
        <v>0</v>
      </c>
      <c r="CC57" s="117">
        <v>-7.4453815654694704E-8</v>
      </c>
      <c r="CD57" s="117">
        <v>5.9041804315837599E-6</v>
      </c>
      <c r="CE57" s="117">
        <v>2.1233721030978099E-5</v>
      </c>
      <c r="CF57" s="117">
        <v>9.1424077411548808E-6</v>
      </c>
      <c r="CG57" s="118">
        <v>-1.5370871683881E-4</v>
      </c>
      <c r="CH57" s="117">
        <v>9.7830656587067305E-6</v>
      </c>
      <c r="CI57" s="117">
        <v>7.2535819418874999E-6</v>
      </c>
      <c r="CJ57" s="117">
        <v>2.1678608145135001E-5</v>
      </c>
      <c r="CK57" s="117">
        <v>4.4682605489502097E-6</v>
      </c>
      <c r="CL57" s="117">
        <v>2.63572529241779E-6</v>
      </c>
      <c r="CM57" s="117">
        <v>-3.1905358341086099E-6</v>
      </c>
      <c r="CN57" s="117">
        <v>6.02165556600792E-6</v>
      </c>
      <c r="CO57" s="117">
        <v>1.0696056572331799E-5</v>
      </c>
      <c r="CP57" s="117">
        <v>2.9561297617480201E-6</v>
      </c>
      <c r="CQ57" s="117">
        <v>-7.8110403585122799E-6</v>
      </c>
      <c r="CR57" s="117">
        <v>-1.2854225154210701E-6</v>
      </c>
      <c r="CS57" s="117">
        <v>-5.2881172041696797E-6</v>
      </c>
      <c r="CT57" s="117">
        <v>-8.9595213685187596E-7</v>
      </c>
      <c r="CU57" s="117">
        <v>-2.0165723827777902E-5</v>
      </c>
      <c r="CV57" s="117">
        <v>8.0672992369974999E-6</v>
      </c>
      <c r="CW57" s="117">
        <v>-2.5604775315094101E-6</v>
      </c>
      <c r="CX57" s="117">
        <v>9.1244062236282096E-5</v>
      </c>
      <c r="CY57" s="117">
        <v>-7.7333173981607803E-6</v>
      </c>
      <c r="CZ57" s="117">
        <v>8.6849881164233805E-6</v>
      </c>
      <c r="DA57" s="117">
        <v>2.44378503711495E-5</v>
      </c>
      <c r="DB57" s="117">
        <v>4.9230066161015097E-5</v>
      </c>
      <c r="DC57" s="117">
        <v>2.9016230875615501E-6</v>
      </c>
      <c r="DD57" s="117">
        <v>-9.27840411945129E-5</v>
      </c>
      <c r="DE57" s="117">
        <v>-2.0850579495413398E-5</v>
      </c>
      <c r="DF57" s="117">
        <v>-5.2045433479481497E-5</v>
      </c>
      <c r="DG57" s="118">
        <v>-9.4911563606509398E-4</v>
      </c>
      <c r="DH57" s="117">
        <v>-2.6992612236179101E-5</v>
      </c>
      <c r="DI57" s="117">
        <v>-4.94178381310269E-5</v>
      </c>
      <c r="DJ57" s="117">
        <v>-1.66160319541619E-5</v>
      </c>
      <c r="DK57" s="117">
        <v>-8.3108003105973003E-5</v>
      </c>
      <c r="DL57" s="117">
        <v>-7.0513872454056696E-6</v>
      </c>
      <c r="DM57" s="117">
        <v>-1.1829336213804899E-5</v>
      </c>
      <c r="DN57" s="117">
        <v>-7.6795142387947508E-6</v>
      </c>
      <c r="DO57" s="117">
        <v>-8.23974310838158E-6</v>
      </c>
      <c r="DP57" s="117">
        <v>1.3121383794604301E-6</v>
      </c>
      <c r="DQ57" s="117">
        <v>4.9070255909784497E-6</v>
      </c>
      <c r="DR57" s="117">
        <v>2.6082543674905499E-5</v>
      </c>
      <c r="DS57" s="117">
        <v>8.9319840161475401E-5</v>
      </c>
      <c r="DT57" s="117">
        <v>-8.0738154539194506E-6</v>
      </c>
      <c r="DU57" s="117">
        <v>-7.6060774576466403E-5</v>
      </c>
      <c r="DV57" s="117">
        <v>2.7669081808219801E-5</v>
      </c>
      <c r="DW57" s="120">
        <v>-6.0579238738434103E-5</v>
      </c>
    </row>
    <row r="58" spans="2:127" s="12" customFormat="1" ht="15.75" x14ac:dyDescent="0.25">
      <c r="B58" s="16" t="s">
        <v>86</v>
      </c>
      <c r="C58" s="1">
        <f>INDEX(Input_Cases!$B:$C,MATCH('D2T Female'!$B58,Input_Cases!$B:$B,0),2)</f>
        <v>0</v>
      </c>
      <c r="E58" s="50"/>
      <c r="F58" s="7"/>
      <c r="G58" s="205"/>
      <c r="H58" s="7" t="s">
        <v>52</v>
      </c>
      <c r="I58" s="22">
        <f t="shared" si="4"/>
        <v>0</v>
      </c>
      <c r="J58" s="23">
        <v>-0.17884482658345</v>
      </c>
      <c r="P58" s="7" t="str">
        <f t="shared" si="5"/>
        <v>X</v>
      </c>
      <c r="Q58" s="7" t="str">
        <f t="shared" si="3"/>
        <v>X</v>
      </c>
      <c r="R58" s="12" t="str">
        <v>CS</v>
      </c>
      <c r="S58" s="128" t="s">
        <v>52</v>
      </c>
      <c r="T58" s="117">
        <v>9.3647885440045802E-7</v>
      </c>
      <c r="U58" s="117">
        <v>-9.6279361519079009E-7</v>
      </c>
      <c r="V58" s="117">
        <v>6.8886465351533201E-6</v>
      </c>
      <c r="W58" s="117">
        <v>-4.6386867426840796E-6</v>
      </c>
      <c r="X58" s="117">
        <v>6.2267070541407104E-6</v>
      </c>
      <c r="Y58" s="117">
        <v>-1.1388390962889501E-5</v>
      </c>
      <c r="Z58" s="117">
        <v>1.6746514501778101E-5</v>
      </c>
      <c r="AA58" s="117">
        <v>5.7015199003010797E-6</v>
      </c>
      <c r="AB58" s="117">
        <v>-9.6058962770645005E-6</v>
      </c>
      <c r="AC58" s="117">
        <v>6.5831050339947005E-7</v>
      </c>
      <c r="AD58" s="117">
        <v>-1.02597707919341E-7</v>
      </c>
      <c r="AE58" s="117">
        <v>-1.7362329686918501E-6</v>
      </c>
      <c r="AF58" s="117">
        <v>-3.5623529972993601E-6</v>
      </c>
      <c r="AG58" s="117">
        <v>6.1522091743685103E-5</v>
      </c>
      <c r="AH58" s="117">
        <v>-2.0948941600261302E-6</v>
      </c>
      <c r="AI58" s="117">
        <v>9.3968397147872903E-6</v>
      </c>
      <c r="AJ58" s="117">
        <v>-3.5280449008358798E-6</v>
      </c>
      <c r="AK58" s="117">
        <v>-1.0885307053633399E-5</v>
      </c>
      <c r="AL58" s="117">
        <v>2.53186363109539E-5</v>
      </c>
      <c r="AM58" s="117">
        <v>-1.13789486919036E-5</v>
      </c>
      <c r="AN58" s="117">
        <v>6.58042063313631E-6</v>
      </c>
      <c r="AO58" s="117">
        <v>-3.3187743440706798E-6</v>
      </c>
      <c r="AP58" s="117">
        <v>4.6189146789049897E-5</v>
      </c>
      <c r="AQ58" s="117">
        <v>-8.2302278768095601E-7</v>
      </c>
      <c r="AR58" s="117">
        <v>0</v>
      </c>
      <c r="AS58" s="117">
        <v>1.8941924770590001E-5</v>
      </c>
      <c r="AT58" s="117">
        <v>4.21908848173996E-5</v>
      </c>
      <c r="AU58" s="117">
        <v>0</v>
      </c>
      <c r="AV58" s="117">
        <v>-3.7911337435353602E-5</v>
      </c>
      <c r="AW58" s="117">
        <v>0</v>
      </c>
      <c r="AX58" s="117">
        <v>-2.9232447765119099E-6</v>
      </c>
      <c r="AY58" s="117">
        <v>-1.27194814306813E-5</v>
      </c>
      <c r="AZ58" s="117">
        <v>-3.7155475526423902E-6</v>
      </c>
      <c r="BA58" s="117">
        <v>-3.3689596355869E-5</v>
      </c>
      <c r="BB58" s="117">
        <v>1.5594947502534101E-5</v>
      </c>
      <c r="BC58" s="117">
        <v>-3.5600765255109501E-6</v>
      </c>
      <c r="BD58" s="117">
        <v>-5.9781835849609796E-6</v>
      </c>
      <c r="BE58" s="117">
        <v>-5.1769221898340901E-5</v>
      </c>
      <c r="BF58" s="118">
        <v>1.80650125628706E-3</v>
      </c>
      <c r="BG58" s="118">
        <v>0</v>
      </c>
      <c r="BH58" s="117">
        <v>-7.7494284849884999E-5</v>
      </c>
      <c r="BI58" s="117">
        <v>-1.23552115793742E-5</v>
      </c>
      <c r="BJ58" s="117">
        <v>-5.8988462986890098E-6</v>
      </c>
      <c r="BK58" s="117">
        <v>2.3331021798447E-5</v>
      </c>
      <c r="BL58" s="117">
        <v>-7.7828921431148793E-6</v>
      </c>
      <c r="BM58" s="117">
        <v>1.1692396825941199E-5</v>
      </c>
      <c r="BN58" s="117">
        <v>2.3814883681389301E-7</v>
      </c>
      <c r="BO58" s="117">
        <v>-3.6991225855679203E-5</v>
      </c>
      <c r="BP58" s="117">
        <v>1.94531819430949E-5</v>
      </c>
      <c r="BQ58" s="117">
        <v>0</v>
      </c>
      <c r="BR58" s="118">
        <v>3.5051922521193399E-4</v>
      </c>
      <c r="BS58" s="117">
        <v>1.5033357499721E-5</v>
      </c>
      <c r="BT58" s="117">
        <v>-3.94194189079355E-6</v>
      </c>
      <c r="BU58" s="117">
        <v>0</v>
      </c>
      <c r="BV58" s="117">
        <v>1.05810914926198E-5</v>
      </c>
      <c r="BW58" s="117">
        <v>2.1479577842854999E-8</v>
      </c>
      <c r="BX58" s="117">
        <v>1.85150865480969E-5</v>
      </c>
      <c r="BY58" s="117">
        <v>1.3759770548220601E-5</v>
      </c>
      <c r="BZ58" s="117">
        <v>-4.5395997928360501E-6</v>
      </c>
      <c r="CA58" s="117">
        <v>0</v>
      </c>
      <c r="CB58" s="117">
        <v>0</v>
      </c>
      <c r="CC58" s="117">
        <v>1.7415481730818199E-8</v>
      </c>
      <c r="CD58" s="117">
        <v>-2.8057204957807902E-7</v>
      </c>
      <c r="CE58" s="117">
        <v>-2.5095350226850903E-7</v>
      </c>
      <c r="CF58" s="117">
        <v>-6.6122625700513802E-8</v>
      </c>
      <c r="CG58" s="117">
        <v>3.8609163321668101E-7</v>
      </c>
      <c r="CH58" s="117">
        <v>6.4822578845296595E-7</v>
      </c>
      <c r="CI58" s="117">
        <v>-2.8952635909856202E-7</v>
      </c>
      <c r="CJ58" s="117">
        <v>-8.2092767739684899E-7</v>
      </c>
      <c r="CK58" s="117">
        <v>-2.4179214961894001E-7</v>
      </c>
      <c r="CL58" s="117">
        <v>-6.2214961136933105E-7</v>
      </c>
      <c r="CM58" s="117">
        <v>-8.2159009327878899E-7</v>
      </c>
      <c r="CN58" s="117">
        <v>1.58555574188426E-7</v>
      </c>
      <c r="CO58" s="117">
        <v>-4.1477914374624299E-7</v>
      </c>
      <c r="CP58" s="117">
        <v>-1.6997217274651399E-8</v>
      </c>
      <c r="CQ58" s="117">
        <v>-5.1703679057184699E-6</v>
      </c>
      <c r="CR58" s="117">
        <v>2.3329255863844598E-9</v>
      </c>
      <c r="CS58" s="117">
        <v>5.1477501581474705E-7</v>
      </c>
      <c r="CT58" s="117">
        <v>-3.5263899938182899E-7</v>
      </c>
      <c r="CU58" s="117">
        <v>1.09447332051932E-5</v>
      </c>
      <c r="CV58" s="117">
        <v>9.775839284359919E-7</v>
      </c>
      <c r="CW58" s="117">
        <v>3.9467468661444001E-7</v>
      </c>
      <c r="CX58" s="117">
        <v>9.18632594428719E-7</v>
      </c>
      <c r="CY58" s="117">
        <v>1.5230096021158099E-5</v>
      </c>
      <c r="CZ58" s="117">
        <v>-1.08542939361353E-5</v>
      </c>
      <c r="DA58" s="117">
        <v>9.7819704051960608E-6</v>
      </c>
      <c r="DB58" s="117">
        <v>-1.35592953701638E-5</v>
      </c>
      <c r="DC58" s="117">
        <v>-1.0427950435759899E-6</v>
      </c>
      <c r="DD58" s="117">
        <v>-1.6700541293329399E-5</v>
      </c>
      <c r="DE58" s="117">
        <v>-4.1305464477206498E-6</v>
      </c>
      <c r="DF58" s="117">
        <v>4.2374167806904802E-7</v>
      </c>
      <c r="DG58" s="117">
        <v>1.65801008636735E-5</v>
      </c>
      <c r="DH58" s="117">
        <v>7.0837045591879699E-6</v>
      </c>
      <c r="DI58" s="117">
        <v>7.4258401344582103E-6</v>
      </c>
      <c r="DJ58" s="117">
        <v>-8.8764765852890294E-6</v>
      </c>
      <c r="DK58" s="117">
        <v>1.8756038719831901E-5</v>
      </c>
      <c r="DL58" s="117">
        <v>3.9074213161070301E-6</v>
      </c>
      <c r="DM58" s="117">
        <v>-8.0540118976750897E-7</v>
      </c>
      <c r="DN58" s="117">
        <v>-7.8849705675538405E-7</v>
      </c>
      <c r="DO58" s="117">
        <v>4.6950017201877197E-6</v>
      </c>
      <c r="DP58" s="117">
        <v>-3.7834887011187501E-6</v>
      </c>
      <c r="DQ58" s="117">
        <v>3.3355573589531399E-6</v>
      </c>
      <c r="DR58" s="117">
        <v>1.21895985106798E-5</v>
      </c>
      <c r="DS58" s="117">
        <v>-2.16000381064579E-5</v>
      </c>
      <c r="DT58" s="117">
        <v>3.8663167546541303E-5</v>
      </c>
      <c r="DU58" s="117">
        <v>-2.0242099071692599E-5</v>
      </c>
      <c r="DV58" s="117">
        <v>-2.2546721410323701E-7</v>
      </c>
      <c r="DW58" s="120">
        <v>7.2427039630215801E-6</v>
      </c>
    </row>
    <row r="59" spans="2:127" s="12" customFormat="1" ht="15.75" x14ac:dyDescent="0.25">
      <c r="B59" s="16" t="s">
        <v>146</v>
      </c>
      <c r="C59" s="1">
        <f>INDEX(Input_Cases!$B:$C,MATCH('D2T Female'!$B59,Input_Cases!$B:$B,0),2)</f>
        <v>0</v>
      </c>
      <c r="E59" s="50"/>
      <c r="F59" s="7"/>
      <c r="G59" s="205"/>
      <c r="H59" s="7" t="s">
        <v>131</v>
      </c>
      <c r="I59" s="22">
        <f t="shared" si="4"/>
        <v>0</v>
      </c>
      <c r="J59" s="23">
        <v>0</v>
      </c>
      <c r="P59" s="7" t="str">
        <f t="shared" si="5"/>
        <v/>
      </c>
      <c r="Q59" s="7" t="str">
        <f t="shared" si="3"/>
        <v>X</v>
      </c>
      <c r="R59" s="12">
        <v>0</v>
      </c>
      <c r="S59" s="128"/>
      <c r="T59" s="117">
        <v>0</v>
      </c>
      <c r="U59" s="117">
        <v>0</v>
      </c>
      <c r="V59" s="117">
        <v>0</v>
      </c>
      <c r="W59" s="117">
        <v>0</v>
      </c>
      <c r="X59" s="117">
        <v>0</v>
      </c>
      <c r="Y59" s="117">
        <v>0</v>
      </c>
      <c r="Z59" s="117">
        <v>0</v>
      </c>
      <c r="AA59" s="117">
        <v>0</v>
      </c>
      <c r="AB59" s="117">
        <v>0</v>
      </c>
      <c r="AC59" s="117">
        <v>0</v>
      </c>
      <c r="AD59" s="117">
        <v>0</v>
      </c>
      <c r="AE59" s="117">
        <v>0</v>
      </c>
      <c r="AF59" s="117">
        <v>0</v>
      </c>
      <c r="AG59" s="117">
        <v>0</v>
      </c>
      <c r="AH59" s="117">
        <v>0</v>
      </c>
      <c r="AI59" s="117">
        <v>0</v>
      </c>
      <c r="AJ59" s="117">
        <v>0</v>
      </c>
      <c r="AK59" s="117">
        <v>0</v>
      </c>
      <c r="AL59" s="117">
        <v>0</v>
      </c>
      <c r="AM59" s="117">
        <v>0</v>
      </c>
      <c r="AN59" s="117">
        <v>0</v>
      </c>
      <c r="AO59" s="117">
        <v>0</v>
      </c>
      <c r="AP59" s="117">
        <v>0</v>
      </c>
      <c r="AQ59" s="117">
        <v>0</v>
      </c>
      <c r="AR59" s="117">
        <v>0</v>
      </c>
      <c r="AS59" s="117">
        <v>0</v>
      </c>
      <c r="AT59" s="117">
        <v>0</v>
      </c>
      <c r="AU59" s="117">
        <v>0</v>
      </c>
      <c r="AV59" s="117">
        <v>0</v>
      </c>
      <c r="AW59" s="117">
        <v>0</v>
      </c>
      <c r="AX59" s="117">
        <v>0</v>
      </c>
      <c r="AY59" s="117">
        <v>0</v>
      </c>
      <c r="AZ59" s="117">
        <v>0</v>
      </c>
      <c r="BA59" s="117">
        <v>0</v>
      </c>
      <c r="BB59" s="117">
        <v>0</v>
      </c>
      <c r="BC59" s="117">
        <v>0</v>
      </c>
      <c r="BD59" s="117">
        <v>0</v>
      </c>
      <c r="BE59" s="117">
        <v>0</v>
      </c>
      <c r="BF59" s="118">
        <v>0</v>
      </c>
      <c r="BG59" s="118">
        <v>0</v>
      </c>
      <c r="BH59" s="117">
        <v>0</v>
      </c>
      <c r="BI59" s="117">
        <v>0</v>
      </c>
      <c r="BJ59" s="117">
        <v>0</v>
      </c>
      <c r="BK59" s="117">
        <v>0</v>
      </c>
      <c r="BL59" s="117">
        <v>0</v>
      </c>
      <c r="BM59" s="117">
        <v>0</v>
      </c>
      <c r="BN59" s="117">
        <v>0</v>
      </c>
      <c r="BO59" s="117">
        <v>0</v>
      </c>
      <c r="BP59" s="117">
        <v>0</v>
      </c>
      <c r="BQ59" s="117">
        <v>0</v>
      </c>
      <c r="BR59" s="118">
        <v>0</v>
      </c>
      <c r="BS59" s="117">
        <v>0</v>
      </c>
      <c r="BT59" s="117">
        <v>0</v>
      </c>
      <c r="BU59" s="117">
        <v>0</v>
      </c>
      <c r="BV59" s="117">
        <v>0</v>
      </c>
      <c r="BW59" s="117">
        <v>0</v>
      </c>
      <c r="BX59" s="117">
        <v>0</v>
      </c>
      <c r="BY59" s="117">
        <v>0</v>
      </c>
      <c r="BZ59" s="117">
        <v>0</v>
      </c>
      <c r="CA59" s="117">
        <v>0</v>
      </c>
      <c r="CB59" s="117">
        <v>0</v>
      </c>
      <c r="CC59" s="117">
        <v>0</v>
      </c>
      <c r="CD59" s="117">
        <v>0</v>
      </c>
      <c r="CE59" s="117">
        <v>0</v>
      </c>
      <c r="CF59" s="117">
        <v>0</v>
      </c>
      <c r="CG59" s="117">
        <v>0</v>
      </c>
      <c r="CH59" s="117">
        <v>0</v>
      </c>
      <c r="CI59" s="117">
        <v>0</v>
      </c>
      <c r="CJ59" s="117">
        <v>0</v>
      </c>
      <c r="CK59" s="117">
        <v>0</v>
      </c>
      <c r="CL59" s="117">
        <v>0</v>
      </c>
      <c r="CM59" s="117">
        <v>0</v>
      </c>
      <c r="CN59" s="117">
        <v>0</v>
      </c>
      <c r="CO59" s="117">
        <v>0</v>
      </c>
      <c r="CP59" s="117">
        <v>0</v>
      </c>
      <c r="CQ59" s="117">
        <v>0</v>
      </c>
      <c r="CR59" s="117">
        <v>0</v>
      </c>
      <c r="CS59" s="117">
        <v>0</v>
      </c>
      <c r="CT59" s="117">
        <v>0</v>
      </c>
      <c r="CU59" s="117">
        <v>0</v>
      </c>
      <c r="CV59" s="117">
        <v>0</v>
      </c>
      <c r="CW59" s="117">
        <v>0</v>
      </c>
      <c r="CX59" s="117">
        <v>0</v>
      </c>
      <c r="CY59" s="117">
        <v>0</v>
      </c>
      <c r="CZ59" s="117">
        <v>0</v>
      </c>
      <c r="DA59" s="117">
        <v>0</v>
      </c>
      <c r="DB59" s="117">
        <v>0</v>
      </c>
      <c r="DC59" s="117">
        <v>0</v>
      </c>
      <c r="DD59" s="117">
        <v>0</v>
      </c>
      <c r="DE59" s="117">
        <v>0</v>
      </c>
      <c r="DF59" s="117">
        <v>0</v>
      </c>
      <c r="DG59" s="117">
        <v>0</v>
      </c>
      <c r="DH59" s="117">
        <v>0</v>
      </c>
      <c r="DI59" s="117">
        <v>0</v>
      </c>
      <c r="DJ59" s="117">
        <v>0</v>
      </c>
      <c r="DK59" s="117">
        <v>0</v>
      </c>
      <c r="DL59" s="117">
        <v>0</v>
      </c>
      <c r="DM59" s="117">
        <v>0</v>
      </c>
      <c r="DN59" s="117">
        <v>0</v>
      </c>
      <c r="DO59" s="117">
        <v>0</v>
      </c>
      <c r="DP59" s="117">
        <v>0</v>
      </c>
      <c r="DQ59" s="117">
        <v>0</v>
      </c>
      <c r="DR59" s="117">
        <v>0</v>
      </c>
      <c r="DS59" s="117">
        <v>0</v>
      </c>
      <c r="DT59" s="117">
        <v>0</v>
      </c>
      <c r="DU59" s="117">
        <v>0</v>
      </c>
      <c r="DV59" s="117">
        <v>0</v>
      </c>
      <c r="DW59" s="120">
        <v>0</v>
      </c>
    </row>
    <row r="60" spans="2:127" s="12" customFormat="1" ht="15.75" x14ac:dyDescent="0.25">
      <c r="B60" s="16" t="s">
        <v>88</v>
      </c>
      <c r="C60" s="1">
        <f>INDEX(Input_Cases!$B:$C,MATCH('D2T Female'!$B60,Input_Cases!$B:$B,0),2)</f>
        <v>0</v>
      </c>
      <c r="E60" s="50"/>
      <c r="F60" s="7"/>
      <c r="G60" s="205"/>
      <c r="H60" s="7" t="s">
        <v>53</v>
      </c>
      <c r="I60" s="22">
        <f t="shared" si="4"/>
        <v>0</v>
      </c>
      <c r="J60" s="23">
        <v>-0.87259278782710603</v>
      </c>
      <c r="P60" s="7" t="str">
        <f t="shared" si="5"/>
        <v>X</v>
      </c>
      <c r="Q60" s="7" t="str">
        <f t="shared" si="3"/>
        <v>X</v>
      </c>
      <c r="R60" s="12" t="str">
        <v>Dem</v>
      </c>
      <c r="S60" s="128" t="s">
        <v>53</v>
      </c>
      <c r="T60" s="117">
        <v>5.8693301440102197E-5</v>
      </c>
      <c r="U60" s="117">
        <v>7.9543620156544299E-6</v>
      </c>
      <c r="V60" s="117">
        <v>-2.5039879213469E-6</v>
      </c>
      <c r="W60" s="117">
        <v>-2.4538589130554102E-6</v>
      </c>
      <c r="X60" s="117">
        <v>-2.3919851841856601E-6</v>
      </c>
      <c r="Y60" s="118">
        <v>-3.3029049290746702E-4</v>
      </c>
      <c r="Z60" s="118">
        <v>4.3956744951222202E-4</v>
      </c>
      <c r="AA60" s="117">
        <v>-1.40117330307058E-5</v>
      </c>
      <c r="AB60" s="117">
        <v>4.4438503892397301E-8</v>
      </c>
      <c r="AC60" s="117">
        <v>2.44532106941674E-6</v>
      </c>
      <c r="AD60" s="117">
        <v>-5.6010095345572701E-6</v>
      </c>
      <c r="AE60" s="117">
        <v>-1.8824766329203299E-5</v>
      </c>
      <c r="AF60" s="117">
        <v>-6.0058531516723802E-6</v>
      </c>
      <c r="AG60" s="118">
        <v>1.7554013825720201E-4</v>
      </c>
      <c r="AH60" s="117">
        <v>-3.03500977258495E-6</v>
      </c>
      <c r="AI60" s="117">
        <v>3.6186641720483998E-5</v>
      </c>
      <c r="AJ60" s="117">
        <v>1.09770501678007E-5</v>
      </c>
      <c r="AK60" s="117">
        <v>-2.4563108112000301E-5</v>
      </c>
      <c r="AL60" s="117">
        <v>6.8049002596924695E-5</v>
      </c>
      <c r="AM60" s="117">
        <v>-1.7969513639919501E-5</v>
      </c>
      <c r="AN60" s="117">
        <v>-1.1136450757698201E-5</v>
      </c>
      <c r="AO60" s="117">
        <v>4.2428348293997804E-6</v>
      </c>
      <c r="AP60" s="118">
        <v>7.3132124250427702E-4</v>
      </c>
      <c r="AQ60" s="117">
        <v>-1.73718656775585E-5</v>
      </c>
      <c r="AR60" s="117">
        <v>0</v>
      </c>
      <c r="AS60" s="118">
        <v>-3.2631668589868501E-4</v>
      </c>
      <c r="AT60" s="118">
        <v>4.5467815739408699E-4</v>
      </c>
      <c r="AU60" s="118">
        <v>0</v>
      </c>
      <c r="AV60" s="118">
        <v>7.9905100908134999E-4</v>
      </c>
      <c r="AW60" s="118">
        <v>0</v>
      </c>
      <c r="AX60" s="117">
        <v>-2.1473470801312099E-5</v>
      </c>
      <c r="AY60" s="117">
        <v>-6.5477553689546698E-6</v>
      </c>
      <c r="AZ60" s="118">
        <v>-7.3304798695556796E-4</v>
      </c>
      <c r="BA60" s="117">
        <v>-2.6076779429060901E-5</v>
      </c>
      <c r="BB60" s="118">
        <v>-3.0144435017540099E-4</v>
      </c>
      <c r="BC60" s="117">
        <v>1.0669753009897401E-6</v>
      </c>
      <c r="BD60" s="118">
        <v>2.8667348630508999E-4</v>
      </c>
      <c r="BE60" s="118">
        <v>-7.6707908767860097E-4</v>
      </c>
      <c r="BF60" s="117">
        <v>-7.7494284849940497E-5</v>
      </c>
      <c r="BG60" s="117">
        <v>0</v>
      </c>
      <c r="BH60" s="118">
        <v>9.4030596933503893E-3</v>
      </c>
      <c r="BI60" s="117">
        <v>-2.2619879652228799E-5</v>
      </c>
      <c r="BJ60" s="117">
        <v>-3.3705844025627597E-5</v>
      </c>
      <c r="BK60" s="117">
        <v>-5.3296629537617598E-5</v>
      </c>
      <c r="BL60" s="117">
        <v>5.4075291745800097E-6</v>
      </c>
      <c r="BM60" s="118">
        <v>-2.0009887911544299E-4</v>
      </c>
      <c r="BN60" s="118">
        <v>5.2734271382661997E-4</v>
      </c>
      <c r="BO60" s="117">
        <v>-5.0781107671715897E-5</v>
      </c>
      <c r="BP60" s="117">
        <v>-5.2985054251247898E-5</v>
      </c>
      <c r="BQ60" s="117">
        <v>0</v>
      </c>
      <c r="BR60" s="117">
        <v>-7.6317573570965701E-5</v>
      </c>
      <c r="BS60" s="118">
        <v>-1.8079331782161701E-4</v>
      </c>
      <c r="BT60" s="118">
        <v>1.4051455357059001E-4</v>
      </c>
      <c r="BU60" s="118">
        <v>0</v>
      </c>
      <c r="BV60" s="117">
        <v>-4.6098638288245397E-5</v>
      </c>
      <c r="BW60" s="117">
        <v>-1.9364695606371599E-5</v>
      </c>
      <c r="BX60" s="117">
        <v>-5.1864148349746601E-5</v>
      </c>
      <c r="BY60" s="117">
        <v>-7.3035775690897197E-5</v>
      </c>
      <c r="BZ60" s="118">
        <v>-1.08798794750106E-4</v>
      </c>
      <c r="CA60" s="118">
        <v>0</v>
      </c>
      <c r="CB60" s="118">
        <v>0</v>
      </c>
      <c r="CC60" s="117">
        <v>1.85549306418081E-7</v>
      </c>
      <c r="CD60" s="117">
        <v>3.7972320862242901E-6</v>
      </c>
      <c r="CE60" s="117">
        <v>1.66653917518326E-6</v>
      </c>
      <c r="CF60" s="117">
        <v>2.32650858395371E-6</v>
      </c>
      <c r="CG60" s="117">
        <v>9.8179533652061492E-6</v>
      </c>
      <c r="CH60" s="118">
        <v>-1.09819798952213E-4</v>
      </c>
      <c r="CI60" s="117">
        <v>-5.98180415995899E-6</v>
      </c>
      <c r="CJ60" s="117">
        <v>-4.1036831546030501E-6</v>
      </c>
      <c r="CK60" s="117">
        <v>3.53528409793892E-6</v>
      </c>
      <c r="CL60" s="117">
        <v>-9.4432625175191204E-6</v>
      </c>
      <c r="CM60" s="117">
        <v>-2.0493638629011302E-6</v>
      </c>
      <c r="CN60" s="117">
        <v>3.6642075323229201E-6</v>
      </c>
      <c r="CO60" s="117">
        <v>-2.6705632613698098E-6</v>
      </c>
      <c r="CP60" s="117">
        <v>9.3367603723082505E-6</v>
      </c>
      <c r="CQ60" s="117">
        <v>1.68792034826815E-6</v>
      </c>
      <c r="CR60" s="117">
        <v>2.29924362165721E-6</v>
      </c>
      <c r="CS60" s="117">
        <v>-1.08850952279402E-5</v>
      </c>
      <c r="CT60" s="117">
        <v>7.6544371903849203E-7</v>
      </c>
      <c r="CU60" s="117">
        <v>8.6815900309263005E-6</v>
      </c>
      <c r="CV60" s="117">
        <v>3.5854677780758501E-6</v>
      </c>
      <c r="CW60" s="117">
        <v>2.5029525278775802E-6</v>
      </c>
      <c r="CX60" s="117">
        <v>-2.1995513307358598E-6</v>
      </c>
      <c r="CY60" s="118">
        <v>-9.5321990033612905E-4</v>
      </c>
      <c r="CZ60" s="118">
        <v>-2.60344598917034E-4</v>
      </c>
      <c r="DA60" s="117">
        <v>1.59360355075045E-5</v>
      </c>
      <c r="DB60" s="117">
        <v>8.1910920809257497E-6</v>
      </c>
      <c r="DC60" s="117">
        <v>4.2988647866780401E-6</v>
      </c>
      <c r="DD60" s="117">
        <v>6.1775169116555799E-5</v>
      </c>
      <c r="DE60" s="117">
        <v>2.86727867373638E-5</v>
      </c>
      <c r="DF60" s="117">
        <v>3.3529969412034001E-5</v>
      </c>
      <c r="DG60" s="117">
        <v>1.2901424793802201E-5</v>
      </c>
      <c r="DH60" s="117">
        <v>3.1020587719699098E-5</v>
      </c>
      <c r="DI60" s="118">
        <v>1.3866493253774799E-4</v>
      </c>
      <c r="DJ60" s="117">
        <v>-1.1755406738184999E-5</v>
      </c>
      <c r="DK60" s="117">
        <v>-4.5904226265485697E-5</v>
      </c>
      <c r="DL60" s="117">
        <v>1.1987091320388099E-5</v>
      </c>
      <c r="DM60" s="117">
        <v>4.70167392577258E-5</v>
      </c>
      <c r="DN60" s="118">
        <v>1.13605656407574E-4</v>
      </c>
      <c r="DO60" s="117">
        <v>-1.14872815624939E-5</v>
      </c>
      <c r="DP60" s="117">
        <v>5.7798034421247397E-6</v>
      </c>
      <c r="DQ60" s="118">
        <v>-1.4813178535663801E-4</v>
      </c>
      <c r="DR60" s="117">
        <v>1.09381624948757E-5</v>
      </c>
      <c r="DS60" s="117">
        <v>3.2364341003650898E-5</v>
      </c>
      <c r="DT60" s="117">
        <v>-4.4249451679195601E-5</v>
      </c>
      <c r="DU60" s="117">
        <v>6.5772943514082896E-5</v>
      </c>
      <c r="DV60" s="117">
        <v>3.2003582475442999E-5</v>
      </c>
      <c r="DW60" s="120">
        <v>-2.3224099506990199E-5</v>
      </c>
    </row>
    <row r="61" spans="2:127" s="12" customFormat="1" ht="15.75" x14ac:dyDescent="0.25">
      <c r="B61" s="16" t="s">
        <v>89</v>
      </c>
      <c r="C61" s="1">
        <f>INDEX(Input_Cases!$B:$C,MATCH('D2T Female'!$B61,Input_Cases!$B:$B,0),2)</f>
        <v>0</v>
      </c>
      <c r="E61" s="50"/>
      <c r="F61" s="7"/>
      <c r="G61" s="205"/>
      <c r="H61" s="7" t="s">
        <v>54</v>
      </c>
      <c r="I61" s="22">
        <f t="shared" si="4"/>
        <v>0</v>
      </c>
      <c r="J61" s="23">
        <v>8.3915138355639199E-2</v>
      </c>
      <c r="P61" s="7" t="str">
        <f t="shared" si="5"/>
        <v>X</v>
      </c>
      <c r="Q61" s="7" t="str">
        <f t="shared" si="3"/>
        <v>X</v>
      </c>
      <c r="R61" s="12" t="str">
        <v>Dep</v>
      </c>
      <c r="S61" s="128" t="s">
        <v>54</v>
      </c>
      <c r="T61" s="117">
        <v>5.2617871253948503E-7</v>
      </c>
      <c r="U61" s="117">
        <v>-6.9133475207131405E-7</v>
      </c>
      <c r="V61" s="117">
        <v>-2.0669449685625101E-6</v>
      </c>
      <c r="W61" s="117">
        <v>3.12415319416068E-6</v>
      </c>
      <c r="X61" s="117">
        <v>-2.4211704471722601E-6</v>
      </c>
      <c r="Y61" s="117">
        <v>1.2845184026156399E-5</v>
      </c>
      <c r="Z61" s="117">
        <v>-2.7370723731039701E-5</v>
      </c>
      <c r="AA61" s="117">
        <v>-4.7019026631963997E-6</v>
      </c>
      <c r="AB61" s="117">
        <v>-1.02110718521765E-6</v>
      </c>
      <c r="AC61" s="117">
        <v>-1.58630437463518E-6</v>
      </c>
      <c r="AD61" s="117">
        <v>3.0604910867923398E-7</v>
      </c>
      <c r="AE61" s="117">
        <v>4.7912006773702404E-6</v>
      </c>
      <c r="AF61" s="117">
        <v>1.7247877276078499E-6</v>
      </c>
      <c r="AG61" s="117">
        <v>3.0129937783353601E-6</v>
      </c>
      <c r="AH61" s="117">
        <v>-3.9374978053392202E-6</v>
      </c>
      <c r="AI61" s="117">
        <v>-1.1923330327968399E-5</v>
      </c>
      <c r="AJ61" s="117">
        <v>-3.7925115590981201E-6</v>
      </c>
      <c r="AK61" s="117">
        <v>8.2010257978118802E-7</v>
      </c>
      <c r="AL61" s="117">
        <v>-1.6525484798667401E-6</v>
      </c>
      <c r="AM61" s="117">
        <v>-4.4897365638995502E-7</v>
      </c>
      <c r="AN61" s="117">
        <v>5.0274511425467197E-6</v>
      </c>
      <c r="AO61" s="117">
        <v>-6.1346808924093895E-7</v>
      </c>
      <c r="AP61" s="117">
        <v>-1.9655294272445601E-5</v>
      </c>
      <c r="AQ61" s="117">
        <v>8.5691951024757603E-7</v>
      </c>
      <c r="AR61" s="117">
        <v>0</v>
      </c>
      <c r="AS61" s="117">
        <v>3.0260432199797199E-6</v>
      </c>
      <c r="AT61" s="117">
        <v>-4.6610907068149801E-5</v>
      </c>
      <c r="AU61" s="117">
        <v>0</v>
      </c>
      <c r="AV61" s="117">
        <v>4.42796901347013E-5</v>
      </c>
      <c r="AW61" s="117">
        <v>0</v>
      </c>
      <c r="AX61" s="117">
        <v>-2.4348192409166001E-5</v>
      </c>
      <c r="AY61" s="117">
        <v>-6.1673333454568696E-6</v>
      </c>
      <c r="AZ61" s="117">
        <v>-1.80669949692796E-5</v>
      </c>
      <c r="BA61" s="117">
        <v>3.6361249232064199E-6</v>
      </c>
      <c r="BB61" s="117">
        <v>-7.8825258141914296E-6</v>
      </c>
      <c r="BC61" s="117">
        <v>-4.0230069505617204E-6</v>
      </c>
      <c r="BD61" s="117">
        <v>-1.9043458105288699E-5</v>
      </c>
      <c r="BE61" s="117">
        <v>-3.4741398221328402E-5</v>
      </c>
      <c r="BF61" s="117">
        <v>-1.23552115793739E-5</v>
      </c>
      <c r="BG61" s="117">
        <v>0</v>
      </c>
      <c r="BH61" s="117">
        <v>-2.26198796522243E-5</v>
      </c>
      <c r="BI61" s="118">
        <v>1.6609641165838101E-4</v>
      </c>
      <c r="BJ61" s="117">
        <v>-1.0629709240268501E-5</v>
      </c>
      <c r="BK61" s="117">
        <v>-4.1869190234297597E-6</v>
      </c>
      <c r="BL61" s="117">
        <v>-5.31773139308142E-6</v>
      </c>
      <c r="BM61" s="117">
        <v>-3.1397711975165499E-6</v>
      </c>
      <c r="BN61" s="117">
        <v>-6.8587697643848999E-7</v>
      </c>
      <c r="BO61" s="117">
        <v>-2.2848463619535898E-5</v>
      </c>
      <c r="BP61" s="117">
        <v>-5.46300468590116E-6</v>
      </c>
      <c r="BQ61" s="117">
        <v>0</v>
      </c>
      <c r="BR61" s="118">
        <v>-1.21782547782784E-4</v>
      </c>
      <c r="BS61" s="117">
        <v>-1.83558665080081E-5</v>
      </c>
      <c r="BT61" s="117">
        <v>-7.75330175968939E-6</v>
      </c>
      <c r="BU61" s="117">
        <v>0</v>
      </c>
      <c r="BV61" s="117">
        <v>-4.6496068239330604E-6</v>
      </c>
      <c r="BW61" s="117">
        <v>-3.0920725825344599E-6</v>
      </c>
      <c r="BX61" s="117">
        <v>-5.4937710047861998E-5</v>
      </c>
      <c r="BY61" s="117">
        <v>3.3499864660754701E-7</v>
      </c>
      <c r="BZ61" s="117">
        <v>-7.6026997676257301E-6</v>
      </c>
      <c r="CA61" s="117">
        <v>0</v>
      </c>
      <c r="CB61" s="117">
        <v>0</v>
      </c>
      <c r="CC61" s="117">
        <v>-1.45399321144419E-8</v>
      </c>
      <c r="CD61" s="117">
        <v>-3.0304440574328598E-8</v>
      </c>
      <c r="CE61" s="117">
        <v>2.5826506737817801E-8</v>
      </c>
      <c r="CF61" s="117">
        <v>2.3264567714510299E-7</v>
      </c>
      <c r="CG61" s="117">
        <v>3.0896733698780799E-7</v>
      </c>
      <c r="CH61" s="117">
        <v>1.31071108919877E-7</v>
      </c>
      <c r="CI61" s="117">
        <v>3.2204975970538201E-7</v>
      </c>
      <c r="CJ61" s="117">
        <v>3.5356749583503798E-7</v>
      </c>
      <c r="CK61" s="117">
        <v>5.4139171972383299E-8</v>
      </c>
      <c r="CL61" s="117">
        <v>2.0849822563218501E-7</v>
      </c>
      <c r="CM61" s="117">
        <v>-4.4963981294541303E-8</v>
      </c>
      <c r="CN61" s="117">
        <v>-6.2035454430341301E-8</v>
      </c>
      <c r="CO61" s="117">
        <v>2.4100732430095E-7</v>
      </c>
      <c r="CP61" s="117">
        <v>1.48995601887428E-7</v>
      </c>
      <c r="CQ61" s="117">
        <v>1.53683496750696E-6</v>
      </c>
      <c r="CR61" s="117">
        <v>-3.4512822656628202E-8</v>
      </c>
      <c r="CS61" s="117">
        <v>-5.9757791505310795E-7</v>
      </c>
      <c r="CT61" s="117">
        <v>1.9074634268340601E-7</v>
      </c>
      <c r="CU61" s="117">
        <v>-1.11572615231895E-6</v>
      </c>
      <c r="CV61" s="117">
        <v>2.4873963997307601E-7</v>
      </c>
      <c r="CW61" s="117">
        <v>-3.0672177034520701E-7</v>
      </c>
      <c r="CX61" s="117">
        <v>1.8191571018718099E-6</v>
      </c>
      <c r="CY61" s="117">
        <v>-3.8016065164133398E-7</v>
      </c>
      <c r="CZ61" s="117">
        <v>9.2573969911472902E-7</v>
      </c>
      <c r="DA61" s="117">
        <v>-6.5004590285133604E-8</v>
      </c>
      <c r="DB61" s="117">
        <v>-7.5717886502118601E-6</v>
      </c>
      <c r="DC61" s="117">
        <v>-6.1582070516836098E-6</v>
      </c>
      <c r="DD61" s="117">
        <v>-1.40399208678852E-6</v>
      </c>
      <c r="DE61" s="117">
        <v>4.4249815544965796E-6</v>
      </c>
      <c r="DF61" s="117">
        <v>-8.2588749204641701E-6</v>
      </c>
      <c r="DG61" s="117">
        <v>4.9143110717277399E-6</v>
      </c>
      <c r="DH61" s="117">
        <v>-1.49145983751909E-7</v>
      </c>
      <c r="DI61" s="117">
        <v>1.14227029255029E-5</v>
      </c>
      <c r="DJ61" s="117">
        <v>-9.5103345906064406E-6</v>
      </c>
      <c r="DK61" s="117">
        <v>2.7238023801694699E-6</v>
      </c>
      <c r="DL61" s="117">
        <v>-3.4968614358340101E-6</v>
      </c>
      <c r="DM61" s="117">
        <v>2.2883715823523801E-6</v>
      </c>
      <c r="DN61" s="117">
        <v>5.6167792930650702E-6</v>
      </c>
      <c r="DO61" s="117">
        <v>-6.3501990604016801E-6</v>
      </c>
      <c r="DP61" s="117">
        <v>2.5317457148169199E-6</v>
      </c>
      <c r="DQ61" s="117">
        <v>1.48924291591717E-6</v>
      </c>
      <c r="DR61" s="117">
        <v>-5.7930728758989701E-6</v>
      </c>
      <c r="DS61" s="117">
        <v>-5.2244479962622604E-6</v>
      </c>
      <c r="DT61" s="117">
        <v>-5.9774111831007503E-8</v>
      </c>
      <c r="DU61" s="117">
        <v>3.0506327166796001E-6</v>
      </c>
      <c r="DV61" s="117">
        <v>5.4585877329851202E-6</v>
      </c>
      <c r="DW61" s="120">
        <v>1.0640400566227801E-5</v>
      </c>
    </row>
    <row r="62" spans="2:127" s="12" customFormat="1" ht="15.75" x14ac:dyDescent="0.25">
      <c r="B62" s="16" t="s">
        <v>90</v>
      </c>
      <c r="C62" s="1">
        <f>INDEX(Input_Cases!$B:$C,MATCH('D2T Female'!$B62,Input_Cases!$B:$B,0),2)</f>
        <v>0</v>
      </c>
      <c r="E62" s="50"/>
      <c r="F62" s="7"/>
      <c r="G62" s="205"/>
      <c r="H62" s="7" t="s">
        <v>55</v>
      </c>
      <c r="I62" s="22">
        <f t="shared" si="4"/>
        <v>0</v>
      </c>
      <c r="J62" s="23">
        <v>0.25456705170214899</v>
      </c>
      <c r="P62" s="7" t="str">
        <f t="shared" si="5"/>
        <v>X</v>
      </c>
      <c r="Q62" s="7" t="str">
        <f t="shared" si="3"/>
        <v>X</v>
      </c>
      <c r="R62" s="12" t="str">
        <v>Epi</v>
      </c>
      <c r="S62" s="128" t="s">
        <v>55</v>
      </c>
      <c r="T62" s="117">
        <v>3.6169919212640399E-7</v>
      </c>
      <c r="U62" s="117">
        <v>-2.1456401440450098E-6</v>
      </c>
      <c r="V62" s="117">
        <v>-3.30351418879136E-6</v>
      </c>
      <c r="W62" s="117">
        <v>-7.2674674798287698E-6</v>
      </c>
      <c r="X62" s="117">
        <v>-6.22111022187322E-6</v>
      </c>
      <c r="Y62" s="118">
        <v>-3.3438101436146598E-4</v>
      </c>
      <c r="Z62" s="117">
        <v>-3.8534603618333196E-6</v>
      </c>
      <c r="AA62" s="117">
        <v>-9.4211360988888704E-7</v>
      </c>
      <c r="AB62" s="117">
        <v>-7.6270940628752799E-6</v>
      </c>
      <c r="AC62" s="117">
        <v>1.1911808486218599E-5</v>
      </c>
      <c r="AD62" s="117">
        <v>6.5718345734629597E-6</v>
      </c>
      <c r="AE62" s="117">
        <v>3.1435587875385901E-6</v>
      </c>
      <c r="AF62" s="117">
        <v>1.9293739098713202E-6</v>
      </c>
      <c r="AG62" s="117">
        <v>1.31391436932388E-5</v>
      </c>
      <c r="AH62" s="117">
        <v>2.6584066888298102E-6</v>
      </c>
      <c r="AI62" s="117">
        <v>1.3418084079523099E-5</v>
      </c>
      <c r="AJ62" s="117">
        <v>-1.66535345411041E-6</v>
      </c>
      <c r="AK62" s="117">
        <v>-4.8158137958371403E-6</v>
      </c>
      <c r="AL62" s="117">
        <v>1.00441850750111E-5</v>
      </c>
      <c r="AM62" s="117">
        <v>1.1833943428951299E-5</v>
      </c>
      <c r="AN62" s="117">
        <v>-4.6492293088607501E-6</v>
      </c>
      <c r="AO62" s="117">
        <v>6.3847671183136298E-6</v>
      </c>
      <c r="AP62" s="117">
        <v>1.2370908085861399E-5</v>
      </c>
      <c r="AQ62" s="117">
        <v>5.0381424900797099E-6</v>
      </c>
      <c r="AR62" s="117">
        <v>0</v>
      </c>
      <c r="AS62" s="117">
        <v>4.4042704092571399E-5</v>
      </c>
      <c r="AT62" s="117">
        <v>-9.7462631447208198E-5</v>
      </c>
      <c r="AU62" s="117">
        <v>0</v>
      </c>
      <c r="AV62" s="118">
        <v>-2.2314563614850801E-4</v>
      </c>
      <c r="AW62" s="118">
        <v>0</v>
      </c>
      <c r="AX62" s="117">
        <v>9.4882635532982595E-6</v>
      </c>
      <c r="AY62" s="117">
        <v>-4.9750001408016996E-6</v>
      </c>
      <c r="AZ62" s="117">
        <v>-5.6975396936129997E-5</v>
      </c>
      <c r="BA62" s="117">
        <v>8.8664682222408503E-6</v>
      </c>
      <c r="BB62" s="117">
        <v>-1.08156675073725E-5</v>
      </c>
      <c r="BC62" s="117">
        <v>-2.1338341633140499E-6</v>
      </c>
      <c r="BD62" s="117">
        <v>-3.7763932577162199E-5</v>
      </c>
      <c r="BE62" s="117">
        <v>-7.4311429678248697E-5</v>
      </c>
      <c r="BF62" s="117">
        <v>-5.8988462986888497E-6</v>
      </c>
      <c r="BG62" s="117">
        <v>0</v>
      </c>
      <c r="BH62" s="117">
        <v>-3.37058440256393E-5</v>
      </c>
      <c r="BI62" s="117">
        <v>-1.0629709240268401E-5</v>
      </c>
      <c r="BJ62" s="118">
        <v>9.0486962142347397E-4</v>
      </c>
      <c r="BK62" s="118">
        <v>-1.3929905209100499E-4</v>
      </c>
      <c r="BL62" s="117">
        <v>-4.9738224557047699E-6</v>
      </c>
      <c r="BM62" s="117">
        <v>7.33946007833161E-6</v>
      </c>
      <c r="BN62" s="117">
        <v>2.95896956254109E-6</v>
      </c>
      <c r="BO62" s="117">
        <v>-8.93003651113191E-7</v>
      </c>
      <c r="BP62" s="118">
        <v>-1.7706806004069801E-4</v>
      </c>
      <c r="BQ62" s="118">
        <v>0</v>
      </c>
      <c r="BR62" s="118">
        <v>-2.6660602625247298E-4</v>
      </c>
      <c r="BS62" s="117">
        <v>-6.6041964623402504E-5</v>
      </c>
      <c r="BT62" s="117">
        <v>-1.59115094119281E-6</v>
      </c>
      <c r="BU62" s="117">
        <v>0</v>
      </c>
      <c r="BV62" s="117">
        <v>-9.1823033538067599E-6</v>
      </c>
      <c r="BW62" s="117">
        <v>2.7059259068958101E-6</v>
      </c>
      <c r="BX62" s="117">
        <v>-2.8121703487427099E-5</v>
      </c>
      <c r="BY62" s="117">
        <v>6.4764231154781497E-6</v>
      </c>
      <c r="BZ62" s="117">
        <v>-4.7414907011852903E-5</v>
      </c>
      <c r="CA62" s="117">
        <v>0</v>
      </c>
      <c r="CB62" s="117">
        <v>0</v>
      </c>
      <c r="CC62" s="117">
        <v>-7.3423871496525994E-8</v>
      </c>
      <c r="CD62" s="117">
        <v>-5.0389314785925995E-7</v>
      </c>
      <c r="CE62" s="117">
        <v>3.8334253415979299E-8</v>
      </c>
      <c r="CF62" s="117">
        <v>6.83975091522165E-7</v>
      </c>
      <c r="CG62" s="117">
        <v>8.4335209841712797E-7</v>
      </c>
      <c r="CH62" s="117">
        <v>4.0908876260505901E-7</v>
      </c>
      <c r="CI62" s="117">
        <v>6.8317626607747394E-8</v>
      </c>
      <c r="CJ62" s="117">
        <v>9.15133626620688E-7</v>
      </c>
      <c r="CK62" s="117">
        <v>1.2769483177541999E-7</v>
      </c>
      <c r="CL62" s="117">
        <v>-9.9084101073440402E-8</v>
      </c>
      <c r="CM62" s="117">
        <v>-1.5563055257192299E-7</v>
      </c>
      <c r="CN62" s="117">
        <v>3.5812611216838201E-6</v>
      </c>
      <c r="CO62" s="117">
        <v>1.3293122558475E-7</v>
      </c>
      <c r="CP62" s="117">
        <v>4.4121869307950399E-7</v>
      </c>
      <c r="CQ62" s="117">
        <v>4.14139470397057E-6</v>
      </c>
      <c r="CR62" s="117">
        <v>7.4614848406665202E-7</v>
      </c>
      <c r="CS62" s="117">
        <v>2.7997731092785799E-6</v>
      </c>
      <c r="CT62" s="117">
        <v>-1.11784072258764E-7</v>
      </c>
      <c r="CU62" s="117">
        <v>-1.04200586324188E-5</v>
      </c>
      <c r="CV62" s="117">
        <v>-5.7964067323566805E-7</v>
      </c>
      <c r="CW62" s="117">
        <v>1.2864265836337899E-6</v>
      </c>
      <c r="CX62" s="117">
        <v>-1.9690851696804502E-6</v>
      </c>
      <c r="CY62" s="117">
        <v>-4.9034133852834504E-6</v>
      </c>
      <c r="CZ62" s="117">
        <v>2.3044077290971101E-6</v>
      </c>
      <c r="DA62" s="117">
        <v>-3.7001529539426601E-6</v>
      </c>
      <c r="DB62" s="117">
        <v>-3.6112844390859099E-6</v>
      </c>
      <c r="DC62" s="117">
        <v>1.21683249296231E-5</v>
      </c>
      <c r="DD62" s="117">
        <v>7.999889481002E-5</v>
      </c>
      <c r="DE62" s="117">
        <v>1.21753963777797E-6</v>
      </c>
      <c r="DF62" s="117">
        <v>-1.8673288241159199E-6</v>
      </c>
      <c r="DG62" s="117">
        <v>3.7206047739506402E-6</v>
      </c>
      <c r="DH62" s="117">
        <v>-1.8964705198681199E-5</v>
      </c>
      <c r="DI62" s="117">
        <v>8.7522620578141104E-6</v>
      </c>
      <c r="DJ62" s="117">
        <v>-1.6802876802494701E-6</v>
      </c>
      <c r="DK62" s="117">
        <v>2.7232375810657499E-5</v>
      </c>
      <c r="DL62" s="117">
        <v>1.0424741958526801E-5</v>
      </c>
      <c r="DM62" s="117">
        <v>3.1045950992846899E-6</v>
      </c>
      <c r="DN62" s="117">
        <v>3.2540911674195199E-5</v>
      </c>
      <c r="DO62" s="117">
        <v>6.4093056141292496E-6</v>
      </c>
      <c r="DP62" s="117">
        <v>2.6751963908987E-5</v>
      </c>
      <c r="DQ62" s="117">
        <v>4.5849832330552797E-6</v>
      </c>
      <c r="DR62" s="117">
        <v>-3.3327309030354401E-6</v>
      </c>
      <c r="DS62" s="117">
        <v>3.9151841281129401E-5</v>
      </c>
      <c r="DT62" s="117">
        <v>-2.0772947063184E-5</v>
      </c>
      <c r="DU62" s="117">
        <v>1.44396586728037E-5</v>
      </c>
      <c r="DV62" s="117">
        <v>1.3031422081916199E-5</v>
      </c>
      <c r="DW62" s="120">
        <v>6.7541070750843397E-6</v>
      </c>
    </row>
    <row r="63" spans="2:127" s="12" customFormat="1" ht="15.75" x14ac:dyDescent="0.25">
      <c r="B63" s="16" t="s">
        <v>91</v>
      </c>
      <c r="C63" s="1">
        <f>INDEX(Input_Cases!$B:$C,MATCH('D2T Female'!$B63,Input_Cases!$B:$B,0),2)</f>
        <v>0</v>
      </c>
      <c r="E63" s="50"/>
      <c r="F63" s="7"/>
      <c r="G63" s="205"/>
      <c r="H63" s="7" t="s">
        <v>56</v>
      </c>
      <c r="I63" s="22">
        <f t="shared" si="4"/>
        <v>0</v>
      </c>
      <c r="J63" s="23">
        <v>0.71750840667462901</v>
      </c>
      <c r="P63" s="7" t="str">
        <f t="shared" si="5"/>
        <v>X</v>
      </c>
      <c r="Q63" s="7" t="str">
        <f t="shared" si="3"/>
        <v>X</v>
      </c>
      <c r="R63" s="12" t="str">
        <v>Hem</v>
      </c>
      <c r="S63" s="128" t="s">
        <v>56</v>
      </c>
      <c r="T63" s="117">
        <v>8.4146176658368396E-7</v>
      </c>
      <c r="U63" s="117">
        <v>-1.7558625953376499E-6</v>
      </c>
      <c r="V63" s="117">
        <v>-1.1419848760793501E-5</v>
      </c>
      <c r="W63" s="117">
        <v>1.7444025171502501E-5</v>
      </c>
      <c r="X63" s="117">
        <v>-4.2947322719955098E-6</v>
      </c>
      <c r="Y63" s="118">
        <v>1.9331976874561701E-4</v>
      </c>
      <c r="Z63" s="117">
        <v>1.8626047831395699E-5</v>
      </c>
      <c r="AA63" s="117">
        <v>4.1212462706213401E-6</v>
      </c>
      <c r="AB63" s="117">
        <v>1.79366697917151E-6</v>
      </c>
      <c r="AC63" s="117">
        <v>-6.1883640892363802E-6</v>
      </c>
      <c r="AD63" s="117">
        <v>3.0768942721378899E-6</v>
      </c>
      <c r="AE63" s="117">
        <v>2.0533824342407399E-5</v>
      </c>
      <c r="AF63" s="117">
        <v>-6.8481857438008497E-6</v>
      </c>
      <c r="AG63" s="117">
        <v>3.37603879545753E-5</v>
      </c>
      <c r="AH63" s="117">
        <v>5.2714203420508901E-6</v>
      </c>
      <c r="AI63" s="117">
        <v>8.8983794671617498E-7</v>
      </c>
      <c r="AJ63" s="117">
        <v>-6.1044430305264801E-6</v>
      </c>
      <c r="AK63" s="117">
        <v>1.2281000246967601E-5</v>
      </c>
      <c r="AL63" s="117">
        <v>1.1156498219679399E-5</v>
      </c>
      <c r="AM63" s="117">
        <v>1.8202993838583999E-5</v>
      </c>
      <c r="AN63" s="117">
        <v>-2.6072734803176602E-6</v>
      </c>
      <c r="AO63" s="117">
        <v>7.7092287509014799E-7</v>
      </c>
      <c r="AP63" s="117">
        <v>7.0376586496481201E-5</v>
      </c>
      <c r="AQ63" s="117">
        <v>8.9710938129957395E-7</v>
      </c>
      <c r="AR63" s="117">
        <v>0</v>
      </c>
      <c r="AS63" s="117">
        <v>-3.7676634215008801E-5</v>
      </c>
      <c r="AT63" s="118">
        <v>-3.5393820901386301E-4</v>
      </c>
      <c r="AU63" s="118">
        <v>0</v>
      </c>
      <c r="AV63" s="117">
        <v>3.7668765905345398E-5</v>
      </c>
      <c r="AW63" s="117">
        <v>0</v>
      </c>
      <c r="AX63" s="117">
        <v>-6.4770716103395903E-6</v>
      </c>
      <c r="AY63" s="117">
        <v>2.7972365392443899E-6</v>
      </c>
      <c r="AZ63" s="118">
        <v>2.2368773338992599E-4</v>
      </c>
      <c r="BA63" s="117">
        <v>-2.8691943970130301E-5</v>
      </c>
      <c r="BB63" s="117">
        <v>5.05766559090834E-5</v>
      </c>
      <c r="BC63" s="117">
        <v>-4.2019248330945104E-6</v>
      </c>
      <c r="BD63" s="118">
        <v>-2.9188877956508303E-4</v>
      </c>
      <c r="BE63" s="117">
        <v>6.4452000281619806E-5</v>
      </c>
      <c r="BF63" s="117">
        <v>2.3331021798446898E-5</v>
      </c>
      <c r="BG63" s="117">
        <v>0</v>
      </c>
      <c r="BH63" s="117">
        <v>-5.3296629537582403E-5</v>
      </c>
      <c r="BI63" s="117">
        <v>-4.1869190234295996E-6</v>
      </c>
      <c r="BJ63" s="118">
        <v>-1.3929905209100499E-4</v>
      </c>
      <c r="BK63" s="118">
        <v>3.9948718139390096E-3</v>
      </c>
      <c r="BL63" s="117">
        <v>-6.8010186072259698E-6</v>
      </c>
      <c r="BM63" s="118">
        <v>-1.2824177958996601E-4</v>
      </c>
      <c r="BN63" s="117">
        <v>-2.4962288927194899E-5</v>
      </c>
      <c r="BO63" s="117">
        <v>-4.2453123996784399E-6</v>
      </c>
      <c r="BP63" s="117">
        <v>-9.3570087263718001E-6</v>
      </c>
      <c r="BQ63" s="117">
        <v>0</v>
      </c>
      <c r="BR63" s="118">
        <v>4.1335694067119901E-4</v>
      </c>
      <c r="BS63" s="118">
        <v>2.5873163525901E-4</v>
      </c>
      <c r="BT63" s="117">
        <v>-7.2110991678089295E-7</v>
      </c>
      <c r="BU63" s="117">
        <v>0</v>
      </c>
      <c r="BV63" s="117">
        <v>-5.6258545465900498E-5</v>
      </c>
      <c r="BW63" s="117">
        <v>1.25084139276611E-5</v>
      </c>
      <c r="BX63" s="117">
        <v>-2.4384434493840699E-5</v>
      </c>
      <c r="BY63" s="117">
        <v>3.5439179723725103E-5</v>
      </c>
      <c r="BZ63" s="118">
        <v>-1.2354451647467499E-4</v>
      </c>
      <c r="CA63" s="118">
        <v>0</v>
      </c>
      <c r="CB63" s="118">
        <v>0</v>
      </c>
      <c r="CC63" s="117">
        <v>7.18838646777534E-9</v>
      </c>
      <c r="CD63" s="117">
        <v>3.1506960977804898E-7</v>
      </c>
      <c r="CE63" s="117">
        <v>1.3191084637283199E-6</v>
      </c>
      <c r="CF63" s="117">
        <v>-2.1395423443879901E-6</v>
      </c>
      <c r="CG63" s="117">
        <v>-8.8731928433778597E-7</v>
      </c>
      <c r="CH63" s="117">
        <v>4.6513394206016098E-7</v>
      </c>
      <c r="CI63" s="117">
        <v>-3.0043708389331701E-7</v>
      </c>
      <c r="CJ63" s="117">
        <v>5.7065819238141904E-6</v>
      </c>
      <c r="CK63" s="117">
        <v>-2.9572003871482301E-8</v>
      </c>
      <c r="CL63" s="117">
        <v>-7.8656933019636197E-7</v>
      </c>
      <c r="CM63" s="117">
        <v>-5.9846260836176498E-7</v>
      </c>
      <c r="CN63" s="117">
        <v>-2.1283504164031E-6</v>
      </c>
      <c r="CO63" s="117">
        <v>3.8873742611911101E-6</v>
      </c>
      <c r="CP63" s="117">
        <v>-3.0241314326196898E-6</v>
      </c>
      <c r="CQ63" s="117">
        <v>-1.0575255813949499E-5</v>
      </c>
      <c r="CR63" s="117">
        <v>-1.9530523997485698E-6</v>
      </c>
      <c r="CS63" s="117">
        <v>6.7616901315972698E-8</v>
      </c>
      <c r="CT63" s="117">
        <v>1.0630200379120499E-6</v>
      </c>
      <c r="CU63" s="117">
        <v>2.8618664871519802E-5</v>
      </c>
      <c r="CV63" s="117">
        <v>-7.1898371008647203E-6</v>
      </c>
      <c r="CW63" s="117">
        <v>-1.84702162587337E-7</v>
      </c>
      <c r="CX63" s="117">
        <v>4.9864976720474504E-6</v>
      </c>
      <c r="CY63" s="117">
        <v>1.29184138347952E-5</v>
      </c>
      <c r="CZ63" s="117">
        <v>-1.9082649438036301E-6</v>
      </c>
      <c r="DA63" s="117">
        <v>1.9959677089599699E-5</v>
      </c>
      <c r="DB63" s="117">
        <v>-1.9995215124771E-6</v>
      </c>
      <c r="DC63" s="117">
        <v>-6.4542825678840196E-6</v>
      </c>
      <c r="DD63" s="118">
        <v>-3.6532701829647498E-3</v>
      </c>
      <c r="DE63" s="117">
        <v>2.06341082588166E-5</v>
      </c>
      <c r="DF63" s="117">
        <v>8.3945368696922805E-6</v>
      </c>
      <c r="DG63" s="117">
        <v>4.1709384871135597E-6</v>
      </c>
      <c r="DH63" s="117">
        <v>-1.9267925626972799E-6</v>
      </c>
      <c r="DI63" s="117">
        <v>-1.3249109373473801E-5</v>
      </c>
      <c r="DJ63" s="117">
        <v>-1.08549337623804E-5</v>
      </c>
      <c r="DK63" s="117">
        <v>8.8434992579773908E-6</v>
      </c>
      <c r="DL63" s="117">
        <v>-9.1673703522746597E-7</v>
      </c>
      <c r="DM63" s="117">
        <v>1.8135484690947301E-6</v>
      </c>
      <c r="DN63" s="117">
        <v>4.5726509351172197E-5</v>
      </c>
      <c r="DO63" s="117">
        <v>-7.8615259822763492E-6</v>
      </c>
      <c r="DP63" s="117">
        <v>2.5306223479953501E-5</v>
      </c>
      <c r="DQ63" s="117">
        <v>-7.11101471707116E-5</v>
      </c>
      <c r="DR63" s="117">
        <v>-3.23116252298352E-5</v>
      </c>
      <c r="DS63" s="117">
        <v>-1.6849310080689201E-5</v>
      </c>
      <c r="DT63" s="117">
        <v>-2.5326843017543699E-5</v>
      </c>
      <c r="DU63" s="117">
        <v>-2.4101395235894501E-5</v>
      </c>
      <c r="DV63" s="118">
        <v>-8.6765265169346602E-4</v>
      </c>
      <c r="DW63" s="120">
        <v>7.6008802163775096E-5</v>
      </c>
    </row>
    <row r="64" spans="2:127" s="12" customFormat="1" ht="15.75" x14ac:dyDescent="0.25">
      <c r="B64" s="16" t="s">
        <v>171</v>
      </c>
      <c r="C64" s="1">
        <f>INDEX(Input_Cases!$B:$C,MATCH('D2T Female'!$B64,Input_Cases!$B:$B,0),2)</f>
        <v>0</v>
      </c>
      <c r="E64" s="50"/>
      <c r="F64" s="7"/>
      <c r="G64" s="205"/>
      <c r="H64" s="7" t="s">
        <v>166</v>
      </c>
      <c r="I64" s="22">
        <f t="shared" si="4"/>
        <v>0</v>
      </c>
      <c r="J64" s="23">
        <v>-5.9301141335736197E-2</v>
      </c>
      <c r="P64" s="7" t="str">
        <f t="shared" si="5"/>
        <v>X</v>
      </c>
      <c r="Q64" s="7" t="str">
        <f>IF(R64=S64,"X","")</f>
        <v>X</v>
      </c>
      <c r="R64" s="12" t="str">
        <v>HeL</v>
      </c>
      <c r="S64" s="128" t="s">
        <v>166</v>
      </c>
      <c r="T64" s="117">
        <v>-1.26551597944013E-6</v>
      </c>
      <c r="U64" s="117">
        <v>-6.7798961921048297E-7</v>
      </c>
      <c r="V64" s="117">
        <v>1.2214478631659699E-6</v>
      </c>
      <c r="W64" s="117">
        <v>-1.5341209084836E-6</v>
      </c>
      <c r="X64" s="117">
        <v>-2.9786803093701301E-6</v>
      </c>
      <c r="Y64" s="117">
        <v>6.64009868032845E-5</v>
      </c>
      <c r="Z64" s="117">
        <v>-1.09087976067505E-5</v>
      </c>
      <c r="AA64" s="117">
        <v>1.8298723726517201E-6</v>
      </c>
      <c r="AB64" s="117">
        <v>1.65051984021177E-6</v>
      </c>
      <c r="AC64" s="117">
        <v>-9.79322051037972E-7</v>
      </c>
      <c r="AD64" s="117">
        <v>-2.8289832172770801E-6</v>
      </c>
      <c r="AE64" s="117">
        <v>1.1075593658687301E-7</v>
      </c>
      <c r="AF64" s="117">
        <v>1.33923506500051E-6</v>
      </c>
      <c r="AG64" s="117">
        <v>-2.9500154421030801E-6</v>
      </c>
      <c r="AH64" s="117">
        <v>-2.03380869790322E-6</v>
      </c>
      <c r="AI64" s="117">
        <v>2.0197732425305698E-6</v>
      </c>
      <c r="AJ64" s="117">
        <v>1.7469857178875501E-6</v>
      </c>
      <c r="AK64" s="117">
        <v>-1.6864278067955801E-6</v>
      </c>
      <c r="AL64" s="117">
        <v>3.4455871316422802E-6</v>
      </c>
      <c r="AM64" s="117">
        <v>-3.4184811934781698E-6</v>
      </c>
      <c r="AN64" s="117">
        <v>-3.8153199210236596E-6</v>
      </c>
      <c r="AO64" s="117">
        <v>5.5817339296106898E-8</v>
      </c>
      <c r="AP64" s="117">
        <v>-2.1632762934250199E-5</v>
      </c>
      <c r="AQ64" s="117">
        <v>-4.3921088825735399E-7</v>
      </c>
      <c r="AR64" s="117">
        <v>0</v>
      </c>
      <c r="AS64" s="117">
        <v>7.4900683766389798E-6</v>
      </c>
      <c r="AT64" s="117">
        <v>-2.9770627918619899E-5</v>
      </c>
      <c r="AU64" s="117">
        <v>0</v>
      </c>
      <c r="AV64" s="117">
        <v>6.03502002319192E-6</v>
      </c>
      <c r="AW64" s="117">
        <v>0</v>
      </c>
      <c r="AX64" s="117">
        <v>-4.16925844918124E-6</v>
      </c>
      <c r="AY64" s="117">
        <v>-6.9822815837154301E-6</v>
      </c>
      <c r="AZ64" s="117">
        <v>2.8187120425936201E-5</v>
      </c>
      <c r="BA64" s="117">
        <v>-6.28578641631487E-6</v>
      </c>
      <c r="BB64" s="117">
        <v>1.4849944892343901E-6</v>
      </c>
      <c r="BC64" s="117">
        <v>-1.1802848696901599E-6</v>
      </c>
      <c r="BD64" s="117">
        <v>2.4130020918053501E-6</v>
      </c>
      <c r="BE64" s="117">
        <v>5.9667862959857102E-6</v>
      </c>
      <c r="BF64" s="117">
        <v>-7.7828921431147099E-6</v>
      </c>
      <c r="BG64" s="117">
        <v>0</v>
      </c>
      <c r="BH64" s="117">
        <v>5.4075291745795904E-6</v>
      </c>
      <c r="BI64" s="117">
        <v>-5.3177313930814403E-6</v>
      </c>
      <c r="BJ64" s="117">
        <v>-4.97382245570483E-6</v>
      </c>
      <c r="BK64" s="117">
        <v>-6.8010186072263103E-6</v>
      </c>
      <c r="BL64" s="118">
        <v>2.18731397922097E-4</v>
      </c>
      <c r="BM64" s="117">
        <v>-3.22538643974428E-7</v>
      </c>
      <c r="BN64" s="117">
        <v>1.43549337277696E-6</v>
      </c>
      <c r="BO64" s="117">
        <v>-6.3835514867858701E-6</v>
      </c>
      <c r="BP64" s="117">
        <v>-4.6423952318320904E-6</v>
      </c>
      <c r="BQ64" s="117">
        <v>0</v>
      </c>
      <c r="BR64" s="117">
        <v>-2.5045513653834901E-5</v>
      </c>
      <c r="BS64" s="117">
        <v>7.2642942953551603E-6</v>
      </c>
      <c r="BT64" s="117">
        <v>-3.6385681131409899E-6</v>
      </c>
      <c r="BU64" s="117">
        <v>0</v>
      </c>
      <c r="BV64" s="117">
        <v>-1.52675500266873E-5</v>
      </c>
      <c r="BW64" s="117">
        <v>-3.8602956716813298E-6</v>
      </c>
      <c r="BX64" s="117">
        <v>2.8972906438092199E-6</v>
      </c>
      <c r="BY64" s="117">
        <v>1.4623123942994399E-6</v>
      </c>
      <c r="BZ64" s="117">
        <v>5.7556864427025202E-6</v>
      </c>
      <c r="CA64" s="117">
        <v>0</v>
      </c>
      <c r="CB64" s="117">
        <v>0</v>
      </c>
      <c r="CC64" s="117">
        <v>7.7473007949414495E-9</v>
      </c>
      <c r="CD64" s="117">
        <v>-1.6331049762804399E-7</v>
      </c>
      <c r="CE64" s="117">
        <v>-1.5298670012027801E-7</v>
      </c>
      <c r="CF64" s="117">
        <v>-1.04026994772703E-7</v>
      </c>
      <c r="CG64" s="117">
        <v>-1.3058842835001701E-7</v>
      </c>
      <c r="CH64" s="117">
        <v>-2.9042621278551899E-7</v>
      </c>
      <c r="CI64" s="117">
        <v>1.9020795218672599E-7</v>
      </c>
      <c r="CJ64" s="117">
        <v>1.99747364913565E-7</v>
      </c>
      <c r="CK64" s="117">
        <v>-6.2007732530511401E-8</v>
      </c>
      <c r="CL64" s="117">
        <v>3.03802173913455E-7</v>
      </c>
      <c r="CM64" s="117">
        <v>4.4041263587661597E-8</v>
      </c>
      <c r="CN64" s="117">
        <v>-8.4546607578258196E-7</v>
      </c>
      <c r="CO64" s="117">
        <v>5.3444251197542102E-8</v>
      </c>
      <c r="CP64" s="117">
        <v>-4.9433648112661698E-7</v>
      </c>
      <c r="CQ64" s="117">
        <v>3.6811750688204801E-7</v>
      </c>
      <c r="CR64" s="117">
        <v>-8.7212583800507304E-8</v>
      </c>
      <c r="CS64" s="117">
        <v>-8.2525512019647496E-8</v>
      </c>
      <c r="CT64" s="117">
        <v>-8.6474970117079298E-8</v>
      </c>
      <c r="CU64" s="117">
        <v>1.2130565033597101E-6</v>
      </c>
      <c r="CV64" s="117">
        <v>7.8474706923368796E-7</v>
      </c>
      <c r="CW64" s="117">
        <v>-7.5569270670680202E-7</v>
      </c>
      <c r="CX64" s="117">
        <v>6.5944203332551203E-6</v>
      </c>
      <c r="CY64" s="117">
        <v>-2.8819176100291299E-6</v>
      </c>
      <c r="CZ64" s="117">
        <v>-4.4590723418663399E-6</v>
      </c>
      <c r="DA64" s="117">
        <v>2.6894437318665197E-7</v>
      </c>
      <c r="DB64" s="117">
        <v>-3.5105748029466002E-6</v>
      </c>
      <c r="DC64" s="117">
        <v>3.7372815701490702E-7</v>
      </c>
      <c r="DD64" s="117">
        <v>6.9601821984338002E-6</v>
      </c>
      <c r="DE64" s="117">
        <v>7.9444845555939699E-6</v>
      </c>
      <c r="DF64" s="117">
        <v>-6.13832240258697E-6</v>
      </c>
      <c r="DG64" s="117">
        <v>1.54022046802004E-6</v>
      </c>
      <c r="DH64" s="117">
        <v>1.25456624301959E-6</v>
      </c>
      <c r="DI64" s="117">
        <v>-2.6202576829896502E-6</v>
      </c>
      <c r="DJ64" s="117">
        <v>-1.25745909270669E-6</v>
      </c>
      <c r="DK64" s="117">
        <v>-6.0160838300403297E-6</v>
      </c>
      <c r="DL64" s="117">
        <v>-8.8620784454805801E-7</v>
      </c>
      <c r="DM64" s="117">
        <v>7.6845211830312599E-6</v>
      </c>
      <c r="DN64" s="117">
        <v>-4.3798815066139099E-7</v>
      </c>
      <c r="DO64" s="117">
        <v>4.0660285259411999E-6</v>
      </c>
      <c r="DP64" s="117">
        <v>-1.8654531786864501E-6</v>
      </c>
      <c r="DQ64" s="117">
        <v>1.5650770090156798E-5</v>
      </c>
      <c r="DR64" s="117">
        <v>2.4835409496178798E-6</v>
      </c>
      <c r="DS64" s="117">
        <v>3.32162252846473E-7</v>
      </c>
      <c r="DT64" s="117">
        <v>-7.4816450790791402E-6</v>
      </c>
      <c r="DU64" s="117">
        <v>-5.8944974784769602E-7</v>
      </c>
      <c r="DV64" s="117">
        <v>3.5784080953259702E-6</v>
      </c>
      <c r="DW64" s="120">
        <v>-1.9982485693606299E-6</v>
      </c>
    </row>
    <row r="65" spans="2:127" s="12" customFormat="1" ht="15.75" x14ac:dyDescent="0.25">
      <c r="B65" s="16" t="s">
        <v>92</v>
      </c>
      <c r="C65" s="1">
        <f>INDEX(Input_Cases!$B:$C,MATCH('D2T Female'!$B65,Input_Cases!$B:$B,0),2)</f>
        <v>0</v>
      </c>
      <c r="E65" s="50"/>
      <c r="F65" s="7"/>
      <c r="G65" s="205"/>
      <c r="H65" s="7" t="s">
        <v>57</v>
      </c>
      <c r="I65" s="22">
        <f t="shared" si="4"/>
        <v>0</v>
      </c>
      <c r="J65" s="23">
        <v>2.4269589228404298</v>
      </c>
      <c r="P65" s="7" t="str">
        <f t="shared" si="5"/>
        <v>X</v>
      </c>
      <c r="Q65" s="7" t="str">
        <f t="shared" si="3"/>
        <v>X</v>
      </c>
      <c r="R65" s="12" t="str">
        <v>HF</v>
      </c>
      <c r="S65" s="128" t="s">
        <v>57</v>
      </c>
      <c r="T65" s="117">
        <v>1.6865644077542001E-5</v>
      </c>
      <c r="U65" s="117">
        <v>6.0725136144047898E-6</v>
      </c>
      <c r="V65" s="117">
        <v>4.6025939899614102E-6</v>
      </c>
      <c r="W65" s="117">
        <v>-3.1677865110622098E-5</v>
      </c>
      <c r="X65" s="117">
        <v>2.0523506392824201E-6</v>
      </c>
      <c r="Y65" s="118">
        <v>3.9150738986075298E-4</v>
      </c>
      <c r="Z65" s="118">
        <v>-8.8226885941672102E-4</v>
      </c>
      <c r="AA65" s="117">
        <v>2.98396096547358E-5</v>
      </c>
      <c r="AB65" s="117">
        <v>-7.1262647243396098E-7</v>
      </c>
      <c r="AC65" s="118">
        <v>-1.12151174832658E-4</v>
      </c>
      <c r="AD65" s="117">
        <v>-1.24381445011305E-5</v>
      </c>
      <c r="AE65" s="117">
        <v>1.7929900943570199E-5</v>
      </c>
      <c r="AF65" s="117">
        <v>-1.4198188255645E-5</v>
      </c>
      <c r="AG65" s="117">
        <v>-4.1811242450467001E-5</v>
      </c>
      <c r="AH65" s="117">
        <v>-8.6846202430568097E-7</v>
      </c>
      <c r="AI65" s="117">
        <v>5.2880682509701501E-5</v>
      </c>
      <c r="AJ65" s="117">
        <v>9.3679498033641802E-6</v>
      </c>
      <c r="AK65" s="117">
        <v>-5.2740922148638897E-6</v>
      </c>
      <c r="AL65" s="117">
        <v>-1.40767968814513E-5</v>
      </c>
      <c r="AM65" s="118">
        <v>3.7417441491500601E-4</v>
      </c>
      <c r="AN65" s="117">
        <v>1.3807741043250299E-6</v>
      </c>
      <c r="AO65" s="117">
        <v>-8.4965611704895E-6</v>
      </c>
      <c r="AP65" s="118">
        <v>-2.27766899772532E-4</v>
      </c>
      <c r="AQ65" s="117">
        <v>-5.1700613648039802E-5</v>
      </c>
      <c r="AR65" s="117">
        <v>0</v>
      </c>
      <c r="AS65" s="118">
        <v>-3.9216101673830604E-3</v>
      </c>
      <c r="AT65" s="118">
        <v>-6.9355411602741997E-4</v>
      </c>
      <c r="AU65" s="118">
        <v>0</v>
      </c>
      <c r="AV65" s="118">
        <v>-1.65655002855025E-3</v>
      </c>
      <c r="AW65" s="118">
        <v>0</v>
      </c>
      <c r="AX65" s="117">
        <v>-5.6589160600971801E-5</v>
      </c>
      <c r="AY65" s="118">
        <v>2.1148818714374599E-4</v>
      </c>
      <c r="AZ65" s="118">
        <v>-4.6129508207875001E-4</v>
      </c>
      <c r="BA65" s="118">
        <v>-1.12683058575321E-4</v>
      </c>
      <c r="BB65" s="118">
        <v>5.3003173461858605E-4</v>
      </c>
      <c r="BC65" s="117">
        <v>-2.6198208259491198E-6</v>
      </c>
      <c r="BD65" s="118">
        <v>-3.5636055658334903E-4</v>
      </c>
      <c r="BE65" s="118">
        <v>-1.6473092485427699E-3</v>
      </c>
      <c r="BF65" s="117">
        <v>1.16923968259467E-5</v>
      </c>
      <c r="BG65" s="117">
        <v>0</v>
      </c>
      <c r="BH65" s="118">
        <v>-2.00098879115493E-4</v>
      </c>
      <c r="BI65" s="117">
        <v>-3.1397711975214898E-6</v>
      </c>
      <c r="BJ65" s="117">
        <v>7.3394600783299702E-6</v>
      </c>
      <c r="BK65" s="118">
        <v>-1.2824177959007001E-4</v>
      </c>
      <c r="BL65" s="117">
        <v>-3.2253864397812101E-7</v>
      </c>
      <c r="BM65" s="118">
        <v>1.70013744089609E-2</v>
      </c>
      <c r="BN65" s="118">
        <v>-1.7612755631241599E-4</v>
      </c>
      <c r="BO65" s="117">
        <v>-1.78284307312537E-5</v>
      </c>
      <c r="BP65" s="118">
        <v>-2.21932029030587E-4</v>
      </c>
      <c r="BQ65" s="118">
        <v>0</v>
      </c>
      <c r="BR65" s="118">
        <v>7.3737797021602004E-4</v>
      </c>
      <c r="BS65" s="118">
        <v>-1.8011324157336799E-3</v>
      </c>
      <c r="BT65" s="117">
        <v>-4.5794977518702998E-7</v>
      </c>
      <c r="BU65" s="117">
        <v>0</v>
      </c>
      <c r="BV65" s="117">
        <v>-1.26464137586253E-5</v>
      </c>
      <c r="BW65" s="117">
        <v>-3.4288802026811603E-5</v>
      </c>
      <c r="BX65" s="117">
        <v>-9.8089748190277707E-5</v>
      </c>
      <c r="BY65" s="117">
        <v>-2.62611381209604E-5</v>
      </c>
      <c r="BZ65" s="117">
        <v>-9.0632721894358793E-5</v>
      </c>
      <c r="CA65" s="117">
        <v>0</v>
      </c>
      <c r="CB65" s="117">
        <v>0</v>
      </c>
      <c r="CC65" s="117">
        <v>5.8692579481452797E-7</v>
      </c>
      <c r="CD65" s="117">
        <v>4.8412275225597599E-5</v>
      </c>
      <c r="CE65" s="118">
        <v>-1.84363391271282E-4</v>
      </c>
      <c r="CF65" s="117">
        <v>2.2771185361234299E-5</v>
      </c>
      <c r="CG65" s="117">
        <v>2.14556504060534E-5</v>
      </c>
      <c r="CH65" s="117">
        <v>1.67561896039743E-6</v>
      </c>
      <c r="CI65" s="117">
        <v>1.5811085585965102E-5</v>
      </c>
      <c r="CJ65" s="117">
        <v>1.31615618843938E-5</v>
      </c>
      <c r="CK65" s="117">
        <v>-6.18292396232563E-6</v>
      </c>
      <c r="CL65" s="117">
        <v>2.9660002959954301E-6</v>
      </c>
      <c r="CM65" s="117">
        <v>1.245420420863E-7</v>
      </c>
      <c r="CN65" s="117">
        <v>-4.6717669622454601E-6</v>
      </c>
      <c r="CO65" s="117">
        <v>8.7617340694623099E-6</v>
      </c>
      <c r="CP65" s="117">
        <v>5.4315626368646099E-6</v>
      </c>
      <c r="CQ65" s="117">
        <v>-1.0518927848140699E-5</v>
      </c>
      <c r="CR65" s="117">
        <v>4.4678985101111298E-6</v>
      </c>
      <c r="CS65" s="117">
        <v>2.1170311817329301E-5</v>
      </c>
      <c r="CT65" s="117">
        <v>4.1911041473794203E-6</v>
      </c>
      <c r="CU65" s="117">
        <v>2.31643527230201E-5</v>
      </c>
      <c r="CV65" s="117">
        <v>1.82406619182448E-6</v>
      </c>
      <c r="CW65" s="117">
        <v>-1.2879855924180701E-6</v>
      </c>
      <c r="CX65" s="118">
        <v>-5.8354350470073005E-4</v>
      </c>
      <c r="CY65" s="117">
        <v>7.7092384292406206E-5</v>
      </c>
      <c r="CZ65" s="117">
        <v>-6.9525030678841399E-6</v>
      </c>
      <c r="DA65" s="118">
        <v>-4.42860081886248E-4</v>
      </c>
      <c r="DB65" s="117">
        <v>-1.0965501318905701E-7</v>
      </c>
      <c r="DC65" s="118">
        <v>-1.57246783004393E-4</v>
      </c>
      <c r="DD65" s="117">
        <v>9.8831115398389401E-5</v>
      </c>
      <c r="DE65" s="118">
        <v>1.56722911400998E-4</v>
      </c>
      <c r="DF65" s="117">
        <v>1.04816095933029E-6</v>
      </c>
      <c r="DG65" s="117">
        <v>-3.0372311225419402E-5</v>
      </c>
      <c r="DH65" s="118">
        <v>-1.20544720651451E-3</v>
      </c>
      <c r="DI65" s="118">
        <v>1.51370682888155E-4</v>
      </c>
      <c r="DJ65" s="117">
        <v>-2.90458442574363E-5</v>
      </c>
      <c r="DK65" s="118">
        <v>2.7618513147314799E-4</v>
      </c>
      <c r="DL65" s="117">
        <v>3.3830963980616298E-5</v>
      </c>
      <c r="DM65" s="118">
        <v>-1.2963361796454399E-3</v>
      </c>
      <c r="DN65" s="118">
        <v>1.0196820926364899E-4</v>
      </c>
      <c r="DO65" s="117">
        <v>6.9813655557574293E-5</v>
      </c>
      <c r="DP65" s="117">
        <v>9.7612983325308003E-6</v>
      </c>
      <c r="DQ65" s="118">
        <v>-3.42315890094388E-4</v>
      </c>
      <c r="DR65" s="117">
        <v>-2.0602576947878599E-5</v>
      </c>
      <c r="DS65" s="117">
        <v>9.5065591838190796E-6</v>
      </c>
      <c r="DT65" s="118">
        <v>-1.2766297814384099E-3</v>
      </c>
      <c r="DU65" s="117">
        <v>5.5976027490571299E-6</v>
      </c>
      <c r="DV65" s="117">
        <v>7.9384118027334797E-5</v>
      </c>
      <c r="DW65" s="120">
        <v>1.28196192295729E-5</v>
      </c>
    </row>
    <row r="66" spans="2:127" s="12" customFormat="1" ht="15.75" x14ac:dyDescent="0.25">
      <c r="B66" s="16" t="s">
        <v>93</v>
      </c>
      <c r="C66" s="1">
        <f>INDEX(Input_Cases!$B:$C,MATCH('D2T Female'!$B66,Input_Cases!$B:$B,0),2)</f>
        <v>0</v>
      </c>
      <c r="E66" s="50"/>
      <c r="F66" s="7"/>
      <c r="G66" s="205"/>
      <c r="H66" s="7" t="s">
        <v>58</v>
      </c>
      <c r="I66" s="22">
        <f t="shared" si="4"/>
        <v>0</v>
      </c>
      <c r="J66" s="23">
        <v>0.33272099910130698</v>
      </c>
      <c r="P66" s="7" t="str">
        <f t="shared" si="5"/>
        <v>X</v>
      </c>
      <c r="Q66" s="7" t="str">
        <f t="shared" si="3"/>
        <v>X</v>
      </c>
      <c r="R66" s="12" t="str">
        <v>Hyp</v>
      </c>
      <c r="S66" s="128" t="s">
        <v>58</v>
      </c>
      <c r="T66" s="117">
        <v>-6.5224234920857101E-6</v>
      </c>
      <c r="U66" s="117">
        <v>2.2689893715704698E-6</v>
      </c>
      <c r="V66" s="117">
        <v>-2.5213024288952099E-6</v>
      </c>
      <c r="W66" s="117">
        <v>-5.8544077467638295E-7</v>
      </c>
      <c r="X66" s="117">
        <v>-4.2244810373668698E-7</v>
      </c>
      <c r="Y66" s="118">
        <v>2.0940088689494401E-4</v>
      </c>
      <c r="Z66" s="117">
        <v>-7.3782966896468902E-5</v>
      </c>
      <c r="AA66" s="117">
        <v>-1.06158323031171E-5</v>
      </c>
      <c r="AB66" s="117">
        <v>-6.34594870232695E-6</v>
      </c>
      <c r="AC66" s="117">
        <v>-6.3443739543425502E-6</v>
      </c>
      <c r="AD66" s="117">
        <v>-5.9043226723166298E-6</v>
      </c>
      <c r="AE66" s="117">
        <v>-1.8545920829366801E-5</v>
      </c>
      <c r="AF66" s="117">
        <v>-8.4690650514304896E-6</v>
      </c>
      <c r="AG66" s="118">
        <v>-1.3310364889528099E-4</v>
      </c>
      <c r="AH66" s="117">
        <v>-1.8062389657180101E-6</v>
      </c>
      <c r="AI66" s="117">
        <v>1.81128303586532E-5</v>
      </c>
      <c r="AJ66" s="117">
        <v>1.6022950222989601E-5</v>
      </c>
      <c r="AK66" s="117">
        <v>-9.1993869634352803E-7</v>
      </c>
      <c r="AL66" s="117">
        <v>-2.1541764065859701E-5</v>
      </c>
      <c r="AM66" s="117">
        <v>-7.5000684741363401E-7</v>
      </c>
      <c r="AN66" s="117">
        <v>4.9913201157676204E-6</v>
      </c>
      <c r="AO66" s="117">
        <v>4.81827280792819E-6</v>
      </c>
      <c r="AP66" s="117">
        <v>8.3982103118633393E-5</v>
      </c>
      <c r="AQ66" s="117">
        <v>-7.3194803556880499E-6</v>
      </c>
      <c r="AR66" s="117">
        <v>0</v>
      </c>
      <c r="AS66" s="117">
        <v>-7.8954203348832405E-5</v>
      </c>
      <c r="AT66" s="118">
        <v>2.4521743829730399E-4</v>
      </c>
      <c r="AU66" s="118">
        <v>0</v>
      </c>
      <c r="AV66" s="117">
        <v>-7.97343570485232E-5</v>
      </c>
      <c r="AW66" s="117">
        <v>0</v>
      </c>
      <c r="AX66" s="117">
        <v>-2.4376685261112301E-5</v>
      </c>
      <c r="AY66" s="117">
        <v>-3.6672906795097599E-6</v>
      </c>
      <c r="AZ66" s="117">
        <v>3.47157784928088E-5</v>
      </c>
      <c r="BA66" s="117">
        <v>1.04539277127397E-6</v>
      </c>
      <c r="BB66" s="117">
        <v>-3.7875844286515597E-5</v>
      </c>
      <c r="BC66" s="117">
        <v>-2.6565749916588999E-5</v>
      </c>
      <c r="BD66" s="117">
        <v>1.44224953686702E-5</v>
      </c>
      <c r="BE66" s="117">
        <v>-1.7093450557943701E-5</v>
      </c>
      <c r="BF66" s="117">
        <v>2.3814883681295899E-7</v>
      </c>
      <c r="BG66" s="117">
        <v>0</v>
      </c>
      <c r="BH66" s="118">
        <v>5.2734271382659102E-4</v>
      </c>
      <c r="BI66" s="117">
        <v>-6.8587697643873097E-7</v>
      </c>
      <c r="BJ66" s="117">
        <v>2.9589695625419299E-6</v>
      </c>
      <c r="BK66" s="117">
        <v>-2.4962288927195898E-5</v>
      </c>
      <c r="BL66" s="117">
        <v>1.4354933727766E-6</v>
      </c>
      <c r="BM66" s="118">
        <v>-1.76127556312401E-4</v>
      </c>
      <c r="BN66" s="118">
        <v>1.0498494011554501E-3</v>
      </c>
      <c r="BO66" s="117">
        <v>-2.9165241978602699E-6</v>
      </c>
      <c r="BP66" s="117">
        <v>3.8388268104560097E-5</v>
      </c>
      <c r="BQ66" s="117">
        <v>0</v>
      </c>
      <c r="BR66" s="118">
        <v>1.9260519409515099E-4</v>
      </c>
      <c r="BS66" s="118">
        <v>-1.13565933623418E-4</v>
      </c>
      <c r="BT66" s="117">
        <v>-8.6197627856106507E-6</v>
      </c>
      <c r="BU66" s="117">
        <v>0</v>
      </c>
      <c r="BV66" s="117">
        <v>-4.7350410153563296E-6</v>
      </c>
      <c r="BW66" s="117">
        <v>-4.7682668524246898E-6</v>
      </c>
      <c r="BX66" s="117">
        <v>1.01960188422269E-5</v>
      </c>
      <c r="BY66" s="117">
        <v>1.1316265825310201E-5</v>
      </c>
      <c r="BZ66" s="118">
        <v>3.2335682862933899E-4</v>
      </c>
      <c r="CA66" s="118">
        <v>0</v>
      </c>
      <c r="CB66" s="118">
        <v>0</v>
      </c>
      <c r="CC66" s="117">
        <v>9.5536693591099099E-8</v>
      </c>
      <c r="CD66" s="117">
        <v>7.4209085508276002E-7</v>
      </c>
      <c r="CE66" s="117">
        <v>2.0850924604728899E-6</v>
      </c>
      <c r="CF66" s="117">
        <v>1.2931086131368199E-6</v>
      </c>
      <c r="CG66" s="117">
        <v>2.0059913736538799E-7</v>
      </c>
      <c r="CH66" s="117">
        <v>3.3133573387226901E-6</v>
      </c>
      <c r="CI66" s="117">
        <v>7.6333394812901304E-7</v>
      </c>
      <c r="CJ66" s="117">
        <v>1.9597657540109199E-6</v>
      </c>
      <c r="CK66" s="117">
        <v>3.3909947135381302E-7</v>
      </c>
      <c r="CL66" s="117">
        <v>-1.1009802439268399E-6</v>
      </c>
      <c r="CM66" s="117">
        <v>1.6020912201995999E-6</v>
      </c>
      <c r="CN66" s="117">
        <v>5.4020507590019095E-7</v>
      </c>
      <c r="CO66" s="117">
        <v>-4.3097747941658401E-7</v>
      </c>
      <c r="CP66" s="117">
        <v>-4.5090624476295999E-7</v>
      </c>
      <c r="CQ66" s="117">
        <v>-2.2283749408807701E-6</v>
      </c>
      <c r="CR66" s="117">
        <v>-8.9457342952418003E-7</v>
      </c>
      <c r="CS66" s="117">
        <v>1.15368052155231E-6</v>
      </c>
      <c r="CT66" s="117">
        <v>-4.0771273389570099E-8</v>
      </c>
      <c r="CU66" s="117">
        <v>1.0719022071781701E-5</v>
      </c>
      <c r="CV66" s="117">
        <v>8.7245811316426404E-7</v>
      </c>
      <c r="CW66" s="117">
        <v>1.0401562023315001E-6</v>
      </c>
      <c r="CX66" s="117">
        <v>3.5169460705176398E-6</v>
      </c>
      <c r="CY66" s="118">
        <v>-8.6922632423320405E-4</v>
      </c>
      <c r="CZ66" s="117">
        <v>1.08177236062751E-5</v>
      </c>
      <c r="DA66" s="117">
        <v>-1.5327027222393801E-6</v>
      </c>
      <c r="DB66" s="117">
        <v>7.17047103766378E-6</v>
      </c>
      <c r="DC66" s="117">
        <v>1.11181496173546E-5</v>
      </c>
      <c r="DD66" s="117">
        <v>2.3694967745798899E-5</v>
      </c>
      <c r="DE66" s="117">
        <v>1.5248746687346301E-5</v>
      </c>
      <c r="DF66" s="117">
        <v>1.9173042277543399E-5</v>
      </c>
      <c r="DG66" s="117">
        <v>-2.2816886754823601E-6</v>
      </c>
      <c r="DH66" s="117">
        <v>1.6882093711098301E-5</v>
      </c>
      <c r="DI66" s="117">
        <v>-6.3239521569482902E-6</v>
      </c>
      <c r="DJ66" s="117">
        <v>-6.2214894696119003E-6</v>
      </c>
      <c r="DK66" s="117">
        <v>-7.7889968791329008E-6</v>
      </c>
      <c r="DL66" s="117">
        <v>1.9923959769937501E-6</v>
      </c>
      <c r="DM66" s="117">
        <v>-1.2856243403189601E-5</v>
      </c>
      <c r="DN66" s="118">
        <v>-3.7102149005197499E-4</v>
      </c>
      <c r="DO66" s="117">
        <v>3.74200690842572E-6</v>
      </c>
      <c r="DP66" s="117">
        <v>3.9668861356371004E-6</v>
      </c>
      <c r="DQ66" s="118">
        <v>-4.2829920538794497E-4</v>
      </c>
      <c r="DR66" s="118">
        <v>-3.0769220975112698E-4</v>
      </c>
      <c r="DS66" s="117">
        <v>1.8625500734978399E-5</v>
      </c>
      <c r="DT66" s="117">
        <v>2.1024662046079898E-5</v>
      </c>
      <c r="DU66" s="117">
        <v>-4.96956079625389E-8</v>
      </c>
      <c r="DV66" s="117">
        <v>4.6244474711792602E-6</v>
      </c>
      <c r="DW66" s="120">
        <v>2.1724512260106201E-5</v>
      </c>
    </row>
    <row r="67" spans="2:127" s="12" customFormat="1" ht="15.75" x14ac:dyDescent="0.25">
      <c r="B67" s="16" t="s">
        <v>94</v>
      </c>
      <c r="C67" s="1">
        <f>INDEX(Input_Cases!$B:$C,MATCH('D2T Female'!$B67,Input_Cases!$B:$B,0),2)</f>
        <v>0</v>
      </c>
      <c r="E67" s="50"/>
      <c r="F67" s="7"/>
      <c r="G67" s="205"/>
      <c r="H67" s="7" t="s">
        <v>59</v>
      </c>
      <c r="I67" s="22">
        <f t="shared" si="4"/>
        <v>0</v>
      </c>
      <c r="J67" s="23">
        <v>-0.25119028844493102</v>
      </c>
      <c r="P67" s="7" t="str">
        <f t="shared" si="5"/>
        <v>X</v>
      </c>
      <c r="Q67" s="7" t="str">
        <f t="shared" si="3"/>
        <v>X</v>
      </c>
      <c r="R67" s="12" t="str">
        <v>IBS</v>
      </c>
      <c r="S67" s="128" t="s">
        <v>59</v>
      </c>
      <c r="T67" s="117">
        <v>6.4854079169758496E-7</v>
      </c>
      <c r="U67" s="117">
        <v>1.0188429547682799E-6</v>
      </c>
      <c r="V67" s="117">
        <v>2.68288379283684E-6</v>
      </c>
      <c r="W67" s="117">
        <v>6.9655166263632696E-7</v>
      </c>
      <c r="X67" s="117">
        <v>3.72791298998536E-7</v>
      </c>
      <c r="Y67" s="117">
        <v>-5.9873398071774397E-5</v>
      </c>
      <c r="Z67" s="117">
        <v>-2.4240907423734299E-5</v>
      </c>
      <c r="AA67" s="117">
        <v>3.2475294600370801E-6</v>
      </c>
      <c r="AB67" s="117">
        <v>-4.5430836374158199E-7</v>
      </c>
      <c r="AC67" s="117">
        <v>6.4797249349423597E-6</v>
      </c>
      <c r="AD67" s="117">
        <v>2.5496886684369999E-6</v>
      </c>
      <c r="AE67" s="117">
        <v>6.9720932965109298E-7</v>
      </c>
      <c r="AF67" s="117">
        <v>-3.55981685880686E-6</v>
      </c>
      <c r="AG67" s="117">
        <v>3.7003958186437202E-5</v>
      </c>
      <c r="AH67" s="117">
        <v>1.06137930879025E-6</v>
      </c>
      <c r="AI67" s="117">
        <v>5.1469184105933901E-6</v>
      </c>
      <c r="AJ67" s="117">
        <v>-3.63711622838157E-6</v>
      </c>
      <c r="AK67" s="117">
        <v>-4.48882287608921E-6</v>
      </c>
      <c r="AL67" s="117">
        <v>1.6540961265166599E-6</v>
      </c>
      <c r="AM67" s="117">
        <v>1.7966542821124901E-6</v>
      </c>
      <c r="AN67" s="117">
        <v>-3.3963593829222101E-6</v>
      </c>
      <c r="AO67" s="117">
        <v>8.29077494592075E-7</v>
      </c>
      <c r="AP67" s="117">
        <v>-9.1888729623161502E-6</v>
      </c>
      <c r="AQ67" s="117">
        <v>1.2249998315782099E-6</v>
      </c>
      <c r="AR67" s="117">
        <v>0</v>
      </c>
      <c r="AS67" s="117">
        <v>3.3964117016162201E-6</v>
      </c>
      <c r="AT67" s="117">
        <v>5.6656078597164599E-5</v>
      </c>
      <c r="AU67" s="117">
        <v>0</v>
      </c>
      <c r="AV67" s="118">
        <v>-2.7255022006548399E-4</v>
      </c>
      <c r="AW67" s="118">
        <v>0</v>
      </c>
      <c r="AX67" s="117">
        <v>-3.3541240633576499E-6</v>
      </c>
      <c r="AY67" s="117">
        <v>-4.7003238281244403E-6</v>
      </c>
      <c r="AZ67" s="117">
        <v>-3.2388846652943502E-5</v>
      </c>
      <c r="BA67" s="117">
        <v>-2.2146568136696698E-6</v>
      </c>
      <c r="BB67" s="117">
        <v>-2.7286251370846301E-5</v>
      </c>
      <c r="BC67" s="117">
        <v>-3.67320571062903E-6</v>
      </c>
      <c r="BD67" s="117">
        <v>7.5630220400512598E-5</v>
      </c>
      <c r="BE67" s="117">
        <v>-3.0109456888237498E-5</v>
      </c>
      <c r="BF67" s="117">
        <v>-3.6991225855679203E-5</v>
      </c>
      <c r="BG67" s="117">
        <v>0</v>
      </c>
      <c r="BH67" s="117">
        <v>-5.0781107671720099E-5</v>
      </c>
      <c r="BI67" s="117">
        <v>-2.28484636195358E-5</v>
      </c>
      <c r="BJ67" s="117">
        <v>-8.9300365111319301E-7</v>
      </c>
      <c r="BK67" s="117">
        <v>-4.2453123996776996E-6</v>
      </c>
      <c r="BL67" s="117">
        <v>-6.3835514867858498E-6</v>
      </c>
      <c r="BM67" s="117">
        <v>-1.7828430731254201E-5</v>
      </c>
      <c r="BN67" s="117">
        <v>-2.9165241978607099E-6</v>
      </c>
      <c r="BO67" s="118">
        <v>5.21489626064792E-4</v>
      </c>
      <c r="BP67" s="117">
        <v>2.2918472083240998E-5</v>
      </c>
      <c r="BQ67" s="117">
        <v>0</v>
      </c>
      <c r="BR67" s="117">
        <v>9.0697579270014107E-5</v>
      </c>
      <c r="BS67" s="117">
        <v>2.46507874807689E-5</v>
      </c>
      <c r="BT67" s="117">
        <v>-6.4399870309329296E-6</v>
      </c>
      <c r="BU67" s="117">
        <v>0</v>
      </c>
      <c r="BV67" s="117">
        <v>-3.4605221656450499E-6</v>
      </c>
      <c r="BW67" s="117">
        <v>-8.2088200912938698E-6</v>
      </c>
      <c r="BX67" s="117">
        <v>7.6283968103642197E-6</v>
      </c>
      <c r="BY67" s="117">
        <v>-4.1754129316431702E-6</v>
      </c>
      <c r="BZ67" s="117">
        <v>-1.3705106394706699E-6</v>
      </c>
      <c r="CA67" s="117">
        <v>0</v>
      </c>
      <c r="CB67" s="117">
        <v>0</v>
      </c>
      <c r="CC67" s="117">
        <v>-1.22471775767668E-8</v>
      </c>
      <c r="CD67" s="117">
        <v>-5.9379476701383301E-8</v>
      </c>
      <c r="CE67" s="117">
        <v>2.8194680038232901E-7</v>
      </c>
      <c r="CF67" s="117">
        <v>-2.97379113245744E-7</v>
      </c>
      <c r="CG67" s="117">
        <v>2.7503986616152002E-7</v>
      </c>
      <c r="CH67" s="117">
        <v>5.0521708059434604E-7</v>
      </c>
      <c r="CI67" s="117">
        <v>3.2778577775893001E-7</v>
      </c>
      <c r="CJ67" s="117">
        <v>-7.9165893885098499E-7</v>
      </c>
      <c r="CK67" s="117">
        <v>3.07529620432971E-7</v>
      </c>
      <c r="CL67" s="117">
        <v>1.83119929230088E-7</v>
      </c>
      <c r="CM67" s="117">
        <v>-3.94473616132918E-7</v>
      </c>
      <c r="CN67" s="117">
        <v>6.44120675443359E-7</v>
      </c>
      <c r="CO67" s="117">
        <v>-9.8679891690918008E-7</v>
      </c>
      <c r="CP67" s="117">
        <v>3.7482953298491898E-7</v>
      </c>
      <c r="CQ67" s="117">
        <v>-1.2800439107595099E-6</v>
      </c>
      <c r="CR67" s="117">
        <v>-1.6641558409230401E-7</v>
      </c>
      <c r="CS67" s="117">
        <v>3.71745116647997E-6</v>
      </c>
      <c r="CT67" s="117">
        <v>-1.05570332967922E-7</v>
      </c>
      <c r="CU67" s="117">
        <v>-2.14778051934131E-6</v>
      </c>
      <c r="CV67" s="117">
        <v>5.3947807775564304E-7</v>
      </c>
      <c r="CW67" s="117">
        <v>-1.16959308382065E-6</v>
      </c>
      <c r="CX67" s="117">
        <v>4.6924246552408203E-6</v>
      </c>
      <c r="CY67" s="117">
        <v>8.3464116352213392E-6</v>
      </c>
      <c r="CZ67" s="117">
        <v>-6.85732585546615E-6</v>
      </c>
      <c r="DA67" s="117">
        <v>2.8205003854652201E-7</v>
      </c>
      <c r="DB67" s="117">
        <v>-3.1573400342182701E-5</v>
      </c>
      <c r="DC67" s="117">
        <v>-9.4802701034084702E-7</v>
      </c>
      <c r="DD67" s="117">
        <v>1.0720745777540299E-5</v>
      </c>
      <c r="DE67" s="117">
        <v>4.0983870703752198E-6</v>
      </c>
      <c r="DF67" s="117">
        <v>7.37636822917044E-6</v>
      </c>
      <c r="DG67" s="117">
        <v>4.9421379113279903E-6</v>
      </c>
      <c r="DH67" s="117">
        <v>2.1742882523320401E-6</v>
      </c>
      <c r="DI67" s="117">
        <v>-5.8436530932913197E-6</v>
      </c>
      <c r="DJ67" s="117">
        <v>-1.4537311241306601E-5</v>
      </c>
      <c r="DK67" s="117">
        <v>-1.8102801422926801E-5</v>
      </c>
      <c r="DL67" s="117">
        <v>-5.8284334051455403E-7</v>
      </c>
      <c r="DM67" s="117">
        <v>-2.3263641843967201E-6</v>
      </c>
      <c r="DN67" s="117">
        <v>-5.1217164333804798E-6</v>
      </c>
      <c r="DO67" s="117">
        <v>1.37043987996053E-6</v>
      </c>
      <c r="DP67" s="117">
        <v>-7.6243594934552198E-6</v>
      </c>
      <c r="DQ67" s="117">
        <v>1.7901236927567801E-6</v>
      </c>
      <c r="DR67" s="117">
        <v>9.3952190494559005E-6</v>
      </c>
      <c r="DS67" s="117">
        <v>1.6777763510914299E-6</v>
      </c>
      <c r="DT67" s="117">
        <v>2.27926891765283E-5</v>
      </c>
      <c r="DU67" s="117">
        <v>1.04425681591215E-5</v>
      </c>
      <c r="DV67" s="117">
        <v>1.0987063044053E-5</v>
      </c>
      <c r="DW67" s="120">
        <v>-1.2119929250302499E-6</v>
      </c>
    </row>
    <row r="68" spans="2:127" s="12" customFormat="1" ht="15.75" x14ac:dyDescent="0.25">
      <c r="B68" s="16" t="s">
        <v>95</v>
      </c>
      <c r="C68" s="1">
        <f>INDEX(Input_Cases!$B:$C,MATCH('D2T Female'!$B68,Input_Cases!$B:$B,0),2)</f>
        <v>0</v>
      </c>
      <c r="E68" s="50"/>
      <c r="F68" s="7"/>
      <c r="G68" s="205"/>
      <c r="H68" s="7" t="s">
        <v>73</v>
      </c>
      <c r="I68" s="22">
        <f t="shared" si="4"/>
        <v>0</v>
      </c>
      <c r="J68" s="23">
        <v>0.669462935194856</v>
      </c>
      <c r="P68" s="7" t="str">
        <f t="shared" si="5"/>
        <v>X</v>
      </c>
      <c r="Q68" s="7" t="str">
        <f t="shared" si="3"/>
        <v>X</v>
      </c>
      <c r="R68" s="12" t="str">
        <v>LD</v>
      </c>
      <c r="S68" s="128" t="s">
        <v>73</v>
      </c>
      <c r="T68" s="117">
        <v>1.84650716909887E-6</v>
      </c>
      <c r="U68" s="117">
        <v>-7.1194762957200096E-6</v>
      </c>
      <c r="V68" s="117">
        <v>5.0981208630341099E-7</v>
      </c>
      <c r="W68" s="117">
        <v>-1.86917283968843E-5</v>
      </c>
      <c r="X68" s="117">
        <v>-1.5716319644526502E-5</v>
      </c>
      <c r="Y68" s="118">
        <v>-7.2783360964843199E-4</v>
      </c>
      <c r="Z68" s="117">
        <v>3.9519934956727597E-5</v>
      </c>
      <c r="AA68" s="117">
        <v>2.3772801421100502E-6</v>
      </c>
      <c r="AB68" s="117">
        <v>-6.1498012076581097E-6</v>
      </c>
      <c r="AC68" s="117">
        <v>1.34907482339899E-6</v>
      </c>
      <c r="AD68" s="117">
        <v>-1.33312148588313E-6</v>
      </c>
      <c r="AE68" s="117">
        <v>-3.5742129071197598E-7</v>
      </c>
      <c r="AF68" s="117">
        <v>8.7757361279554497E-6</v>
      </c>
      <c r="AG68" s="117">
        <v>1.30634848429842E-5</v>
      </c>
      <c r="AH68" s="117">
        <v>2.7897297732070701E-5</v>
      </c>
      <c r="AI68" s="117">
        <v>-2.6970411932592201E-5</v>
      </c>
      <c r="AJ68" s="117">
        <v>1.2984074033786E-5</v>
      </c>
      <c r="AK68" s="117">
        <v>-3.6710892888557701E-6</v>
      </c>
      <c r="AL68" s="117">
        <v>2.2034759049528701E-6</v>
      </c>
      <c r="AM68" s="117">
        <v>-6.9817835392221898E-6</v>
      </c>
      <c r="AN68" s="117">
        <v>2.0659814545315302E-6</v>
      </c>
      <c r="AO68" s="117">
        <v>-3.6297929168176601E-6</v>
      </c>
      <c r="AP68" s="118">
        <v>1.4054125687568199E-4</v>
      </c>
      <c r="AQ68" s="117">
        <v>-1.6606788307260001E-6</v>
      </c>
      <c r="AR68" s="117">
        <v>0</v>
      </c>
      <c r="AS68" s="118">
        <v>1.05230882242524E-4</v>
      </c>
      <c r="AT68" s="118">
        <v>-1.2619820417731899E-4</v>
      </c>
      <c r="AU68" s="118">
        <v>0</v>
      </c>
      <c r="AV68" s="118">
        <v>3.7230629252475597E-4</v>
      </c>
      <c r="AW68" s="118">
        <v>0</v>
      </c>
      <c r="AX68" s="117">
        <v>-2.27379056656093E-5</v>
      </c>
      <c r="AY68" s="117">
        <v>1.5748474506639901E-6</v>
      </c>
      <c r="AZ68" s="118">
        <v>-7.2094413580741301E-4</v>
      </c>
      <c r="BA68" s="117">
        <v>-1.7603721686408598E-5</v>
      </c>
      <c r="BB68" s="117">
        <v>1.99622514444254E-5</v>
      </c>
      <c r="BC68" s="117">
        <v>-1.3594503632336899E-6</v>
      </c>
      <c r="BD68" s="118">
        <v>-3.98181290912085E-4</v>
      </c>
      <c r="BE68" s="118">
        <v>-1.05880875474869E-4</v>
      </c>
      <c r="BF68" s="117">
        <v>1.9453181943095299E-5</v>
      </c>
      <c r="BG68" s="117">
        <v>0</v>
      </c>
      <c r="BH68" s="117">
        <v>-5.2985054251246699E-5</v>
      </c>
      <c r="BI68" s="117">
        <v>-5.4630046859011499E-6</v>
      </c>
      <c r="BJ68" s="118">
        <v>-1.7706806004069801E-4</v>
      </c>
      <c r="BK68" s="117">
        <v>-9.3570087263698095E-6</v>
      </c>
      <c r="BL68" s="117">
        <v>-4.6423952318321302E-6</v>
      </c>
      <c r="BM68" s="118">
        <v>-2.2193202903059801E-4</v>
      </c>
      <c r="BN68" s="117">
        <v>3.8388268104558098E-5</v>
      </c>
      <c r="BO68" s="117">
        <v>2.2918472083241202E-5</v>
      </c>
      <c r="BP68" s="118">
        <v>4.34640007442013E-3</v>
      </c>
      <c r="BQ68" s="118">
        <v>0</v>
      </c>
      <c r="BR68" s="118">
        <v>2.6979538332900003E-4</v>
      </c>
      <c r="BS68" s="117">
        <v>3.3923419867845502E-5</v>
      </c>
      <c r="BT68" s="117">
        <v>-9.8400414870908596E-6</v>
      </c>
      <c r="BU68" s="117">
        <v>0</v>
      </c>
      <c r="BV68" s="117">
        <v>5.9190617470540499E-5</v>
      </c>
      <c r="BW68" s="117">
        <v>1.20959147045373E-5</v>
      </c>
      <c r="BX68" s="118">
        <v>-1.9205956948047001E-4</v>
      </c>
      <c r="BY68" s="117">
        <v>-1.4384481386663501E-5</v>
      </c>
      <c r="BZ68" s="117">
        <v>1.6202272511354501E-5</v>
      </c>
      <c r="CA68" s="117">
        <v>0</v>
      </c>
      <c r="CB68" s="117">
        <v>0</v>
      </c>
      <c r="CC68" s="117">
        <v>3.1160288577981602E-8</v>
      </c>
      <c r="CD68" s="117">
        <v>-1.34815409058291E-6</v>
      </c>
      <c r="CE68" s="117">
        <v>1.5741828782204499E-6</v>
      </c>
      <c r="CF68" s="117">
        <v>-4.1139064270297401E-7</v>
      </c>
      <c r="CG68" s="117">
        <v>1.43041751128239E-6</v>
      </c>
      <c r="CH68" s="117">
        <v>6.6016145379539102E-7</v>
      </c>
      <c r="CI68" s="117">
        <v>-7.07954249191978E-7</v>
      </c>
      <c r="CJ68" s="117">
        <v>2.6557842125902599E-6</v>
      </c>
      <c r="CK68" s="117">
        <v>-3.2518305129235502E-7</v>
      </c>
      <c r="CL68" s="117">
        <v>-2.02126647006303E-6</v>
      </c>
      <c r="CM68" s="117">
        <v>-4.0486746663537198E-7</v>
      </c>
      <c r="CN68" s="117">
        <v>7.4105490341044301E-6</v>
      </c>
      <c r="CO68" s="117">
        <v>3.7136422327975499E-6</v>
      </c>
      <c r="CP68" s="117">
        <v>8.5383088169624893E-6</v>
      </c>
      <c r="CQ68" s="117">
        <v>-3.0942499282118999E-6</v>
      </c>
      <c r="CR68" s="117">
        <v>-1.6838563620329701E-6</v>
      </c>
      <c r="CS68" s="117">
        <v>-4.5286396917097198E-6</v>
      </c>
      <c r="CT68" s="117">
        <v>1.0134031408551201E-6</v>
      </c>
      <c r="CU68" s="117">
        <v>1.6976763827080001E-5</v>
      </c>
      <c r="CV68" s="117">
        <v>3.3933378245381702E-6</v>
      </c>
      <c r="CW68" s="117">
        <v>1.7014990901657701E-6</v>
      </c>
      <c r="CX68" s="117">
        <v>-1.30748405168219E-5</v>
      </c>
      <c r="CY68" s="117">
        <v>-1.44426480394363E-5</v>
      </c>
      <c r="CZ68" s="117">
        <v>-2.0815851932497699E-5</v>
      </c>
      <c r="DA68" s="117">
        <v>-2.16263773008401E-5</v>
      </c>
      <c r="DB68" s="117">
        <v>2.54017139661165E-5</v>
      </c>
      <c r="DC68" s="117">
        <v>8.3716918860129107E-6</v>
      </c>
      <c r="DD68" s="117">
        <v>2.6448585583158899E-5</v>
      </c>
      <c r="DE68" s="117">
        <v>1.64642186328953E-5</v>
      </c>
      <c r="DF68" s="117">
        <v>-8.5742667558206995E-6</v>
      </c>
      <c r="DG68" s="117">
        <v>-6.3184447511381999E-6</v>
      </c>
      <c r="DH68" s="117">
        <v>7.5607540983210699E-5</v>
      </c>
      <c r="DI68" s="117">
        <v>1.66015040092473E-5</v>
      </c>
      <c r="DJ68" s="117">
        <v>2.1712614039572899E-5</v>
      </c>
      <c r="DK68" s="118">
        <v>2.5588643644144698E-4</v>
      </c>
      <c r="DL68" s="117">
        <v>2.3652901391109801E-5</v>
      </c>
      <c r="DM68" s="117">
        <v>3.69238831653335E-5</v>
      </c>
      <c r="DN68" s="117">
        <v>-1.0866166543322199E-5</v>
      </c>
      <c r="DO68" s="117">
        <v>1.9345899612601601E-5</v>
      </c>
      <c r="DP68" s="117">
        <v>-4.4252802426409399E-5</v>
      </c>
      <c r="DQ68" s="117">
        <v>-7.7626387213971002E-5</v>
      </c>
      <c r="DR68" s="118">
        <v>-1.4327925441895599E-4</v>
      </c>
      <c r="DS68" s="118">
        <v>2.4669775373349103E-4</v>
      </c>
      <c r="DT68" s="118">
        <v>-2.2048930510616799E-4</v>
      </c>
      <c r="DU68" s="117">
        <v>7.2174337649055204E-5</v>
      </c>
      <c r="DV68" s="117">
        <v>3.70768052090587E-5</v>
      </c>
      <c r="DW68" s="120">
        <v>-4.8636740794395302E-5</v>
      </c>
    </row>
    <row r="69" spans="2:127" s="12" customFormat="1" ht="15.75" x14ac:dyDescent="0.25">
      <c r="B69" s="16" t="s">
        <v>101</v>
      </c>
      <c r="C69" s="1">
        <f>INDEX(Input_Cases!$B:$C,MATCH('D2T Female'!$B69,Input_Cases!$B:$B,0),2)</f>
        <v>0</v>
      </c>
      <c r="E69" s="50"/>
      <c r="F69" s="7"/>
      <c r="G69" s="205"/>
      <c r="H69" s="7" t="s">
        <v>75</v>
      </c>
      <c r="I69" s="22">
        <f t="shared" si="4"/>
        <v>0</v>
      </c>
      <c r="J69" s="23">
        <v>0</v>
      </c>
      <c r="P69" s="7" t="str">
        <f t="shared" si="5"/>
        <v/>
      </c>
      <c r="Q69" s="7" t="str">
        <f t="shared" si="3"/>
        <v>X</v>
      </c>
      <c r="R69" s="12">
        <v>0</v>
      </c>
      <c r="S69" s="128"/>
      <c r="T69" s="117">
        <v>0</v>
      </c>
      <c r="U69" s="117">
        <v>0</v>
      </c>
      <c r="V69" s="117">
        <v>0</v>
      </c>
      <c r="W69" s="117">
        <v>0</v>
      </c>
      <c r="X69" s="117">
        <v>0</v>
      </c>
      <c r="Y69" s="118">
        <v>0</v>
      </c>
      <c r="Z69" s="117">
        <v>0</v>
      </c>
      <c r="AA69" s="117">
        <v>0</v>
      </c>
      <c r="AB69" s="117">
        <v>0</v>
      </c>
      <c r="AC69" s="117">
        <v>0</v>
      </c>
      <c r="AD69" s="117">
        <v>0</v>
      </c>
      <c r="AE69" s="117">
        <v>0</v>
      </c>
      <c r="AF69" s="117">
        <v>0</v>
      </c>
      <c r="AG69" s="117">
        <v>0</v>
      </c>
      <c r="AH69" s="117">
        <v>0</v>
      </c>
      <c r="AI69" s="117">
        <v>0</v>
      </c>
      <c r="AJ69" s="117">
        <v>0</v>
      </c>
      <c r="AK69" s="117">
        <v>0</v>
      </c>
      <c r="AL69" s="117">
        <v>0</v>
      </c>
      <c r="AM69" s="117">
        <v>0</v>
      </c>
      <c r="AN69" s="117">
        <v>0</v>
      </c>
      <c r="AO69" s="117">
        <v>0</v>
      </c>
      <c r="AP69" s="118">
        <v>0</v>
      </c>
      <c r="AQ69" s="117">
        <v>0</v>
      </c>
      <c r="AR69" s="117">
        <v>0</v>
      </c>
      <c r="AS69" s="118">
        <v>0</v>
      </c>
      <c r="AT69" s="118">
        <v>0</v>
      </c>
      <c r="AU69" s="118">
        <v>0</v>
      </c>
      <c r="AV69" s="118">
        <v>0</v>
      </c>
      <c r="AW69" s="118">
        <v>0</v>
      </c>
      <c r="AX69" s="117">
        <v>0</v>
      </c>
      <c r="AY69" s="117">
        <v>0</v>
      </c>
      <c r="AZ69" s="118">
        <v>0</v>
      </c>
      <c r="BA69" s="117">
        <v>0</v>
      </c>
      <c r="BB69" s="117">
        <v>0</v>
      </c>
      <c r="BC69" s="117">
        <v>0</v>
      </c>
      <c r="BD69" s="118">
        <v>0</v>
      </c>
      <c r="BE69" s="118">
        <v>0</v>
      </c>
      <c r="BF69" s="117">
        <v>0</v>
      </c>
      <c r="BG69" s="117">
        <v>0</v>
      </c>
      <c r="BH69" s="117">
        <v>0</v>
      </c>
      <c r="BI69" s="117">
        <v>0</v>
      </c>
      <c r="BJ69" s="118">
        <v>0</v>
      </c>
      <c r="BK69" s="117">
        <v>0</v>
      </c>
      <c r="BL69" s="117">
        <v>0</v>
      </c>
      <c r="BM69" s="118">
        <v>0</v>
      </c>
      <c r="BN69" s="117">
        <v>0</v>
      </c>
      <c r="BO69" s="117">
        <v>0</v>
      </c>
      <c r="BP69" s="118">
        <v>0</v>
      </c>
      <c r="BQ69" s="118">
        <v>0</v>
      </c>
      <c r="BR69" s="118">
        <v>0</v>
      </c>
      <c r="BS69" s="117">
        <v>0</v>
      </c>
      <c r="BT69" s="117">
        <v>0</v>
      </c>
      <c r="BU69" s="117">
        <v>0</v>
      </c>
      <c r="BV69" s="117">
        <v>0</v>
      </c>
      <c r="BW69" s="117">
        <v>0</v>
      </c>
      <c r="BX69" s="118">
        <v>0</v>
      </c>
      <c r="BY69" s="117">
        <v>0</v>
      </c>
      <c r="BZ69" s="117">
        <v>0</v>
      </c>
      <c r="CA69" s="117">
        <v>0</v>
      </c>
      <c r="CB69" s="117">
        <v>0</v>
      </c>
      <c r="CC69" s="117">
        <v>0</v>
      </c>
      <c r="CD69" s="117">
        <v>0</v>
      </c>
      <c r="CE69" s="117">
        <v>0</v>
      </c>
      <c r="CF69" s="117">
        <v>0</v>
      </c>
      <c r="CG69" s="117">
        <v>0</v>
      </c>
      <c r="CH69" s="117">
        <v>0</v>
      </c>
      <c r="CI69" s="117">
        <v>0</v>
      </c>
      <c r="CJ69" s="117">
        <v>0</v>
      </c>
      <c r="CK69" s="117">
        <v>0</v>
      </c>
      <c r="CL69" s="117">
        <v>0</v>
      </c>
      <c r="CM69" s="117">
        <v>0</v>
      </c>
      <c r="CN69" s="117">
        <v>0</v>
      </c>
      <c r="CO69" s="117">
        <v>0</v>
      </c>
      <c r="CP69" s="117">
        <v>0</v>
      </c>
      <c r="CQ69" s="117">
        <v>0</v>
      </c>
      <c r="CR69" s="117">
        <v>0</v>
      </c>
      <c r="CS69" s="117">
        <v>0</v>
      </c>
      <c r="CT69" s="117">
        <v>0</v>
      </c>
      <c r="CU69" s="117">
        <v>0</v>
      </c>
      <c r="CV69" s="117">
        <v>0</v>
      </c>
      <c r="CW69" s="117">
        <v>0</v>
      </c>
      <c r="CX69" s="117">
        <v>0</v>
      </c>
      <c r="CY69" s="117">
        <v>0</v>
      </c>
      <c r="CZ69" s="117">
        <v>0</v>
      </c>
      <c r="DA69" s="117">
        <v>0</v>
      </c>
      <c r="DB69" s="117">
        <v>0</v>
      </c>
      <c r="DC69" s="117">
        <v>0</v>
      </c>
      <c r="DD69" s="117">
        <v>0</v>
      </c>
      <c r="DE69" s="117">
        <v>0</v>
      </c>
      <c r="DF69" s="117">
        <v>0</v>
      </c>
      <c r="DG69" s="117">
        <v>0</v>
      </c>
      <c r="DH69" s="117">
        <v>0</v>
      </c>
      <c r="DI69" s="117">
        <v>0</v>
      </c>
      <c r="DJ69" s="117">
        <v>0</v>
      </c>
      <c r="DK69" s="118">
        <v>0</v>
      </c>
      <c r="DL69" s="117">
        <v>0</v>
      </c>
      <c r="DM69" s="117">
        <v>0</v>
      </c>
      <c r="DN69" s="117">
        <v>0</v>
      </c>
      <c r="DO69" s="117">
        <v>0</v>
      </c>
      <c r="DP69" s="117">
        <v>0</v>
      </c>
      <c r="DQ69" s="117">
        <v>0</v>
      </c>
      <c r="DR69" s="118">
        <v>0</v>
      </c>
      <c r="DS69" s="118">
        <v>0</v>
      </c>
      <c r="DT69" s="118">
        <v>0</v>
      </c>
      <c r="DU69" s="117">
        <v>0</v>
      </c>
      <c r="DV69" s="117">
        <v>0</v>
      </c>
      <c r="DW69" s="120">
        <v>0</v>
      </c>
    </row>
    <row r="70" spans="2:127" s="12" customFormat="1" ht="15.75" x14ac:dyDescent="0.25">
      <c r="B70" s="16" t="s">
        <v>173</v>
      </c>
      <c r="C70" s="1">
        <f>INDEX(Input_Cases!$B:$C,MATCH('D2T Female'!$B70,Input_Cases!$B:$B,0),2)</f>
        <v>0</v>
      </c>
      <c r="E70" s="50"/>
      <c r="F70" s="7"/>
      <c r="G70" s="205"/>
      <c r="H70" s="12" t="s">
        <v>143</v>
      </c>
      <c r="I70" s="22">
        <f t="shared" si="4"/>
        <v>0</v>
      </c>
      <c r="J70" s="23">
        <v>3.0246715744430199</v>
      </c>
      <c r="P70" s="7" t="str">
        <f t="shared" si="5"/>
        <v>X</v>
      </c>
      <c r="Q70" s="7" t="str">
        <f t="shared" si="3"/>
        <v>X</v>
      </c>
      <c r="R70" s="12" t="str">
        <v>MSc</v>
      </c>
      <c r="S70" s="128" t="s">
        <v>143</v>
      </c>
      <c r="T70" s="117">
        <v>1.9601108285331E-5</v>
      </c>
      <c r="U70" s="117">
        <v>3.09193910074321E-6</v>
      </c>
      <c r="V70" s="118">
        <v>1.00574446612725E-4</v>
      </c>
      <c r="W70" s="118">
        <v>-1.16569231594522E-4</v>
      </c>
      <c r="X70" s="117">
        <v>3.2884396590180902E-6</v>
      </c>
      <c r="Y70" s="118">
        <v>9.8658378614736105E-4</v>
      </c>
      <c r="Z70" s="118">
        <v>-1.09604506660314E-3</v>
      </c>
      <c r="AA70" s="117">
        <v>-3.7593243800400899E-5</v>
      </c>
      <c r="AB70" s="117">
        <v>4.9907085816270202E-5</v>
      </c>
      <c r="AC70" s="117">
        <v>7.9348921072934706E-5</v>
      </c>
      <c r="AD70" s="118">
        <v>1.0616223865480199E-4</v>
      </c>
      <c r="AE70" s="117">
        <v>-5.6727895563807101E-5</v>
      </c>
      <c r="AF70" s="117">
        <v>6.8284924324051401E-7</v>
      </c>
      <c r="AG70" s="118">
        <v>5.2952883172116604E-4</v>
      </c>
      <c r="AH70" s="117">
        <v>-6.00048541394264E-5</v>
      </c>
      <c r="AI70" s="117">
        <v>2.76521106335577E-5</v>
      </c>
      <c r="AJ70" s="117">
        <v>-5.6591456167635703E-5</v>
      </c>
      <c r="AK70" s="118">
        <v>-1.2949848022137701E-4</v>
      </c>
      <c r="AL70" s="118">
        <v>-1.0360107219911799E-4</v>
      </c>
      <c r="AM70" s="118">
        <v>-1.00013903628186E-4</v>
      </c>
      <c r="AN70" s="117">
        <v>7.3598569168242601E-6</v>
      </c>
      <c r="AO70" s="117">
        <v>6.0960777165195599E-6</v>
      </c>
      <c r="AP70" s="118">
        <v>-9.53860893747979E-4</v>
      </c>
      <c r="AQ70" s="117">
        <v>3.4975720156209802E-5</v>
      </c>
      <c r="AR70" s="117">
        <v>0</v>
      </c>
      <c r="AS70" s="118">
        <v>1.0961603293455299E-3</v>
      </c>
      <c r="AT70" s="118">
        <v>1.8437762677572499E-4</v>
      </c>
      <c r="AU70" s="118">
        <v>0</v>
      </c>
      <c r="AV70" s="118">
        <v>2.2798588896306001E-3</v>
      </c>
      <c r="AW70" s="118">
        <v>0</v>
      </c>
      <c r="AX70" s="117">
        <v>3.2017594912591299E-5</v>
      </c>
      <c r="AY70" s="117">
        <v>6.5804977764582294E-5</v>
      </c>
      <c r="AZ70" s="118">
        <v>-1.1059243340305999E-3</v>
      </c>
      <c r="BA70" s="117">
        <v>-3.1399367308120702E-5</v>
      </c>
      <c r="BB70" s="118">
        <v>-5.3856653719312503E-4</v>
      </c>
      <c r="BC70" s="117">
        <v>1.18147860305074E-5</v>
      </c>
      <c r="BD70" s="117">
        <v>-6.3215636662490601E-5</v>
      </c>
      <c r="BE70" s="118">
        <v>5.6309420138752795E-4</v>
      </c>
      <c r="BF70" s="118">
        <v>3.50519225211936E-4</v>
      </c>
      <c r="BG70" s="118">
        <v>0</v>
      </c>
      <c r="BH70" s="117">
        <v>-7.6317573570573898E-5</v>
      </c>
      <c r="BI70" s="118">
        <v>-1.21782547782788E-4</v>
      </c>
      <c r="BJ70" s="118">
        <v>-2.6660602625248702E-4</v>
      </c>
      <c r="BK70" s="118">
        <v>4.1335694067122497E-4</v>
      </c>
      <c r="BL70" s="117">
        <v>-2.5045513653836101E-5</v>
      </c>
      <c r="BM70" s="118">
        <v>7.3737797021594404E-4</v>
      </c>
      <c r="BN70" s="118">
        <v>1.92605194095171E-4</v>
      </c>
      <c r="BO70" s="117">
        <v>9.0697579270011599E-5</v>
      </c>
      <c r="BP70" s="118">
        <v>2.6979538332900398E-4</v>
      </c>
      <c r="BQ70" s="118">
        <v>0</v>
      </c>
      <c r="BR70" s="118">
        <v>0.36870510740359103</v>
      </c>
      <c r="BS70" s="118">
        <v>-7.0061691357087004E-4</v>
      </c>
      <c r="BT70" s="117">
        <v>-5.4646414214339299E-5</v>
      </c>
      <c r="BU70" s="117">
        <v>0</v>
      </c>
      <c r="BV70" s="117">
        <v>6.7531989140379305E-5</v>
      </c>
      <c r="BW70" s="117">
        <v>-3.8301606910794398E-6</v>
      </c>
      <c r="BX70" s="118">
        <v>3.6288495494295002E-4</v>
      </c>
      <c r="BY70" s="118">
        <v>1.7179485460234E-4</v>
      </c>
      <c r="BZ70" s="118">
        <v>-5.8032135693395403E-4</v>
      </c>
      <c r="CA70" s="118">
        <v>0</v>
      </c>
      <c r="CB70" s="118">
        <v>0</v>
      </c>
      <c r="CC70" s="117">
        <v>-4.01383100274715E-7</v>
      </c>
      <c r="CD70" s="117">
        <v>-1.40849352009975E-5</v>
      </c>
      <c r="CE70" s="117">
        <v>-7.35076058859012E-6</v>
      </c>
      <c r="CF70" s="117">
        <v>7.94792703227723E-6</v>
      </c>
      <c r="CG70" s="117">
        <v>-7.6639936870457596E-6</v>
      </c>
      <c r="CH70" s="117">
        <v>3.5822654391958299E-6</v>
      </c>
      <c r="CI70" s="117">
        <v>1.5482408812408098E-5</v>
      </c>
      <c r="CJ70" s="117">
        <v>6.0119519616593702E-6</v>
      </c>
      <c r="CK70" s="117">
        <v>7.2466170648930102E-6</v>
      </c>
      <c r="CL70" s="117">
        <v>1.21601731588255E-5</v>
      </c>
      <c r="CM70" s="117">
        <v>-5.6695528409126296E-6</v>
      </c>
      <c r="CN70" s="117">
        <v>-1.44409493070208E-5</v>
      </c>
      <c r="CO70" s="117">
        <v>3.0256154513037798E-7</v>
      </c>
      <c r="CP70" s="117">
        <v>1.3395111835178199E-5</v>
      </c>
      <c r="CQ70" s="118">
        <v>-5.3150141465611303E-3</v>
      </c>
      <c r="CR70" s="117">
        <v>-5.6580860360146001E-6</v>
      </c>
      <c r="CS70" s="117">
        <v>-2.99794526771266E-5</v>
      </c>
      <c r="CT70" s="117">
        <v>3.0449702793182599E-6</v>
      </c>
      <c r="CU70" s="117">
        <v>-1.20097626692107E-5</v>
      </c>
      <c r="CV70" s="117">
        <v>-5.3386972558499299E-6</v>
      </c>
      <c r="CW70" s="117">
        <v>-5.0725846498036497E-6</v>
      </c>
      <c r="CX70" s="117">
        <v>-2.5251151882485199E-5</v>
      </c>
      <c r="CY70" s="118">
        <v>-2.1591781051407801E-4</v>
      </c>
      <c r="CZ70" s="118">
        <v>1.2266433488163501E-4</v>
      </c>
      <c r="DA70" s="117">
        <v>-3.97742486763293E-5</v>
      </c>
      <c r="DB70" s="117">
        <v>6.2011809864502202E-5</v>
      </c>
      <c r="DC70" s="117">
        <v>-5.0659189002452297E-5</v>
      </c>
      <c r="DD70" s="118">
        <v>-4.05968144934945E-4</v>
      </c>
      <c r="DE70" s="117">
        <v>6.6270421939190402E-5</v>
      </c>
      <c r="DF70" s="118">
        <v>2.3572361168798501E-4</v>
      </c>
      <c r="DG70" s="117">
        <v>4.3507729361341697E-5</v>
      </c>
      <c r="DH70" s="117">
        <v>-1.7693449430039E-5</v>
      </c>
      <c r="DI70" s="118">
        <v>-1.7297164123583299E-4</v>
      </c>
      <c r="DJ70" s="117">
        <v>5.6286866914318099E-5</v>
      </c>
      <c r="DK70" s="118">
        <v>-2.6173064014531398E-4</v>
      </c>
      <c r="DL70" s="117">
        <v>8.6061119636919906E-5</v>
      </c>
      <c r="DM70" s="118">
        <v>-1.08240049760717E-4</v>
      </c>
      <c r="DN70" s="118">
        <v>4.0652464023575201E-4</v>
      </c>
      <c r="DO70" s="117">
        <v>-2.9173642778488899E-5</v>
      </c>
      <c r="DP70" s="118">
        <v>-2.5879180396527301E-4</v>
      </c>
      <c r="DQ70" s="118">
        <v>-3.70873083053282E-4</v>
      </c>
      <c r="DR70" s="117">
        <v>-6.5999250079041801E-5</v>
      </c>
      <c r="DS70" s="118">
        <v>2.225435258016E-4</v>
      </c>
      <c r="DT70" s="118">
        <v>1.2518092304885701E-4</v>
      </c>
      <c r="DU70" s="117">
        <v>6.1162067140327594E-5</v>
      </c>
      <c r="DV70" s="118">
        <v>1.12963618066286E-4</v>
      </c>
      <c r="DW70" s="120">
        <v>-1.9101720424513999E-6</v>
      </c>
    </row>
    <row r="71" spans="2:127" s="12" customFormat="1" ht="15.75" x14ac:dyDescent="0.25">
      <c r="B71" s="16" t="s">
        <v>96</v>
      </c>
      <c r="C71" s="1">
        <f>INDEX(Input_Cases!$B:$C,MATCH('D2T Female'!$B71,Input_Cases!$B:$B,0),2)</f>
        <v>0</v>
      </c>
      <c r="E71" s="50"/>
      <c r="F71" s="7"/>
      <c r="G71" s="205"/>
      <c r="H71" s="7" t="s">
        <v>60</v>
      </c>
      <c r="I71" s="22">
        <f t="shared" si="4"/>
        <v>0</v>
      </c>
      <c r="J71" s="23">
        <v>0.77586200073317702</v>
      </c>
      <c r="P71" s="7" t="str">
        <f t="shared" si="5"/>
        <v>X</v>
      </c>
      <c r="Q71" s="7" t="str">
        <f t="shared" si="3"/>
        <v>X</v>
      </c>
      <c r="R71" s="12" t="str">
        <v>MVD</v>
      </c>
      <c r="S71" s="128" t="s">
        <v>60</v>
      </c>
      <c r="T71" s="117">
        <v>2.78447990784724E-5</v>
      </c>
      <c r="U71" s="117">
        <v>-6.1572162811450597E-6</v>
      </c>
      <c r="V71" s="117">
        <v>-8.3658886847781106E-6</v>
      </c>
      <c r="W71" s="117">
        <v>3.3046949703078999E-6</v>
      </c>
      <c r="X71" s="117">
        <v>-1.19629290272163E-5</v>
      </c>
      <c r="Y71" s="118">
        <v>-1.79004605061451E-4</v>
      </c>
      <c r="Z71" s="118">
        <v>4.2078357522639298E-4</v>
      </c>
      <c r="AA71" s="117">
        <v>1.6929404222742101E-5</v>
      </c>
      <c r="AB71" s="117">
        <v>3.4400732697610398E-5</v>
      </c>
      <c r="AC71" s="117">
        <v>2.8565249652677801E-6</v>
      </c>
      <c r="AD71" s="117">
        <v>1.17419793482773E-5</v>
      </c>
      <c r="AE71" s="117">
        <v>2.65832014222954E-5</v>
      </c>
      <c r="AF71" s="117">
        <v>1.5629018724640699E-5</v>
      </c>
      <c r="AG71" s="118">
        <v>-1.4218776544028499E-4</v>
      </c>
      <c r="AH71" s="117">
        <v>-3.3033404290380003E-5</v>
      </c>
      <c r="AI71" s="117">
        <v>-8.8741781364762697E-5</v>
      </c>
      <c r="AJ71" s="117">
        <v>1.1057817457444899E-5</v>
      </c>
      <c r="AK71" s="117">
        <v>-3.8556390353940001E-6</v>
      </c>
      <c r="AL71" s="117">
        <v>-9.9669992685917297E-5</v>
      </c>
      <c r="AM71" s="117">
        <v>7.4033979332694998E-6</v>
      </c>
      <c r="AN71" s="117">
        <v>5.4266575947622697E-6</v>
      </c>
      <c r="AO71" s="117">
        <v>-2.46805895662381E-6</v>
      </c>
      <c r="AP71" s="118">
        <v>-2.28873929901744E-4</v>
      </c>
      <c r="AQ71" s="117">
        <v>-4.4846611682184603E-5</v>
      </c>
      <c r="AR71" s="117">
        <v>0</v>
      </c>
      <c r="AS71" s="118">
        <v>-1.38679259871211E-3</v>
      </c>
      <c r="AT71" s="117">
        <v>-6.7940750211637201E-5</v>
      </c>
      <c r="AU71" s="117">
        <v>0</v>
      </c>
      <c r="AV71" s="118">
        <v>-2.4097834573062701E-3</v>
      </c>
      <c r="AW71" s="118">
        <v>0</v>
      </c>
      <c r="AX71" s="117">
        <v>-2.0790746893963201E-5</v>
      </c>
      <c r="AY71" s="117">
        <v>-1.55665510343973E-5</v>
      </c>
      <c r="AZ71" s="118">
        <v>-7.5871205030518302E-4</v>
      </c>
      <c r="BA71" s="117">
        <v>3.8393980050909198E-5</v>
      </c>
      <c r="BB71" s="118">
        <v>1.23286568754848E-4</v>
      </c>
      <c r="BC71" s="117">
        <v>-9.8102053338256097E-5</v>
      </c>
      <c r="BD71" s="118">
        <v>-3.4525328091508298E-4</v>
      </c>
      <c r="BE71" s="118">
        <v>-7.0434016926555895E-4</v>
      </c>
      <c r="BF71" s="117">
        <v>1.5033357499733099E-5</v>
      </c>
      <c r="BG71" s="117">
        <v>0</v>
      </c>
      <c r="BH71" s="118">
        <v>-1.80793317821595E-4</v>
      </c>
      <c r="BI71" s="117">
        <v>-1.8355866508005501E-5</v>
      </c>
      <c r="BJ71" s="117">
        <v>-6.60419646234002E-5</v>
      </c>
      <c r="BK71" s="118">
        <v>2.5873163525903499E-4</v>
      </c>
      <c r="BL71" s="117">
        <v>7.2642942953515401E-6</v>
      </c>
      <c r="BM71" s="118">
        <v>-1.8011324157335899E-3</v>
      </c>
      <c r="BN71" s="118">
        <v>-1.13565933623414E-4</v>
      </c>
      <c r="BO71" s="117">
        <v>2.4650787480766399E-5</v>
      </c>
      <c r="BP71" s="117">
        <v>3.39234198678149E-5</v>
      </c>
      <c r="BQ71" s="117">
        <v>0</v>
      </c>
      <c r="BR71" s="118">
        <v>-7.0061691357132204E-4</v>
      </c>
      <c r="BS71" s="118">
        <v>1.11833485747581E-2</v>
      </c>
      <c r="BT71" s="117">
        <v>1.1688017074147499E-5</v>
      </c>
      <c r="BU71" s="117">
        <v>0</v>
      </c>
      <c r="BV71" s="117">
        <v>-5.6241697403744101E-5</v>
      </c>
      <c r="BW71" s="117">
        <v>3.9465463544532999E-7</v>
      </c>
      <c r="BX71" s="117">
        <v>1.04275988588906E-5</v>
      </c>
      <c r="BY71" s="117">
        <v>9.2580858593192906E-5</v>
      </c>
      <c r="BZ71" s="118">
        <v>-2.9784550522309001E-4</v>
      </c>
      <c r="CA71" s="118">
        <v>0</v>
      </c>
      <c r="CB71" s="118">
        <v>0</v>
      </c>
      <c r="CC71" s="117">
        <v>6.5495613553310495E-7</v>
      </c>
      <c r="CD71" s="117">
        <v>1.73629695446867E-5</v>
      </c>
      <c r="CE71" s="117">
        <v>2.1714735424167001E-5</v>
      </c>
      <c r="CF71" s="118">
        <v>-1.40861684067384E-4</v>
      </c>
      <c r="CG71" s="117">
        <v>9.0591726210164808E-6</v>
      </c>
      <c r="CH71" s="117">
        <v>2.4584533963359999E-6</v>
      </c>
      <c r="CI71" s="117">
        <v>-5.9564290685802102E-6</v>
      </c>
      <c r="CJ71" s="117">
        <v>3.9455551436371801E-6</v>
      </c>
      <c r="CK71" s="117">
        <v>-1.6220136473607801E-6</v>
      </c>
      <c r="CL71" s="117">
        <v>2.6522295332490299E-6</v>
      </c>
      <c r="CM71" s="117">
        <v>1.5020668208460001E-6</v>
      </c>
      <c r="CN71" s="117">
        <v>1.3047934873743301E-6</v>
      </c>
      <c r="CO71" s="117">
        <v>2.5283394940817699E-6</v>
      </c>
      <c r="CP71" s="117">
        <v>9.1346685237457094E-6</v>
      </c>
      <c r="CQ71" s="117">
        <v>6.3695334507331796E-6</v>
      </c>
      <c r="CR71" s="117">
        <v>-7.48768074300126E-6</v>
      </c>
      <c r="CS71" s="117">
        <v>3.1749546873815998E-5</v>
      </c>
      <c r="CT71" s="117">
        <v>2.9404727704043601E-7</v>
      </c>
      <c r="CU71" s="117">
        <v>1.4538772005558E-5</v>
      </c>
      <c r="CV71" s="117">
        <v>-5.0582220135379602E-6</v>
      </c>
      <c r="CW71" s="117">
        <v>3.3645435339549801E-6</v>
      </c>
      <c r="CX71" s="117">
        <v>2.76292386934852E-5</v>
      </c>
      <c r="CY71" s="117">
        <v>1.7553689006953901E-5</v>
      </c>
      <c r="CZ71" s="117">
        <v>-1.10502180736087E-5</v>
      </c>
      <c r="DA71" s="117">
        <v>4.2577634861187303E-6</v>
      </c>
      <c r="DB71" s="117">
        <v>1.30448546875392E-5</v>
      </c>
      <c r="DC71" s="117">
        <v>1.4627812715775501E-5</v>
      </c>
      <c r="DD71" s="118">
        <v>-4.2032165119037498E-4</v>
      </c>
      <c r="DE71" s="117">
        <v>4.1109662108354298E-5</v>
      </c>
      <c r="DF71" s="117">
        <v>-5.4438608441796698E-5</v>
      </c>
      <c r="DG71" s="117">
        <v>4.5349224369315703E-6</v>
      </c>
      <c r="DH71" s="117">
        <v>6.8053201308756307E-5</v>
      </c>
      <c r="DI71" s="117">
        <v>3.8305075258421402E-5</v>
      </c>
      <c r="DJ71" s="117">
        <v>-3.3661975417466601E-5</v>
      </c>
      <c r="DK71" s="118">
        <v>1.2771003070046201E-4</v>
      </c>
      <c r="DL71" s="117">
        <v>-2.1056274393950601E-5</v>
      </c>
      <c r="DM71" s="117">
        <v>2.0483571091177299E-5</v>
      </c>
      <c r="DN71" s="118">
        <v>2.2487383714130501E-4</v>
      </c>
      <c r="DO71" s="117">
        <v>-3.9665983029335098E-5</v>
      </c>
      <c r="DP71" s="117">
        <v>6.6543842498995097E-7</v>
      </c>
      <c r="DQ71" s="118">
        <v>-2.8371570057357298E-4</v>
      </c>
      <c r="DR71" s="117">
        <v>-7.41486267305343E-5</v>
      </c>
      <c r="DS71" s="117">
        <v>4.7735496377533702E-6</v>
      </c>
      <c r="DT71" s="117">
        <v>-4.8714164629145699E-5</v>
      </c>
      <c r="DU71" s="118">
        <v>2.85757122119034E-4</v>
      </c>
      <c r="DV71" s="118">
        <v>-1.04269982396804E-4</v>
      </c>
      <c r="DW71" s="120">
        <v>8.8530834820101402E-5</v>
      </c>
    </row>
    <row r="72" spans="2:127" s="12" customFormat="1" ht="15.75" x14ac:dyDescent="0.25">
      <c r="B72" s="16" t="s">
        <v>136</v>
      </c>
      <c r="C72" s="1">
        <f>INDEX(Input_Cases!$B:$C,MATCH('D2T Female'!$B72,Input_Cases!$B:$B,0),2)</f>
        <v>0</v>
      </c>
      <c r="E72" s="50"/>
      <c r="F72" s="7"/>
      <c r="G72" s="205"/>
      <c r="H72" s="7" t="s">
        <v>108</v>
      </c>
      <c r="I72" s="22">
        <f t="shared" si="4"/>
        <v>0</v>
      </c>
      <c r="J72" s="23">
        <v>-7.35689258304595E-2</v>
      </c>
      <c r="P72" s="7" t="str">
        <f t="shared" si="5"/>
        <v>X</v>
      </c>
      <c r="Q72" s="7" t="str">
        <f t="shared" si="3"/>
        <v>X</v>
      </c>
      <c r="R72" s="12" t="str">
        <v>PsE</v>
      </c>
      <c r="S72" s="128" t="s">
        <v>108</v>
      </c>
      <c r="T72" s="117">
        <v>3.5275233276517899E-7</v>
      </c>
      <c r="U72" s="117">
        <v>2.6260600880959E-6</v>
      </c>
      <c r="V72" s="117">
        <v>-3.70343927066518E-7</v>
      </c>
      <c r="W72" s="117">
        <v>1.6062634476543E-6</v>
      </c>
      <c r="X72" s="117">
        <v>5.3359102559650903E-6</v>
      </c>
      <c r="Y72" s="117">
        <v>-3.24310109567087E-5</v>
      </c>
      <c r="Z72" s="117">
        <v>1.4441311321360501E-5</v>
      </c>
      <c r="AA72" s="117">
        <v>7.50353028593271E-7</v>
      </c>
      <c r="AB72" s="117">
        <v>1.3425794707432701E-6</v>
      </c>
      <c r="AC72" s="117">
        <v>-6.8016220914605403E-6</v>
      </c>
      <c r="AD72" s="117">
        <v>-5.1878860345700801E-6</v>
      </c>
      <c r="AE72" s="117">
        <v>-1.9853939812305799E-6</v>
      </c>
      <c r="AF72" s="117">
        <v>1.0599280537413201E-6</v>
      </c>
      <c r="AG72" s="117">
        <v>2.6200016078224001E-5</v>
      </c>
      <c r="AH72" s="117">
        <v>-6.3090535137982503E-6</v>
      </c>
      <c r="AI72" s="117">
        <v>2.8039322536281998E-6</v>
      </c>
      <c r="AJ72" s="117">
        <v>-6.3052159875041299E-7</v>
      </c>
      <c r="AK72" s="117">
        <v>-1.6158502976783199E-6</v>
      </c>
      <c r="AL72" s="117">
        <v>-7.9790196054183505E-6</v>
      </c>
      <c r="AM72" s="117">
        <v>-1.7941525292537001E-6</v>
      </c>
      <c r="AN72" s="117">
        <v>9.5642852527824407E-7</v>
      </c>
      <c r="AO72" s="117">
        <v>-1.0436017494496499E-6</v>
      </c>
      <c r="AP72" s="117">
        <v>7.4986337040228199E-6</v>
      </c>
      <c r="AQ72" s="117">
        <v>-2.8287433685635501E-8</v>
      </c>
      <c r="AR72" s="117">
        <v>0</v>
      </c>
      <c r="AS72" s="117">
        <v>-1.0336447094288701E-5</v>
      </c>
      <c r="AT72" s="117">
        <v>7.4428645296370703E-6</v>
      </c>
      <c r="AU72" s="117">
        <v>0</v>
      </c>
      <c r="AV72" s="118">
        <v>1.70209230015641E-4</v>
      </c>
      <c r="AW72" s="118">
        <v>0</v>
      </c>
      <c r="AX72" s="117">
        <v>2.2147558719752501E-6</v>
      </c>
      <c r="AY72" s="117">
        <v>-5.8016648039658498E-6</v>
      </c>
      <c r="AZ72" s="117">
        <v>-2.5024187951784198E-5</v>
      </c>
      <c r="BA72" s="117">
        <v>-1.88591138077062E-6</v>
      </c>
      <c r="BB72" s="117">
        <v>-1.3461673217985501E-5</v>
      </c>
      <c r="BC72" s="117">
        <v>9.5800625561663692E-7</v>
      </c>
      <c r="BD72" s="117">
        <v>8.9635762324200396E-6</v>
      </c>
      <c r="BE72" s="117">
        <v>-6.6128066184071998E-6</v>
      </c>
      <c r="BF72" s="117">
        <v>-3.9419418907936898E-6</v>
      </c>
      <c r="BG72" s="117">
        <v>0</v>
      </c>
      <c r="BH72" s="118">
        <v>1.40514553570588E-4</v>
      </c>
      <c r="BI72" s="117">
        <v>-7.7533017596894595E-6</v>
      </c>
      <c r="BJ72" s="117">
        <v>-1.59115094119273E-6</v>
      </c>
      <c r="BK72" s="117">
        <v>-7.2110991677963003E-7</v>
      </c>
      <c r="BL72" s="117">
        <v>-3.63856811314102E-6</v>
      </c>
      <c r="BM72" s="117">
        <v>-4.5794977519553202E-7</v>
      </c>
      <c r="BN72" s="117">
        <v>-8.6197627856093394E-6</v>
      </c>
      <c r="BO72" s="117">
        <v>-6.43998703093285E-6</v>
      </c>
      <c r="BP72" s="117">
        <v>-9.8400414870902294E-6</v>
      </c>
      <c r="BQ72" s="117">
        <v>0</v>
      </c>
      <c r="BR72" s="117">
        <v>-5.4646414214336799E-5</v>
      </c>
      <c r="BS72" s="117">
        <v>1.16880170741456E-5</v>
      </c>
      <c r="BT72" s="118">
        <v>5.4993649561020999E-4</v>
      </c>
      <c r="BU72" s="118">
        <v>0</v>
      </c>
      <c r="BV72" s="117">
        <v>-4.24341796698318E-6</v>
      </c>
      <c r="BW72" s="117">
        <v>-1.09819114419498E-5</v>
      </c>
      <c r="BX72" s="117">
        <v>-2.98572668427092E-6</v>
      </c>
      <c r="BY72" s="117">
        <v>-2.38438298693493E-5</v>
      </c>
      <c r="BZ72" s="117">
        <v>2.7650646323943798E-6</v>
      </c>
      <c r="CA72" s="117">
        <v>0</v>
      </c>
      <c r="CB72" s="117">
        <v>0</v>
      </c>
      <c r="CC72" s="117">
        <v>3.0915648225162499E-9</v>
      </c>
      <c r="CD72" s="117">
        <v>8.0981968433670605E-8</v>
      </c>
      <c r="CE72" s="117">
        <v>4.01379511057901E-8</v>
      </c>
      <c r="CF72" s="117">
        <v>-1.80372626277392E-7</v>
      </c>
      <c r="CG72" s="117">
        <v>-3.9305962590725498E-8</v>
      </c>
      <c r="CH72" s="117">
        <v>-5.7732007369305499E-7</v>
      </c>
      <c r="CI72" s="117">
        <v>-1.5304623599498899E-7</v>
      </c>
      <c r="CJ72" s="117">
        <v>-1.71803237012588E-7</v>
      </c>
      <c r="CK72" s="117">
        <v>1.61053056611491E-7</v>
      </c>
      <c r="CL72" s="117">
        <v>-7.4039338415276498E-8</v>
      </c>
      <c r="CM72" s="117">
        <v>-2.8094205689440302E-7</v>
      </c>
      <c r="CN72" s="117">
        <v>5.0084339982502197E-7</v>
      </c>
      <c r="CO72" s="117">
        <v>1.08080585537201E-8</v>
      </c>
      <c r="CP72" s="117">
        <v>2.4782634810442101E-7</v>
      </c>
      <c r="CQ72" s="117">
        <v>7.0224864697438805E-7</v>
      </c>
      <c r="CR72" s="117">
        <v>-8.7048762129427294E-8</v>
      </c>
      <c r="CS72" s="117">
        <v>-2.5911822731475898E-6</v>
      </c>
      <c r="CT72" s="117">
        <v>-2.3974853030149198E-7</v>
      </c>
      <c r="CU72" s="117">
        <v>-6.2078981526858404E-7</v>
      </c>
      <c r="CV72" s="117">
        <v>5.2837266380394103E-7</v>
      </c>
      <c r="CW72" s="117">
        <v>1.6836429732793E-7</v>
      </c>
      <c r="CX72" s="117">
        <v>7.5938291040640397E-6</v>
      </c>
      <c r="CY72" s="117">
        <v>1.1449029549264501E-5</v>
      </c>
      <c r="CZ72" s="118">
        <v>-5.4674678013745103E-4</v>
      </c>
      <c r="DA72" s="117">
        <v>-1.63972998483373E-6</v>
      </c>
      <c r="DB72" s="117">
        <v>4.5071665532919603E-6</v>
      </c>
      <c r="DC72" s="117">
        <v>-4.3576369688467601E-6</v>
      </c>
      <c r="DD72" s="117">
        <v>-4.6325001161334298E-6</v>
      </c>
      <c r="DE72" s="117">
        <v>-3.5336954921829501E-6</v>
      </c>
      <c r="DF72" s="117">
        <v>4.3507157494003498E-7</v>
      </c>
      <c r="DG72" s="117">
        <v>2.8571173579972198E-6</v>
      </c>
      <c r="DH72" s="117">
        <v>-3.0940024250268998E-6</v>
      </c>
      <c r="DI72" s="117">
        <v>4.4508999097155798E-6</v>
      </c>
      <c r="DJ72" s="117">
        <v>-4.9368324868342397E-8</v>
      </c>
      <c r="DK72" s="117">
        <v>-5.2296613947421004E-6</v>
      </c>
      <c r="DL72" s="117">
        <v>-4.8963084591564803E-6</v>
      </c>
      <c r="DM72" s="117">
        <v>-1.4487032321048901E-6</v>
      </c>
      <c r="DN72" s="117">
        <v>2.8518779735639698E-7</v>
      </c>
      <c r="DO72" s="117">
        <v>9.0859578536012604E-7</v>
      </c>
      <c r="DP72" s="117">
        <v>6.9361353248257099E-6</v>
      </c>
      <c r="DQ72" s="117">
        <v>4.1713797960404801E-6</v>
      </c>
      <c r="DR72" s="117">
        <v>-1.64266393128491E-6</v>
      </c>
      <c r="DS72" s="117">
        <v>2.2966985723098301E-6</v>
      </c>
      <c r="DT72" s="117">
        <v>1.10247602771688E-5</v>
      </c>
      <c r="DU72" s="117">
        <v>-7.9826073161895197E-6</v>
      </c>
      <c r="DV72" s="117">
        <v>-1.2624071670932601E-6</v>
      </c>
      <c r="DW72" s="120">
        <v>-8.1374969368313505E-6</v>
      </c>
    </row>
    <row r="73" spans="2:127" s="12" customFormat="1" ht="15.75" x14ac:dyDescent="0.25">
      <c r="B73" s="16" t="s">
        <v>174</v>
      </c>
      <c r="C73" s="1">
        <f>INDEX(Input_Cases!$B:$C,MATCH('D2T Female'!$B73,Input_Cases!$B:$B,0),2)</f>
        <v>0</v>
      </c>
      <c r="E73" s="50"/>
      <c r="F73" s="7"/>
      <c r="G73" s="205"/>
      <c r="H73" s="7" t="s">
        <v>144</v>
      </c>
      <c r="I73" s="22">
        <f t="shared" si="4"/>
        <v>0</v>
      </c>
      <c r="J73" s="23">
        <v>0</v>
      </c>
      <c r="P73" s="7" t="str">
        <f t="shared" si="5"/>
        <v/>
      </c>
      <c r="Q73" s="7" t="str">
        <f t="shared" si="3"/>
        <v>X</v>
      </c>
      <c r="R73" s="12">
        <v>0</v>
      </c>
      <c r="S73" s="128"/>
      <c r="T73" s="117">
        <v>0</v>
      </c>
      <c r="U73" s="117">
        <v>0</v>
      </c>
      <c r="V73" s="117">
        <v>0</v>
      </c>
      <c r="W73" s="117">
        <v>0</v>
      </c>
      <c r="X73" s="117">
        <v>0</v>
      </c>
      <c r="Y73" s="117">
        <v>0</v>
      </c>
      <c r="Z73" s="117">
        <v>0</v>
      </c>
      <c r="AA73" s="117">
        <v>0</v>
      </c>
      <c r="AB73" s="117">
        <v>0</v>
      </c>
      <c r="AC73" s="117">
        <v>0</v>
      </c>
      <c r="AD73" s="117">
        <v>0</v>
      </c>
      <c r="AE73" s="117">
        <v>0</v>
      </c>
      <c r="AF73" s="117">
        <v>0</v>
      </c>
      <c r="AG73" s="117">
        <v>0</v>
      </c>
      <c r="AH73" s="117">
        <v>0</v>
      </c>
      <c r="AI73" s="117">
        <v>0</v>
      </c>
      <c r="AJ73" s="117">
        <v>0</v>
      </c>
      <c r="AK73" s="117">
        <v>0</v>
      </c>
      <c r="AL73" s="117">
        <v>0</v>
      </c>
      <c r="AM73" s="117">
        <v>0</v>
      </c>
      <c r="AN73" s="117">
        <v>0</v>
      </c>
      <c r="AO73" s="117">
        <v>0</v>
      </c>
      <c r="AP73" s="117">
        <v>0</v>
      </c>
      <c r="AQ73" s="117">
        <v>0</v>
      </c>
      <c r="AR73" s="117">
        <v>0</v>
      </c>
      <c r="AS73" s="117">
        <v>0</v>
      </c>
      <c r="AT73" s="117">
        <v>0</v>
      </c>
      <c r="AU73" s="117">
        <v>0</v>
      </c>
      <c r="AV73" s="118">
        <v>0</v>
      </c>
      <c r="AW73" s="118">
        <v>0</v>
      </c>
      <c r="AX73" s="117">
        <v>0</v>
      </c>
      <c r="AY73" s="117">
        <v>0</v>
      </c>
      <c r="AZ73" s="117">
        <v>0</v>
      </c>
      <c r="BA73" s="117">
        <v>0</v>
      </c>
      <c r="BB73" s="117">
        <v>0</v>
      </c>
      <c r="BC73" s="117">
        <v>0</v>
      </c>
      <c r="BD73" s="117">
        <v>0</v>
      </c>
      <c r="BE73" s="117">
        <v>0</v>
      </c>
      <c r="BF73" s="117">
        <v>0</v>
      </c>
      <c r="BG73" s="117">
        <v>0</v>
      </c>
      <c r="BH73" s="118">
        <v>0</v>
      </c>
      <c r="BI73" s="117">
        <v>0</v>
      </c>
      <c r="BJ73" s="117">
        <v>0</v>
      </c>
      <c r="BK73" s="117">
        <v>0</v>
      </c>
      <c r="BL73" s="117">
        <v>0</v>
      </c>
      <c r="BM73" s="117">
        <v>0</v>
      </c>
      <c r="BN73" s="117">
        <v>0</v>
      </c>
      <c r="BO73" s="117">
        <v>0</v>
      </c>
      <c r="BP73" s="117">
        <v>0</v>
      </c>
      <c r="BQ73" s="117">
        <v>0</v>
      </c>
      <c r="BR73" s="117">
        <v>0</v>
      </c>
      <c r="BS73" s="117">
        <v>0</v>
      </c>
      <c r="BT73" s="118">
        <v>0</v>
      </c>
      <c r="BU73" s="118">
        <v>0</v>
      </c>
      <c r="BV73" s="117">
        <v>0</v>
      </c>
      <c r="BW73" s="117">
        <v>0</v>
      </c>
      <c r="BX73" s="117">
        <v>0</v>
      </c>
      <c r="BY73" s="117">
        <v>0</v>
      </c>
      <c r="BZ73" s="117">
        <v>0</v>
      </c>
      <c r="CA73" s="117">
        <v>0</v>
      </c>
      <c r="CB73" s="117">
        <v>0</v>
      </c>
      <c r="CC73" s="117">
        <v>0</v>
      </c>
      <c r="CD73" s="117">
        <v>0</v>
      </c>
      <c r="CE73" s="117">
        <v>0</v>
      </c>
      <c r="CF73" s="117">
        <v>0</v>
      </c>
      <c r="CG73" s="117">
        <v>0</v>
      </c>
      <c r="CH73" s="117">
        <v>0</v>
      </c>
      <c r="CI73" s="117">
        <v>0</v>
      </c>
      <c r="CJ73" s="117">
        <v>0</v>
      </c>
      <c r="CK73" s="117">
        <v>0</v>
      </c>
      <c r="CL73" s="117">
        <v>0</v>
      </c>
      <c r="CM73" s="117">
        <v>0</v>
      </c>
      <c r="CN73" s="117">
        <v>0</v>
      </c>
      <c r="CO73" s="117">
        <v>0</v>
      </c>
      <c r="CP73" s="117">
        <v>0</v>
      </c>
      <c r="CQ73" s="117">
        <v>0</v>
      </c>
      <c r="CR73" s="117">
        <v>0</v>
      </c>
      <c r="CS73" s="117">
        <v>0</v>
      </c>
      <c r="CT73" s="117">
        <v>0</v>
      </c>
      <c r="CU73" s="117">
        <v>0</v>
      </c>
      <c r="CV73" s="117">
        <v>0</v>
      </c>
      <c r="CW73" s="117">
        <v>0</v>
      </c>
      <c r="CX73" s="117">
        <v>0</v>
      </c>
      <c r="CY73" s="117">
        <v>0</v>
      </c>
      <c r="CZ73" s="118">
        <v>0</v>
      </c>
      <c r="DA73" s="117">
        <v>0</v>
      </c>
      <c r="DB73" s="117">
        <v>0</v>
      </c>
      <c r="DC73" s="117">
        <v>0</v>
      </c>
      <c r="DD73" s="117">
        <v>0</v>
      </c>
      <c r="DE73" s="117">
        <v>0</v>
      </c>
      <c r="DF73" s="117">
        <v>0</v>
      </c>
      <c r="DG73" s="117">
        <v>0</v>
      </c>
      <c r="DH73" s="117">
        <v>0</v>
      </c>
      <c r="DI73" s="117">
        <v>0</v>
      </c>
      <c r="DJ73" s="117">
        <v>0</v>
      </c>
      <c r="DK73" s="117">
        <v>0</v>
      </c>
      <c r="DL73" s="117">
        <v>0</v>
      </c>
      <c r="DM73" s="117">
        <v>0</v>
      </c>
      <c r="DN73" s="117">
        <v>0</v>
      </c>
      <c r="DO73" s="117">
        <v>0</v>
      </c>
      <c r="DP73" s="117">
        <v>0</v>
      </c>
      <c r="DQ73" s="117">
        <v>0</v>
      </c>
      <c r="DR73" s="117">
        <v>0</v>
      </c>
      <c r="DS73" s="117">
        <v>0</v>
      </c>
      <c r="DT73" s="117">
        <v>0</v>
      </c>
      <c r="DU73" s="117">
        <v>0</v>
      </c>
      <c r="DV73" s="117">
        <v>0</v>
      </c>
      <c r="DW73" s="120">
        <v>0</v>
      </c>
    </row>
    <row r="74" spans="2:127" s="12" customFormat="1" ht="15.75" x14ac:dyDescent="0.25">
      <c r="B74" s="16" t="s">
        <v>97</v>
      </c>
      <c r="C74" s="1">
        <f>INDEX(Input_Cases!$B:$C,MATCH('D2T Female'!$B74,Input_Cases!$B:$B,0),2)</f>
        <v>0</v>
      </c>
      <c r="E74" s="50"/>
      <c r="F74" s="7"/>
      <c r="G74" s="205"/>
      <c r="H74" s="7" t="s">
        <v>61</v>
      </c>
      <c r="I74" s="22">
        <f t="shared" si="4"/>
        <v>0</v>
      </c>
      <c r="J74" s="23">
        <v>0.56139299725573399</v>
      </c>
      <c r="P74" s="7" t="str">
        <f t="shared" si="5"/>
        <v>X</v>
      </c>
      <c r="Q74" s="7" t="str">
        <f t="shared" si="3"/>
        <v>X</v>
      </c>
      <c r="R74" s="12" t="str">
        <v>PuF</v>
      </c>
      <c r="S74" s="128" t="s">
        <v>61</v>
      </c>
      <c r="T74" s="117">
        <v>-3.43313173245761E-8</v>
      </c>
      <c r="U74" s="117">
        <v>1.22115712846936E-6</v>
      </c>
      <c r="V74" s="117">
        <v>-8.7884450030902694E-6</v>
      </c>
      <c r="W74" s="117">
        <v>-1.09354739435733E-5</v>
      </c>
      <c r="X74" s="117">
        <v>1.34916463649989E-5</v>
      </c>
      <c r="Y74" s="117">
        <v>4.0295944291408399E-5</v>
      </c>
      <c r="Z74" s="117">
        <v>4.1854264322592401E-5</v>
      </c>
      <c r="AA74" s="117">
        <v>2.6404765840174799E-6</v>
      </c>
      <c r="AB74" s="117">
        <v>-3.78961152641867E-6</v>
      </c>
      <c r="AC74" s="117">
        <v>2.1284424400653399E-5</v>
      </c>
      <c r="AD74" s="117">
        <v>-1.9068284314613601E-5</v>
      </c>
      <c r="AE74" s="117">
        <v>2.67187248001001E-5</v>
      </c>
      <c r="AF74" s="117">
        <v>-1.15692772317077E-7</v>
      </c>
      <c r="AG74" s="117">
        <v>8.0948287996778604E-5</v>
      </c>
      <c r="AH74" s="117">
        <v>-2.0208989527199899E-6</v>
      </c>
      <c r="AI74" s="117">
        <v>1.8856391406309101E-5</v>
      </c>
      <c r="AJ74" s="117">
        <v>7.4822842615972996E-6</v>
      </c>
      <c r="AK74" s="117">
        <v>-3.3284812083565301E-6</v>
      </c>
      <c r="AL74" s="117">
        <v>-1.0407470852983201E-5</v>
      </c>
      <c r="AM74" s="117">
        <v>7.4716987519259402E-6</v>
      </c>
      <c r="AN74" s="117">
        <v>9.4669832288359198E-7</v>
      </c>
      <c r="AO74" s="117">
        <v>-2.3204952243946099E-6</v>
      </c>
      <c r="AP74" s="118">
        <v>1.24763502252126E-4</v>
      </c>
      <c r="AQ74" s="117">
        <v>8.5476675412272698E-7</v>
      </c>
      <c r="AR74" s="117">
        <v>0</v>
      </c>
      <c r="AS74" s="118">
        <v>-1.5712798230122199E-4</v>
      </c>
      <c r="AT74" s="118">
        <v>-1.3317672618105001E-4</v>
      </c>
      <c r="AU74" s="118">
        <v>0</v>
      </c>
      <c r="AV74" s="118">
        <v>1.9640508987437601E-4</v>
      </c>
      <c r="AW74" s="118">
        <v>0</v>
      </c>
      <c r="AX74" s="117">
        <v>1.3059885740909799E-5</v>
      </c>
      <c r="AY74" s="117">
        <v>-1.8735469819896E-6</v>
      </c>
      <c r="AZ74" s="117">
        <v>-2.1959949848911199E-5</v>
      </c>
      <c r="BA74" s="118">
        <v>-1.97556292893098E-4</v>
      </c>
      <c r="BB74" s="117">
        <v>-8.0002242790780303E-5</v>
      </c>
      <c r="BC74" s="117">
        <v>-8.6350046739684092E-6</v>
      </c>
      <c r="BD74" s="117">
        <v>-3.7645471146935298E-5</v>
      </c>
      <c r="BE74" s="118">
        <v>-1.3587892180321701E-4</v>
      </c>
      <c r="BF74" s="117">
        <v>1.0581091492620199E-5</v>
      </c>
      <c r="BG74" s="117">
        <v>0</v>
      </c>
      <c r="BH74" s="117">
        <v>-4.6098638288256699E-5</v>
      </c>
      <c r="BI74" s="117">
        <v>-4.6496068239330798E-6</v>
      </c>
      <c r="BJ74" s="117">
        <v>-9.18230335380677E-6</v>
      </c>
      <c r="BK74" s="117">
        <v>-5.6258545465900498E-5</v>
      </c>
      <c r="BL74" s="117">
        <v>-1.52675500266873E-5</v>
      </c>
      <c r="BM74" s="117">
        <v>-1.2646413758632E-5</v>
      </c>
      <c r="BN74" s="117">
        <v>-4.7350410153581804E-6</v>
      </c>
      <c r="BO74" s="117">
        <v>-3.4605221656449601E-6</v>
      </c>
      <c r="BP74" s="117">
        <v>5.9190617470541197E-5</v>
      </c>
      <c r="BQ74" s="117">
        <v>0</v>
      </c>
      <c r="BR74" s="117">
        <v>6.7531989140384306E-5</v>
      </c>
      <c r="BS74" s="117">
        <v>-5.6241697403736302E-5</v>
      </c>
      <c r="BT74" s="117">
        <v>-4.24341796698349E-6</v>
      </c>
      <c r="BU74" s="117">
        <v>0</v>
      </c>
      <c r="BV74" s="118">
        <v>3.1418370809957602E-3</v>
      </c>
      <c r="BW74" s="117">
        <v>-3.0774186718506E-5</v>
      </c>
      <c r="BX74" s="117">
        <v>-7.7459343397148602E-6</v>
      </c>
      <c r="BY74" s="117">
        <v>5.67714810973659E-5</v>
      </c>
      <c r="BZ74" s="117">
        <v>4.0673115263601203E-5</v>
      </c>
      <c r="CA74" s="117">
        <v>0</v>
      </c>
      <c r="CB74" s="117">
        <v>0</v>
      </c>
      <c r="CC74" s="117">
        <v>7.2759743499299603E-9</v>
      </c>
      <c r="CD74" s="117">
        <v>1.82673674837649E-6</v>
      </c>
      <c r="CE74" s="117">
        <v>4.1212301620076602E-7</v>
      </c>
      <c r="CF74" s="117">
        <v>5.9694667168832497E-7</v>
      </c>
      <c r="CG74" s="117">
        <v>1.3219809556582899E-6</v>
      </c>
      <c r="CH74" s="117">
        <v>4.4414107964230397E-7</v>
      </c>
      <c r="CI74" s="117">
        <v>-4.6171580148441099E-7</v>
      </c>
      <c r="CJ74" s="117">
        <v>2.6964666255149298E-6</v>
      </c>
      <c r="CK74" s="117">
        <v>1.00757190181025E-6</v>
      </c>
      <c r="CL74" s="117">
        <v>-1.84118954611844E-6</v>
      </c>
      <c r="CM74" s="117">
        <v>-9.3712540657427101E-7</v>
      </c>
      <c r="CN74" s="117">
        <v>3.4506714349653097E-8</v>
      </c>
      <c r="CO74" s="117">
        <v>4.42696954511104E-7</v>
      </c>
      <c r="CP74" s="117">
        <v>4.2797004369047498E-7</v>
      </c>
      <c r="CQ74" s="117">
        <v>-4.0052355358327998E-7</v>
      </c>
      <c r="CR74" s="117">
        <v>-1.1444243242986199E-6</v>
      </c>
      <c r="CS74" s="117">
        <v>-2.16442806851858E-6</v>
      </c>
      <c r="CT74" s="117">
        <v>3.72006085146444E-7</v>
      </c>
      <c r="CU74" s="117">
        <v>-1.58088225956637E-6</v>
      </c>
      <c r="CV74" s="117">
        <v>2.4402022930891802E-7</v>
      </c>
      <c r="CW74" s="117">
        <v>-9.5489301700623197E-7</v>
      </c>
      <c r="CX74" s="117">
        <v>2.7910362889938102E-6</v>
      </c>
      <c r="CY74" s="117">
        <v>2.0735571626157E-5</v>
      </c>
      <c r="CZ74" s="117">
        <v>-1.1438411250355801E-5</v>
      </c>
      <c r="DA74" s="117">
        <v>-5.8210569107495299E-6</v>
      </c>
      <c r="DB74" s="117">
        <v>-1.30264758343075E-5</v>
      </c>
      <c r="DC74" s="117">
        <v>-2.57792932108206E-7</v>
      </c>
      <c r="DD74" s="117">
        <v>6.18515252554284E-5</v>
      </c>
      <c r="DE74" s="117">
        <v>-1.3929827140856101E-6</v>
      </c>
      <c r="DF74" s="117">
        <v>-4.2886063852195398E-5</v>
      </c>
      <c r="DG74" s="117">
        <v>1.41115477685536E-5</v>
      </c>
      <c r="DH74" s="117">
        <v>6.8456666905905196E-6</v>
      </c>
      <c r="DI74" s="117">
        <v>-1.7144186977808999E-5</v>
      </c>
      <c r="DJ74" s="117">
        <v>4.6049071822071998E-7</v>
      </c>
      <c r="DK74" s="117">
        <v>-4.5075737034220599E-5</v>
      </c>
      <c r="DL74" s="117">
        <v>1.1087625066561699E-5</v>
      </c>
      <c r="DM74" s="117">
        <v>-3.2135175875735901E-5</v>
      </c>
      <c r="DN74" s="117">
        <v>3.3995114367141299E-6</v>
      </c>
      <c r="DO74" s="117">
        <v>6.2959964072975503E-7</v>
      </c>
      <c r="DP74" s="117">
        <v>-1.7607322598805399E-5</v>
      </c>
      <c r="DQ74" s="117">
        <v>-9.2577874664877003E-5</v>
      </c>
      <c r="DR74" s="117">
        <v>-2.3164055457150499E-5</v>
      </c>
      <c r="DS74" s="117">
        <v>-2.9051705288528901E-5</v>
      </c>
      <c r="DT74" s="117">
        <v>2.1750925528209299E-5</v>
      </c>
      <c r="DU74" s="117">
        <v>3.1547884900985398E-6</v>
      </c>
      <c r="DV74" s="117">
        <v>8.7908959949361506E-6</v>
      </c>
      <c r="DW74" s="120">
        <v>-1.7563037510119699E-5</v>
      </c>
    </row>
    <row r="75" spans="2:127" s="12" customFormat="1" ht="15.75" x14ac:dyDescent="0.25">
      <c r="B75" s="16" t="s">
        <v>98</v>
      </c>
      <c r="C75" s="1">
        <f>INDEX(Input_Cases!$B:$C,MATCH('D2T Female'!$B75,Input_Cases!$B:$B,0),2)</f>
        <v>0</v>
      </c>
      <c r="E75" s="50"/>
      <c r="F75" s="7"/>
      <c r="G75" s="205"/>
      <c r="H75" s="7" t="s">
        <v>62</v>
      </c>
      <c r="I75" s="22">
        <f t="shared" si="4"/>
        <v>0</v>
      </c>
      <c r="J75" s="23">
        <v>0.169745472510901</v>
      </c>
      <c r="P75" s="7" t="str">
        <f t="shared" si="5"/>
        <v>X</v>
      </c>
      <c r="Q75" s="7" t="str">
        <f t="shared" si="3"/>
        <v>X</v>
      </c>
      <c r="R75" s="12" t="str">
        <v>RhA</v>
      </c>
      <c r="S75" s="128" t="s">
        <v>62</v>
      </c>
      <c r="T75" s="117">
        <v>-7.2441077998871904E-7</v>
      </c>
      <c r="U75" s="117">
        <v>3.8959994804924203E-6</v>
      </c>
      <c r="V75" s="117">
        <v>-4.1959765655376403E-6</v>
      </c>
      <c r="W75" s="117">
        <v>2.2413047580192799E-6</v>
      </c>
      <c r="X75" s="117">
        <v>2.4055207586374599E-6</v>
      </c>
      <c r="Y75" s="117">
        <v>9.7579276971982898E-6</v>
      </c>
      <c r="Z75" s="117">
        <v>-2.4707903453896501E-6</v>
      </c>
      <c r="AA75" s="117">
        <v>2.4282800341744802E-6</v>
      </c>
      <c r="AB75" s="117">
        <v>6.5752734047694998E-7</v>
      </c>
      <c r="AC75" s="117">
        <v>-1.79499125313263E-6</v>
      </c>
      <c r="AD75" s="117">
        <v>1.8984804765998899E-6</v>
      </c>
      <c r="AE75" s="117">
        <v>4.93274690917822E-6</v>
      </c>
      <c r="AF75" s="117">
        <v>-1.22025818716678E-6</v>
      </c>
      <c r="AG75" s="117">
        <v>-3.72025711182626E-5</v>
      </c>
      <c r="AH75" s="117">
        <v>-2.08904591498279E-6</v>
      </c>
      <c r="AI75" s="117">
        <v>5.0467561225576496E-6</v>
      </c>
      <c r="AJ75" s="117">
        <v>-8.86948201009423E-6</v>
      </c>
      <c r="AK75" s="117">
        <v>3.8680638770287801E-6</v>
      </c>
      <c r="AL75" s="117">
        <v>7.9768792438524192E-6</v>
      </c>
      <c r="AM75" s="117">
        <v>-3.42727036306155E-6</v>
      </c>
      <c r="AN75" s="117">
        <v>-1.77756629611734E-6</v>
      </c>
      <c r="AO75" s="117">
        <v>-1.7450994597364101E-6</v>
      </c>
      <c r="AP75" s="117">
        <v>1.51438576139598E-5</v>
      </c>
      <c r="AQ75" s="117">
        <v>6.6062553587422796E-7</v>
      </c>
      <c r="AR75" s="117">
        <v>0</v>
      </c>
      <c r="AS75" s="117">
        <v>-1.2564654072580199E-5</v>
      </c>
      <c r="AT75" s="117">
        <v>5.1967268128150896E-6</v>
      </c>
      <c r="AU75" s="117">
        <v>0</v>
      </c>
      <c r="AV75" s="118">
        <v>-2.2024349598140201E-4</v>
      </c>
      <c r="AW75" s="118">
        <v>0</v>
      </c>
      <c r="AX75" s="117">
        <v>4.3444768243810804E-6</v>
      </c>
      <c r="AY75" s="117">
        <v>-7.0997982172360401E-6</v>
      </c>
      <c r="AZ75" s="117">
        <v>-1.00615673657105E-5</v>
      </c>
      <c r="BA75" s="117">
        <v>-1.42441412273226E-5</v>
      </c>
      <c r="BB75" s="117">
        <v>4.7748857619688303E-5</v>
      </c>
      <c r="BC75" s="117">
        <v>-7.3133347628340602E-6</v>
      </c>
      <c r="BD75" s="117">
        <v>-4.8302522094633598E-5</v>
      </c>
      <c r="BE75" s="117">
        <v>-3.5357675031029501E-5</v>
      </c>
      <c r="BF75" s="117">
        <v>2.14795778428741E-8</v>
      </c>
      <c r="BG75" s="117">
        <v>0</v>
      </c>
      <c r="BH75" s="117">
        <v>-1.9364695606377E-5</v>
      </c>
      <c r="BI75" s="117">
        <v>-3.0920725825344099E-6</v>
      </c>
      <c r="BJ75" s="117">
        <v>2.7059259068959198E-6</v>
      </c>
      <c r="BK75" s="117">
        <v>1.25084139276614E-5</v>
      </c>
      <c r="BL75" s="117">
        <v>-3.8602956716813399E-6</v>
      </c>
      <c r="BM75" s="117">
        <v>-3.4288802026818501E-5</v>
      </c>
      <c r="BN75" s="117">
        <v>-4.7682668524258096E-6</v>
      </c>
      <c r="BO75" s="117">
        <v>-8.2088200912937902E-6</v>
      </c>
      <c r="BP75" s="117">
        <v>1.20959147045375E-5</v>
      </c>
      <c r="BQ75" s="117">
        <v>0</v>
      </c>
      <c r="BR75" s="117">
        <v>-3.8301606910769199E-6</v>
      </c>
      <c r="BS75" s="117">
        <v>3.9465463544792599E-7</v>
      </c>
      <c r="BT75" s="117">
        <v>-1.09819114419499E-5</v>
      </c>
      <c r="BU75" s="117">
        <v>0</v>
      </c>
      <c r="BV75" s="117">
        <v>-3.0774186718506102E-5</v>
      </c>
      <c r="BW75" s="118">
        <v>4.8741362718282902E-4</v>
      </c>
      <c r="BX75" s="117">
        <v>3.8324562525950502E-6</v>
      </c>
      <c r="BY75" s="117">
        <v>4.4980794053223298E-6</v>
      </c>
      <c r="BZ75" s="117">
        <v>-1.3372302508051899E-5</v>
      </c>
      <c r="CA75" s="117">
        <v>0</v>
      </c>
      <c r="CB75" s="117">
        <v>0</v>
      </c>
      <c r="CC75" s="117">
        <v>-4.0436525769884696E-9</v>
      </c>
      <c r="CD75" s="117">
        <v>1.29964635538837E-7</v>
      </c>
      <c r="CE75" s="117">
        <v>2.2486524800431301E-7</v>
      </c>
      <c r="CF75" s="117">
        <v>3.9642725405164203E-8</v>
      </c>
      <c r="CG75" s="117">
        <v>3.7899637839026798E-7</v>
      </c>
      <c r="CH75" s="117">
        <v>2.5427408497191001E-7</v>
      </c>
      <c r="CI75" s="117">
        <v>5.0512881223426402E-8</v>
      </c>
      <c r="CJ75" s="117">
        <v>1.1074495020606899E-9</v>
      </c>
      <c r="CK75" s="117">
        <v>2.3745053484848799E-7</v>
      </c>
      <c r="CL75" s="117">
        <v>-1.5286327560064401E-7</v>
      </c>
      <c r="CM75" s="117">
        <v>4.92005371583139E-7</v>
      </c>
      <c r="CN75" s="117">
        <v>-3.7166006963808201E-7</v>
      </c>
      <c r="CO75" s="117">
        <v>4.7964241256022096E-7</v>
      </c>
      <c r="CP75" s="117">
        <v>1.2506415778169399E-7</v>
      </c>
      <c r="CQ75" s="117">
        <v>1.6348406611636799E-7</v>
      </c>
      <c r="CR75" s="117">
        <v>7.4062037499788396E-8</v>
      </c>
      <c r="CS75" s="117">
        <v>2.74555532410891E-6</v>
      </c>
      <c r="CT75" s="117">
        <v>-3.62499961169932E-7</v>
      </c>
      <c r="CU75" s="117">
        <v>4.5852441197125802E-6</v>
      </c>
      <c r="CV75" s="117">
        <v>-7.0464691197659703E-7</v>
      </c>
      <c r="CW75" s="117">
        <v>-2.1102151749719901E-7</v>
      </c>
      <c r="CX75" s="117">
        <v>-2.41139603733765E-6</v>
      </c>
      <c r="CY75" s="117">
        <v>-2.0612750695285901E-7</v>
      </c>
      <c r="CZ75" s="117">
        <v>5.1296173241719703E-6</v>
      </c>
      <c r="DA75" s="117">
        <v>1.7174134278706801E-5</v>
      </c>
      <c r="DB75" s="117">
        <v>-1.46053254462878E-5</v>
      </c>
      <c r="DC75" s="117">
        <v>-1.75615397368102E-6</v>
      </c>
      <c r="DD75" s="117">
        <v>-1.6273409309296199E-5</v>
      </c>
      <c r="DE75" s="117">
        <v>4.1342270466057702E-6</v>
      </c>
      <c r="DF75" s="117">
        <v>3.7211760392981799E-7</v>
      </c>
      <c r="DG75" s="117">
        <v>3.10272375515605E-6</v>
      </c>
      <c r="DH75" s="117">
        <v>1.10033354581544E-6</v>
      </c>
      <c r="DI75" s="117">
        <v>1.21924055632819E-5</v>
      </c>
      <c r="DJ75" s="117">
        <v>-9.2624329517326304E-6</v>
      </c>
      <c r="DK75" s="117">
        <v>7.7860576551344607E-6</v>
      </c>
      <c r="DL75" s="117">
        <v>4.0289552534339698E-6</v>
      </c>
      <c r="DM75" s="117">
        <v>6.8256892789118903E-6</v>
      </c>
      <c r="DN75" s="117">
        <v>9.7863639714180098E-6</v>
      </c>
      <c r="DO75" s="118">
        <v>-4.8147972990780601E-4</v>
      </c>
      <c r="DP75" s="117">
        <v>2.1776833102808102E-6</v>
      </c>
      <c r="DQ75" s="117">
        <v>-1.2734741655482E-5</v>
      </c>
      <c r="DR75" s="117">
        <v>1.68966486451557E-5</v>
      </c>
      <c r="DS75" s="117">
        <v>7.4290733187564501E-6</v>
      </c>
      <c r="DT75" s="117">
        <v>4.8766464589302402E-6</v>
      </c>
      <c r="DU75" s="117">
        <v>-1.36445390618503E-5</v>
      </c>
      <c r="DV75" s="117">
        <v>6.49734036278115E-6</v>
      </c>
      <c r="DW75" s="120">
        <v>-2.11005462239337E-5</v>
      </c>
    </row>
    <row r="76" spans="2:127" s="12" customFormat="1" ht="15.75" customHeight="1" x14ac:dyDescent="0.25">
      <c r="B76" s="16" t="s">
        <v>99</v>
      </c>
      <c r="C76" s="1">
        <f>INDEX(Input_Cases!$B:$C,MATCH('D2T Female'!$B76,Input_Cases!$B:$B,0),2)</f>
        <v>0</v>
      </c>
      <c r="E76" s="50"/>
      <c r="F76" s="7"/>
      <c r="G76" s="205"/>
      <c r="H76" s="7" t="s">
        <v>63</v>
      </c>
      <c r="I76" s="22">
        <f t="shared" si="4"/>
        <v>0</v>
      </c>
      <c r="J76" s="23">
        <v>0.341431976879018</v>
      </c>
      <c r="P76" s="7" t="str">
        <f t="shared" si="5"/>
        <v>X</v>
      </c>
      <c r="Q76" s="7" t="str">
        <f t="shared" si="3"/>
        <v>X</v>
      </c>
      <c r="R76" s="12" t="str">
        <v>Sch</v>
      </c>
      <c r="S76" s="128" t="s">
        <v>63</v>
      </c>
      <c r="T76" s="117">
        <v>3.6930156925330201E-7</v>
      </c>
      <c r="U76" s="117">
        <v>2.4690236221932501E-6</v>
      </c>
      <c r="V76" s="117">
        <v>-5.4336926553428505E-7</v>
      </c>
      <c r="W76" s="117">
        <v>-1.17872973413786E-6</v>
      </c>
      <c r="X76" s="117">
        <v>6.5825654254695999E-6</v>
      </c>
      <c r="Y76" s="117">
        <v>-3.0368337770935599E-5</v>
      </c>
      <c r="Z76" s="117">
        <v>-1.04211116645699E-5</v>
      </c>
      <c r="AA76" s="117">
        <v>3.5868420395982499E-6</v>
      </c>
      <c r="AB76" s="117">
        <v>-8.1617165225123793E-6</v>
      </c>
      <c r="AC76" s="117">
        <v>-3.72365424445609E-6</v>
      </c>
      <c r="AD76" s="117">
        <v>1.6279177174966899E-5</v>
      </c>
      <c r="AE76" s="117">
        <v>1.0101530385086199E-5</v>
      </c>
      <c r="AF76" s="117">
        <v>1.9506190659697498E-6</v>
      </c>
      <c r="AG76" s="117">
        <v>8.3912230733154499E-5</v>
      </c>
      <c r="AH76" s="117">
        <v>1.6006293488823601E-6</v>
      </c>
      <c r="AI76" s="117">
        <v>-9.3694929286554396E-6</v>
      </c>
      <c r="AJ76" s="117">
        <v>4.7296010372424398E-5</v>
      </c>
      <c r="AK76" s="117">
        <v>2.7981848087944302E-6</v>
      </c>
      <c r="AL76" s="117">
        <v>8.1941403442077702E-6</v>
      </c>
      <c r="AM76" s="117">
        <v>1.8473396993373401E-5</v>
      </c>
      <c r="AN76" s="117">
        <v>6.9802503691603499E-6</v>
      </c>
      <c r="AO76" s="117">
        <v>1.7765412761452899E-6</v>
      </c>
      <c r="AP76" s="117">
        <v>4.8121688517735097E-5</v>
      </c>
      <c r="AQ76" s="117">
        <v>-2.5872596440273601E-7</v>
      </c>
      <c r="AR76" s="117">
        <v>0</v>
      </c>
      <c r="AS76" s="117">
        <v>2.0093075051701801E-5</v>
      </c>
      <c r="AT76" s="118">
        <v>-3.3106345041326602E-4</v>
      </c>
      <c r="AU76" s="118">
        <v>0</v>
      </c>
      <c r="AV76" s="118">
        <v>2.1829820204434899E-4</v>
      </c>
      <c r="AW76" s="118">
        <v>0</v>
      </c>
      <c r="AX76" s="117">
        <v>-1.9178387653485699E-5</v>
      </c>
      <c r="AY76" s="117">
        <v>2.7632443369738202E-6</v>
      </c>
      <c r="AZ76" s="118">
        <v>-1.4003304952605301E-4</v>
      </c>
      <c r="BA76" s="117">
        <v>1.72718683628543E-5</v>
      </c>
      <c r="BB76" s="117">
        <v>3.5991956804842002E-5</v>
      </c>
      <c r="BC76" s="117">
        <v>1.7925309858337299E-6</v>
      </c>
      <c r="BD76" s="118">
        <v>1.19797925070196E-4</v>
      </c>
      <c r="BE76" s="117">
        <v>-5.7614286486150299E-6</v>
      </c>
      <c r="BF76" s="117">
        <v>1.85150865480973E-5</v>
      </c>
      <c r="BG76" s="117">
        <v>0</v>
      </c>
      <c r="BH76" s="117">
        <v>-5.1864148349717503E-5</v>
      </c>
      <c r="BI76" s="117">
        <v>-5.4937710047861998E-5</v>
      </c>
      <c r="BJ76" s="117">
        <v>-2.81217034874274E-5</v>
      </c>
      <c r="BK76" s="117">
        <v>-2.4384434493839202E-5</v>
      </c>
      <c r="BL76" s="117">
        <v>2.89729064380925E-6</v>
      </c>
      <c r="BM76" s="117">
        <v>-9.8089748190255697E-5</v>
      </c>
      <c r="BN76" s="117">
        <v>1.01960188422279E-5</v>
      </c>
      <c r="BO76" s="117">
        <v>7.6283968103640096E-6</v>
      </c>
      <c r="BP76" s="118">
        <v>-1.9205956948046901E-4</v>
      </c>
      <c r="BQ76" s="118">
        <v>0</v>
      </c>
      <c r="BR76" s="118">
        <v>3.62884954942953E-4</v>
      </c>
      <c r="BS76" s="117">
        <v>1.0427598858901499E-5</v>
      </c>
      <c r="BT76" s="117">
        <v>-2.9857266842705799E-6</v>
      </c>
      <c r="BU76" s="117">
        <v>0</v>
      </c>
      <c r="BV76" s="117">
        <v>-7.7459343397150703E-6</v>
      </c>
      <c r="BW76" s="117">
        <v>3.8324562525949401E-6</v>
      </c>
      <c r="BX76" s="118">
        <v>1.3475791683231499E-3</v>
      </c>
      <c r="BY76" s="117">
        <v>4.9640353246061199E-6</v>
      </c>
      <c r="BZ76" s="117">
        <v>-3.1270759545778497E-5</v>
      </c>
      <c r="CA76" s="117">
        <v>0</v>
      </c>
      <c r="CB76" s="117">
        <v>0</v>
      </c>
      <c r="CC76" s="117">
        <v>1.05400623386253E-8</v>
      </c>
      <c r="CD76" s="117">
        <v>-8.4469625232406601E-8</v>
      </c>
      <c r="CE76" s="117">
        <v>1.2435725957244599E-6</v>
      </c>
      <c r="CF76" s="117">
        <v>-8.9224938975983595E-8</v>
      </c>
      <c r="CG76" s="117">
        <v>9.2621909049853998E-8</v>
      </c>
      <c r="CH76" s="117">
        <v>3.9967106745818202E-7</v>
      </c>
      <c r="CI76" s="117">
        <v>2.5118556309793301E-7</v>
      </c>
      <c r="CJ76" s="117">
        <v>3.4175477894954701E-6</v>
      </c>
      <c r="CK76" s="117">
        <v>-3.5173327867309502E-7</v>
      </c>
      <c r="CL76" s="117">
        <v>-7.47486807578366E-7</v>
      </c>
      <c r="CM76" s="117">
        <v>-1.2299988276881501E-6</v>
      </c>
      <c r="CN76" s="117">
        <v>1.8790329940557201E-7</v>
      </c>
      <c r="CO76" s="117">
        <v>-9.4752984780753801E-7</v>
      </c>
      <c r="CP76" s="117">
        <v>1.8002412898900401E-6</v>
      </c>
      <c r="CQ76" s="117">
        <v>-4.83329784686669E-6</v>
      </c>
      <c r="CR76" s="117">
        <v>-6.82431459944079E-7</v>
      </c>
      <c r="CS76" s="117">
        <v>-2.63358529740727E-6</v>
      </c>
      <c r="CT76" s="117">
        <v>-7.7361115773240397E-8</v>
      </c>
      <c r="CU76" s="117">
        <v>1.2684396088968699E-6</v>
      </c>
      <c r="CV76" s="117">
        <v>-1.9963134371803898E-6</v>
      </c>
      <c r="CW76" s="117">
        <v>1.5367596485779001E-7</v>
      </c>
      <c r="CX76" s="117">
        <v>1.5162616986757499E-6</v>
      </c>
      <c r="CY76" s="117">
        <v>1.02974756847379E-5</v>
      </c>
      <c r="CZ76" s="117">
        <v>1.6075990092900499E-5</v>
      </c>
      <c r="DA76" s="117">
        <v>-1.02683772936515E-5</v>
      </c>
      <c r="DB76" s="117">
        <v>-6.0461243744893497E-6</v>
      </c>
      <c r="DC76" s="117">
        <v>-1.94485584748002E-7</v>
      </c>
      <c r="DD76" s="117">
        <v>3.04749657223167E-5</v>
      </c>
      <c r="DE76" s="117">
        <v>-2.90318460176143E-6</v>
      </c>
      <c r="DF76" s="117">
        <v>-5.2405409733637099E-7</v>
      </c>
      <c r="DG76" s="117">
        <v>-3.7582700295047301E-6</v>
      </c>
      <c r="DH76" s="117">
        <v>2.9891866262044898E-7</v>
      </c>
      <c r="DI76" s="118">
        <v>-1.29043230037768E-3</v>
      </c>
      <c r="DJ76" s="117">
        <v>5.8039922769816597E-6</v>
      </c>
      <c r="DK76" s="117">
        <v>-4.9190782280359402E-5</v>
      </c>
      <c r="DL76" s="117">
        <v>-5.3524644171877897E-6</v>
      </c>
      <c r="DM76" s="117">
        <v>-8.0427929206837496E-6</v>
      </c>
      <c r="DN76" s="117">
        <v>2.1195369340761299E-5</v>
      </c>
      <c r="DO76" s="117">
        <v>3.36525577907538E-6</v>
      </c>
      <c r="DP76" s="117">
        <v>-2.0477306979817402E-6</v>
      </c>
      <c r="DQ76" s="117">
        <v>6.1323285498158205E-5</v>
      </c>
      <c r="DR76" s="117">
        <v>-2.1966248222481801E-6</v>
      </c>
      <c r="DS76" s="117">
        <v>2.11077580092185E-5</v>
      </c>
      <c r="DT76" s="117">
        <v>8.6779785745954406E-6</v>
      </c>
      <c r="DU76" s="117">
        <v>1.19584649116707E-5</v>
      </c>
      <c r="DV76" s="117">
        <v>-9.8175787744704304E-6</v>
      </c>
      <c r="DW76" s="120">
        <v>-1.05048210438499E-5</v>
      </c>
    </row>
    <row r="77" spans="2:127" s="12" customFormat="1" ht="15.75" x14ac:dyDescent="0.25">
      <c r="B77" s="16" t="s">
        <v>134</v>
      </c>
      <c r="C77" s="1">
        <f>INDEX(Input_Cases!$B:$C,MATCH('D2T Female'!$B77,Input_Cases!$B:$B,0),2)</f>
        <v>0</v>
      </c>
      <c r="E77" s="50"/>
      <c r="F77" s="7"/>
      <c r="G77" s="205"/>
      <c r="H77" s="12" t="s">
        <v>109</v>
      </c>
      <c r="I77" s="22">
        <f t="shared" si="4"/>
        <v>0</v>
      </c>
      <c r="J77" s="23">
        <v>0.34825523916562401</v>
      </c>
      <c r="P77" s="7" t="str">
        <f t="shared" si="5"/>
        <v>X</v>
      </c>
      <c r="Q77" s="7" t="str">
        <f t="shared" si="3"/>
        <v>X</v>
      </c>
      <c r="R77" s="12" t="str">
        <v>SLD</v>
      </c>
      <c r="S77" s="128" t="s">
        <v>109</v>
      </c>
      <c r="T77" s="117">
        <v>-3.8699077377916798E-7</v>
      </c>
      <c r="U77" s="117">
        <v>7.5164474256771903E-6</v>
      </c>
      <c r="V77" s="117">
        <v>2.71373385067782E-6</v>
      </c>
      <c r="W77" s="117">
        <v>2.53231271256832E-6</v>
      </c>
      <c r="X77" s="117">
        <v>-8.4696501346548498E-7</v>
      </c>
      <c r="Y77" s="118">
        <v>-1.21687293507915E-4</v>
      </c>
      <c r="Z77" s="117">
        <v>2.46746726449994E-5</v>
      </c>
      <c r="AA77" s="117">
        <v>2.7053105788088502E-6</v>
      </c>
      <c r="AB77" s="117">
        <v>3.3825768538438699E-6</v>
      </c>
      <c r="AC77" s="117">
        <v>-4.13954106807351E-6</v>
      </c>
      <c r="AD77" s="117">
        <v>-5.5302884301134397E-6</v>
      </c>
      <c r="AE77" s="117">
        <v>4.1941027764921E-6</v>
      </c>
      <c r="AF77" s="117">
        <v>-3.14148190807345E-6</v>
      </c>
      <c r="AG77" s="118">
        <v>-1.33037340258143E-4</v>
      </c>
      <c r="AH77" s="117">
        <v>-4.6398228285796503E-6</v>
      </c>
      <c r="AI77" s="117">
        <v>1.90494465138573E-6</v>
      </c>
      <c r="AJ77" s="117">
        <v>8.59530637342622E-6</v>
      </c>
      <c r="AK77" s="117">
        <v>2.1456925128199802E-5</v>
      </c>
      <c r="AL77" s="117">
        <v>4.32877912912228E-5</v>
      </c>
      <c r="AM77" s="117">
        <v>1.8577031550252E-5</v>
      </c>
      <c r="AN77" s="117">
        <v>1.4688039844714E-5</v>
      </c>
      <c r="AO77" s="117">
        <v>-7.8254786356389207E-6</v>
      </c>
      <c r="AP77" s="117">
        <v>-8.3263130964641901E-5</v>
      </c>
      <c r="AQ77" s="117">
        <v>-6.7845265226517998E-6</v>
      </c>
      <c r="AR77" s="117">
        <v>0</v>
      </c>
      <c r="AS77" s="117">
        <v>1.91038734019084E-5</v>
      </c>
      <c r="AT77" s="118">
        <v>-3.8883394674760799E-4</v>
      </c>
      <c r="AU77" s="118">
        <v>0</v>
      </c>
      <c r="AV77" s="118">
        <v>6.0990058219873901E-4</v>
      </c>
      <c r="AW77" s="118">
        <v>0</v>
      </c>
      <c r="AX77" s="118">
        <v>1.12184075817248E-4</v>
      </c>
      <c r="AY77" s="117">
        <v>1.53663497485027E-5</v>
      </c>
      <c r="AZ77" s="118">
        <v>1.38194260698025E-4</v>
      </c>
      <c r="BA77" s="117">
        <v>7.7037010694312702E-6</v>
      </c>
      <c r="BB77" s="117">
        <v>1.9683720717312E-5</v>
      </c>
      <c r="BC77" s="117">
        <v>-1.58507807871576E-6</v>
      </c>
      <c r="BD77" s="118">
        <v>-3.0900009634161202E-3</v>
      </c>
      <c r="BE77" s="117">
        <v>6.8071353595411705E-5</v>
      </c>
      <c r="BF77" s="117">
        <v>1.3759770548219999E-5</v>
      </c>
      <c r="BG77" s="117">
        <v>0</v>
      </c>
      <c r="BH77" s="117">
        <v>-7.3035775690907199E-5</v>
      </c>
      <c r="BI77" s="117">
        <v>3.3499864660754098E-7</v>
      </c>
      <c r="BJ77" s="117">
        <v>6.4764231154789798E-6</v>
      </c>
      <c r="BK77" s="117">
        <v>3.54391797237282E-5</v>
      </c>
      <c r="BL77" s="117">
        <v>1.46231239429939E-6</v>
      </c>
      <c r="BM77" s="117">
        <v>-2.6261138121013401E-5</v>
      </c>
      <c r="BN77" s="117">
        <v>1.13162658253146E-5</v>
      </c>
      <c r="BO77" s="117">
        <v>-4.1754129316428204E-6</v>
      </c>
      <c r="BP77" s="117">
        <v>-1.4384481386663201E-5</v>
      </c>
      <c r="BQ77" s="117">
        <v>0</v>
      </c>
      <c r="BR77" s="118">
        <v>1.7179485460229601E-4</v>
      </c>
      <c r="BS77" s="117">
        <v>9.2580858593223196E-5</v>
      </c>
      <c r="BT77" s="117">
        <v>-2.3843829869351401E-5</v>
      </c>
      <c r="BU77" s="117">
        <v>0</v>
      </c>
      <c r="BV77" s="117">
        <v>5.6771481097361597E-5</v>
      </c>
      <c r="BW77" s="117">
        <v>4.4980794053230303E-6</v>
      </c>
      <c r="BX77" s="117">
        <v>4.9640353246067196E-6</v>
      </c>
      <c r="BY77" s="118">
        <v>2.98491085732927E-3</v>
      </c>
      <c r="BZ77" s="117">
        <v>1.22661752942482E-5</v>
      </c>
      <c r="CA77" s="117">
        <v>0</v>
      </c>
      <c r="CB77" s="117">
        <v>0</v>
      </c>
      <c r="CC77" s="117">
        <v>8.1968214104652395E-8</v>
      </c>
      <c r="CD77" s="117">
        <v>-1.2905402474784401E-7</v>
      </c>
      <c r="CE77" s="117">
        <v>3.5935022074583902E-8</v>
      </c>
      <c r="CF77" s="117">
        <v>-1.1391735732139E-6</v>
      </c>
      <c r="CG77" s="117">
        <v>-8.0837729529621502E-7</v>
      </c>
      <c r="CH77" s="117">
        <v>8.9168990421150305E-7</v>
      </c>
      <c r="CI77" s="117">
        <v>-4.2438261463878402E-7</v>
      </c>
      <c r="CJ77" s="117">
        <v>4.3124786519486298E-6</v>
      </c>
      <c r="CK77" s="117">
        <v>-1.06393322853898E-7</v>
      </c>
      <c r="CL77" s="117">
        <v>1.07286735340708E-6</v>
      </c>
      <c r="CM77" s="117">
        <v>1.7284085433470201E-6</v>
      </c>
      <c r="CN77" s="117">
        <v>1.67855452984802E-6</v>
      </c>
      <c r="CO77" s="117">
        <v>1.4051781684023299E-5</v>
      </c>
      <c r="CP77" s="117">
        <v>-1.44567718540944E-6</v>
      </c>
      <c r="CQ77" s="117">
        <v>-1.29986652264873E-6</v>
      </c>
      <c r="CR77" s="117">
        <v>-1.5195844813351999E-6</v>
      </c>
      <c r="CS77" s="117">
        <v>-8.8276008462282897E-6</v>
      </c>
      <c r="CT77" s="117">
        <v>-4.9403445450496504E-7</v>
      </c>
      <c r="CU77" s="117">
        <v>-1.2633854672777E-5</v>
      </c>
      <c r="CV77" s="117">
        <v>-2.9334402685450099E-6</v>
      </c>
      <c r="CW77" s="117">
        <v>4.0909176126250998E-5</v>
      </c>
      <c r="CX77" s="117">
        <v>-1.8369986717103599E-5</v>
      </c>
      <c r="CY77" s="117">
        <v>-4.4559753382958698E-6</v>
      </c>
      <c r="CZ77" s="117">
        <v>1.7927981533042401E-5</v>
      </c>
      <c r="DA77" s="117">
        <v>4.2471299463873998E-7</v>
      </c>
      <c r="DB77" s="117">
        <v>1.9528872081486299E-6</v>
      </c>
      <c r="DC77" s="117">
        <v>1.15549072444997E-5</v>
      </c>
      <c r="DD77" s="117">
        <v>-3.1399960420011602E-5</v>
      </c>
      <c r="DE77" s="117">
        <v>7.9983712176302692E-6</v>
      </c>
      <c r="DF77" s="117">
        <v>-3.0434242068719199E-6</v>
      </c>
      <c r="DG77" s="117">
        <v>4.5305619872590698E-6</v>
      </c>
      <c r="DH77" s="117">
        <v>5.7781449241546196E-6</v>
      </c>
      <c r="DI77" s="117">
        <v>4.4055493489941603E-5</v>
      </c>
      <c r="DJ77" s="117">
        <v>-2.07764224004157E-5</v>
      </c>
      <c r="DK77" s="118">
        <v>1.45356207161022E-4</v>
      </c>
      <c r="DL77" s="117">
        <v>-6.2515117540100503E-6</v>
      </c>
      <c r="DM77" s="117">
        <v>2.8476494065747901E-5</v>
      </c>
      <c r="DN77" s="117">
        <v>-9.4032479252957493E-6</v>
      </c>
      <c r="DO77" s="117">
        <v>-1.8762074037773699E-5</v>
      </c>
      <c r="DP77" s="117">
        <v>-4.2391770385020101E-5</v>
      </c>
      <c r="DQ77" s="117">
        <v>-5.2971036528816903E-5</v>
      </c>
      <c r="DR77" s="117">
        <v>-1.3504429999716601E-5</v>
      </c>
      <c r="DS77" s="117">
        <v>-1.47351429715289E-5</v>
      </c>
      <c r="DT77" s="118">
        <v>-3.49378847417093E-4</v>
      </c>
      <c r="DU77" s="117">
        <v>-5.3532072997753399E-5</v>
      </c>
      <c r="DV77" s="117">
        <v>-1.9708671583484301E-5</v>
      </c>
      <c r="DW77" s="119">
        <v>-1.2884124377044099E-4</v>
      </c>
    </row>
    <row r="78" spans="2:127" s="12" customFormat="1" ht="15.75" x14ac:dyDescent="0.25">
      <c r="B78" s="16" t="s">
        <v>100</v>
      </c>
      <c r="C78" s="1">
        <f>INDEX(Input_Cases!$B:$C,MATCH('D2T Female'!$B78,Input_Cases!$B:$B,0),2)</f>
        <v>0</v>
      </c>
      <c r="E78" s="50"/>
      <c r="F78" s="7"/>
      <c r="G78" s="205"/>
      <c r="H78" s="7" t="s">
        <v>64</v>
      </c>
      <c r="I78" s="22">
        <f t="shared" si="4"/>
        <v>0</v>
      </c>
      <c r="J78" s="23">
        <v>0.45685406200770601</v>
      </c>
      <c r="P78" s="7" t="str">
        <f t="shared" si="5"/>
        <v>X</v>
      </c>
      <c r="Q78" s="7" t="str">
        <f t="shared" si="3"/>
        <v>X</v>
      </c>
      <c r="R78" s="12" t="str">
        <v>Str</v>
      </c>
      <c r="S78" s="128" t="s">
        <v>64</v>
      </c>
      <c r="T78" s="117">
        <v>-4.98521766479338E-6</v>
      </c>
      <c r="U78" s="117">
        <v>3.48769373665604E-6</v>
      </c>
      <c r="V78" s="117">
        <v>4.0246588068371096E-6</v>
      </c>
      <c r="W78" s="117">
        <v>-3.4290303240836699E-6</v>
      </c>
      <c r="X78" s="117">
        <v>-1.0774255972864401E-5</v>
      </c>
      <c r="Y78" s="118">
        <v>1.0856552303517E-4</v>
      </c>
      <c r="Z78" s="117">
        <v>-6.1143163433644202E-5</v>
      </c>
      <c r="AA78" s="117">
        <v>-7.2507033387246502E-6</v>
      </c>
      <c r="AB78" s="117">
        <v>-7.1322340651936498E-6</v>
      </c>
      <c r="AC78" s="117">
        <v>-1.3877769562449401E-5</v>
      </c>
      <c r="AD78" s="117">
        <v>-5.40402876956162E-6</v>
      </c>
      <c r="AE78" s="118">
        <v>2.60941528350169E-4</v>
      </c>
      <c r="AF78" s="117">
        <v>1.50543743317874E-6</v>
      </c>
      <c r="AG78" s="118">
        <v>-1.6879181888343001E-4</v>
      </c>
      <c r="AH78" s="117">
        <v>2.1971367711909799E-6</v>
      </c>
      <c r="AI78" s="117">
        <v>-8.8340461953670308E-6</v>
      </c>
      <c r="AJ78" s="117">
        <v>7.8079185525890307E-6</v>
      </c>
      <c r="AK78" s="117">
        <v>-1.2476029583622401E-5</v>
      </c>
      <c r="AL78" s="117">
        <v>2.18009519219686E-5</v>
      </c>
      <c r="AM78" s="117">
        <v>1.1487548548020601E-5</v>
      </c>
      <c r="AN78" s="117">
        <v>3.7872934087210101E-6</v>
      </c>
      <c r="AO78" s="117">
        <v>-8.7337836345257193E-6</v>
      </c>
      <c r="AP78" s="117">
        <v>5.90580405405869E-6</v>
      </c>
      <c r="AQ78" s="117">
        <v>-1.9112513964788202E-6</v>
      </c>
      <c r="AR78" s="117">
        <v>0</v>
      </c>
      <c r="AS78" s="118">
        <v>-1.29795017373331E-4</v>
      </c>
      <c r="AT78" s="117">
        <v>3.7732220061242297E-5</v>
      </c>
      <c r="AU78" s="117">
        <v>0</v>
      </c>
      <c r="AV78" s="118">
        <v>3.84420145107584E-4</v>
      </c>
      <c r="AW78" s="118">
        <v>0</v>
      </c>
      <c r="AX78" s="117">
        <v>-9.0990053968432596E-6</v>
      </c>
      <c r="AY78" s="117">
        <v>-8.0924989027790302E-6</v>
      </c>
      <c r="AZ78" s="117">
        <v>-4.1294765715143898E-7</v>
      </c>
      <c r="BA78" s="117">
        <v>-2.2252304318156899E-5</v>
      </c>
      <c r="BB78" s="117">
        <v>-5.2250184623567E-5</v>
      </c>
      <c r="BC78" s="117">
        <v>1.9750733954682399E-5</v>
      </c>
      <c r="BD78" s="118">
        <v>-2.3335754524849201E-4</v>
      </c>
      <c r="BE78" s="117">
        <v>5.0096957183722497E-5</v>
      </c>
      <c r="BF78" s="117">
        <v>-4.5395997928357299E-6</v>
      </c>
      <c r="BG78" s="117">
        <v>0</v>
      </c>
      <c r="BH78" s="118">
        <v>-1.08798794750162E-4</v>
      </c>
      <c r="BI78" s="117">
        <v>-7.6026997676262002E-6</v>
      </c>
      <c r="BJ78" s="117">
        <v>-4.7414907011851602E-5</v>
      </c>
      <c r="BK78" s="118">
        <v>-1.2354451647468299E-4</v>
      </c>
      <c r="BL78" s="117">
        <v>5.7556864427020704E-6</v>
      </c>
      <c r="BM78" s="117">
        <v>-9.0632721894372495E-5</v>
      </c>
      <c r="BN78" s="118">
        <v>3.2335682862933801E-4</v>
      </c>
      <c r="BO78" s="117">
        <v>-1.3705106394703599E-6</v>
      </c>
      <c r="BP78" s="117">
        <v>1.6202272511358401E-5</v>
      </c>
      <c r="BQ78" s="117">
        <v>0</v>
      </c>
      <c r="BR78" s="118">
        <v>-5.8032135693395696E-4</v>
      </c>
      <c r="BS78" s="118">
        <v>-2.9784550522303998E-4</v>
      </c>
      <c r="BT78" s="117">
        <v>2.7650646323926798E-6</v>
      </c>
      <c r="BU78" s="117">
        <v>0</v>
      </c>
      <c r="BV78" s="117">
        <v>4.0673115263604401E-5</v>
      </c>
      <c r="BW78" s="117">
        <v>-1.33723025080511E-5</v>
      </c>
      <c r="BX78" s="117">
        <v>-3.1270759545776999E-5</v>
      </c>
      <c r="BY78" s="117">
        <v>1.22661752942487E-5</v>
      </c>
      <c r="BZ78" s="118">
        <v>2.6963777898846701E-3</v>
      </c>
      <c r="CA78" s="118">
        <v>0</v>
      </c>
      <c r="CB78" s="118">
        <v>0</v>
      </c>
      <c r="CC78" s="117">
        <v>-2.3221977055980802E-8</v>
      </c>
      <c r="CD78" s="117">
        <v>1.27737851362878E-6</v>
      </c>
      <c r="CE78" s="117">
        <v>9.9175010865365092E-7</v>
      </c>
      <c r="CF78" s="117">
        <v>2.60673191856265E-6</v>
      </c>
      <c r="CG78" s="117">
        <v>-5.9706303970040195E-7</v>
      </c>
      <c r="CH78" s="117">
        <v>-8.6412460449336102E-7</v>
      </c>
      <c r="CI78" s="117">
        <v>7.65322366388969E-7</v>
      </c>
      <c r="CJ78" s="117">
        <v>-1.40688208943613E-6</v>
      </c>
      <c r="CK78" s="117">
        <v>6.6282729715602596E-7</v>
      </c>
      <c r="CL78" s="117">
        <v>3.0222388947902002E-10</v>
      </c>
      <c r="CM78" s="117">
        <v>2.2196425977503799E-6</v>
      </c>
      <c r="CN78" s="117">
        <v>8.0125913677684902E-7</v>
      </c>
      <c r="CO78" s="117">
        <v>2.6195387094322398E-6</v>
      </c>
      <c r="CP78" s="117">
        <v>-3.1284266987726499E-8</v>
      </c>
      <c r="CQ78" s="117">
        <v>8.2793280978371102E-6</v>
      </c>
      <c r="CR78" s="117">
        <v>4.1501645048195498E-6</v>
      </c>
      <c r="CS78" s="117">
        <v>-5.5752480658958099E-6</v>
      </c>
      <c r="CT78" s="117">
        <v>-6.7557278084185496E-8</v>
      </c>
      <c r="CU78" s="117">
        <v>2.4571269993743599E-5</v>
      </c>
      <c r="CV78" s="117">
        <v>-1.3055284819135499E-6</v>
      </c>
      <c r="CW78" s="117">
        <v>-7.59123762263254E-7</v>
      </c>
      <c r="CX78" s="117">
        <v>1.43719402957364E-6</v>
      </c>
      <c r="CY78" s="118">
        <v>1.8699614722737199E-4</v>
      </c>
      <c r="CZ78" s="117">
        <v>-8.62961405551111E-6</v>
      </c>
      <c r="DA78" s="117">
        <v>-4.15826727973808E-6</v>
      </c>
      <c r="DB78" s="117">
        <v>-7.9569832535787204E-6</v>
      </c>
      <c r="DC78" s="117">
        <v>2.51934214238576E-5</v>
      </c>
      <c r="DD78" s="117">
        <v>7.41321522483074E-5</v>
      </c>
      <c r="DE78" s="117">
        <v>1.3602215555969E-5</v>
      </c>
      <c r="DF78" s="118">
        <v>-8.1647485534036101E-4</v>
      </c>
      <c r="DG78" s="117">
        <v>1.15972542001873E-6</v>
      </c>
      <c r="DH78" s="117">
        <v>1.06201367435182E-6</v>
      </c>
      <c r="DI78" s="117">
        <v>-1.32237307114836E-5</v>
      </c>
      <c r="DJ78" s="117">
        <v>1.0018423947686E-5</v>
      </c>
      <c r="DK78" s="117">
        <v>4.6132789182545198E-5</v>
      </c>
      <c r="DL78" s="117">
        <v>-2.5259862223092601E-7</v>
      </c>
      <c r="DM78" s="117">
        <v>9.3007690339333295E-7</v>
      </c>
      <c r="DN78" s="118">
        <v>-1.93688448543156E-3</v>
      </c>
      <c r="DO78" s="117">
        <v>1.03007148218117E-5</v>
      </c>
      <c r="DP78" s="117">
        <v>1.8239918881803799E-5</v>
      </c>
      <c r="DQ78" s="117">
        <v>6.7062945652903005E-5</v>
      </c>
      <c r="DR78" s="117">
        <v>-2.7792870654217499E-5</v>
      </c>
      <c r="DS78" s="117">
        <v>4.4431178577594097E-6</v>
      </c>
      <c r="DT78" s="117">
        <v>5.5866642308943603E-6</v>
      </c>
      <c r="DU78" s="118">
        <v>-3.8561986061355798E-4</v>
      </c>
      <c r="DV78" s="117">
        <v>-1.7776029936456001E-5</v>
      </c>
      <c r="DW78" s="120">
        <v>1.5209017733629199E-5</v>
      </c>
    </row>
    <row r="79" spans="2:127" s="12" customFormat="1" x14ac:dyDescent="0.25">
      <c r="B79" s="131"/>
      <c r="C79" s="20"/>
      <c r="D79" s="20"/>
      <c r="E79" s="44"/>
      <c r="G79" s="205"/>
      <c r="I79" s="22">
        <v>0</v>
      </c>
      <c r="J79" s="23"/>
      <c r="P79" s="7" t="str">
        <f t="shared" si="5"/>
        <v>X</v>
      </c>
      <c r="Q79" s="7" t="str">
        <f t="shared" si="3"/>
        <v>X</v>
      </c>
      <c r="R79" s="12">
        <v>0</v>
      </c>
      <c r="S79" s="128"/>
      <c r="T79" s="117">
        <v>0</v>
      </c>
      <c r="U79" s="117">
        <v>0</v>
      </c>
      <c r="V79" s="117">
        <v>0</v>
      </c>
      <c r="W79" s="117">
        <v>0</v>
      </c>
      <c r="X79" s="117">
        <v>0</v>
      </c>
      <c r="Y79" s="118">
        <v>0</v>
      </c>
      <c r="Z79" s="117">
        <v>0</v>
      </c>
      <c r="AA79" s="117">
        <v>0</v>
      </c>
      <c r="AB79" s="117">
        <v>0</v>
      </c>
      <c r="AC79" s="117">
        <v>0</v>
      </c>
      <c r="AD79" s="117">
        <v>0</v>
      </c>
      <c r="AE79" s="118">
        <v>0</v>
      </c>
      <c r="AF79" s="117">
        <v>0</v>
      </c>
      <c r="AG79" s="118">
        <v>0</v>
      </c>
      <c r="AH79" s="117">
        <v>0</v>
      </c>
      <c r="AI79" s="117">
        <v>0</v>
      </c>
      <c r="AJ79" s="117">
        <v>0</v>
      </c>
      <c r="AK79" s="117">
        <v>0</v>
      </c>
      <c r="AL79" s="117">
        <v>0</v>
      </c>
      <c r="AM79" s="117">
        <v>0</v>
      </c>
      <c r="AN79" s="117">
        <v>0</v>
      </c>
      <c r="AO79" s="117">
        <v>0</v>
      </c>
      <c r="AP79" s="117">
        <v>0</v>
      </c>
      <c r="AQ79" s="117">
        <v>0</v>
      </c>
      <c r="AR79" s="117">
        <v>0</v>
      </c>
      <c r="AS79" s="118">
        <v>0</v>
      </c>
      <c r="AT79" s="117">
        <v>0</v>
      </c>
      <c r="AU79" s="117">
        <v>0</v>
      </c>
      <c r="AV79" s="118">
        <v>0</v>
      </c>
      <c r="AW79" s="118">
        <v>0</v>
      </c>
      <c r="AX79" s="117">
        <v>0</v>
      </c>
      <c r="AY79" s="117">
        <v>0</v>
      </c>
      <c r="AZ79" s="117">
        <v>0</v>
      </c>
      <c r="BA79" s="117">
        <v>0</v>
      </c>
      <c r="BB79" s="117">
        <v>0</v>
      </c>
      <c r="BC79" s="117">
        <v>0</v>
      </c>
      <c r="BD79" s="118">
        <v>0</v>
      </c>
      <c r="BE79" s="117">
        <v>0</v>
      </c>
      <c r="BF79" s="117">
        <v>0</v>
      </c>
      <c r="BG79" s="117">
        <v>0</v>
      </c>
      <c r="BH79" s="118">
        <v>0</v>
      </c>
      <c r="BI79" s="117">
        <v>0</v>
      </c>
      <c r="BJ79" s="117">
        <v>0</v>
      </c>
      <c r="BK79" s="118">
        <v>0</v>
      </c>
      <c r="BL79" s="117">
        <v>0</v>
      </c>
      <c r="BM79" s="117">
        <v>0</v>
      </c>
      <c r="BN79" s="118">
        <v>0</v>
      </c>
      <c r="BO79" s="117">
        <v>0</v>
      </c>
      <c r="BP79" s="117">
        <v>0</v>
      </c>
      <c r="BQ79" s="117">
        <v>0</v>
      </c>
      <c r="BR79" s="118">
        <v>0</v>
      </c>
      <c r="BS79" s="118">
        <v>0</v>
      </c>
      <c r="BT79" s="117">
        <v>0</v>
      </c>
      <c r="BU79" s="117">
        <v>0</v>
      </c>
      <c r="BV79" s="117">
        <v>0</v>
      </c>
      <c r="BW79" s="117">
        <v>0</v>
      </c>
      <c r="BX79" s="117">
        <v>0</v>
      </c>
      <c r="BY79" s="117">
        <v>0</v>
      </c>
      <c r="BZ79" s="118">
        <v>0</v>
      </c>
      <c r="CA79" s="118">
        <v>0</v>
      </c>
      <c r="CB79" s="118">
        <v>0</v>
      </c>
      <c r="CC79" s="117">
        <v>0</v>
      </c>
      <c r="CD79" s="117">
        <v>0</v>
      </c>
      <c r="CE79" s="117">
        <v>0</v>
      </c>
      <c r="CF79" s="117">
        <v>0</v>
      </c>
      <c r="CG79" s="117">
        <v>0</v>
      </c>
      <c r="CH79" s="117">
        <v>0</v>
      </c>
      <c r="CI79" s="117">
        <v>0</v>
      </c>
      <c r="CJ79" s="117">
        <v>0</v>
      </c>
      <c r="CK79" s="117">
        <v>0</v>
      </c>
      <c r="CL79" s="117">
        <v>0</v>
      </c>
      <c r="CM79" s="117">
        <v>0</v>
      </c>
      <c r="CN79" s="117">
        <v>0</v>
      </c>
      <c r="CO79" s="117">
        <v>0</v>
      </c>
      <c r="CP79" s="117">
        <v>0</v>
      </c>
      <c r="CQ79" s="117">
        <v>0</v>
      </c>
      <c r="CR79" s="117">
        <v>0</v>
      </c>
      <c r="CS79" s="117">
        <v>0</v>
      </c>
      <c r="CT79" s="117">
        <v>0</v>
      </c>
      <c r="CU79" s="117">
        <v>0</v>
      </c>
      <c r="CV79" s="117">
        <v>0</v>
      </c>
      <c r="CW79" s="117">
        <v>0</v>
      </c>
      <c r="CX79" s="117">
        <v>0</v>
      </c>
      <c r="CY79" s="118">
        <v>0</v>
      </c>
      <c r="CZ79" s="117">
        <v>0</v>
      </c>
      <c r="DA79" s="117">
        <v>0</v>
      </c>
      <c r="DB79" s="117">
        <v>0</v>
      </c>
      <c r="DC79" s="117">
        <v>0</v>
      </c>
      <c r="DD79" s="117">
        <v>0</v>
      </c>
      <c r="DE79" s="117">
        <v>0</v>
      </c>
      <c r="DF79" s="118">
        <v>0</v>
      </c>
      <c r="DG79" s="117">
        <v>0</v>
      </c>
      <c r="DH79" s="117">
        <v>0</v>
      </c>
      <c r="DI79" s="117">
        <v>0</v>
      </c>
      <c r="DJ79" s="117">
        <v>0</v>
      </c>
      <c r="DK79" s="117">
        <v>0</v>
      </c>
      <c r="DL79" s="117">
        <v>0</v>
      </c>
      <c r="DM79" s="117">
        <v>0</v>
      </c>
      <c r="DN79" s="118">
        <v>0</v>
      </c>
      <c r="DO79" s="117">
        <v>0</v>
      </c>
      <c r="DP79" s="117">
        <v>0</v>
      </c>
      <c r="DQ79" s="117">
        <v>0</v>
      </c>
      <c r="DR79" s="117">
        <v>0</v>
      </c>
      <c r="DS79" s="117">
        <v>0</v>
      </c>
      <c r="DT79" s="117">
        <v>0</v>
      </c>
      <c r="DU79" s="118">
        <v>0</v>
      </c>
      <c r="DV79" s="117">
        <v>0</v>
      </c>
      <c r="DW79" s="120">
        <v>0</v>
      </c>
    </row>
    <row r="80" spans="2:127" s="12" customFormat="1" x14ac:dyDescent="0.25">
      <c r="E80" s="7"/>
      <c r="F80" s="7"/>
      <c r="G80" s="206"/>
      <c r="I80" s="22">
        <v>0</v>
      </c>
      <c r="J80" s="23"/>
      <c r="K80" s="12" t="s">
        <v>220</v>
      </c>
      <c r="L80" s="12" t="s">
        <v>221</v>
      </c>
      <c r="M80" s="7" t="s">
        <v>222</v>
      </c>
      <c r="N80" s="12" t="s">
        <v>223</v>
      </c>
      <c r="P80" s="7" t="str">
        <f t="shared" si="5"/>
        <v>X</v>
      </c>
      <c r="Q80" s="7" t="str">
        <f t="shared" si="3"/>
        <v>X</v>
      </c>
      <c r="R80" s="12">
        <v>0</v>
      </c>
      <c r="S80" s="128"/>
      <c r="T80" s="117">
        <v>0</v>
      </c>
      <c r="U80" s="117">
        <v>0</v>
      </c>
      <c r="V80" s="117">
        <v>0</v>
      </c>
      <c r="W80" s="117">
        <v>0</v>
      </c>
      <c r="X80" s="117">
        <v>0</v>
      </c>
      <c r="Y80" s="118">
        <v>0</v>
      </c>
      <c r="Z80" s="117">
        <v>0</v>
      </c>
      <c r="AA80" s="117">
        <v>0</v>
      </c>
      <c r="AB80" s="117">
        <v>0</v>
      </c>
      <c r="AC80" s="117">
        <v>0</v>
      </c>
      <c r="AD80" s="117">
        <v>0</v>
      </c>
      <c r="AE80" s="118">
        <v>0</v>
      </c>
      <c r="AF80" s="117">
        <v>0</v>
      </c>
      <c r="AG80" s="118">
        <v>0</v>
      </c>
      <c r="AH80" s="117">
        <v>0</v>
      </c>
      <c r="AI80" s="117">
        <v>0</v>
      </c>
      <c r="AJ80" s="117">
        <v>0</v>
      </c>
      <c r="AK80" s="117">
        <v>0</v>
      </c>
      <c r="AL80" s="117">
        <v>0</v>
      </c>
      <c r="AM80" s="117">
        <v>0</v>
      </c>
      <c r="AN80" s="117">
        <v>0</v>
      </c>
      <c r="AO80" s="117">
        <v>0</v>
      </c>
      <c r="AP80" s="117">
        <v>0</v>
      </c>
      <c r="AQ80" s="117">
        <v>0</v>
      </c>
      <c r="AR80" s="117">
        <v>0</v>
      </c>
      <c r="AS80" s="118">
        <v>0</v>
      </c>
      <c r="AT80" s="117">
        <v>0</v>
      </c>
      <c r="AU80" s="117">
        <v>0</v>
      </c>
      <c r="AV80" s="118">
        <v>0</v>
      </c>
      <c r="AW80" s="118">
        <v>0</v>
      </c>
      <c r="AX80" s="117">
        <v>0</v>
      </c>
      <c r="AY80" s="117">
        <v>0</v>
      </c>
      <c r="AZ80" s="117">
        <v>0</v>
      </c>
      <c r="BA80" s="117">
        <v>0</v>
      </c>
      <c r="BB80" s="117">
        <v>0</v>
      </c>
      <c r="BC80" s="117">
        <v>0</v>
      </c>
      <c r="BD80" s="118">
        <v>0</v>
      </c>
      <c r="BE80" s="117">
        <v>0</v>
      </c>
      <c r="BF80" s="117">
        <v>0</v>
      </c>
      <c r="BG80" s="117">
        <v>0</v>
      </c>
      <c r="BH80" s="118">
        <v>0</v>
      </c>
      <c r="BI80" s="117">
        <v>0</v>
      </c>
      <c r="BJ80" s="117">
        <v>0</v>
      </c>
      <c r="BK80" s="118">
        <v>0</v>
      </c>
      <c r="BL80" s="117">
        <v>0</v>
      </c>
      <c r="BM80" s="117">
        <v>0</v>
      </c>
      <c r="BN80" s="118">
        <v>0</v>
      </c>
      <c r="BO80" s="117">
        <v>0</v>
      </c>
      <c r="BP80" s="117">
        <v>0</v>
      </c>
      <c r="BQ80" s="117">
        <v>0</v>
      </c>
      <c r="BR80" s="118">
        <v>0</v>
      </c>
      <c r="BS80" s="118">
        <v>0</v>
      </c>
      <c r="BT80" s="117">
        <v>0</v>
      </c>
      <c r="BU80" s="117">
        <v>0</v>
      </c>
      <c r="BV80" s="117">
        <v>0</v>
      </c>
      <c r="BW80" s="117">
        <v>0</v>
      </c>
      <c r="BX80" s="117">
        <v>0</v>
      </c>
      <c r="BY80" s="117">
        <v>0</v>
      </c>
      <c r="BZ80" s="118">
        <v>0</v>
      </c>
      <c r="CA80" s="118">
        <v>0</v>
      </c>
      <c r="CB80" s="118">
        <v>0</v>
      </c>
      <c r="CC80" s="117">
        <v>0</v>
      </c>
      <c r="CD80" s="117">
        <v>0</v>
      </c>
      <c r="CE80" s="117">
        <v>0</v>
      </c>
      <c r="CF80" s="117">
        <v>0</v>
      </c>
      <c r="CG80" s="117">
        <v>0</v>
      </c>
      <c r="CH80" s="117">
        <v>0</v>
      </c>
      <c r="CI80" s="117">
        <v>0</v>
      </c>
      <c r="CJ80" s="117">
        <v>0</v>
      </c>
      <c r="CK80" s="117">
        <v>0</v>
      </c>
      <c r="CL80" s="117">
        <v>0</v>
      </c>
      <c r="CM80" s="117">
        <v>0</v>
      </c>
      <c r="CN80" s="117">
        <v>0</v>
      </c>
      <c r="CO80" s="117">
        <v>0</v>
      </c>
      <c r="CP80" s="117">
        <v>0</v>
      </c>
      <c r="CQ80" s="117">
        <v>0</v>
      </c>
      <c r="CR80" s="117">
        <v>0</v>
      </c>
      <c r="CS80" s="117">
        <v>0</v>
      </c>
      <c r="CT80" s="117">
        <v>0</v>
      </c>
      <c r="CU80" s="117">
        <v>0</v>
      </c>
      <c r="CV80" s="117">
        <v>0</v>
      </c>
      <c r="CW80" s="117">
        <v>0</v>
      </c>
      <c r="CX80" s="117">
        <v>0</v>
      </c>
      <c r="CY80" s="118">
        <v>0</v>
      </c>
      <c r="CZ80" s="117">
        <v>0</v>
      </c>
      <c r="DA80" s="117">
        <v>0</v>
      </c>
      <c r="DB80" s="117">
        <v>0</v>
      </c>
      <c r="DC80" s="117">
        <v>0</v>
      </c>
      <c r="DD80" s="117">
        <v>0</v>
      </c>
      <c r="DE80" s="117">
        <v>0</v>
      </c>
      <c r="DF80" s="118">
        <v>0</v>
      </c>
      <c r="DG80" s="117">
        <v>0</v>
      </c>
      <c r="DH80" s="117">
        <v>0</v>
      </c>
      <c r="DI80" s="117">
        <v>0</v>
      </c>
      <c r="DJ80" s="117">
        <v>0</v>
      </c>
      <c r="DK80" s="117">
        <v>0</v>
      </c>
      <c r="DL80" s="117">
        <v>0</v>
      </c>
      <c r="DM80" s="117">
        <v>0</v>
      </c>
      <c r="DN80" s="118">
        <v>0</v>
      </c>
      <c r="DO80" s="117">
        <v>0</v>
      </c>
      <c r="DP80" s="117">
        <v>0</v>
      </c>
      <c r="DQ80" s="117">
        <v>0</v>
      </c>
      <c r="DR80" s="117">
        <v>0</v>
      </c>
      <c r="DS80" s="117">
        <v>0</v>
      </c>
      <c r="DT80" s="117">
        <v>0</v>
      </c>
      <c r="DU80" s="118">
        <v>0</v>
      </c>
      <c r="DV80" s="117">
        <v>0</v>
      </c>
      <c r="DW80" s="120">
        <v>0</v>
      </c>
    </row>
    <row r="81" spans="6:127" s="12" customFormat="1" x14ac:dyDescent="0.25">
      <c r="F81" s="94"/>
      <c r="G81" s="204" t="s">
        <v>298</v>
      </c>
      <c r="H81" s="7" t="s">
        <v>190</v>
      </c>
      <c r="I81" s="22" t="e" cm="1">
        <f t="array" aca="1" ref="I81" ca="1">INDIRECT("I"&amp;M81)*INDIRECT("I"&amp;N81)</f>
        <v>#VALUE!</v>
      </c>
      <c r="J81" s="23">
        <v>-4.0845114073615802E-4</v>
      </c>
      <c r="K81" s="12" t="str">
        <f>LEFT(H81,FIND("_",H81)-1)</f>
        <v>age</v>
      </c>
      <c r="L81" s="12" t="str">
        <f>MID(H81,FIND("_",H81)+1,100)</f>
        <v>DIBAge</v>
      </c>
      <c r="M81" s="7">
        <f>MATCH(K81,$H$1:$H$78,0)</f>
        <v>20</v>
      </c>
      <c r="N81" s="7">
        <f>MATCH(L81,$H$1:$H$78,0)</f>
        <v>43</v>
      </c>
      <c r="P81" s="7" t="str">
        <f t="shared" si="5"/>
        <v>X</v>
      </c>
      <c r="Q81" s="7" t="str">
        <f t="shared" si="3"/>
        <v>X</v>
      </c>
      <c r="R81" s="12" t="str">
        <v>age_DIBAge</v>
      </c>
      <c r="S81" s="128" t="s">
        <v>190</v>
      </c>
      <c r="T81" s="117">
        <v>-3.2093381154588199E-8</v>
      </c>
      <c r="U81" s="117">
        <v>1.5182017072800102E-8</v>
      </c>
      <c r="V81" s="117">
        <v>-1.4241665225088699E-8</v>
      </c>
      <c r="W81" s="117">
        <v>-6.3469976523823097E-9</v>
      </c>
      <c r="X81" s="117">
        <v>-7.6351992650459108E-9</v>
      </c>
      <c r="Y81" s="117">
        <v>-1.3609755983608099E-7</v>
      </c>
      <c r="Z81" s="117">
        <v>-3.4760453349133501E-7</v>
      </c>
      <c r="AA81" s="117">
        <v>-2.48206098393283E-9</v>
      </c>
      <c r="AB81" s="117">
        <v>2.2668272220199601E-8</v>
      </c>
      <c r="AC81" s="117">
        <v>9.1397125611416692E-9</v>
      </c>
      <c r="AD81" s="117">
        <v>4.0982681747874398E-8</v>
      </c>
      <c r="AE81" s="117">
        <v>4.3670425875969096E-9</v>
      </c>
      <c r="AF81" s="117">
        <v>-4.3437206703216697E-9</v>
      </c>
      <c r="AG81" s="117">
        <v>4.2502950442837801E-7</v>
      </c>
      <c r="AH81" s="117">
        <v>-2.39751760323409E-8</v>
      </c>
      <c r="AI81" s="117">
        <v>-1.5696697598768799E-8</v>
      </c>
      <c r="AJ81" s="117">
        <v>-1.7275972598248399E-8</v>
      </c>
      <c r="AK81" s="117">
        <v>-1.3152226884746901E-8</v>
      </c>
      <c r="AL81" s="117">
        <v>3.7830446196516102E-8</v>
      </c>
      <c r="AM81" s="117">
        <v>-5.1205053778268101E-8</v>
      </c>
      <c r="AN81" s="117">
        <v>-1.9954762061327699E-8</v>
      </c>
      <c r="AO81" s="117">
        <v>2.3790044924204499E-8</v>
      </c>
      <c r="AP81" s="117">
        <v>9.7007434617362899E-7</v>
      </c>
      <c r="AQ81" s="117">
        <v>-4.4654946545940299E-7</v>
      </c>
      <c r="AR81" s="117">
        <v>0</v>
      </c>
      <c r="AS81" s="117">
        <v>-4.92864469789414E-7</v>
      </c>
      <c r="AT81" s="117">
        <v>-3.9877481195769399E-7</v>
      </c>
      <c r="AU81" s="117">
        <v>0</v>
      </c>
      <c r="AV81" s="117">
        <v>7.5692449664654102E-7</v>
      </c>
      <c r="AW81" s="117">
        <v>0</v>
      </c>
      <c r="AX81" s="117">
        <v>-2.6845750656311298E-9</v>
      </c>
      <c r="AY81" s="117">
        <v>-2.0339522653982598E-9</v>
      </c>
      <c r="AZ81" s="117">
        <v>7.0355532889968798E-7</v>
      </c>
      <c r="BA81" s="117">
        <v>-4.5595714289256803E-9</v>
      </c>
      <c r="BB81" s="117">
        <v>-3.5807833418527298E-7</v>
      </c>
      <c r="BC81" s="117">
        <v>2.15515586405119E-8</v>
      </c>
      <c r="BD81" s="117">
        <v>-4.6633421377265202E-7</v>
      </c>
      <c r="BE81" s="117">
        <v>-7.44538156548029E-8</v>
      </c>
      <c r="BF81" s="117">
        <v>1.7415481730817101E-8</v>
      </c>
      <c r="BG81" s="117">
        <v>0</v>
      </c>
      <c r="BH81" s="117">
        <v>1.85549306417995E-7</v>
      </c>
      <c r="BI81" s="117">
        <v>-1.45399321144463E-8</v>
      </c>
      <c r="BJ81" s="117">
        <v>-7.3423871496530599E-8</v>
      </c>
      <c r="BK81" s="117">
        <v>7.1883864677360803E-9</v>
      </c>
      <c r="BL81" s="117">
        <v>7.7473007949366403E-9</v>
      </c>
      <c r="BM81" s="117">
        <v>5.8692579481421001E-7</v>
      </c>
      <c r="BN81" s="117">
        <v>9.5536693591108098E-8</v>
      </c>
      <c r="BO81" s="117">
        <v>-1.22471775767615E-8</v>
      </c>
      <c r="BP81" s="117">
        <v>3.1160288577977698E-8</v>
      </c>
      <c r="BQ81" s="117">
        <v>0</v>
      </c>
      <c r="BR81" s="117">
        <v>-4.0138310027494598E-7</v>
      </c>
      <c r="BS81" s="117">
        <v>6.5495613553314805E-7</v>
      </c>
      <c r="BT81" s="117">
        <v>3.0915648225207398E-9</v>
      </c>
      <c r="BU81" s="117">
        <v>0</v>
      </c>
      <c r="BV81" s="117">
        <v>7.2759743499237201E-9</v>
      </c>
      <c r="BW81" s="117">
        <v>-4.0436525769809704E-9</v>
      </c>
      <c r="BX81" s="117">
        <v>1.0540062338621E-8</v>
      </c>
      <c r="BY81" s="117">
        <v>8.1968214104659396E-8</v>
      </c>
      <c r="BZ81" s="117">
        <v>-2.32219770559564E-8</v>
      </c>
      <c r="CA81" s="117">
        <v>0</v>
      </c>
      <c r="CB81" s="117">
        <v>0</v>
      </c>
      <c r="CC81" s="117">
        <v>5.6791107172113998E-9</v>
      </c>
      <c r="CD81" s="117">
        <v>6.5749755259951398E-9</v>
      </c>
      <c r="CE81" s="117">
        <v>-7.6386900789111894E-9</v>
      </c>
      <c r="CF81" s="117">
        <v>-8.4953865040585105E-9</v>
      </c>
      <c r="CG81" s="117">
        <v>9.5918780209461404E-10</v>
      </c>
      <c r="CH81" s="117">
        <v>-2.27349759763094E-9</v>
      </c>
      <c r="CI81" s="117">
        <v>4.4475841326172603E-9</v>
      </c>
      <c r="CJ81" s="117">
        <v>5.1347375809006197E-9</v>
      </c>
      <c r="CK81" s="117">
        <v>4.0396285088746198E-9</v>
      </c>
      <c r="CL81" s="117">
        <v>-1.27991474894654E-8</v>
      </c>
      <c r="CM81" s="117">
        <v>-5.2985483730946701E-9</v>
      </c>
      <c r="CN81" s="117">
        <v>6.7101158799426702E-10</v>
      </c>
      <c r="CO81" s="117">
        <v>4.1018066405283904E-9</v>
      </c>
      <c r="CP81" s="117">
        <v>-8.8215096639550692E-9</v>
      </c>
      <c r="CQ81" s="117">
        <v>5.0478036490568803E-9</v>
      </c>
      <c r="CR81" s="117">
        <v>6.3269293983178199E-9</v>
      </c>
      <c r="CS81" s="117">
        <v>-8.3808595000278998E-9</v>
      </c>
      <c r="CT81" s="117">
        <v>8.8580391033942793E-9</v>
      </c>
      <c r="CU81" s="117">
        <v>6.0817888697962601E-9</v>
      </c>
      <c r="CV81" s="117">
        <v>-3.5462546279717498E-9</v>
      </c>
      <c r="CW81" s="117">
        <v>1.4527637635618299E-8</v>
      </c>
      <c r="CX81" s="117">
        <v>-2.8317401022426799E-8</v>
      </c>
      <c r="CY81" s="117">
        <v>-1.0951842990101699E-8</v>
      </c>
      <c r="CZ81" s="117">
        <v>-2.1288404517416102E-9</v>
      </c>
      <c r="DA81" s="117">
        <v>-2.73508454891681E-8</v>
      </c>
      <c r="DB81" s="117">
        <v>3.5159093805680099E-9</v>
      </c>
      <c r="DC81" s="117">
        <v>2.9541097127442199E-8</v>
      </c>
      <c r="DD81" s="117">
        <v>-2.0064565067597602E-8</v>
      </c>
      <c r="DE81" s="117">
        <v>3.1000861285788903E-8</v>
      </c>
      <c r="DF81" s="117">
        <v>5.3742786687954897E-8</v>
      </c>
      <c r="DG81" s="117">
        <v>8.0225701831441506E-9</v>
      </c>
      <c r="DH81" s="117">
        <v>-1.00527904885263E-8</v>
      </c>
      <c r="DI81" s="117">
        <v>-1.08591600402158E-7</v>
      </c>
      <c r="DJ81" s="117">
        <v>-8.0798431634547598E-10</v>
      </c>
      <c r="DK81" s="117">
        <v>8.9939434151858298E-8</v>
      </c>
      <c r="DL81" s="117">
        <v>2.0272141695227199E-8</v>
      </c>
      <c r="DM81" s="117">
        <v>1.7423901698285501E-8</v>
      </c>
      <c r="DN81" s="117">
        <v>-1.37110972266814E-8</v>
      </c>
      <c r="DO81" s="117">
        <v>3.2309716136168299E-9</v>
      </c>
      <c r="DP81" s="117">
        <v>-1.5394875300495E-8</v>
      </c>
      <c r="DQ81" s="117">
        <v>1.6953296707525901E-8</v>
      </c>
      <c r="DR81" s="117">
        <v>2.3163382101322398E-8</v>
      </c>
      <c r="DS81" s="117">
        <v>5.8369322997884699E-8</v>
      </c>
      <c r="DT81" s="117">
        <v>2.9349591882440599E-8</v>
      </c>
      <c r="DU81" s="117">
        <v>-1.36019315619588E-8</v>
      </c>
      <c r="DV81" s="117">
        <v>-1.6849161467825799E-8</v>
      </c>
      <c r="DW81" s="120">
        <v>6.6052350001103102E-9</v>
      </c>
    </row>
    <row r="82" spans="6:127" s="12" customFormat="1" x14ac:dyDescent="0.25">
      <c r="F82" s="7"/>
      <c r="G82" s="205"/>
      <c r="H82" s="7" t="s">
        <v>13</v>
      </c>
      <c r="I82" s="22" cm="1">
        <f t="array" aca="1" ref="I82" ca="1">INDIRECT("I"&amp;M82)*INDIRECT("I"&amp;N82)</f>
        <v>0</v>
      </c>
      <c r="J82" s="23">
        <v>-1.31494619049613E-2</v>
      </c>
      <c r="K82" s="12" t="str">
        <f t="shared" ref="K82:K127" si="6">LEFT(H82,FIND("_",H82)-1)</f>
        <v>age</v>
      </c>
      <c r="L82" s="12" t="str">
        <f t="shared" ref="L82:L127" si="7">MID(H82,FIND("_",H82)+1,100)</f>
        <v>AF</v>
      </c>
      <c r="M82" s="7">
        <f t="shared" ref="M82:M127" si="8">MATCH(K82,$H$1:$H$78,0)</f>
        <v>20</v>
      </c>
      <c r="N82" s="7">
        <f t="shared" ref="N82:N127" si="9">MATCH(L82,$H$1:$H$78,0)</f>
        <v>45</v>
      </c>
      <c r="P82" s="7" t="str">
        <f t="shared" si="5"/>
        <v>X</v>
      </c>
      <c r="Q82" s="7" t="str">
        <f t="shared" si="3"/>
        <v>X</v>
      </c>
      <c r="R82" s="12" t="str">
        <v>age_AF</v>
      </c>
      <c r="S82" s="128" t="s">
        <v>13</v>
      </c>
      <c r="T82" s="117">
        <v>-3.3282130989850001E-7</v>
      </c>
      <c r="U82" s="117">
        <v>-6.9743124175155499E-8</v>
      </c>
      <c r="V82" s="117">
        <v>-6.4072723512845106E-8</v>
      </c>
      <c r="W82" s="117">
        <v>9.8696032566072194E-8</v>
      </c>
      <c r="X82" s="117">
        <v>1.5516664900515401E-7</v>
      </c>
      <c r="Y82" s="117">
        <v>-8.0203047871519592E-6</v>
      </c>
      <c r="Z82" s="117">
        <v>-9.3101473774519008E-6</v>
      </c>
      <c r="AA82" s="117">
        <v>2.2183367438765901E-7</v>
      </c>
      <c r="AB82" s="117">
        <v>1.5126555858649301E-7</v>
      </c>
      <c r="AC82" s="117">
        <v>4.06218844100669E-7</v>
      </c>
      <c r="AD82" s="117">
        <v>4.5693868726679401E-7</v>
      </c>
      <c r="AE82" s="117">
        <v>1.43365451346041E-7</v>
      </c>
      <c r="AF82" s="117">
        <v>-2.0262934010471701E-7</v>
      </c>
      <c r="AG82" s="117">
        <v>-3.1346344303349001E-6</v>
      </c>
      <c r="AH82" s="117">
        <v>-3.7849020437698E-7</v>
      </c>
      <c r="AI82" s="117">
        <v>-2.9476050811243401E-7</v>
      </c>
      <c r="AJ82" s="117">
        <v>-1.1263583108546999E-8</v>
      </c>
      <c r="AK82" s="117">
        <v>1.7259936900168899E-7</v>
      </c>
      <c r="AL82" s="117">
        <v>4.3891657086677698E-7</v>
      </c>
      <c r="AM82" s="117">
        <v>3.5036130476229798E-7</v>
      </c>
      <c r="AN82" s="117">
        <v>-2.5742466121424301E-7</v>
      </c>
      <c r="AO82" s="117">
        <v>1.03047881449009E-7</v>
      </c>
      <c r="AP82" s="117">
        <v>-6.9174343766961698E-6</v>
      </c>
      <c r="AQ82" s="117">
        <v>-4.7945230204850101E-7</v>
      </c>
      <c r="AR82" s="117">
        <v>0</v>
      </c>
      <c r="AS82" s="118">
        <v>-2.06580043610651E-4</v>
      </c>
      <c r="AT82" s="117">
        <v>-1.20140740847298E-5</v>
      </c>
      <c r="AU82" s="117">
        <v>0</v>
      </c>
      <c r="AV82" s="117">
        <v>-1.3384556572068001E-6</v>
      </c>
      <c r="AW82" s="117">
        <v>0</v>
      </c>
      <c r="AX82" s="117">
        <v>6.4460204726019595E-8</v>
      </c>
      <c r="AY82" s="117">
        <v>-7.8518135836555694E-8</v>
      </c>
      <c r="AZ82" s="117">
        <v>4.6141649749266202E-6</v>
      </c>
      <c r="BA82" s="117">
        <v>-1.64981598898427E-7</v>
      </c>
      <c r="BB82" s="117">
        <v>-9.7298330788746199E-7</v>
      </c>
      <c r="BC82" s="117">
        <v>3.0485897878191802E-7</v>
      </c>
      <c r="BD82" s="117">
        <v>-1.5943076842077601E-6</v>
      </c>
      <c r="BE82" s="117">
        <v>5.9041804315824402E-6</v>
      </c>
      <c r="BF82" s="117">
        <v>-2.8057204957815102E-7</v>
      </c>
      <c r="BG82" s="117">
        <v>0</v>
      </c>
      <c r="BH82" s="117">
        <v>3.79723208622519E-6</v>
      </c>
      <c r="BI82" s="117">
        <v>-3.0304440574373802E-8</v>
      </c>
      <c r="BJ82" s="117">
        <v>-5.03893147859241E-7</v>
      </c>
      <c r="BK82" s="117">
        <v>3.1506960977673301E-7</v>
      </c>
      <c r="BL82" s="117">
        <v>-1.63310497628091E-7</v>
      </c>
      <c r="BM82" s="117">
        <v>4.8412275225598398E-5</v>
      </c>
      <c r="BN82" s="117">
        <v>7.4209085508290698E-7</v>
      </c>
      <c r="BO82" s="117">
        <v>-5.93794767014452E-8</v>
      </c>
      <c r="BP82" s="117">
        <v>-1.34815409058301E-6</v>
      </c>
      <c r="BQ82" s="117">
        <v>0</v>
      </c>
      <c r="BR82" s="117">
        <v>-1.4084935200996301E-5</v>
      </c>
      <c r="BS82" s="117">
        <v>1.7362969544686398E-5</v>
      </c>
      <c r="BT82" s="117">
        <v>8.0981968433664901E-8</v>
      </c>
      <c r="BU82" s="117">
        <v>0</v>
      </c>
      <c r="BV82" s="117">
        <v>1.82673674837661E-6</v>
      </c>
      <c r="BW82" s="117">
        <v>1.2996463553883301E-7</v>
      </c>
      <c r="BX82" s="117">
        <v>-8.4469625232587496E-8</v>
      </c>
      <c r="BY82" s="117">
        <v>-1.2905402474760901E-7</v>
      </c>
      <c r="BZ82" s="117">
        <v>1.27737851362794E-6</v>
      </c>
      <c r="CA82" s="117">
        <v>0</v>
      </c>
      <c r="CB82" s="117">
        <v>0</v>
      </c>
      <c r="CC82" s="117">
        <v>6.5749755259977297E-9</v>
      </c>
      <c r="CD82" s="117">
        <v>2.6167662324380702E-6</v>
      </c>
      <c r="CE82" s="117">
        <v>-6.3387711086290905E-7</v>
      </c>
      <c r="CF82" s="117">
        <v>-2.1985005881882601E-7</v>
      </c>
      <c r="CG82" s="117">
        <v>-7.4189832269977198E-8</v>
      </c>
      <c r="CH82" s="117">
        <v>-4.9230010774527497E-8</v>
      </c>
      <c r="CI82" s="117">
        <v>1.2218741186017899E-7</v>
      </c>
      <c r="CJ82" s="117">
        <v>1.43589925642753E-7</v>
      </c>
      <c r="CK82" s="117">
        <v>3.7157895571018401E-9</v>
      </c>
      <c r="CL82" s="117">
        <v>8.8494648688933804E-8</v>
      </c>
      <c r="CM82" s="117">
        <v>4.6545403510508998E-8</v>
      </c>
      <c r="CN82" s="117">
        <v>1.09807070936758E-7</v>
      </c>
      <c r="CO82" s="117">
        <v>8.3005362276814193E-9</v>
      </c>
      <c r="CP82" s="117">
        <v>-5.8660864517093102E-8</v>
      </c>
      <c r="CQ82" s="117">
        <v>1.8167467250272299E-7</v>
      </c>
      <c r="CR82" s="117">
        <v>-8.0010280653393694E-9</v>
      </c>
      <c r="CS82" s="117">
        <v>2.3092089151907499E-8</v>
      </c>
      <c r="CT82" s="117">
        <v>3.8072079039183202E-8</v>
      </c>
      <c r="CU82" s="117">
        <v>1.99094198906626E-6</v>
      </c>
      <c r="CV82" s="117">
        <v>-2.4223637137971399E-8</v>
      </c>
      <c r="CW82" s="117">
        <v>6.6573561320442801E-8</v>
      </c>
      <c r="CX82" s="117">
        <v>2.8858705017346802E-7</v>
      </c>
      <c r="CY82" s="117">
        <v>-7.9253888055630299E-8</v>
      </c>
      <c r="CZ82" s="117">
        <v>2.96732790331741E-9</v>
      </c>
      <c r="DA82" s="117">
        <v>-5.17803974782734E-7</v>
      </c>
      <c r="DB82" s="117">
        <v>1.8891459340208501E-7</v>
      </c>
      <c r="DC82" s="117">
        <v>3.2566950355006199E-8</v>
      </c>
      <c r="DD82" s="117">
        <v>8.4353517064147695E-7</v>
      </c>
      <c r="DE82" s="117">
        <v>3.2851862286584999E-6</v>
      </c>
      <c r="DF82" s="117">
        <v>3.5574530266161902E-7</v>
      </c>
      <c r="DG82" s="117">
        <v>4.28280215685525E-7</v>
      </c>
      <c r="DH82" s="117">
        <v>5.1274715352449098E-7</v>
      </c>
      <c r="DI82" s="117">
        <v>2.5386544124449099E-7</v>
      </c>
      <c r="DJ82" s="117">
        <v>-1.1333429547244399E-7</v>
      </c>
      <c r="DK82" s="117">
        <v>2.6950608055445099E-6</v>
      </c>
      <c r="DL82" s="117">
        <v>-2.30832858463838E-7</v>
      </c>
      <c r="DM82" s="117">
        <v>1.30266775652918E-7</v>
      </c>
      <c r="DN82" s="117">
        <v>-2.0861846269285899E-6</v>
      </c>
      <c r="DO82" s="117">
        <v>-3.6859462156143401E-7</v>
      </c>
      <c r="DP82" s="117">
        <v>-7.7399472534758203E-7</v>
      </c>
      <c r="DQ82" s="117">
        <v>2.0545949778164801E-6</v>
      </c>
      <c r="DR82" s="117">
        <v>-2.21519932035232E-6</v>
      </c>
      <c r="DS82" s="117">
        <v>1.3059587153140899E-6</v>
      </c>
      <c r="DT82" s="117">
        <v>-1.5737682151748601E-6</v>
      </c>
      <c r="DU82" s="117">
        <v>1.38504353768299E-7</v>
      </c>
      <c r="DV82" s="117">
        <v>-1.25938265011899E-6</v>
      </c>
      <c r="DW82" s="120">
        <v>-5.5666626113902903E-7</v>
      </c>
    </row>
    <row r="83" spans="6:127" s="12" customFormat="1" x14ac:dyDescent="0.25">
      <c r="F83" s="7"/>
      <c r="G83" s="205"/>
      <c r="H83" s="7" t="s">
        <v>3</v>
      </c>
      <c r="I83" s="22" cm="1">
        <f t="array" aca="1" ref="I83" ca="1">INDIRECT("I"&amp;M83)*INDIRECT("I"&amp;N83)</f>
        <v>0</v>
      </c>
      <c r="J83" s="23">
        <v>-2.0251968841476401E-2</v>
      </c>
      <c r="K83" s="12" t="str">
        <f t="shared" si="6"/>
        <v>age</v>
      </c>
      <c r="L83" s="12" t="str">
        <f t="shared" si="7"/>
        <v>HF</v>
      </c>
      <c r="M83" s="7">
        <f t="shared" si="8"/>
        <v>20</v>
      </c>
      <c r="N83" s="7">
        <f t="shared" si="9"/>
        <v>65</v>
      </c>
      <c r="P83" s="7" t="str">
        <f t="shared" si="5"/>
        <v>X</v>
      </c>
      <c r="Q83" s="7" t="str">
        <f t="shared" si="3"/>
        <v>X</v>
      </c>
      <c r="R83" s="12" t="str">
        <v>age_HF</v>
      </c>
      <c r="S83" s="128" t="s">
        <v>3</v>
      </c>
      <c r="T83" s="117">
        <v>-2.2912316572270701E-7</v>
      </c>
      <c r="U83" s="117">
        <v>-5.1540232314891299E-8</v>
      </c>
      <c r="V83" s="117">
        <v>-8.1776567047755396E-8</v>
      </c>
      <c r="W83" s="117">
        <v>2.91934737393693E-7</v>
      </c>
      <c r="X83" s="117">
        <v>-9.5524095100253896E-8</v>
      </c>
      <c r="Y83" s="117">
        <v>-5.0621580651603698E-6</v>
      </c>
      <c r="Z83" s="117">
        <v>1.08104640223138E-5</v>
      </c>
      <c r="AA83" s="117">
        <v>-3.9076428483892098E-7</v>
      </c>
      <c r="AB83" s="117">
        <v>-4.9395120786546899E-8</v>
      </c>
      <c r="AC83" s="117">
        <v>1.25517108270454E-6</v>
      </c>
      <c r="AD83" s="117">
        <v>7.6064018737690302E-9</v>
      </c>
      <c r="AE83" s="117">
        <v>-1.6371245587270301E-7</v>
      </c>
      <c r="AF83" s="117">
        <v>2.0663155475088199E-7</v>
      </c>
      <c r="AG83" s="117">
        <v>8.3508861785950102E-7</v>
      </c>
      <c r="AH83" s="117">
        <v>7.26673686888236E-8</v>
      </c>
      <c r="AI83" s="117">
        <v>-5.98756773910445E-7</v>
      </c>
      <c r="AJ83" s="117">
        <v>-1.26211900214147E-7</v>
      </c>
      <c r="AK83" s="117">
        <v>1.2371297846501099E-7</v>
      </c>
      <c r="AL83" s="117">
        <v>2.3969454624181999E-7</v>
      </c>
      <c r="AM83" s="117">
        <v>-6.35187082070465E-7</v>
      </c>
      <c r="AN83" s="117">
        <v>-9.1389247585358604E-8</v>
      </c>
      <c r="AO83" s="117">
        <v>1.31972709469378E-7</v>
      </c>
      <c r="AP83" s="117">
        <v>2.0182691739096301E-6</v>
      </c>
      <c r="AQ83" s="117">
        <v>6.1901012051558503E-7</v>
      </c>
      <c r="AR83" s="117">
        <v>0</v>
      </c>
      <c r="AS83" s="117">
        <v>5.1625961666645501E-5</v>
      </c>
      <c r="AT83" s="117">
        <v>8.5396501365304698E-6</v>
      </c>
      <c r="AU83" s="117">
        <v>0</v>
      </c>
      <c r="AV83" s="117">
        <v>1.7839728091994901E-5</v>
      </c>
      <c r="AW83" s="117">
        <v>0</v>
      </c>
      <c r="AX83" s="117">
        <v>2.6237247572931503E-7</v>
      </c>
      <c r="AY83" s="117">
        <v>-1.8936807000006201E-6</v>
      </c>
      <c r="AZ83" s="117">
        <v>5.3519588293825398E-6</v>
      </c>
      <c r="BA83" s="117">
        <v>1.40046968877722E-6</v>
      </c>
      <c r="BB83" s="117">
        <v>-6.6375033744492698E-6</v>
      </c>
      <c r="BC83" s="117">
        <v>2.4838577653034701E-7</v>
      </c>
      <c r="BD83" s="117">
        <v>3.1741568974033798E-6</v>
      </c>
      <c r="BE83" s="117">
        <v>2.1233721030979898E-5</v>
      </c>
      <c r="BF83" s="117">
        <v>-2.5095350226855402E-7</v>
      </c>
      <c r="BG83" s="117">
        <v>0</v>
      </c>
      <c r="BH83" s="117">
        <v>1.6665391751835899E-6</v>
      </c>
      <c r="BI83" s="117">
        <v>2.58265067378757E-8</v>
      </c>
      <c r="BJ83" s="117">
        <v>3.8334253415993103E-8</v>
      </c>
      <c r="BK83" s="117">
        <v>1.3191084637296999E-6</v>
      </c>
      <c r="BL83" s="117">
        <v>-1.5298670012023401E-7</v>
      </c>
      <c r="BM83" s="118">
        <v>-1.84363391271281E-4</v>
      </c>
      <c r="BN83" s="117">
        <v>2.08509246047302E-6</v>
      </c>
      <c r="BO83" s="117">
        <v>2.8194680038232499E-7</v>
      </c>
      <c r="BP83" s="117">
        <v>1.57418287822033E-6</v>
      </c>
      <c r="BQ83" s="117">
        <v>0</v>
      </c>
      <c r="BR83" s="117">
        <v>-7.35076058859218E-6</v>
      </c>
      <c r="BS83" s="117">
        <v>2.1714735424168099E-5</v>
      </c>
      <c r="BT83" s="117">
        <v>4.0137951105676498E-8</v>
      </c>
      <c r="BU83" s="117">
        <v>0</v>
      </c>
      <c r="BV83" s="117">
        <v>4.1212301620069E-7</v>
      </c>
      <c r="BW83" s="117">
        <v>2.2486524800423299E-7</v>
      </c>
      <c r="BX83" s="117">
        <v>1.2435725957246901E-6</v>
      </c>
      <c r="BY83" s="117">
        <v>3.5935022073939701E-8</v>
      </c>
      <c r="BZ83" s="117">
        <v>9.9175010865365706E-7</v>
      </c>
      <c r="CA83" s="117">
        <v>0</v>
      </c>
      <c r="CB83" s="117">
        <v>0</v>
      </c>
      <c r="CC83" s="117">
        <v>-7.6386900789150705E-9</v>
      </c>
      <c r="CD83" s="117">
        <v>-6.3387711086290101E-7</v>
      </c>
      <c r="CE83" s="117">
        <v>2.2522315044983702E-6</v>
      </c>
      <c r="CF83" s="117">
        <v>-2.7598503307936901E-7</v>
      </c>
      <c r="CG83" s="117">
        <v>-2.7973168492254498E-7</v>
      </c>
      <c r="CH83" s="117">
        <v>-6.3914942432442599E-9</v>
      </c>
      <c r="CI83" s="117">
        <v>-1.7564732956568901E-7</v>
      </c>
      <c r="CJ83" s="117">
        <v>-1.6006188146186799E-7</v>
      </c>
      <c r="CK83" s="117">
        <v>8.6722920980866498E-8</v>
      </c>
      <c r="CL83" s="117">
        <v>-2.4489803046006399E-8</v>
      </c>
      <c r="CM83" s="117">
        <v>-7.6459786772725701E-9</v>
      </c>
      <c r="CN83" s="117">
        <v>8.1736734749333706E-8</v>
      </c>
      <c r="CO83" s="117">
        <v>-8.3668606924897794E-8</v>
      </c>
      <c r="CP83" s="117">
        <v>-6.25639831649473E-8</v>
      </c>
      <c r="CQ83" s="117">
        <v>9.7691087082643306E-8</v>
      </c>
      <c r="CR83" s="117">
        <v>-7.9977834114894199E-9</v>
      </c>
      <c r="CS83" s="117">
        <v>-2.2167640062987699E-7</v>
      </c>
      <c r="CT83" s="117">
        <v>-3.5982986176432199E-8</v>
      </c>
      <c r="CU83" s="117">
        <v>-3.3589309326097499E-6</v>
      </c>
      <c r="CV83" s="117">
        <v>1.18238329917736E-9</v>
      </c>
      <c r="CW83" s="117">
        <v>2.30058693151517E-8</v>
      </c>
      <c r="CX83" s="117">
        <v>4.6074582956565102E-6</v>
      </c>
      <c r="CY83" s="117">
        <v>-1.17492403012664E-6</v>
      </c>
      <c r="CZ83" s="117">
        <v>-1.8769826446491798E-8</v>
      </c>
      <c r="DA83" s="117">
        <v>2.18110715315191E-6</v>
      </c>
      <c r="DB83" s="117">
        <v>-7.94442533117075E-8</v>
      </c>
      <c r="DC83" s="117">
        <v>-4.4772405901563802E-7</v>
      </c>
      <c r="DD83" s="117">
        <v>-1.01815039417653E-6</v>
      </c>
      <c r="DE83" s="117">
        <v>-9.40516832397297E-7</v>
      </c>
      <c r="DF83" s="117">
        <v>1.7663291991645099E-7</v>
      </c>
      <c r="DG83" s="117">
        <v>4.1632469204686102E-7</v>
      </c>
      <c r="DH83" s="117">
        <v>9.1255986785184994E-6</v>
      </c>
      <c r="DI83" s="117">
        <v>-1.6673136050470701E-6</v>
      </c>
      <c r="DJ83" s="117">
        <v>3.1804433140948399E-7</v>
      </c>
      <c r="DK83" s="117">
        <v>-2.8805032885977599E-6</v>
      </c>
      <c r="DL83" s="117">
        <v>-1.8901813824065199E-7</v>
      </c>
      <c r="DM83" s="117">
        <v>1.5574407329890701E-6</v>
      </c>
      <c r="DN83" s="117">
        <v>-1.3264999046552399E-6</v>
      </c>
      <c r="DO83" s="117">
        <v>-5.6565694179226805E-7</v>
      </c>
      <c r="DP83" s="117">
        <v>-1.0130456672926E-7</v>
      </c>
      <c r="DQ83" s="117">
        <v>3.7220916915453202E-6</v>
      </c>
      <c r="DR83" s="117">
        <v>-6.1730486562077104E-7</v>
      </c>
      <c r="DS83" s="117">
        <v>-1.20626576799779E-6</v>
      </c>
      <c r="DT83" s="117">
        <v>1.36863254334428E-5</v>
      </c>
      <c r="DU83" s="117">
        <v>5.6552814114375399E-8</v>
      </c>
      <c r="DV83" s="117">
        <v>-4.6252880940801002E-7</v>
      </c>
      <c r="DW83" s="120">
        <v>2.3273308108685201E-7</v>
      </c>
    </row>
    <row r="84" spans="6:127" s="12" customFormat="1" x14ac:dyDescent="0.25">
      <c r="F84" s="7"/>
      <c r="G84" s="205"/>
      <c r="H84" s="7" t="s">
        <v>191</v>
      </c>
      <c r="I84" s="22" cm="1">
        <f t="array" aca="1" ref="I84" ca="1">INDIRECT("I"&amp;M84)*INDIRECT("I"&amp;N84)</f>
        <v>0</v>
      </c>
      <c r="J84" s="23">
        <v>-7.7181357160410703E-3</v>
      </c>
      <c r="K84" s="12" t="str">
        <f t="shared" si="6"/>
        <v>age</v>
      </c>
      <c r="L84" s="12" t="str">
        <f t="shared" si="7"/>
        <v>MVD</v>
      </c>
      <c r="M84" s="7">
        <f t="shared" si="8"/>
        <v>20</v>
      </c>
      <c r="N84" s="7">
        <f t="shared" si="9"/>
        <v>71</v>
      </c>
      <c r="P84" s="7" t="str">
        <f t="shared" ref="P84:P115" si="10">IF(H84=S84,"X","")</f>
        <v>X</v>
      </c>
      <c r="Q84" s="7" t="str">
        <f t="shared" si="3"/>
        <v>X</v>
      </c>
      <c r="R84" s="12" t="str">
        <v>age_MVD</v>
      </c>
      <c r="S84" s="128" t="s">
        <v>191</v>
      </c>
      <c r="T84" s="117">
        <v>-3.6059935614427103E-7</v>
      </c>
      <c r="U84" s="117">
        <v>7.2716515705573895E-8</v>
      </c>
      <c r="V84" s="117">
        <v>9.0328013613242597E-8</v>
      </c>
      <c r="W84" s="117">
        <v>-7.1835556860966E-9</v>
      </c>
      <c r="X84" s="117">
        <v>1.7310826542079199E-7</v>
      </c>
      <c r="Y84" s="117">
        <v>1.8216303490170501E-6</v>
      </c>
      <c r="Z84" s="117">
        <v>-5.4881523385245403E-6</v>
      </c>
      <c r="AA84" s="117">
        <v>-1.6653964124687699E-7</v>
      </c>
      <c r="AB84" s="117">
        <v>-4.1617365626082402E-7</v>
      </c>
      <c r="AC84" s="117">
        <v>6.3333374475958794E-8</v>
      </c>
      <c r="AD84" s="117">
        <v>-2.3509918933809299E-7</v>
      </c>
      <c r="AE84" s="117">
        <v>-2.8862103820941201E-7</v>
      </c>
      <c r="AF84" s="117">
        <v>-2.0152486929423201E-7</v>
      </c>
      <c r="AG84" s="117">
        <v>1.8085483464148199E-6</v>
      </c>
      <c r="AH84" s="117">
        <v>3.52535686038237E-7</v>
      </c>
      <c r="AI84" s="117">
        <v>1.0023285874013801E-6</v>
      </c>
      <c r="AJ84" s="117">
        <v>-6.1841773749994394E-8</v>
      </c>
      <c r="AK84" s="117">
        <v>4.95775787437238E-8</v>
      </c>
      <c r="AL84" s="117">
        <v>1.24188102711481E-6</v>
      </c>
      <c r="AM84" s="117">
        <v>-1.5472273939011101E-7</v>
      </c>
      <c r="AN84" s="117">
        <v>-4.8249782482402299E-8</v>
      </c>
      <c r="AO84" s="117">
        <v>1.2928640381122E-8</v>
      </c>
      <c r="AP84" s="117">
        <v>2.8909527512388698E-6</v>
      </c>
      <c r="AQ84" s="117">
        <v>5.7572639815627005E-7</v>
      </c>
      <c r="AR84" s="117">
        <v>0</v>
      </c>
      <c r="AS84" s="117">
        <v>1.7464257938506699E-5</v>
      </c>
      <c r="AT84" s="117">
        <v>7.7128628848950495E-7</v>
      </c>
      <c r="AU84" s="117">
        <v>0</v>
      </c>
      <c r="AV84" s="117">
        <v>3.1048424345318099E-5</v>
      </c>
      <c r="AW84" s="117">
        <v>0</v>
      </c>
      <c r="AX84" s="117">
        <v>2.1428518128007699E-7</v>
      </c>
      <c r="AY84" s="117">
        <v>1.35728523236926E-7</v>
      </c>
      <c r="AZ84" s="117">
        <v>9.2680910895028703E-6</v>
      </c>
      <c r="BA84" s="117">
        <v>-3.38463441947415E-7</v>
      </c>
      <c r="BB84" s="117">
        <v>-1.56973077477796E-6</v>
      </c>
      <c r="BC84" s="117">
        <v>4.9317117558644701E-7</v>
      </c>
      <c r="BD84" s="117">
        <v>4.16267995519217E-6</v>
      </c>
      <c r="BE84" s="117">
        <v>9.1424077411551196E-6</v>
      </c>
      <c r="BF84" s="117">
        <v>-6.6122625700671602E-8</v>
      </c>
      <c r="BG84" s="117">
        <v>0</v>
      </c>
      <c r="BH84" s="117">
        <v>2.32650858395353E-6</v>
      </c>
      <c r="BI84" s="117">
        <v>2.32645677145069E-7</v>
      </c>
      <c r="BJ84" s="117">
        <v>6.8397509152213704E-7</v>
      </c>
      <c r="BK84" s="117">
        <v>-2.1395423443883501E-6</v>
      </c>
      <c r="BL84" s="117">
        <v>-1.04026994772656E-7</v>
      </c>
      <c r="BM84" s="117">
        <v>2.2771185361233201E-5</v>
      </c>
      <c r="BN84" s="117">
        <v>1.2931086131367799E-6</v>
      </c>
      <c r="BO84" s="117">
        <v>-2.9737911324571398E-7</v>
      </c>
      <c r="BP84" s="117">
        <v>-4.1139064270258199E-7</v>
      </c>
      <c r="BQ84" s="117">
        <v>0</v>
      </c>
      <c r="BR84" s="117">
        <v>7.9479270322824308E-6</v>
      </c>
      <c r="BS84" s="118">
        <v>-1.40861684067384E-4</v>
      </c>
      <c r="BT84" s="117">
        <v>-1.80372626277419E-7</v>
      </c>
      <c r="BU84" s="117">
        <v>0</v>
      </c>
      <c r="BV84" s="117">
        <v>5.9694667168841698E-7</v>
      </c>
      <c r="BW84" s="117">
        <v>3.9642725405196198E-8</v>
      </c>
      <c r="BX84" s="117">
        <v>-8.9224938975841995E-8</v>
      </c>
      <c r="BY84" s="117">
        <v>-1.1391735732135099E-6</v>
      </c>
      <c r="BZ84" s="117">
        <v>2.6067319185632501E-6</v>
      </c>
      <c r="CA84" s="117">
        <v>0</v>
      </c>
      <c r="CB84" s="117">
        <v>0</v>
      </c>
      <c r="CC84" s="117">
        <v>-8.4953865040579497E-9</v>
      </c>
      <c r="CD84" s="117">
        <v>-2.1985005881883E-7</v>
      </c>
      <c r="CE84" s="117">
        <v>-2.7598503307935402E-7</v>
      </c>
      <c r="CF84" s="117">
        <v>1.81276059693166E-6</v>
      </c>
      <c r="CG84" s="117">
        <v>-1.17387770737899E-7</v>
      </c>
      <c r="CH84" s="117">
        <v>-3.1105967511820003E-8</v>
      </c>
      <c r="CI84" s="117">
        <v>7.8003841417693394E-8</v>
      </c>
      <c r="CJ84" s="117">
        <v>-4.98665287533624E-8</v>
      </c>
      <c r="CK84" s="117">
        <v>2.10313005795185E-8</v>
      </c>
      <c r="CL84" s="117">
        <v>-3.3877003730109403E-8</v>
      </c>
      <c r="CM84" s="117">
        <v>-1.8765030530783901E-8</v>
      </c>
      <c r="CN84" s="117">
        <v>-1.18300364313395E-8</v>
      </c>
      <c r="CO84" s="117">
        <v>-2.90984686804051E-8</v>
      </c>
      <c r="CP84" s="117">
        <v>-1.11842739077022E-7</v>
      </c>
      <c r="CQ84" s="117">
        <v>-7.1003404329856401E-8</v>
      </c>
      <c r="CR84" s="117">
        <v>1.0002011556789401E-7</v>
      </c>
      <c r="CS84" s="117">
        <v>-4.1560874841887501E-7</v>
      </c>
      <c r="CT84" s="117">
        <v>-4.1513329846439202E-9</v>
      </c>
      <c r="CU84" s="117">
        <v>-1.3322304421394201E-8</v>
      </c>
      <c r="CV84" s="117">
        <v>6.6865434224643206E-8</v>
      </c>
      <c r="CW84" s="117">
        <v>-3.9861536117496302E-8</v>
      </c>
      <c r="CX84" s="117">
        <v>-3.61267851495134E-7</v>
      </c>
      <c r="CY84" s="117">
        <v>-2.6552878362197598E-7</v>
      </c>
      <c r="CZ84" s="117">
        <v>1.4708848799239801E-7</v>
      </c>
      <c r="DA84" s="117">
        <v>-4.87046306589862E-8</v>
      </c>
      <c r="DB84" s="117">
        <v>-1.4921770008393401E-7</v>
      </c>
      <c r="DC84" s="117">
        <v>-2.70073408863759E-7</v>
      </c>
      <c r="DD84" s="117">
        <v>3.1156022433176899E-6</v>
      </c>
      <c r="DE84" s="117">
        <v>-5.4618037833495603E-7</v>
      </c>
      <c r="DF84" s="117">
        <v>6.3102301193201599E-7</v>
      </c>
      <c r="DG84" s="117">
        <v>-7.8049345779371896E-8</v>
      </c>
      <c r="DH84" s="117">
        <v>-8.5823559877926497E-7</v>
      </c>
      <c r="DI84" s="117">
        <v>-2.7533542980040899E-7</v>
      </c>
      <c r="DJ84" s="117">
        <v>4.4498751410866098E-7</v>
      </c>
      <c r="DK84" s="117">
        <v>-1.59655727339143E-6</v>
      </c>
      <c r="DL84" s="117">
        <v>2.09020483362073E-7</v>
      </c>
      <c r="DM84" s="117">
        <v>-2.4897586626699202E-7</v>
      </c>
      <c r="DN84" s="117">
        <v>-2.7488338549368299E-6</v>
      </c>
      <c r="DO84" s="117">
        <v>4.13539362281461E-7</v>
      </c>
      <c r="DP84" s="117">
        <v>5.7334197420164502E-8</v>
      </c>
      <c r="DQ84" s="117">
        <v>3.62482927426104E-6</v>
      </c>
      <c r="DR84" s="117">
        <v>7.99054862001528E-7</v>
      </c>
      <c r="DS84" s="117">
        <v>5.3952675255681301E-8</v>
      </c>
      <c r="DT84" s="117">
        <v>5.6321500795219598E-7</v>
      </c>
      <c r="DU84" s="117">
        <v>-3.4368305320212199E-6</v>
      </c>
      <c r="DV84" s="117">
        <v>1.3596421803085099E-6</v>
      </c>
      <c r="DW84" s="120">
        <v>-1.04012462252869E-6</v>
      </c>
    </row>
    <row r="85" spans="6:127" s="12" customFormat="1" x14ac:dyDescent="0.25">
      <c r="F85" s="40"/>
      <c r="G85" s="205"/>
      <c r="H85" s="7" t="s">
        <v>11</v>
      </c>
      <c r="I85" s="22" cm="1">
        <f t="array" aca="1" ref="I85" ca="1">INDIRECT("I"&amp;M85)*INDIRECT("I"&amp;N85)</f>
        <v>0</v>
      </c>
      <c r="J85" s="23">
        <v>-1.06625587418341E-2</v>
      </c>
      <c r="K85" s="12" t="str">
        <f t="shared" si="6"/>
        <v>age</v>
      </c>
      <c r="L85" s="12" t="str">
        <f t="shared" si="7"/>
        <v>COP</v>
      </c>
      <c r="M85" s="7">
        <f t="shared" si="8"/>
        <v>20</v>
      </c>
      <c r="N85" s="7">
        <f t="shared" si="9"/>
        <v>57</v>
      </c>
      <c r="P85" s="7" t="str">
        <f t="shared" si="10"/>
        <v>X</v>
      </c>
      <c r="Q85" s="7" t="str">
        <f t="shared" ref="Q85:Q127" si="11">IF(R85=S85,"X","")</f>
        <v>X</v>
      </c>
      <c r="R85" s="12" t="str">
        <v>age_COP</v>
      </c>
      <c r="S85" s="128" t="s">
        <v>11</v>
      </c>
      <c r="T85" s="117">
        <v>-1.7072873025396101E-7</v>
      </c>
      <c r="U85" s="117">
        <v>1.08807593855952E-7</v>
      </c>
      <c r="V85" s="117">
        <v>5.9349816153103402E-8</v>
      </c>
      <c r="W85" s="117">
        <v>-7.5127129948207194E-8</v>
      </c>
      <c r="X85" s="117">
        <v>-4.6179963598120798E-10</v>
      </c>
      <c r="Y85" s="117">
        <v>7.4843473687141E-6</v>
      </c>
      <c r="Z85" s="117">
        <v>7.55025933594207E-6</v>
      </c>
      <c r="AA85" s="117">
        <v>-1.5449253542748899E-7</v>
      </c>
      <c r="AB85" s="117">
        <v>1.9956686274863901E-7</v>
      </c>
      <c r="AC85" s="117">
        <v>8.2416076346408496E-7</v>
      </c>
      <c r="AD85" s="117">
        <v>-1.4510541912961E-7</v>
      </c>
      <c r="AE85" s="117">
        <v>-3.02514301981252E-7</v>
      </c>
      <c r="AF85" s="117">
        <v>-7.81704281701439E-8</v>
      </c>
      <c r="AG85" s="117">
        <v>-3.50039257177197E-6</v>
      </c>
      <c r="AH85" s="117">
        <v>-2.0449161890672699E-6</v>
      </c>
      <c r="AI85" s="117">
        <v>2.6945146704242499E-6</v>
      </c>
      <c r="AJ85" s="117">
        <v>-3.3453641890909199E-7</v>
      </c>
      <c r="AK85" s="117">
        <v>6.3024349369824899E-7</v>
      </c>
      <c r="AL85" s="117">
        <v>8.7143248791156599E-7</v>
      </c>
      <c r="AM85" s="117">
        <v>-3.5968162746716199E-7</v>
      </c>
      <c r="AN85" s="117">
        <v>4.7130564321974098E-8</v>
      </c>
      <c r="AO85" s="117">
        <v>-5.2084423911135201E-8</v>
      </c>
      <c r="AP85" s="117">
        <v>2.3773400095281101E-6</v>
      </c>
      <c r="AQ85" s="117">
        <v>-1.11499143935858E-7</v>
      </c>
      <c r="AR85" s="117">
        <v>0</v>
      </c>
      <c r="AS85" s="117">
        <v>5.5314093510815403E-6</v>
      </c>
      <c r="AT85" s="117">
        <v>2.1295908429841E-5</v>
      </c>
      <c r="AU85" s="117">
        <v>0</v>
      </c>
      <c r="AV85" s="117">
        <v>-4.8366937425004603E-6</v>
      </c>
      <c r="AW85" s="117">
        <v>0</v>
      </c>
      <c r="AX85" s="117">
        <v>7.1147908832370999E-8</v>
      </c>
      <c r="AY85" s="117">
        <v>4.2735848196175099E-7</v>
      </c>
      <c r="AZ85" s="117">
        <v>2.3764263796645502E-6</v>
      </c>
      <c r="BA85" s="117">
        <v>6.1926068823686896E-8</v>
      </c>
      <c r="BB85" s="117">
        <v>4.4723236738725102E-6</v>
      </c>
      <c r="BC85" s="117">
        <v>1.5669759638178701E-7</v>
      </c>
      <c r="BD85" s="117">
        <v>9.9132182073965807E-6</v>
      </c>
      <c r="BE85" s="118">
        <v>-1.5370871683881E-4</v>
      </c>
      <c r="BF85" s="117">
        <v>3.8609163321660002E-7</v>
      </c>
      <c r="BG85" s="117">
        <v>0</v>
      </c>
      <c r="BH85" s="117">
        <v>9.8179533652053801E-6</v>
      </c>
      <c r="BI85" s="117">
        <v>3.0896733698783901E-7</v>
      </c>
      <c r="BJ85" s="117">
        <v>8.4335209841717699E-7</v>
      </c>
      <c r="BK85" s="117">
        <v>-8.8731928433821796E-7</v>
      </c>
      <c r="BL85" s="117">
        <v>-1.3058842835004401E-7</v>
      </c>
      <c r="BM85" s="117">
        <v>2.14556504060517E-5</v>
      </c>
      <c r="BN85" s="117">
        <v>2.00599137365407E-7</v>
      </c>
      <c r="BO85" s="117">
        <v>2.75039866161544E-7</v>
      </c>
      <c r="BP85" s="117">
        <v>1.43041751128225E-6</v>
      </c>
      <c r="BQ85" s="117">
        <v>0</v>
      </c>
      <c r="BR85" s="117">
        <v>-7.6639936870437707E-6</v>
      </c>
      <c r="BS85" s="117">
        <v>9.0591726210161793E-6</v>
      </c>
      <c r="BT85" s="117">
        <v>-3.9305962590629598E-8</v>
      </c>
      <c r="BU85" s="117">
        <v>0</v>
      </c>
      <c r="BV85" s="117">
        <v>1.32198095565824E-6</v>
      </c>
      <c r="BW85" s="117">
        <v>3.7899637839031001E-7</v>
      </c>
      <c r="BX85" s="117">
        <v>9.2621909049709301E-8</v>
      </c>
      <c r="BY85" s="117">
        <v>-8.0837729529612301E-7</v>
      </c>
      <c r="BZ85" s="117">
        <v>-5.9706303970079201E-7</v>
      </c>
      <c r="CA85" s="117">
        <v>0</v>
      </c>
      <c r="CB85" s="117">
        <v>0</v>
      </c>
      <c r="CC85" s="117">
        <v>9.5918780209332095E-10</v>
      </c>
      <c r="CD85" s="117">
        <v>-7.4189832269991399E-8</v>
      </c>
      <c r="CE85" s="117">
        <v>-2.7973168492252698E-7</v>
      </c>
      <c r="CF85" s="117">
        <v>-1.17387770737896E-7</v>
      </c>
      <c r="CG85" s="117">
        <v>1.9741280323891501E-6</v>
      </c>
      <c r="CH85" s="117">
        <v>-1.2662144861452001E-7</v>
      </c>
      <c r="CI85" s="117">
        <v>-9.6678912713417801E-8</v>
      </c>
      <c r="CJ85" s="117">
        <v>-2.8048698611363801E-7</v>
      </c>
      <c r="CK85" s="117">
        <v>-5.6451917794565799E-8</v>
      </c>
      <c r="CL85" s="117">
        <v>-2.7539331197221301E-8</v>
      </c>
      <c r="CM85" s="117">
        <v>4.5062461006282299E-8</v>
      </c>
      <c r="CN85" s="117">
        <v>-8.0900024175563802E-8</v>
      </c>
      <c r="CO85" s="117">
        <v>-1.40375579287215E-7</v>
      </c>
      <c r="CP85" s="117">
        <v>-3.5174204711969203E-8</v>
      </c>
      <c r="CQ85" s="117">
        <v>1.08002734764678E-7</v>
      </c>
      <c r="CR85" s="117">
        <v>2.8802434620815098E-8</v>
      </c>
      <c r="CS85" s="117">
        <v>6.64736041524848E-8</v>
      </c>
      <c r="CT85" s="117">
        <v>1.2844274444329099E-8</v>
      </c>
      <c r="CU85" s="117">
        <v>3.23080764895449E-7</v>
      </c>
      <c r="CV85" s="117">
        <v>-1.08276258180522E-7</v>
      </c>
      <c r="CW85" s="117">
        <v>3.5363772039409801E-8</v>
      </c>
      <c r="CX85" s="117">
        <v>-1.0704911869119E-6</v>
      </c>
      <c r="CY85" s="117">
        <v>1.14775232667126E-7</v>
      </c>
      <c r="CZ85" s="117">
        <v>-1.5175088280710499E-7</v>
      </c>
      <c r="DA85" s="117">
        <v>-3.8469397213399701E-7</v>
      </c>
      <c r="DB85" s="117">
        <v>-7.2935200868380105E-7</v>
      </c>
      <c r="DC85" s="117">
        <v>-3.8045654553909702E-8</v>
      </c>
      <c r="DD85" s="117">
        <v>1.08482320549725E-6</v>
      </c>
      <c r="DE85" s="117">
        <v>3.35287320172553E-7</v>
      </c>
      <c r="DF85" s="117">
        <v>7.0234380817666696E-7</v>
      </c>
      <c r="DG85" s="117">
        <v>7.2125832905684797E-6</v>
      </c>
      <c r="DH85" s="117">
        <v>2.2928429928842899E-7</v>
      </c>
      <c r="DI85" s="117">
        <v>8.1386964958264005E-7</v>
      </c>
      <c r="DJ85" s="117">
        <v>1.32363467599574E-7</v>
      </c>
      <c r="DK85" s="117">
        <v>1.20407521584059E-6</v>
      </c>
      <c r="DL85" s="117">
        <v>4.1326464449438697E-8</v>
      </c>
      <c r="DM85" s="117">
        <v>3.11948893525097E-7</v>
      </c>
      <c r="DN85" s="117">
        <v>-4.3153404318115501E-9</v>
      </c>
      <c r="DO85" s="117">
        <v>1.1532821772628E-7</v>
      </c>
      <c r="DP85" s="117">
        <v>-1.04347479311774E-7</v>
      </c>
      <c r="DQ85" s="117">
        <v>3.2003603956697498E-8</v>
      </c>
      <c r="DR85" s="117">
        <v>-2.1229734310994301E-7</v>
      </c>
      <c r="DS85" s="117">
        <v>-1.3292201273944899E-6</v>
      </c>
      <c r="DT85" s="117">
        <v>7.1534533726335303E-8</v>
      </c>
      <c r="DU85" s="117">
        <v>1.0299013856693601E-6</v>
      </c>
      <c r="DV85" s="117">
        <v>-2.7137782726611498E-7</v>
      </c>
      <c r="DW85" s="120">
        <v>8.8220059976872502E-7</v>
      </c>
    </row>
    <row r="86" spans="6:127" s="12" customFormat="1" x14ac:dyDescent="0.25">
      <c r="F86" s="40"/>
      <c r="G86" s="205"/>
      <c r="H86" s="7" t="s">
        <v>35</v>
      </c>
      <c r="I86" s="22" cm="1">
        <f t="array" aca="1" ref="I86" ca="1">INDIRECT("I"&amp;M86)*INDIRECT("I"&amp;N86)</f>
        <v>0</v>
      </c>
      <c r="J86" s="23">
        <v>1.76408965976966E-2</v>
      </c>
      <c r="K86" s="12" t="str">
        <f t="shared" si="6"/>
        <v>age</v>
      </c>
      <c r="L86" s="12" t="str">
        <f t="shared" si="7"/>
        <v>Dem</v>
      </c>
      <c r="M86" s="7">
        <f t="shared" si="8"/>
        <v>20</v>
      </c>
      <c r="N86" s="7">
        <f t="shared" si="9"/>
        <v>60</v>
      </c>
      <c r="P86" s="7" t="str">
        <f t="shared" si="10"/>
        <v>X</v>
      </c>
      <c r="Q86" s="7" t="str">
        <f t="shared" si="11"/>
        <v>X</v>
      </c>
      <c r="R86" s="12" t="str">
        <v>age_Dem</v>
      </c>
      <c r="S86" s="128" t="s">
        <v>35</v>
      </c>
      <c r="T86" s="117">
        <v>-8.4609073218234405E-7</v>
      </c>
      <c r="U86" s="117">
        <v>1.53441045078174E-8</v>
      </c>
      <c r="V86" s="117">
        <v>-4.5850899207598599E-8</v>
      </c>
      <c r="W86" s="117">
        <v>4.7327374019185598E-8</v>
      </c>
      <c r="X86" s="117">
        <v>1.8942562923578999E-8</v>
      </c>
      <c r="Y86" s="117">
        <v>4.6334469535445803E-6</v>
      </c>
      <c r="Z86" s="117">
        <v>-7.1752523157670803E-6</v>
      </c>
      <c r="AA86" s="117">
        <v>1.89366851178326E-7</v>
      </c>
      <c r="AB86" s="117">
        <v>4.0899672659824402E-8</v>
      </c>
      <c r="AC86" s="117">
        <v>-8.9196595373735806E-8</v>
      </c>
      <c r="AD86" s="117">
        <v>5.94457429350105E-8</v>
      </c>
      <c r="AE86" s="117">
        <v>2.3159906621645499E-7</v>
      </c>
      <c r="AF86" s="117">
        <v>1.29227337332585E-7</v>
      </c>
      <c r="AG86" s="117">
        <v>-3.1115362176032401E-6</v>
      </c>
      <c r="AH86" s="117">
        <v>6.0216162406157096E-8</v>
      </c>
      <c r="AI86" s="117">
        <v>-2.9420488201536301E-7</v>
      </c>
      <c r="AJ86" s="117">
        <v>-1.68241610033539E-7</v>
      </c>
      <c r="AK86" s="117">
        <v>3.45182471047969E-7</v>
      </c>
      <c r="AL86" s="117">
        <v>-9.6961609111973597E-7</v>
      </c>
      <c r="AM86" s="117">
        <v>2.6700594387614701E-7</v>
      </c>
      <c r="AN86" s="117">
        <v>1.7971866070982201E-7</v>
      </c>
      <c r="AO86" s="117">
        <v>-8.8255806424244602E-9</v>
      </c>
      <c r="AP86" s="117">
        <v>-8.7494716280248899E-6</v>
      </c>
      <c r="AQ86" s="117">
        <v>2.1863265495333001E-7</v>
      </c>
      <c r="AR86" s="117">
        <v>0</v>
      </c>
      <c r="AS86" s="117">
        <v>4.2267214284573096E-6</v>
      </c>
      <c r="AT86" s="117">
        <v>-4.5617708511246404E-6</v>
      </c>
      <c r="AU86" s="117">
        <v>0</v>
      </c>
      <c r="AV86" s="117">
        <v>-1.2310652926445601E-5</v>
      </c>
      <c r="AW86" s="117">
        <v>0</v>
      </c>
      <c r="AX86" s="117">
        <v>7.0553831539845802E-8</v>
      </c>
      <c r="AY86" s="117">
        <v>1.52032078220821E-7</v>
      </c>
      <c r="AZ86" s="117">
        <v>1.0544439470580499E-5</v>
      </c>
      <c r="BA86" s="117">
        <v>4.0041666021267202E-7</v>
      </c>
      <c r="BB86" s="117">
        <v>3.5447611432542599E-6</v>
      </c>
      <c r="BC86" s="117">
        <v>-4.7166229336108699E-8</v>
      </c>
      <c r="BD86" s="117">
        <v>-3.1048647116239199E-6</v>
      </c>
      <c r="BE86" s="117">
        <v>9.7830656587078402E-6</v>
      </c>
      <c r="BF86" s="117">
        <v>6.4822578845367397E-7</v>
      </c>
      <c r="BG86" s="117">
        <v>0</v>
      </c>
      <c r="BH86" s="118">
        <v>-1.09819798952213E-4</v>
      </c>
      <c r="BI86" s="117">
        <v>1.3107110891993201E-7</v>
      </c>
      <c r="BJ86" s="117">
        <v>4.09088762604921E-7</v>
      </c>
      <c r="BK86" s="117">
        <v>4.65133942060661E-7</v>
      </c>
      <c r="BL86" s="117">
        <v>-2.90426212785529E-7</v>
      </c>
      <c r="BM86" s="117">
        <v>1.6756189603972401E-6</v>
      </c>
      <c r="BN86" s="117">
        <v>3.3133573387223098E-6</v>
      </c>
      <c r="BO86" s="117">
        <v>5.0521708059429903E-7</v>
      </c>
      <c r="BP86" s="117">
        <v>6.6016145379542596E-7</v>
      </c>
      <c r="BQ86" s="117">
        <v>0</v>
      </c>
      <c r="BR86" s="117">
        <v>3.5822654392000701E-6</v>
      </c>
      <c r="BS86" s="117">
        <v>2.45845339633598E-6</v>
      </c>
      <c r="BT86" s="117">
        <v>-5.7732007369310402E-7</v>
      </c>
      <c r="BU86" s="117">
        <v>0</v>
      </c>
      <c r="BV86" s="117">
        <v>4.4414107964219E-7</v>
      </c>
      <c r="BW86" s="117">
        <v>2.54274084971863E-7</v>
      </c>
      <c r="BX86" s="117">
        <v>3.9967106745851702E-7</v>
      </c>
      <c r="BY86" s="117">
        <v>8.9168990421132295E-7</v>
      </c>
      <c r="BZ86" s="117">
        <v>-8.64124604494009E-7</v>
      </c>
      <c r="CA86" s="117">
        <v>0</v>
      </c>
      <c r="CB86" s="117">
        <v>0</v>
      </c>
      <c r="CC86" s="117">
        <v>-2.2734975976321199E-9</v>
      </c>
      <c r="CD86" s="117">
        <v>-4.9230010774518802E-8</v>
      </c>
      <c r="CE86" s="117">
        <v>-6.3914942432449796E-9</v>
      </c>
      <c r="CF86" s="117">
        <v>-3.1105967511818699E-8</v>
      </c>
      <c r="CG86" s="117">
        <v>-1.26621448614531E-7</v>
      </c>
      <c r="CH86" s="117">
        <v>1.51066025641397E-6</v>
      </c>
      <c r="CI86" s="117">
        <v>9.7122303090835603E-8</v>
      </c>
      <c r="CJ86" s="117">
        <v>5.51437443798649E-8</v>
      </c>
      <c r="CK86" s="117">
        <v>-4.2110807668241101E-8</v>
      </c>
      <c r="CL86" s="117">
        <v>1.11933026557799E-7</v>
      </c>
      <c r="CM86" s="117">
        <v>3.85507228697477E-8</v>
      </c>
      <c r="CN86" s="117">
        <v>-7.3527663014748806E-8</v>
      </c>
      <c r="CO86" s="117">
        <v>2.82160508980543E-8</v>
      </c>
      <c r="CP86" s="117">
        <v>-1.34525862849653E-7</v>
      </c>
      <c r="CQ86" s="117">
        <v>-5.8659027531397198E-8</v>
      </c>
      <c r="CR86" s="117">
        <v>-3.78763094769386E-8</v>
      </c>
      <c r="CS86" s="117">
        <v>1.7108687159940301E-7</v>
      </c>
      <c r="CT86" s="117">
        <v>-9.0977167684231698E-9</v>
      </c>
      <c r="CU86" s="117">
        <v>-1.9916207291295201E-7</v>
      </c>
      <c r="CV86" s="117">
        <v>-4.0321628011628799E-8</v>
      </c>
      <c r="CW86" s="117">
        <v>-1.5338738363849301E-8</v>
      </c>
      <c r="CX86" s="117">
        <v>1.60929291364851E-8</v>
      </c>
      <c r="CY86" s="117">
        <v>-5.5965230084839804E-6</v>
      </c>
      <c r="CZ86" s="117">
        <v>1.26292856090749E-6</v>
      </c>
      <c r="DA86" s="117">
        <v>-3.4535797855618998E-7</v>
      </c>
      <c r="DB86" s="117">
        <v>-7.4099318524688801E-7</v>
      </c>
      <c r="DC86" s="117">
        <v>-4.7898535458121897E-8</v>
      </c>
      <c r="DD86" s="117">
        <v>-7.2981138701858898E-7</v>
      </c>
      <c r="DE86" s="117">
        <v>-2.69174408103114E-7</v>
      </c>
      <c r="DF86" s="117">
        <v>-4.5553569297862503E-7</v>
      </c>
      <c r="DG86" s="117">
        <v>-1.3784930481434499E-7</v>
      </c>
      <c r="DH86" s="117">
        <v>-3.9288409897695499E-7</v>
      </c>
      <c r="DI86" s="117">
        <v>-1.54527074344078E-6</v>
      </c>
      <c r="DJ86" s="117">
        <v>1.45767862105996E-7</v>
      </c>
      <c r="DK86" s="117">
        <v>4.8063643769259696E-7</v>
      </c>
      <c r="DL86" s="117">
        <v>-1.6698519651491999E-7</v>
      </c>
      <c r="DM86" s="117">
        <v>-7.1623721241425905E-7</v>
      </c>
      <c r="DN86" s="117">
        <v>8.6515112201467901E-7</v>
      </c>
      <c r="DO86" s="117">
        <v>1.85987888166279E-7</v>
      </c>
      <c r="DP86" s="117">
        <v>-2.85023951209986E-8</v>
      </c>
      <c r="DQ86" s="117">
        <v>3.45418954537681E-7</v>
      </c>
      <c r="DR86" s="117">
        <v>1.7163256130920101E-6</v>
      </c>
      <c r="DS86" s="117">
        <v>-4.6018201691377998E-7</v>
      </c>
      <c r="DT86" s="117">
        <v>4.8126278561382895E-7</v>
      </c>
      <c r="DU86" s="117">
        <v>-7.5933112842633405E-7</v>
      </c>
      <c r="DV86" s="117">
        <v>-2.67789652562062E-7</v>
      </c>
      <c r="DW86" s="120">
        <v>4.0298187821333097E-7</v>
      </c>
    </row>
    <row r="87" spans="6:127" s="12" customFormat="1" x14ac:dyDescent="0.25">
      <c r="F87" s="40"/>
      <c r="G87" s="205"/>
      <c r="H87" s="7" t="s">
        <v>192</v>
      </c>
      <c r="I87" s="22" cm="1">
        <f t="array" aca="1" ref="I87" ca="1">INDIRECT("I"&amp;M87)*INDIRECT("I"&amp;N87)</f>
        <v>26.123000000000001</v>
      </c>
      <c r="J87" s="23">
        <v>8.1385221738372506E-3</v>
      </c>
      <c r="K87" s="12" t="str">
        <f t="shared" si="6"/>
        <v>age</v>
      </c>
      <c r="L87" s="12" t="str">
        <f t="shared" si="7"/>
        <v>BMI2</v>
      </c>
      <c r="M87" s="7">
        <f t="shared" si="8"/>
        <v>20</v>
      </c>
      <c r="N87" s="7">
        <f t="shared" si="9"/>
        <v>26</v>
      </c>
      <c r="P87" s="7" t="str">
        <f t="shared" si="10"/>
        <v>X</v>
      </c>
      <c r="Q87" s="7" t="str">
        <f t="shared" si="11"/>
        <v>X</v>
      </c>
      <c r="R87" s="12" t="str">
        <v>age_BMI2</v>
      </c>
      <c r="S87" s="128" t="s">
        <v>192</v>
      </c>
      <c r="T87" s="117">
        <v>-1.5936897846515399E-6</v>
      </c>
      <c r="U87" s="117">
        <v>-5.3409162991338401E-8</v>
      </c>
      <c r="V87" s="117">
        <v>-2.6727326709580798E-7</v>
      </c>
      <c r="W87" s="117">
        <v>4.1506607340192599E-7</v>
      </c>
      <c r="X87" s="117">
        <v>7.1900832767972906E-8</v>
      </c>
      <c r="Y87" s="118">
        <v>-1.14153063750904E-4</v>
      </c>
      <c r="Z87" s="118">
        <v>-1.7216568526228301E-4</v>
      </c>
      <c r="AA87" s="117">
        <v>1.7891977967476099E-6</v>
      </c>
      <c r="AB87" s="117">
        <v>1.53139308057513E-6</v>
      </c>
      <c r="AC87" s="117">
        <v>2.2112584674724899E-6</v>
      </c>
      <c r="AD87" s="117">
        <v>-4.6818754630556801E-8</v>
      </c>
      <c r="AE87" s="117">
        <v>2.5309437275033998E-7</v>
      </c>
      <c r="AF87" s="117">
        <v>-2.9089768796618301E-8</v>
      </c>
      <c r="AG87" s="117">
        <v>5.0404174639095698E-6</v>
      </c>
      <c r="AH87" s="117">
        <v>-1.9716893855624201E-7</v>
      </c>
      <c r="AI87" s="117">
        <v>-6.0506218784267304E-7</v>
      </c>
      <c r="AJ87" s="117">
        <v>1.2301272711516999E-7</v>
      </c>
      <c r="AK87" s="117">
        <v>3.6788305141925498E-7</v>
      </c>
      <c r="AL87" s="117">
        <v>-6.4440734611171803E-7</v>
      </c>
      <c r="AM87" s="117">
        <v>-3.0487130604179099E-7</v>
      </c>
      <c r="AN87" s="117">
        <v>2.9012610670302801E-9</v>
      </c>
      <c r="AO87" s="117">
        <v>2.0209106885283299E-7</v>
      </c>
      <c r="AP87" s="117">
        <v>1.0024413193705301E-5</v>
      </c>
      <c r="AQ87" s="117">
        <v>-3.6385607000089702E-7</v>
      </c>
      <c r="AR87" s="117">
        <v>0</v>
      </c>
      <c r="AS87" s="117">
        <v>-9.3549083779813404E-6</v>
      </c>
      <c r="AT87" s="117">
        <v>-1.67868211435956E-6</v>
      </c>
      <c r="AU87" s="117">
        <v>0</v>
      </c>
      <c r="AV87" s="117">
        <v>-1.0074842621823301E-5</v>
      </c>
      <c r="AW87" s="117">
        <v>0</v>
      </c>
      <c r="AX87" s="117">
        <v>2.4570020387963898E-7</v>
      </c>
      <c r="AY87" s="117">
        <v>-1.2189473759534599E-7</v>
      </c>
      <c r="AZ87" s="117">
        <v>-5.5491767306305604E-6</v>
      </c>
      <c r="BA87" s="117">
        <v>-1.6837447141347599E-7</v>
      </c>
      <c r="BB87" s="117">
        <v>2.0083630182333902E-6</v>
      </c>
      <c r="BC87" s="117">
        <v>-5.3216109325649397E-8</v>
      </c>
      <c r="BD87" s="117">
        <v>-5.9506853937878502E-6</v>
      </c>
      <c r="BE87" s="117">
        <v>7.2535819418886002E-6</v>
      </c>
      <c r="BF87" s="117">
        <v>-2.8952635909854101E-7</v>
      </c>
      <c r="BG87" s="117">
        <v>0</v>
      </c>
      <c r="BH87" s="117">
        <v>-5.9818041599600496E-6</v>
      </c>
      <c r="BI87" s="117">
        <v>3.2204975970536799E-7</v>
      </c>
      <c r="BJ87" s="117">
        <v>6.8317626607782704E-8</v>
      </c>
      <c r="BK87" s="117">
        <v>-3.0043708389367801E-7</v>
      </c>
      <c r="BL87" s="117">
        <v>1.9020795218671901E-7</v>
      </c>
      <c r="BM87" s="117">
        <v>1.5811085585964E-5</v>
      </c>
      <c r="BN87" s="117">
        <v>7.6333394812875395E-7</v>
      </c>
      <c r="BO87" s="117">
        <v>3.2778577775894801E-7</v>
      </c>
      <c r="BP87" s="117">
        <v>-7.0795424919194401E-7</v>
      </c>
      <c r="BQ87" s="117">
        <v>0</v>
      </c>
      <c r="BR87" s="117">
        <v>1.5482408812407699E-5</v>
      </c>
      <c r="BS87" s="117">
        <v>-5.9564290685792598E-6</v>
      </c>
      <c r="BT87" s="117">
        <v>-1.53046235995012E-7</v>
      </c>
      <c r="BU87" s="117">
        <v>0</v>
      </c>
      <c r="BV87" s="117">
        <v>-4.6171580148444498E-7</v>
      </c>
      <c r="BW87" s="117">
        <v>5.05128812234384E-8</v>
      </c>
      <c r="BX87" s="117">
        <v>2.5118556309789802E-7</v>
      </c>
      <c r="BY87" s="117">
        <v>-4.2438261463886698E-7</v>
      </c>
      <c r="BZ87" s="117">
        <v>7.6532236638942396E-7</v>
      </c>
      <c r="CA87" s="117">
        <v>0</v>
      </c>
      <c r="CB87" s="117">
        <v>0</v>
      </c>
      <c r="CC87" s="117">
        <v>4.44758413261529E-9</v>
      </c>
      <c r="CD87" s="117">
        <v>1.2218741186019101E-7</v>
      </c>
      <c r="CE87" s="117">
        <v>-1.7564732956567501E-7</v>
      </c>
      <c r="CF87" s="117">
        <v>7.8003841417680503E-8</v>
      </c>
      <c r="CG87" s="117">
        <v>-9.6678912713432201E-8</v>
      </c>
      <c r="CH87" s="117">
        <v>9.7122303090843002E-8</v>
      </c>
      <c r="CI87" s="117">
        <v>2.1887652560821299E-6</v>
      </c>
      <c r="CJ87" s="117">
        <v>-3.8124011860353002E-8</v>
      </c>
      <c r="CK87" s="117">
        <v>-2.78907799678413E-8</v>
      </c>
      <c r="CL87" s="117">
        <v>-1.3204785765275199E-7</v>
      </c>
      <c r="CM87" s="117">
        <v>-6.2586548897872094E-8</v>
      </c>
      <c r="CN87" s="117">
        <v>1.437862269677E-6</v>
      </c>
      <c r="CO87" s="117">
        <v>-6.6610695711820197E-8</v>
      </c>
      <c r="CP87" s="117">
        <v>8.3274916217057205E-8</v>
      </c>
      <c r="CQ87" s="117">
        <v>-2.36227929233119E-7</v>
      </c>
      <c r="CR87" s="117">
        <v>1.5581115695979199E-8</v>
      </c>
      <c r="CS87" s="117">
        <v>1.1553679883653401E-7</v>
      </c>
      <c r="CT87" s="117">
        <v>-7.5769610706785498E-9</v>
      </c>
      <c r="CU87" s="117">
        <v>-1.6486539358395601E-8</v>
      </c>
      <c r="CV87" s="117">
        <v>-4.1885059302687597E-8</v>
      </c>
      <c r="CW87" s="117">
        <v>1.5795474792794498E-8</v>
      </c>
      <c r="CX87" s="117">
        <v>3.66749084953744E-7</v>
      </c>
      <c r="CY87" s="117">
        <v>-1.0903776792995E-6</v>
      </c>
      <c r="CZ87" s="117">
        <v>2.29817237850003E-7</v>
      </c>
      <c r="DA87" s="117">
        <v>3.9904923305975303E-7</v>
      </c>
      <c r="DB87" s="117">
        <v>-4.7357224258729099E-7</v>
      </c>
      <c r="DC87" s="117">
        <v>-6.07196028051001E-10</v>
      </c>
      <c r="DD87" s="117">
        <v>1.07404796495047E-6</v>
      </c>
      <c r="DE87" s="117">
        <v>1.2566363280277399E-7</v>
      </c>
      <c r="DF87" s="117">
        <v>1.02436199760152E-7</v>
      </c>
      <c r="DG87" s="117">
        <v>8.6755844924332105E-8</v>
      </c>
      <c r="DH87" s="117">
        <v>-4.7742580014537502E-6</v>
      </c>
      <c r="DI87" s="117">
        <v>6.9302719328092E-8</v>
      </c>
      <c r="DJ87" s="117">
        <v>7.7348992678811103E-8</v>
      </c>
      <c r="DK87" s="117">
        <v>1.4864910411607E-5</v>
      </c>
      <c r="DL87" s="117">
        <v>3.1456118501010497E-8</v>
      </c>
      <c r="DM87" s="117">
        <v>3.63469658689038E-7</v>
      </c>
      <c r="DN87" s="117">
        <v>-1.0571453149919301E-6</v>
      </c>
      <c r="DO87" s="117">
        <v>5.9059370931019598E-8</v>
      </c>
      <c r="DP87" s="117">
        <v>-5.3871771528219995E-7</v>
      </c>
      <c r="DQ87" s="117">
        <v>3.8180880132918701E-6</v>
      </c>
      <c r="DR87" s="117">
        <v>2.5667845435049799E-7</v>
      </c>
      <c r="DS87" s="117">
        <v>-3.5496923889694902E-7</v>
      </c>
      <c r="DT87" s="117">
        <v>-7.4731506381423301E-7</v>
      </c>
      <c r="DU87" s="117">
        <v>-8.5087621941657303E-8</v>
      </c>
      <c r="DV87" s="117">
        <v>-9.30836962799115E-7</v>
      </c>
      <c r="DW87" s="120">
        <v>-1.5737092861950701E-6</v>
      </c>
    </row>
    <row r="88" spans="6:127" s="12" customFormat="1" x14ac:dyDescent="0.25">
      <c r="F88" s="40"/>
      <c r="G88" s="205"/>
      <c r="H88" s="7" t="s">
        <v>5</v>
      </c>
      <c r="I88" s="22" cm="1">
        <f t="array" aca="1" ref="I88" ca="1">INDIRECT("I"&amp;M88)*INDIRECT("I"&amp;N88)</f>
        <v>0</v>
      </c>
      <c r="J88" s="23">
        <v>-1.5035564741631299E-2</v>
      </c>
      <c r="K88" s="12" t="str">
        <f t="shared" si="6"/>
        <v>age</v>
      </c>
      <c r="L88" s="12" t="str">
        <f t="shared" si="7"/>
        <v>Alc</v>
      </c>
      <c r="M88" s="7">
        <f t="shared" si="8"/>
        <v>20</v>
      </c>
      <c r="N88" s="7">
        <f t="shared" si="9"/>
        <v>46</v>
      </c>
      <c r="P88" s="7" t="str">
        <f t="shared" si="10"/>
        <v>X</v>
      </c>
      <c r="Q88" s="7" t="str">
        <f t="shared" si="11"/>
        <v>X</v>
      </c>
      <c r="R88" s="12" t="str">
        <v>age_Alc</v>
      </c>
      <c r="S88" s="128" t="s">
        <v>5</v>
      </c>
      <c r="T88" s="117">
        <v>-1.7253509275280701E-7</v>
      </c>
      <c r="U88" s="117">
        <v>-3.26494955946038E-7</v>
      </c>
      <c r="V88" s="117">
        <v>-7.2522269850044496E-8</v>
      </c>
      <c r="W88" s="117">
        <v>4.9773496333761103E-7</v>
      </c>
      <c r="X88" s="117">
        <v>4.69225049018192E-7</v>
      </c>
      <c r="Y88" s="117">
        <v>4.6084810510599098E-6</v>
      </c>
      <c r="Z88" s="117">
        <v>2.5960439303692599E-6</v>
      </c>
      <c r="AA88" s="117">
        <v>8.1027786095726999E-8</v>
      </c>
      <c r="AB88" s="117">
        <v>-4.33440548780127E-7</v>
      </c>
      <c r="AC88" s="117">
        <v>-4.6295297512369698E-7</v>
      </c>
      <c r="AD88" s="117">
        <v>-6.7269952838597205E-8</v>
      </c>
      <c r="AE88" s="117">
        <v>-5.8750994791869402E-7</v>
      </c>
      <c r="AF88" s="117">
        <v>-1.2662645468136399E-7</v>
      </c>
      <c r="AG88" s="117">
        <v>8.1297444281004802E-7</v>
      </c>
      <c r="AH88" s="117">
        <v>-3.3279586546037998E-7</v>
      </c>
      <c r="AI88" s="117">
        <v>3.5059736295248402E-6</v>
      </c>
      <c r="AJ88" s="117">
        <v>6.0044687871434196E-7</v>
      </c>
      <c r="AK88" s="117">
        <v>1.0977836309271701E-7</v>
      </c>
      <c r="AL88" s="117">
        <v>1.6247822119365199E-6</v>
      </c>
      <c r="AM88" s="117">
        <v>-8.8061883497675298E-7</v>
      </c>
      <c r="AN88" s="117">
        <v>2.2801424767539799E-7</v>
      </c>
      <c r="AO88" s="117">
        <v>-1.50402969562683E-7</v>
      </c>
      <c r="AP88" s="117">
        <v>2.48755650460378E-5</v>
      </c>
      <c r="AQ88" s="117">
        <v>-4.98251818683077E-7</v>
      </c>
      <c r="AR88" s="117">
        <v>0</v>
      </c>
      <c r="AS88" s="117">
        <v>-1.18754508643272E-5</v>
      </c>
      <c r="AT88" s="118">
        <v>-4.1988814045276399E-4</v>
      </c>
      <c r="AU88" s="118">
        <v>0</v>
      </c>
      <c r="AV88" s="117">
        <v>5.9649487922997901E-5</v>
      </c>
      <c r="AW88" s="117">
        <v>0</v>
      </c>
      <c r="AX88" s="117">
        <v>2.7871711836472199E-6</v>
      </c>
      <c r="AY88" s="117">
        <v>7.6984941101733496E-7</v>
      </c>
      <c r="AZ88" s="117">
        <v>-9.0897016338425893E-6</v>
      </c>
      <c r="BA88" s="117">
        <v>5.6113736490298903E-7</v>
      </c>
      <c r="BB88" s="117">
        <v>2.7789946056802401E-6</v>
      </c>
      <c r="BC88" s="117">
        <v>1.4225037867304599E-7</v>
      </c>
      <c r="BD88" s="118">
        <v>1.16112714338453E-4</v>
      </c>
      <c r="BE88" s="117">
        <v>2.1678608145136098E-5</v>
      </c>
      <c r="BF88" s="117">
        <v>-8.2092767739663903E-7</v>
      </c>
      <c r="BG88" s="117">
        <v>0</v>
      </c>
      <c r="BH88" s="117">
        <v>-4.1036831546039403E-6</v>
      </c>
      <c r="BI88" s="117">
        <v>3.5356749583493899E-7</v>
      </c>
      <c r="BJ88" s="117">
        <v>9.1513362662048301E-7</v>
      </c>
      <c r="BK88" s="117">
        <v>5.7065819238141997E-6</v>
      </c>
      <c r="BL88" s="117">
        <v>1.9974736491361201E-7</v>
      </c>
      <c r="BM88" s="117">
        <v>1.3161561884404599E-5</v>
      </c>
      <c r="BN88" s="117">
        <v>1.9597657540110101E-6</v>
      </c>
      <c r="BO88" s="117">
        <v>-7.9165893885106302E-7</v>
      </c>
      <c r="BP88" s="117">
        <v>2.6557842125903502E-6</v>
      </c>
      <c r="BQ88" s="117">
        <v>0</v>
      </c>
      <c r="BR88" s="117">
        <v>6.0119519616648699E-6</v>
      </c>
      <c r="BS88" s="117">
        <v>3.9455551436319996E-6</v>
      </c>
      <c r="BT88" s="117">
        <v>-1.7180323701258901E-7</v>
      </c>
      <c r="BU88" s="117">
        <v>0</v>
      </c>
      <c r="BV88" s="117">
        <v>2.6964666255152399E-6</v>
      </c>
      <c r="BW88" s="117">
        <v>1.10744950200497E-9</v>
      </c>
      <c r="BX88" s="117">
        <v>3.4175477894956298E-6</v>
      </c>
      <c r="BY88" s="117">
        <v>4.3124786519491499E-6</v>
      </c>
      <c r="BZ88" s="117">
        <v>-1.4068820894357999E-6</v>
      </c>
      <c r="CA88" s="117">
        <v>0</v>
      </c>
      <c r="CB88" s="117">
        <v>0</v>
      </c>
      <c r="CC88" s="117">
        <v>5.1347375809109802E-9</v>
      </c>
      <c r="CD88" s="117">
        <v>1.4358992564274901E-7</v>
      </c>
      <c r="CE88" s="117">
        <v>-1.60061881461991E-7</v>
      </c>
      <c r="CF88" s="117">
        <v>-4.98665287532934E-8</v>
      </c>
      <c r="CG88" s="117">
        <v>-2.8048698611364802E-7</v>
      </c>
      <c r="CH88" s="117">
        <v>5.5143744379877897E-8</v>
      </c>
      <c r="CI88" s="117">
        <v>-3.8124011860329801E-8</v>
      </c>
      <c r="CJ88" s="117">
        <v>6.39841251769805E-6</v>
      </c>
      <c r="CK88" s="117">
        <v>-4.17068153683975E-8</v>
      </c>
      <c r="CL88" s="117">
        <v>-3.3505347594111002E-7</v>
      </c>
      <c r="CM88" s="117">
        <v>-1.3552451846603301E-8</v>
      </c>
      <c r="CN88" s="117">
        <v>-1.0584638081190301E-7</v>
      </c>
      <c r="CO88" s="117">
        <v>-1.5721407833524701E-6</v>
      </c>
      <c r="CP88" s="117">
        <v>1.13207532653593E-7</v>
      </c>
      <c r="CQ88" s="117">
        <v>-1.4755587803567399E-7</v>
      </c>
      <c r="CR88" s="117">
        <v>4.0294555540051702E-8</v>
      </c>
      <c r="CS88" s="117">
        <v>-7.8750391143671598E-7</v>
      </c>
      <c r="CT88" s="117">
        <v>5.0536022050649497E-8</v>
      </c>
      <c r="CU88" s="117">
        <v>8.9785812045239895E-7</v>
      </c>
      <c r="CV88" s="117">
        <v>-8.1992910563273194E-8</v>
      </c>
      <c r="CW88" s="117">
        <v>1.4685975585409301E-7</v>
      </c>
      <c r="CX88" s="117">
        <v>-6.8584372494886999E-7</v>
      </c>
      <c r="CY88" s="117">
        <v>-2.6504145007695799E-7</v>
      </c>
      <c r="CZ88" s="117">
        <v>4.7068884353806098E-7</v>
      </c>
      <c r="DA88" s="117">
        <v>-3.2596897986409701E-7</v>
      </c>
      <c r="DB88" s="117">
        <v>-6.85394438750515E-7</v>
      </c>
      <c r="DC88" s="117">
        <v>-1.44996425215257E-7</v>
      </c>
      <c r="DD88" s="117">
        <v>-7.4965710138540101E-6</v>
      </c>
      <c r="DE88" s="117">
        <v>7.7166071750426801E-7</v>
      </c>
      <c r="DF88" s="117">
        <v>1.60639712967592E-7</v>
      </c>
      <c r="DG88" s="117">
        <v>-1.06149058274126E-6</v>
      </c>
      <c r="DH88" s="117">
        <v>-1.8095755403771099E-7</v>
      </c>
      <c r="DI88" s="117">
        <v>3.4110810742826202E-6</v>
      </c>
      <c r="DJ88" s="117">
        <v>1.5573188108345199E-8</v>
      </c>
      <c r="DK88" s="117">
        <v>-3.4637143470295001E-6</v>
      </c>
      <c r="DL88" s="117">
        <v>-1.5423319981120301E-7</v>
      </c>
      <c r="DM88" s="117">
        <v>-6.8151878314079605E-7</v>
      </c>
      <c r="DN88" s="117">
        <v>9.3987290973084605E-7</v>
      </c>
      <c r="DO88" s="117">
        <v>-1.185818096043E-7</v>
      </c>
      <c r="DP88" s="117">
        <v>-8.4859843860204599E-7</v>
      </c>
      <c r="DQ88" s="117">
        <v>-3.00640073492361E-5</v>
      </c>
      <c r="DR88" s="117">
        <v>-1.3773031691232099E-7</v>
      </c>
      <c r="DS88" s="117">
        <v>3.6355501054079401E-6</v>
      </c>
      <c r="DT88" s="117">
        <v>4.8602501313782505E-7</v>
      </c>
      <c r="DU88" s="117">
        <v>6.38847924375356E-7</v>
      </c>
      <c r="DV88" s="117">
        <v>4.2378010920245001E-7</v>
      </c>
      <c r="DW88" s="120">
        <v>-2.2474034356922802E-6</v>
      </c>
    </row>
    <row r="89" spans="6:127" s="12" customFormat="1" x14ac:dyDescent="0.25">
      <c r="F89" s="40"/>
      <c r="G89" s="205"/>
      <c r="H89" s="7" t="s">
        <v>1</v>
      </c>
      <c r="I89" s="22" cm="1">
        <f t="array" aca="1" ref="I89" ca="1">INDIRECT("I"&amp;M89)*INDIRECT("I"&amp;N89)</f>
        <v>0</v>
      </c>
      <c r="J89" s="23">
        <v>-3.0753146560551E-2</v>
      </c>
      <c r="K89" s="12" t="str">
        <f t="shared" si="6"/>
        <v>age</v>
      </c>
      <c r="L89" s="12" t="str">
        <f t="shared" si="7"/>
        <v>Can</v>
      </c>
      <c r="M89" s="7">
        <f t="shared" si="8"/>
        <v>20</v>
      </c>
      <c r="N89" s="7">
        <f t="shared" si="9"/>
        <v>54</v>
      </c>
      <c r="P89" s="7" t="str">
        <f t="shared" si="10"/>
        <v>X</v>
      </c>
      <c r="Q89" s="7" t="str">
        <f t="shared" si="11"/>
        <v>X</v>
      </c>
      <c r="R89" s="12" t="str">
        <v>age_Can</v>
      </c>
      <c r="S89" s="128" t="s">
        <v>1</v>
      </c>
      <c r="T89" s="117">
        <v>-6.1961340181096203E-7</v>
      </c>
      <c r="U89" s="117">
        <v>-2.46506430029571E-7</v>
      </c>
      <c r="V89" s="117">
        <v>1.74023839792996E-7</v>
      </c>
      <c r="W89" s="117">
        <v>-1.90271148543682E-7</v>
      </c>
      <c r="X89" s="117">
        <v>1.48393341330124E-8</v>
      </c>
      <c r="Y89" s="117">
        <v>2.43308737597599E-6</v>
      </c>
      <c r="Z89" s="117">
        <v>2.2330356444211001E-6</v>
      </c>
      <c r="AA89" s="117">
        <v>8.0191525532350607E-9</v>
      </c>
      <c r="AB89" s="117">
        <v>1.64027169722506E-7</v>
      </c>
      <c r="AC89" s="117">
        <v>-3.3134617717264698E-7</v>
      </c>
      <c r="AD89" s="117">
        <v>1.0005602536385201E-7</v>
      </c>
      <c r="AE89" s="117">
        <v>6.5849229642362702E-8</v>
      </c>
      <c r="AF89" s="117">
        <v>-2.4967470036639399E-7</v>
      </c>
      <c r="AG89" s="117">
        <v>-3.1675223047881001E-7</v>
      </c>
      <c r="AH89" s="117">
        <v>5.8589201309624401E-8</v>
      </c>
      <c r="AI89" s="117">
        <v>8.6261697659430205E-8</v>
      </c>
      <c r="AJ89" s="117">
        <v>2.6484634534835497E-7</v>
      </c>
      <c r="AK89" s="117">
        <v>-3.57799779141544E-7</v>
      </c>
      <c r="AL89" s="117">
        <v>7.6796524337260399E-7</v>
      </c>
      <c r="AM89" s="117">
        <v>1.05224872489645E-7</v>
      </c>
      <c r="AN89" s="117">
        <v>1.6376451041607399E-8</v>
      </c>
      <c r="AO89" s="117">
        <v>1.01116578900445E-7</v>
      </c>
      <c r="AP89" s="117">
        <v>-2.9615029508189901E-6</v>
      </c>
      <c r="AQ89" s="117">
        <v>-1.7663956615178599E-7</v>
      </c>
      <c r="AR89" s="117">
        <v>0</v>
      </c>
      <c r="AS89" s="117">
        <v>1.2435060483233499E-6</v>
      </c>
      <c r="AT89" s="117">
        <v>3.4016083118226502E-6</v>
      </c>
      <c r="AU89" s="117">
        <v>0</v>
      </c>
      <c r="AV89" s="117">
        <v>-1.17777624494074E-5</v>
      </c>
      <c r="AW89" s="117">
        <v>0</v>
      </c>
      <c r="AX89" s="117">
        <v>-9.1439753747261203E-7</v>
      </c>
      <c r="AY89" s="117">
        <v>2.1783826730248199E-8</v>
      </c>
      <c r="AZ89" s="117">
        <v>-6.1318446812022796E-7</v>
      </c>
      <c r="BA89" s="117">
        <v>1.3507574226419299E-8</v>
      </c>
      <c r="BB89" s="118">
        <v>-1.12640115800365E-4</v>
      </c>
      <c r="BC89" s="117">
        <v>-3.3845429136716601E-8</v>
      </c>
      <c r="BD89" s="117">
        <v>1.4268932019391001E-5</v>
      </c>
      <c r="BE89" s="117">
        <v>4.46826054895028E-6</v>
      </c>
      <c r="BF89" s="117">
        <v>-2.4179214961902699E-7</v>
      </c>
      <c r="BG89" s="117">
        <v>0</v>
      </c>
      <c r="BH89" s="117">
        <v>3.53528409793918E-6</v>
      </c>
      <c r="BI89" s="117">
        <v>5.41391719723635E-8</v>
      </c>
      <c r="BJ89" s="117">
        <v>1.2769483177533799E-7</v>
      </c>
      <c r="BK89" s="117">
        <v>-2.9572003871020999E-8</v>
      </c>
      <c r="BL89" s="117">
        <v>-6.2007732530479902E-8</v>
      </c>
      <c r="BM89" s="117">
        <v>-6.1829239623252403E-6</v>
      </c>
      <c r="BN89" s="117">
        <v>3.3909947135394299E-7</v>
      </c>
      <c r="BO89" s="117">
        <v>3.0752962043293601E-7</v>
      </c>
      <c r="BP89" s="117">
        <v>-3.2518305129238E-7</v>
      </c>
      <c r="BQ89" s="117">
        <v>0</v>
      </c>
      <c r="BR89" s="117">
        <v>7.24661706489161E-6</v>
      </c>
      <c r="BS89" s="117">
        <v>-1.62201364735954E-6</v>
      </c>
      <c r="BT89" s="117">
        <v>1.6105305661146501E-7</v>
      </c>
      <c r="BU89" s="117">
        <v>0</v>
      </c>
      <c r="BV89" s="117">
        <v>1.0075719018102401E-6</v>
      </c>
      <c r="BW89" s="117">
        <v>2.3745053484849501E-7</v>
      </c>
      <c r="BX89" s="117">
        <v>-3.5173327867270501E-7</v>
      </c>
      <c r="BY89" s="117">
        <v>-1.0639332285382901E-7</v>
      </c>
      <c r="BZ89" s="117">
        <v>6.6282729715634402E-7</v>
      </c>
      <c r="CA89" s="117">
        <v>0</v>
      </c>
      <c r="CB89" s="117">
        <v>0</v>
      </c>
      <c r="CC89" s="117">
        <v>4.0396285088805904E-9</v>
      </c>
      <c r="CD89" s="117">
        <v>3.7157895571135298E-9</v>
      </c>
      <c r="CE89" s="117">
        <v>8.6722920980861906E-8</v>
      </c>
      <c r="CF89" s="117">
        <v>2.10313005795023E-8</v>
      </c>
      <c r="CG89" s="117">
        <v>-5.6451917794567301E-8</v>
      </c>
      <c r="CH89" s="117">
        <v>-4.2110807668244701E-8</v>
      </c>
      <c r="CI89" s="117">
        <v>-2.7890779967819899E-8</v>
      </c>
      <c r="CJ89" s="117">
        <v>-4.17068153683849E-8</v>
      </c>
      <c r="CK89" s="117">
        <v>1.51324483914457E-6</v>
      </c>
      <c r="CL89" s="117">
        <v>3.5675862712003703E-8</v>
      </c>
      <c r="CM89" s="117">
        <v>5.4438996049898E-9</v>
      </c>
      <c r="CN89" s="117">
        <v>-1.34568460788785E-8</v>
      </c>
      <c r="CO89" s="117">
        <v>-1.7913807916127401E-7</v>
      </c>
      <c r="CP89" s="117">
        <v>3.3966877737432098E-8</v>
      </c>
      <c r="CQ89" s="117">
        <v>-1.0235986183665099E-7</v>
      </c>
      <c r="CR89" s="117">
        <v>-6.3022200051940501E-8</v>
      </c>
      <c r="CS89" s="117">
        <v>1.6705172305780101E-7</v>
      </c>
      <c r="CT89" s="117">
        <v>-1.9208421860255201E-7</v>
      </c>
      <c r="CU89" s="117">
        <v>-3.5362163274899003E-8</v>
      </c>
      <c r="CV89" s="117">
        <v>8.1022119723964305E-8</v>
      </c>
      <c r="CW89" s="117">
        <v>9.9712852048538399E-9</v>
      </c>
      <c r="CX89" s="117">
        <v>-6.1959602258225001E-8</v>
      </c>
      <c r="CY89" s="117">
        <v>-1.6856481624787799E-7</v>
      </c>
      <c r="CZ89" s="117">
        <v>-3.99124567603093E-7</v>
      </c>
      <c r="DA89" s="117">
        <v>-8.9924880947665501E-7</v>
      </c>
      <c r="DB89" s="117">
        <v>-8.4744575825634105E-9</v>
      </c>
      <c r="DC89" s="117">
        <v>-5.99346557713891E-8</v>
      </c>
      <c r="DD89" s="117">
        <v>-4.38389836103003E-7</v>
      </c>
      <c r="DE89" s="117">
        <v>-3.7132543495132702E-6</v>
      </c>
      <c r="DF89" s="117">
        <v>-7.1744765181951799E-7</v>
      </c>
      <c r="DG89" s="117">
        <v>-2.28836301275373E-8</v>
      </c>
      <c r="DH89" s="117">
        <v>-2.1204583682148901E-7</v>
      </c>
      <c r="DI89" s="117">
        <v>6.1857361967530603E-7</v>
      </c>
      <c r="DJ89" s="117">
        <v>1.53023721195962E-7</v>
      </c>
      <c r="DK89" s="117">
        <v>-1.1356576193793201E-6</v>
      </c>
      <c r="DL89" s="117">
        <v>-1.5652197421439001E-7</v>
      </c>
      <c r="DM89" s="117">
        <v>2.2115786887514899E-7</v>
      </c>
      <c r="DN89" s="117">
        <v>-1.73870044547006E-7</v>
      </c>
      <c r="DO89" s="117">
        <v>-5.90301801543325E-7</v>
      </c>
      <c r="DP89" s="117">
        <v>-4.3777405178948902E-6</v>
      </c>
      <c r="DQ89" s="117">
        <v>-2.9360210163172E-8</v>
      </c>
      <c r="DR89" s="117">
        <v>-4.3150689096144701E-7</v>
      </c>
      <c r="DS89" s="117">
        <v>-1.2777312492675699E-6</v>
      </c>
      <c r="DT89" s="117">
        <v>1.0429971251626101E-6</v>
      </c>
      <c r="DU89" s="117">
        <v>-9.7981008110338097E-7</v>
      </c>
      <c r="DV89" s="117">
        <v>1.788180349765E-6</v>
      </c>
      <c r="DW89" s="120">
        <v>-1.6784928384927499E-7</v>
      </c>
    </row>
    <row r="90" spans="6:127" s="12" customFormat="1" x14ac:dyDescent="0.25">
      <c r="F90" s="40"/>
      <c r="G90" s="205"/>
      <c r="H90" s="7" t="s">
        <v>147</v>
      </c>
      <c r="I90" s="22" cm="1">
        <f t="array" aca="1" ref="I90" ca="1">INDIRECT("I"&amp;M90)*INDIRECT("I"&amp;N90)</f>
        <v>0</v>
      </c>
      <c r="J90" s="23">
        <v>-1.24834614846302E-2</v>
      </c>
      <c r="K90" s="12" t="str">
        <f t="shared" si="6"/>
        <v>age</v>
      </c>
      <c r="L90" s="12" t="str">
        <f t="shared" si="7"/>
        <v>HbA1C4</v>
      </c>
      <c r="M90" s="7">
        <f t="shared" si="8"/>
        <v>20</v>
      </c>
      <c r="N90" s="7">
        <f t="shared" si="9"/>
        <v>42</v>
      </c>
      <c r="P90" s="7" t="str">
        <f t="shared" si="10"/>
        <v>X</v>
      </c>
      <c r="Q90" s="7" t="str">
        <f t="shared" si="11"/>
        <v>X</v>
      </c>
      <c r="R90" s="12" t="str">
        <v>age_HbA1C4</v>
      </c>
      <c r="S90" s="128" t="s">
        <v>147</v>
      </c>
      <c r="T90" s="117">
        <v>-2.7348420945366699E-7</v>
      </c>
      <c r="U90" s="117">
        <v>-4.04492131957994E-8</v>
      </c>
      <c r="V90" s="117">
        <v>6.0054092871738204E-8</v>
      </c>
      <c r="W90" s="117">
        <v>-9.9653369570805798E-7</v>
      </c>
      <c r="X90" s="117">
        <v>3.6090139350972498E-7</v>
      </c>
      <c r="Y90" s="117">
        <v>2.1129281200475101E-6</v>
      </c>
      <c r="Z90" s="117">
        <v>1.0109929096496499E-5</v>
      </c>
      <c r="AA90" s="117">
        <v>-3.3712859048332999E-7</v>
      </c>
      <c r="AB90" s="117">
        <v>-1.4101574320261501E-7</v>
      </c>
      <c r="AC90" s="117">
        <v>8.4766677406043603E-7</v>
      </c>
      <c r="AD90" s="117">
        <v>-5.1297434731051403E-7</v>
      </c>
      <c r="AE90" s="117">
        <v>3.0909592161484799E-7</v>
      </c>
      <c r="AF90" s="117">
        <v>6.9939063832987598E-8</v>
      </c>
      <c r="AG90" s="117">
        <v>6.2164826684599303E-6</v>
      </c>
      <c r="AH90" s="117">
        <v>1.8936486511119901E-8</v>
      </c>
      <c r="AI90" s="117">
        <v>6.0494918333938601E-7</v>
      </c>
      <c r="AJ90" s="117">
        <v>2.8291989537666002E-7</v>
      </c>
      <c r="AK90" s="117">
        <v>4.4013611080948302E-7</v>
      </c>
      <c r="AL90" s="117">
        <v>2.6243702751746202E-6</v>
      </c>
      <c r="AM90" s="117">
        <v>1.16389078255337E-6</v>
      </c>
      <c r="AN90" s="117">
        <v>-8.1858925212405704E-7</v>
      </c>
      <c r="AO90" s="117">
        <v>-4.7222862791941899E-7</v>
      </c>
      <c r="AP90" s="118">
        <v>-3.2063863238987602E-4</v>
      </c>
      <c r="AQ90" s="117">
        <v>1.0597842232070001E-6</v>
      </c>
      <c r="AR90" s="117">
        <v>0</v>
      </c>
      <c r="AS90" s="117">
        <v>-7.3032070865791896E-6</v>
      </c>
      <c r="AT90" s="117">
        <v>2.4376898851862199E-5</v>
      </c>
      <c r="AU90" s="117">
        <v>0</v>
      </c>
      <c r="AV90" s="117">
        <v>6.4139483873276899E-5</v>
      </c>
      <c r="AW90" s="117">
        <v>0</v>
      </c>
      <c r="AX90" s="117">
        <v>8.8011580444381699E-7</v>
      </c>
      <c r="AY90" s="117">
        <v>2.25399886728495E-7</v>
      </c>
      <c r="AZ90" s="117">
        <v>-9.3153968947058003E-7</v>
      </c>
      <c r="BA90" s="117">
        <v>-9.8780538920341102E-8</v>
      </c>
      <c r="BB90" s="117">
        <v>-3.2127188129164501E-6</v>
      </c>
      <c r="BC90" s="117">
        <v>8.5336963624952003E-8</v>
      </c>
      <c r="BD90" s="117">
        <v>-1.34573129794414E-6</v>
      </c>
      <c r="BE90" s="117">
        <v>2.6357252924172602E-6</v>
      </c>
      <c r="BF90" s="117">
        <v>-6.2214961136927705E-7</v>
      </c>
      <c r="BG90" s="117">
        <v>0</v>
      </c>
      <c r="BH90" s="117">
        <v>-9.4432625175155205E-6</v>
      </c>
      <c r="BI90" s="117">
        <v>2.0849822563221E-7</v>
      </c>
      <c r="BJ90" s="117">
        <v>-9.9084101073486406E-8</v>
      </c>
      <c r="BK90" s="117">
        <v>-7.8656933019652905E-7</v>
      </c>
      <c r="BL90" s="117">
        <v>3.0380217391345701E-7</v>
      </c>
      <c r="BM90" s="117">
        <v>2.9660002959965402E-6</v>
      </c>
      <c r="BN90" s="117">
        <v>-1.1009802439270099E-6</v>
      </c>
      <c r="BO90" s="117">
        <v>1.8311992923005499E-7</v>
      </c>
      <c r="BP90" s="117">
        <v>-2.02126647006308E-6</v>
      </c>
      <c r="BQ90" s="117">
        <v>0</v>
      </c>
      <c r="BR90" s="117">
        <v>1.21601731588329E-5</v>
      </c>
      <c r="BS90" s="117">
        <v>2.6522295332513901E-6</v>
      </c>
      <c r="BT90" s="117">
        <v>-7.4039338415314204E-8</v>
      </c>
      <c r="BU90" s="117">
        <v>0</v>
      </c>
      <c r="BV90" s="117">
        <v>-1.84118954611853E-6</v>
      </c>
      <c r="BW90" s="117">
        <v>-1.52863275600706E-7</v>
      </c>
      <c r="BX90" s="117">
        <v>-7.4748680757828299E-7</v>
      </c>
      <c r="BY90" s="117">
        <v>1.07286735340708E-6</v>
      </c>
      <c r="BZ90" s="117">
        <v>3.0222388924590899E-10</v>
      </c>
      <c r="CA90" s="117">
        <v>0</v>
      </c>
      <c r="CB90" s="117">
        <v>0</v>
      </c>
      <c r="CC90" s="117">
        <v>-1.27991474894632E-8</v>
      </c>
      <c r="CD90" s="117">
        <v>8.8494648688982799E-8</v>
      </c>
      <c r="CE90" s="117">
        <v>-2.4489803046020299E-8</v>
      </c>
      <c r="CF90" s="117">
        <v>-3.3877003730137799E-8</v>
      </c>
      <c r="CG90" s="117">
        <v>-2.7539331197216698E-8</v>
      </c>
      <c r="CH90" s="117">
        <v>1.11933026557749E-7</v>
      </c>
      <c r="CI90" s="117">
        <v>-1.3204785765276301E-7</v>
      </c>
      <c r="CJ90" s="117">
        <v>-3.3505347594109901E-7</v>
      </c>
      <c r="CK90" s="117">
        <v>3.5675862712017501E-8</v>
      </c>
      <c r="CL90" s="117">
        <v>4.4719540491114299E-6</v>
      </c>
      <c r="CM90" s="117">
        <v>-7.4871869012212903E-8</v>
      </c>
      <c r="CN90" s="117">
        <v>-2.0949908455323199E-8</v>
      </c>
      <c r="CO90" s="117">
        <v>-1.1133413241643599E-8</v>
      </c>
      <c r="CP90" s="117">
        <v>1.6772549884339901E-8</v>
      </c>
      <c r="CQ90" s="117">
        <v>-1.7443697898598199E-7</v>
      </c>
      <c r="CR90" s="117">
        <v>-1.2251589903958901E-7</v>
      </c>
      <c r="CS90" s="117">
        <v>-8.4722845628748701E-7</v>
      </c>
      <c r="CT90" s="117">
        <v>1.2688778517685299E-8</v>
      </c>
      <c r="CU90" s="117">
        <v>-3.1990460329004401E-7</v>
      </c>
      <c r="CV90" s="117">
        <v>-9.0481384929649799E-9</v>
      </c>
      <c r="CW90" s="117">
        <v>1.2507341411286999E-7</v>
      </c>
      <c r="CX90" s="117">
        <v>-3.8189437310482802E-7</v>
      </c>
      <c r="CY90" s="117">
        <v>7.1699064549289898E-7</v>
      </c>
      <c r="CZ90" s="117">
        <v>-3.63919617718524E-7</v>
      </c>
      <c r="DA90" s="117">
        <v>-2.97186796643774E-7</v>
      </c>
      <c r="DB90" s="117">
        <v>1.69760065307655E-7</v>
      </c>
      <c r="DC90" s="117">
        <v>-5.1079888893347598E-7</v>
      </c>
      <c r="DD90" s="117">
        <v>6.8083015977269398E-7</v>
      </c>
      <c r="DE90" s="117">
        <v>5.5140041494742101E-7</v>
      </c>
      <c r="DF90" s="117">
        <v>-1.7601344377087301E-7</v>
      </c>
      <c r="DG90" s="117">
        <v>-1.10925844315921E-6</v>
      </c>
      <c r="DH90" s="117">
        <v>3.9282945355362999E-8</v>
      </c>
      <c r="DI90" s="117">
        <v>4.0509670006988102E-6</v>
      </c>
      <c r="DJ90" s="117">
        <v>-6.7714047035909803E-7</v>
      </c>
      <c r="DK90" s="117">
        <v>2.5039948159487102E-7</v>
      </c>
      <c r="DL90" s="117">
        <v>1.4281997433941699E-6</v>
      </c>
      <c r="DM90" s="117">
        <v>-3.2760395559260097E-7</v>
      </c>
      <c r="DN90" s="117">
        <v>5.5579392472142201E-7</v>
      </c>
      <c r="DO90" s="117">
        <v>-2.7874422073028102E-7</v>
      </c>
      <c r="DP90" s="117">
        <v>-6.73550712667806E-7</v>
      </c>
      <c r="DQ90" s="117">
        <v>-4.9433666394540797E-7</v>
      </c>
      <c r="DR90" s="117">
        <v>8.6463765318651904E-7</v>
      </c>
      <c r="DS90" s="117">
        <v>-4.6627305306619998E-7</v>
      </c>
      <c r="DT90" s="117">
        <v>7.4669182531864805E-7</v>
      </c>
      <c r="DU90" s="117">
        <v>1.6408800661170499E-7</v>
      </c>
      <c r="DV90" s="117">
        <v>7.1090575049477105E-7</v>
      </c>
      <c r="DW90" s="120">
        <v>2.4753670692281499E-7</v>
      </c>
    </row>
    <row r="91" spans="6:127" s="12" customFormat="1" x14ac:dyDescent="0.25">
      <c r="F91" s="40"/>
      <c r="G91" s="205"/>
      <c r="H91" s="7" t="s">
        <v>124</v>
      </c>
      <c r="I91" s="22" cm="1">
        <f t="array" aca="1" ref="I91" ca="1">INDIRECT("I"&amp;M91)*INDIRECT("I"&amp;N91)</f>
        <v>0</v>
      </c>
      <c r="J91" s="23">
        <v>-6.8682118701919601E-3</v>
      </c>
      <c r="K91" s="12" t="str">
        <f t="shared" si="6"/>
        <v>age</v>
      </c>
      <c r="L91" s="12" t="str">
        <f t="shared" si="7"/>
        <v>BP4</v>
      </c>
      <c r="M91" s="7">
        <f t="shared" si="8"/>
        <v>20</v>
      </c>
      <c r="N91" s="7">
        <f t="shared" si="9"/>
        <v>33</v>
      </c>
      <c r="P91" s="7" t="str">
        <f t="shared" si="10"/>
        <v>X</v>
      </c>
      <c r="Q91" s="7" t="str">
        <f t="shared" si="11"/>
        <v>X</v>
      </c>
      <c r="R91" s="12" t="str">
        <v>age_BP4</v>
      </c>
      <c r="S91" s="128" t="s">
        <v>124</v>
      </c>
      <c r="T91" s="117">
        <v>-3.5399233038924498E-7</v>
      </c>
      <c r="U91" s="117">
        <v>3.3861951969081299E-8</v>
      </c>
      <c r="V91" s="117">
        <v>-1.6066263319725399E-7</v>
      </c>
      <c r="W91" s="117">
        <v>1.5657355235907201E-7</v>
      </c>
      <c r="X91" s="117">
        <v>3.2013783097082402E-8</v>
      </c>
      <c r="Y91" s="117">
        <v>-9.4491067602613493E-6</v>
      </c>
      <c r="Z91" s="117">
        <v>5.24732315930108E-6</v>
      </c>
      <c r="AA91" s="117">
        <v>-2.5663211544049598E-7</v>
      </c>
      <c r="AB91" s="117">
        <v>7.1538976944926099E-7</v>
      </c>
      <c r="AC91" s="117">
        <v>4.0728534509332899E-7</v>
      </c>
      <c r="AD91" s="117">
        <v>4.6870442424332002E-7</v>
      </c>
      <c r="AE91" s="117">
        <v>2.3656119745035201E-7</v>
      </c>
      <c r="AF91" s="117">
        <v>3.4080912575191199E-7</v>
      </c>
      <c r="AG91" s="118">
        <v>-3.5054053854211801E-4</v>
      </c>
      <c r="AH91" s="117">
        <v>3.8455182133928199E-8</v>
      </c>
      <c r="AI91" s="117">
        <v>1.0356034597150801E-6</v>
      </c>
      <c r="AJ91" s="117">
        <v>6.7705154831232103E-8</v>
      </c>
      <c r="AK91" s="117">
        <v>3.5859652044300498E-7</v>
      </c>
      <c r="AL91" s="117">
        <v>4.7523624887027702E-7</v>
      </c>
      <c r="AM91" s="117">
        <v>-6.2887636262155197E-7</v>
      </c>
      <c r="AN91" s="117">
        <v>-5.0013187736107401E-8</v>
      </c>
      <c r="AO91" s="117">
        <v>1.7699544725536001E-7</v>
      </c>
      <c r="AP91" s="117">
        <v>6.6191301137739502E-6</v>
      </c>
      <c r="AQ91" s="117">
        <v>3.9424242717153198E-7</v>
      </c>
      <c r="AR91" s="117">
        <v>0</v>
      </c>
      <c r="AS91" s="117">
        <v>-3.1537678345920398E-6</v>
      </c>
      <c r="AT91" s="117">
        <v>7.2603550317170898E-7</v>
      </c>
      <c r="AU91" s="117">
        <v>0</v>
      </c>
      <c r="AV91" s="117">
        <v>-1.1612426760094301E-5</v>
      </c>
      <c r="AW91" s="117">
        <v>0</v>
      </c>
      <c r="AX91" s="117">
        <v>-4.8880807285955902E-7</v>
      </c>
      <c r="AY91" s="117">
        <v>3.3775651244874702E-7</v>
      </c>
      <c r="AZ91" s="117">
        <v>-3.7310225008355999E-6</v>
      </c>
      <c r="BA91" s="117">
        <v>-4.6536702365926299E-7</v>
      </c>
      <c r="BB91" s="117">
        <v>-2.7295636430203498E-7</v>
      </c>
      <c r="BC91" s="117">
        <v>-3.2077593126133499E-9</v>
      </c>
      <c r="BD91" s="117">
        <v>-6.5116824864121104E-6</v>
      </c>
      <c r="BE91" s="117">
        <v>-3.1905358341082499E-6</v>
      </c>
      <c r="BF91" s="117">
        <v>-8.2159009327872599E-7</v>
      </c>
      <c r="BG91" s="117">
        <v>0</v>
      </c>
      <c r="BH91" s="117">
        <v>-2.0493638629023601E-6</v>
      </c>
      <c r="BI91" s="117">
        <v>-4.4963981294544102E-8</v>
      </c>
      <c r="BJ91" s="117">
        <v>-1.5563055257189699E-7</v>
      </c>
      <c r="BK91" s="117">
        <v>-5.9846260836178298E-7</v>
      </c>
      <c r="BL91" s="117">
        <v>4.4041263587652399E-8</v>
      </c>
      <c r="BM91" s="117">
        <v>1.2454204208722999E-7</v>
      </c>
      <c r="BN91" s="117">
        <v>1.6020912201994199E-6</v>
      </c>
      <c r="BO91" s="117">
        <v>-3.9447361613290699E-7</v>
      </c>
      <c r="BP91" s="117">
        <v>-4.04867466635267E-7</v>
      </c>
      <c r="BQ91" s="117">
        <v>0</v>
      </c>
      <c r="BR91" s="117">
        <v>-5.66955284090956E-6</v>
      </c>
      <c r="BS91" s="117">
        <v>1.5020668208481399E-6</v>
      </c>
      <c r="BT91" s="117">
        <v>-2.8094205689448301E-7</v>
      </c>
      <c r="BU91" s="117">
        <v>0</v>
      </c>
      <c r="BV91" s="117">
        <v>-9.3712540657421405E-7</v>
      </c>
      <c r="BW91" s="117">
        <v>4.9200537158315202E-7</v>
      </c>
      <c r="BX91" s="117">
        <v>-1.2299988276880899E-6</v>
      </c>
      <c r="BY91" s="117">
        <v>1.7284085433472001E-6</v>
      </c>
      <c r="BZ91" s="117">
        <v>2.2196425977498301E-6</v>
      </c>
      <c r="CA91" s="117">
        <v>0</v>
      </c>
      <c r="CB91" s="117">
        <v>0</v>
      </c>
      <c r="CC91" s="117">
        <v>-5.2985483730949596E-9</v>
      </c>
      <c r="CD91" s="117">
        <v>4.65454035105373E-8</v>
      </c>
      <c r="CE91" s="117">
        <v>-7.6459786772847908E-9</v>
      </c>
      <c r="CF91" s="117">
        <v>-1.8765030530811198E-8</v>
      </c>
      <c r="CG91" s="117">
        <v>4.5062461006278203E-8</v>
      </c>
      <c r="CH91" s="117">
        <v>3.8550722869761101E-8</v>
      </c>
      <c r="CI91" s="117">
        <v>-6.2586548897896605E-8</v>
      </c>
      <c r="CJ91" s="117">
        <v>-1.3552451846591201E-8</v>
      </c>
      <c r="CK91" s="117">
        <v>5.44389960497333E-9</v>
      </c>
      <c r="CL91" s="117">
        <v>-7.4871869012207503E-8</v>
      </c>
      <c r="CM91" s="117">
        <v>4.5511891819335203E-6</v>
      </c>
      <c r="CN91" s="117">
        <v>1.5200268802991201E-7</v>
      </c>
      <c r="CO91" s="117">
        <v>6.9980675832887294E-8</v>
      </c>
      <c r="CP91" s="117">
        <v>5.2879673291300698E-8</v>
      </c>
      <c r="CQ91" s="117">
        <v>6.7642908252688301E-8</v>
      </c>
      <c r="CR91" s="117">
        <v>2.8354300085169901E-8</v>
      </c>
      <c r="CS91" s="117">
        <v>1.51266523433908E-7</v>
      </c>
      <c r="CT91" s="117">
        <v>-4.7545334596712497E-9</v>
      </c>
      <c r="CU91" s="117">
        <v>-4.3997380020527098E-7</v>
      </c>
      <c r="CV91" s="117">
        <v>5.8285934437649498E-8</v>
      </c>
      <c r="CW91" s="117">
        <v>1.2673286725365799E-7</v>
      </c>
      <c r="CX91" s="117">
        <v>2.2824338321508001E-7</v>
      </c>
      <c r="CY91" s="117">
        <v>-9.3480007213912598E-7</v>
      </c>
      <c r="CZ91" s="117">
        <v>-1.31110518693973E-7</v>
      </c>
      <c r="DA91" s="117">
        <v>-9.6970451001654701E-8</v>
      </c>
      <c r="DB91" s="117">
        <v>-3.4747672158979503E-7</v>
      </c>
      <c r="DC91" s="117">
        <v>1.68386530448029E-7</v>
      </c>
      <c r="DD91" s="117">
        <v>1.9371013427029099E-6</v>
      </c>
      <c r="DE91" s="117">
        <v>2.3237784742247501E-7</v>
      </c>
      <c r="DF91" s="117">
        <v>-1.3219876577084499E-6</v>
      </c>
      <c r="DG91" s="117">
        <v>-6.2729338177878405E-7</v>
      </c>
      <c r="DH91" s="117">
        <v>-3.2393062675718902E-7</v>
      </c>
      <c r="DI91" s="117">
        <v>9.7915494762401407E-7</v>
      </c>
      <c r="DJ91" s="117">
        <v>-2.5550017539960699E-7</v>
      </c>
      <c r="DK91" s="117">
        <v>-1.03882076492675E-6</v>
      </c>
      <c r="DL91" s="117">
        <v>3.7686632325458504E-9</v>
      </c>
      <c r="DM91" s="117">
        <v>1.08140065519254E-6</v>
      </c>
      <c r="DN91" s="117">
        <v>-1.15878886151179E-6</v>
      </c>
      <c r="DO91" s="117">
        <v>-4.9251400518800598E-7</v>
      </c>
      <c r="DP91" s="117">
        <v>-8.2267328926663503E-7</v>
      </c>
      <c r="DQ91" s="117">
        <v>-3.9773510654960098E-7</v>
      </c>
      <c r="DR91" s="117">
        <v>-9.8013195398138203E-7</v>
      </c>
      <c r="DS91" s="117">
        <v>-7.6653810135473203E-7</v>
      </c>
      <c r="DT91" s="117">
        <v>4.43784969585016E-7</v>
      </c>
      <c r="DU91" s="117">
        <v>-1.59756112002745E-6</v>
      </c>
      <c r="DV91" s="117">
        <v>-1.5895677029475901E-6</v>
      </c>
      <c r="DW91" s="120">
        <v>9.9642604079178005E-7</v>
      </c>
    </row>
    <row r="92" spans="6:127" x14ac:dyDescent="0.25">
      <c r="F92" s="40"/>
      <c r="G92" s="205"/>
      <c r="H92" s="7" t="s">
        <v>148</v>
      </c>
      <c r="I92" s="22" cm="1">
        <f t="array" aca="1" ref="I92" ca="1">INDIRECT("I"&amp;M92)*INDIRECT("I"&amp;N92)</f>
        <v>0</v>
      </c>
      <c r="J92" s="23">
        <v>-1.96932497104438E-2</v>
      </c>
      <c r="K92" s="12" t="str">
        <f t="shared" si="6"/>
        <v>age</v>
      </c>
      <c r="L92" s="12" t="str">
        <f t="shared" si="7"/>
        <v>BMI1</v>
      </c>
      <c r="M92" s="7">
        <f t="shared" si="8"/>
        <v>20</v>
      </c>
      <c r="N92" s="7">
        <f t="shared" si="9"/>
        <v>25</v>
      </c>
      <c r="O92" s="12"/>
      <c r="P92" s="7" t="str">
        <f t="shared" si="10"/>
        <v>X</v>
      </c>
      <c r="Q92" s="7" t="str">
        <f t="shared" si="11"/>
        <v>X</v>
      </c>
      <c r="R92" s="12" t="str">
        <v>age_BMI1</v>
      </c>
      <c r="S92" s="128" t="s">
        <v>148</v>
      </c>
      <c r="T92" s="117">
        <v>-1.3913647321845099E-6</v>
      </c>
      <c r="U92" s="117">
        <v>-4.67249081802098E-8</v>
      </c>
      <c r="V92" s="117">
        <v>5.23995270528303E-7</v>
      </c>
      <c r="W92" s="117">
        <v>8.3303533464081003E-7</v>
      </c>
      <c r="X92" s="117">
        <v>6.5036100791250103E-7</v>
      </c>
      <c r="Y92" s="118">
        <v>-7.6858328913115704E-4</v>
      </c>
      <c r="Z92" s="118">
        <v>-1.14099371706291E-4</v>
      </c>
      <c r="AA92" s="117">
        <v>-4.5651599142096598E-8</v>
      </c>
      <c r="AB92" s="117">
        <v>-6.2501953708565706E-8</v>
      </c>
      <c r="AC92" s="117">
        <v>7.11864780355723E-8</v>
      </c>
      <c r="AD92" s="117">
        <v>2.6648976874309799E-7</v>
      </c>
      <c r="AE92" s="117">
        <v>1.07383868184524E-6</v>
      </c>
      <c r="AF92" s="117">
        <v>-3.7773405090763298E-7</v>
      </c>
      <c r="AG92" s="117">
        <v>-1.0970570702693901E-5</v>
      </c>
      <c r="AH92" s="117">
        <v>-4.8407103994542898E-7</v>
      </c>
      <c r="AI92" s="117">
        <v>9.0814884812304296E-7</v>
      </c>
      <c r="AJ92" s="117">
        <v>-1.0370545491968301E-6</v>
      </c>
      <c r="AK92" s="117">
        <v>9.5580592675953606E-7</v>
      </c>
      <c r="AL92" s="117">
        <v>-1.1981030414384E-6</v>
      </c>
      <c r="AM92" s="117">
        <v>-1.72525249735337E-6</v>
      </c>
      <c r="AN92" s="117">
        <v>1.53972272719392E-6</v>
      </c>
      <c r="AO92" s="117">
        <v>3.4665215724498198E-7</v>
      </c>
      <c r="AP92" s="117">
        <v>1.7895161790898701E-6</v>
      </c>
      <c r="AQ92" s="117">
        <v>-3.0672693970755802E-7</v>
      </c>
      <c r="AR92" s="117">
        <v>0</v>
      </c>
      <c r="AS92" s="117">
        <v>-7.7537796720877697E-6</v>
      </c>
      <c r="AT92" s="117">
        <v>9.9654578973355002E-6</v>
      </c>
      <c r="AU92" s="117">
        <v>0</v>
      </c>
      <c r="AV92" s="117">
        <v>-3.8925979604307298E-6</v>
      </c>
      <c r="AW92" s="117">
        <v>0</v>
      </c>
      <c r="AX92" s="117">
        <v>1.7958379433003E-6</v>
      </c>
      <c r="AY92" s="117">
        <v>2.7204951512372398E-7</v>
      </c>
      <c r="AZ92" s="117">
        <v>-6.8381117953050203E-6</v>
      </c>
      <c r="BA92" s="117">
        <v>2.5449391862342398E-6</v>
      </c>
      <c r="BB92" s="117">
        <v>6.6114826848677499E-7</v>
      </c>
      <c r="BC92" s="117">
        <v>-2.7799043003860902E-7</v>
      </c>
      <c r="BD92" s="117">
        <v>4.6502698473131402E-6</v>
      </c>
      <c r="BE92" s="117">
        <v>6.0216555660107999E-6</v>
      </c>
      <c r="BF92" s="117">
        <v>1.58555574188367E-7</v>
      </c>
      <c r="BG92" s="117">
        <v>0</v>
      </c>
      <c r="BH92" s="117">
        <v>3.6642075323212798E-6</v>
      </c>
      <c r="BI92" s="117">
        <v>-6.2035454430352895E-8</v>
      </c>
      <c r="BJ92" s="117">
        <v>3.5812611216839399E-6</v>
      </c>
      <c r="BK92" s="117">
        <v>-2.1283504164033401E-6</v>
      </c>
      <c r="BL92" s="117">
        <v>-8.4546607578260398E-7</v>
      </c>
      <c r="BM92" s="117">
        <v>-4.6717669622493099E-6</v>
      </c>
      <c r="BN92" s="117">
        <v>5.4020507590008402E-7</v>
      </c>
      <c r="BO92" s="117">
        <v>6.4412067544339098E-7</v>
      </c>
      <c r="BP92" s="117">
        <v>7.4105490341044098E-6</v>
      </c>
      <c r="BQ92" s="117">
        <v>0</v>
      </c>
      <c r="BR92" s="117">
        <v>-1.44409493070218E-5</v>
      </c>
      <c r="BS92" s="117">
        <v>1.3047934873744099E-6</v>
      </c>
      <c r="BT92" s="117">
        <v>5.0084339982506401E-7</v>
      </c>
      <c r="BU92" s="117">
        <v>0</v>
      </c>
      <c r="BV92" s="117">
        <v>3.4506714349648597E-8</v>
      </c>
      <c r="BW92" s="117">
        <v>-3.7166006963804998E-7</v>
      </c>
      <c r="BX92" s="117">
        <v>1.8790329940552799E-7</v>
      </c>
      <c r="BY92" s="117">
        <v>1.6785545298477801E-6</v>
      </c>
      <c r="BZ92" s="117">
        <v>8.0125913677707497E-7</v>
      </c>
      <c r="CA92" s="117">
        <v>0</v>
      </c>
      <c r="CB92" s="117">
        <v>0</v>
      </c>
      <c r="CC92" s="117">
        <v>6.7101158798524E-10</v>
      </c>
      <c r="CD92" s="117">
        <v>1.09807070936786E-7</v>
      </c>
      <c r="CE92" s="117">
        <v>8.1736734749378202E-8</v>
      </c>
      <c r="CF92" s="117">
        <v>-1.18300364313359E-8</v>
      </c>
      <c r="CG92" s="117">
        <v>-8.0900024175602607E-8</v>
      </c>
      <c r="CH92" s="117">
        <v>-7.3527663014732805E-8</v>
      </c>
      <c r="CI92" s="117">
        <v>1.4378622696769001E-6</v>
      </c>
      <c r="CJ92" s="117">
        <v>-1.05846380811918E-7</v>
      </c>
      <c r="CK92" s="117">
        <v>-1.34568460789041E-8</v>
      </c>
      <c r="CL92" s="117">
        <v>-2.0949908455305299E-8</v>
      </c>
      <c r="CM92" s="117">
        <v>1.5200268802994999E-7</v>
      </c>
      <c r="CN92" s="117">
        <v>9.8876250829977804E-6</v>
      </c>
      <c r="CO92" s="117">
        <v>-1.6585524961398701E-8</v>
      </c>
      <c r="CP92" s="117">
        <v>8.8079583854348494E-8</v>
      </c>
      <c r="CQ92" s="117">
        <v>1.8811089537974901E-7</v>
      </c>
      <c r="CR92" s="117">
        <v>2.5716022678282E-7</v>
      </c>
      <c r="CS92" s="117">
        <v>3.2760009643011797E-8</v>
      </c>
      <c r="CT92" s="117">
        <v>-7.5743542886832901E-9</v>
      </c>
      <c r="CU92" s="117">
        <v>-1.0628064410753499E-6</v>
      </c>
      <c r="CV92" s="117">
        <v>-3.2970062981455099E-10</v>
      </c>
      <c r="CW92" s="117">
        <v>-1.7117263370128E-7</v>
      </c>
      <c r="CX92" s="117">
        <v>3.1979307631028698E-7</v>
      </c>
      <c r="CY92" s="117">
        <v>2.0513317303625499E-6</v>
      </c>
      <c r="CZ92" s="117">
        <v>2.5254234583170498E-7</v>
      </c>
      <c r="DA92" s="117">
        <v>1.1074370936150901E-6</v>
      </c>
      <c r="DB92" s="117">
        <v>-2.8124321032735398E-7</v>
      </c>
      <c r="DC92" s="117">
        <v>5.2259075530833101E-7</v>
      </c>
      <c r="DD92" s="117">
        <v>3.28407506233161E-6</v>
      </c>
      <c r="DE92" s="117">
        <v>-3.15141407132779E-7</v>
      </c>
      <c r="DF92" s="117">
        <v>-2.1130652975818002E-6</v>
      </c>
      <c r="DG92" s="117">
        <v>1.4350418043950901E-6</v>
      </c>
      <c r="DH92" s="117">
        <v>-9.4758984434588404E-7</v>
      </c>
      <c r="DI92" s="117">
        <v>1.5211730160301801E-6</v>
      </c>
      <c r="DJ92" s="117">
        <v>-1.00127907232217E-6</v>
      </c>
      <c r="DK92" s="117">
        <v>-5.4563108532656601E-6</v>
      </c>
      <c r="DL92" s="117">
        <v>-1.7164801658028E-6</v>
      </c>
      <c r="DM92" s="117">
        <v>-2.0055850904757799E-6</v>
      </c>
      <c r="DN92" s="117">
        <v>1.6899309099904099E-6</v>
      </c>
      <c r="DO92" s="117">
        <v>-1.1961025600430499E-7</v>
      </c>
      <c r="DP92" s="117">
        <v>-4.3280865780315502E-7</v>
      </c>
      <c r="DQ92" s="117">
        <v>-2.8458243208337401E-6</v>
      </c>
      <c r="DR92" s="117">
        <v>-1.8534563628482501E-5</v>
      </c>
      <c r="DS92" s="117">
        <v>-3.5040104244071899E-6</v>
      </c>
      <c r="DT92" s="117">
        <v>3.1424103674879001E-6</v>
      </c>
      <c r="DU92" s="117">
        <v>-2.4433215119020099E-5</v>
      </c>
      <c r="DV92" s="117">
        <v>-1.9792051102025799E-6</v>
      </c>
      <c r="DW92" s="120">
        <v>-4.7938894371276899E-6</v>
      </c>
    </row>
    <row r="93" spans="6:127" x14ac:dyDescent="0.25">
      <c r="G93" s="205"/>
      <c r="H93" s="7" t="s">
        <v>193</v>
      </c>
      <c r="I93" s="22" cm="1">
        <f t="array" aca="1" ref="I93" ca="1">INDIRECT("I"&amp;M93)*INDIRECT("I"&amp;N93)</f>
        <v>0</v>
      </c>
      <c r="J93" s="23">
        <v>-2.065538081595E-2</v>
      </c>
      <c r="K93" s="12" t="str">
        <f t="shared" si="6"/>
        <v>age</v>
      </c>
      <c r="L93" s="12" t="str">
        <f t="shared" si="7"/>
        <v>CLD</v>
      </c>
      <c r="M93" s="7">
        <f t="shared" si="8"/>
        <v>20</v>
      </c>
      <c r="N93" s="7">
        <f t="shared" si="9"/>
        <v>56</v>
      </c>
      <c r="P93" s="7" t="str">
        <f t="shared" si="10"/>
        <v>X</v>
      </c>
      <c r="Q93" s="7" t="str">
        <f t="shared" si="11"/>
        <v>X</v>
      </c>
      <c r="R93" s="12" t="str">
        <v>age_CLD</v>
      </c>
      <c r="S93" s="128" t="s">
        <v>193</v>
      </c>
      <c r="T93" s="117">
        <v>-1.7122448964206601E-7</v>
      </c>
      <c r="U93" s="117">
        <v>5.2718756950012904E-7</v>
      </c>
      <c r="V93" s="117">
        <v>-2.19218688072985E-7</v>
      </c>
      <c r="W93" s="117">
        <v>-8.8486565376673898E-8</v>
      </c>
      <c r="X93" s="117">
        <v>4.6146403628827102E-7</v>
      </c>
      <c r="Y93" s="117">
        <v>3.7969285627673501E-6</v>
      </c>
      <c r="Z93" s="117">
        <v>3.98078835865459E-6</v>
      </c>
      <c r="AA93" s="117">
        <v>-6.5382965597980599E-7</v>
      </c>
      <c r="AB93" s="117">
        <v>1.98236799777975E-7</v>
      </c>
      <c r="AC93" s="117">
        <v>-2.5782208220464898E-7</v>
      </c>
      <c r="AD93" s="117">
        <v>-6.6525049312442204E-7</v>
      </c>
      <c r="AE93" s="117">
        <v>-7.1089167700308196E-7</v>
      </c>
      <c r="AF93" s="117">
        <v>-1.4098344137180101E-7</v>
      </c>
      <c r="AG93" s="117">
        <v>-5.6278697287023498E-6</v>
      </c>
      <c r="AH93" s="117">
        <v>-2.2301698025443301E-8</v>
      </c>
      <c r="AI93" s="117">
        <v>-8.3231091209458303E-7</v>
      </c>
      <c r="AJ93" s="117">
        <v>-1.6242108773149701E-7</v>
      </c>
      <c r="AK93" s="117">
        <v>5.5535977376383799E-7</v>
      </c>
      <c r="AL93" s="117">
        <v>-1.90665043016956E-6</v>
      </c>
      <c r="AM93" s="117">
        <v>-7.3249436809511299E-7</v>
      </c>
      <c r="AN93" s="117">
        <v>4.3303181731481598E-7</v>
      </c>
      <c r="AO93" s="117">
        <v>8.79480180475816E-8</v>
      </c>
      <c r="AP93" s="117">
        <v>7.0937631330729697E-7</v>
      </c>
      <c r="AQ93" s="117">
        <v>-3.7421583209838499E-7</v>
      </c>
      <c r="AR93" s="117">
        <v>0</v>
      </c>
      <c r="AS93" s="117">
        <v>2.2205256654883502E-8</v>
      </c>
      <c r="AT93" s="118">
        <v>1.16088925151292E-4</v>
      </c>
      <c r="AU93" s="118">
        <v>0</v>
      </c>
      <c r="AV93" s="117">
        <v>1.64337675589255E-5</v>
      </c>
      <c r="AW93" s="117">
        <v>0</v>
      </c>
      <c r="AX93" s="117">
        <v>9.1759923441826401E-7</v>
      </c>
      <c r="AY93" s="117">
        <v>2.6770543325522999E-7</v>
      </c>
      <c r="AZ93" s="117">
        <v>-2.8593188267119801E-6</v>
      </c>
      <c r="BA93" s="117">
        <v>4.1648625587040001E-7</v>
      </c>
      <c r="BB93" s="117">
        <v>1.3806036610449399E-5</v>
      </c>
      <c r="BC93" s="117">
        <v>-5.8005629987506999E-7</v>
      </c>
      <c r="BD93" s="118">
        <v>-5.0067063708290405E-4</v>
      </c>
      <c r="BE93" s="117">
        <v>1.06960565723304E-5</v>
      </c>
      <c r="BF93" s="117">
        <v>-4.1477914374631102E-7</v>
      </c>
      <c r="BG93" s="117">
        <v>0</v>
      </c>
      <c r="BH93" s="117">
        <v>-2.67056326137041E-6</v>
      </c>
      <c r="BI93" s="117">
        <v>2.4100732430097002E-7</v>
      </c>
      <c r="BJ93" s="117">
        <v>1.32931225584823E-7</v>
      </c>
      <c r="BK93" s="117">
        <v>3.8873742611911101E-6</v>
      </c>
      <c r="BL93" s="117">
        <v>5.3444251197490002E-8</v>
      </c>
      <c r="BM93" s="117">
        <v>8.7617340694538497E-6</v>
      </c>
      <c r="BN93" s="117">
        <v>-4.30977479416103E-7</v>
      </c>
      <c r="BO93" s="117">
        <v>-9.8679891690910702E-7</v>
      </c>
      <c r="BP93" s="117">
        <v>3.7136422327973699E-6</v>
      </c>
      <c r="BQ93" s="117">
        <v>0</v>
      </c>
      <c r="BR93" s="117">
        <v>3.02561545120067E-7</v>
      </c>
      <c r="BS93" s="117">
        <v>2.5283394940890298E-6</v>
      </c>
      <c r="BT93" s="117">
        <v>1.08080585533419E-8</v>
      </c>
      <c r="BU93" s="117">
        <v>0</v>
      </c>
      <c r="BV93" s="117">
        <v>4.42696954510959E-7</v>
      </c>
      <c r="BW93" s="117">
        <v>4.7964241256035098E-7</v>
      </c>
      <c r="BX93" s="117">
        <v>-9.4752984780786105E-7</v>
      </c>
      <c r="BY93" s="117">
        <v>1.4051781684023199E-5</v>
      </c>
      <c r="BZ93" s="117">
        <v>2.6195387094315E-6</v>
      </c>
      <c r="CA93" s="117">
        <v>0</v>
      </c>
      <c r="CB93" s="117">
        <v>0</v>
      </c>
      <c r="CC93" s="117">
        <v>4.1018066405259999E-9</v>
      </c>
      <c r="CD93" s="117">
        <v>8.3005362276664407E-9</v>
      </c>
      <c r="CE93" s="117">
        <v>-8.3668606924797302E-8</v>
      </c>
      <c r="CF93" s="117">
        <v>-2.90984686804987E-8</v>
      </c>
      <c r="CG93" s="117">
        <v>-1.40375579287202E-7</v>
      </c>
      <c r="CH93" s="117">
        <v>2.82160508980668E-8</v>
      </c>
      <c r="CI93" s="117">
        <v>-6.6610695711802594E-8</v>
      </c>
      <c r="CJ93" s="117">
        <v>-1.5721407833525201E-6</v>
      </c>
      <c r="CK93" s="117">
        <v>-1.7913807916128801E-7</v>
      </c>
      <c r="CL93" s="117">
        <v>-1.11334132416512E-8</v>
      </c>
      <c r="CM93" s="117">
        <v>6.9980675832876494E-8</v>
      </c>
      <c r="CN93" s="117">
        <v>-1.6585524961389199E-8</v>
      </c>
      <c r="CO93" s="117">
        <v>6.8392257656764302E-6</v>
      </c>
      <c r="CP93" s="117">
        <v>2.7576290470078601E-8</v>
      </c>
      <c r="CQ93" s="117">
        <v>7.5911380554156194E-9</v>
      </c>
      <c r="CR93" s="117">
        <v>6.3339469456785601E-8</v>
      </c>
      <c r="CS93" s="117">
        <v>-2.7235095560981401E-7</v>
      </c>
      <c r="CT93" s="117">
        <v>1.8669065446844901E-9</v>
      </c>
      <c r="CU93" s="117">
        <v>-9.8985914748579603E-7</v>
      </c>
      <c r="CV93" s="117">
        <v>-3.0006923309565003E-8</v>
      </c>
      <c r="CW93" s="117">
        <v>-1.4622549758597499E-7</v>
      </c>
      <c r="CX93" s="117">
        <v>3.9439757939287902E-7</v>
      </c>
      <c r="CY93" s="117">
        <v>6.3178396177900697E-7</v>
      </c>
      <c r="CZ93" s="117">
        <v>1.12892689595237E-7</v>
      </c>
      <c r="DA93" s="117">
        <v>9.6390472294296004E-7</v>
      </c>
      <c r="DB93" s="117">
        <v>-6.6580553340738198E-7</v>
      </c>
      <c r="DC93" s="117">
        <v>5.8079124328465798E-8</v>
      </c>
      <c r="DD93" s="117">
        <v>-4.2659541457619996E-6</v>
      </c>
      <c r="DE93" s="117">
        <v>-1.6038129798529101E-6</v>
      </c>
      <c r="DF93" s="117">
        <v>-1.41567047119398E-7</v>
      </c>
      <c r="DG93" s="117">
        <v>-3.8791801430505298E-7</v>
      </c>
      <c r="DH93" s="117">
        <v>-7.01694225798983E-7</v>
      </c>
      <c r="DI93" s="117">
        <v>4.6190291285567703E-7</v>
      </c>
      <c r="DJ93" s="117">
        <v>-4.2270424681577001E-7</v>
      </c>
      <c r="DK93" s="117">
        <v>1.8863022535029099E-5</v>
      </c>
      <c r="DL93" s="117">
        <v>-6.1254355578535199E-7</v>
      </c>
      <c r="DM93" s="117">
        <v>-1.2721533589086401E-6</v>
      </c>
      <c r="DN93" s="117">
        <v>-2.2574709244963702E-6</v>
      </c>
      <c r="DO93" s="117">
        <v>-6.4413997553215402E-7</v>
      </c>
      <c r="DP93" s="117">
        <v>1.65666116122807E-6</v>
      </c>
      <c r="DQ93" s="117">
        <v>2.1673662158466998E-6</v>
      </c>
      <c r="DR93" s="117">
        <v>4.5873924452420498E-7</v>
      </c>
      <c r="DS93" s="117">
        <v>-2.6245890623777798E-6</v>
      </c>
      <c r="DT93" s="117">
        <v>-1.28616265922138E-5</v>
      </c>
      <c r="DU93" s="117">
        <v>-3.51955869791225E-6</v>
      </c>
      <c r="DV93" s="117">
        <v>-1.7137006263775701E-7</v>
      </c>
      <c r="DW93" s="120">
        <v>-5.6437017054186905E-7</v>
      </c>
    </row>
    <row r="94" spans="6:127" x14ac:dyDescent="0.25">
      <c r="G94" s="205"/>
      <c r="H94" s="7" t="s">
        <v>194</v>
      </c>
      <c r="I94" s="22" cm="1">
        <f t="array" aca="1" ref="I94" ca="1">INDIRECT("I"&amp;M94)*INDIRECT("I"&amp;N94)</f>
        <v>0</v>
      </c>
      <c r="J94" s="23">
        <v>-7.9407067671275304E-3</v>
      </c>
      <c r="K94" s="12" t="str">
        <f t="shared" si="6"/>
        <v>age</v>
      </c>
      <c r="L94" s="12" t="str">
        <f t="shared" si="7"/>
        <v>Bli</v>
      </c>
      <c r="M94" s="7">
        <f t="shared" si="8"/>
        <v>20</v>
      </c>
      <c r="N94" s="7">
        <f t="shared" si="9"/>
        <v>52</v>
      </c>
      <c r="P94" s="7" t="str">
        <f t="shared" si="10"/>
        <v>X</v>
      </c>
      <c r="Q94" s="7" t="str">
        <f t="shared" si="11"/>
        <v>X</v>
      </c>
      <c r="R94" s="7" t="str">
        <v>age_Bli</v>
      </c>
      <c r="S94" s="128" t="s">
        <v>194</v>
      </c>
      <c r="T94" s="117">
        <v>-2.7481359296620902E-7</v>
      </c>
      <c r="U94" s="117">
        <v>3.4366362657002602E-8</v>
      </c>
      <c r="V94" s="117">
        <v>1.3099199596634701E-7</v>
      </c>
      <c r="W94" s="117">
        <v>-1.8284592439510901E-7</v>
      </c>
      <c r="X94" s="117">
        <v>-9.0554446479489901E-8</v>
      </c>
      <c r="Y94" s="117">
        <v>-5.3634697234569598E-6</v>
      </c>
      <c r="Z94" s="117">
        <v>-6.4691666611894397E-6</v>
      </c>
      <c r="AA94" s="117">
        <v>2.2127417557831601E-7</v>
      </c>
      <c r="AB94" s="117">
        <v>-5.9729849641518498E-7</v>
      </c>
      <c r="AC94" s="117">
        <v>-4.0923947859041801E-7</v>
      </c>
      <c r="AD94" s="117">
        <v>-3.1688846852041298E-8</v>
      </c>
      <c r="AE94" s="117">
        <v>8.1135972480014905E-8</v>
      </c>
      <c r="AF94" s="117">
        <v>1.0943546926761401E-7</v>
      </c>
      <c r="AG94" s="117">
        <v>-3.8778653905732598E-6</v>
      </c>
      <c r="AH94" s="117">
        <v>-7.4292726784687498E-8</v>
      </c>
      <c r="AI94" s="117">
        <v>-8.4759383519684402E-7</v>
      </c>
      <c r="AJ94" s="117">
        <v>1.9420193911137599E-7</v>
      </c>
      <c r="AK94" s="117">
        <v>-9.0531355514401495E-7</v>
      </c>
      <c r="AL94" s="117">
        <v>2.1398731189396401E-6</v>
      </c>
      <c r="AM94" s="117">
        <v>1.12430882210198E-6</v>
      </c>
      <c r="AN94" s="117">
        <v>3.0727921388097799E-7</v>
      </c>
      <c r="AO94" s="117">
        <v>-4.0727309642415802E-7</v>
      </c>
      <c r="AP94" s="117">
        <v>-1.3368595526552701E-6</v>
      </c>
      <c r="AQ94" s="117">
        <v>7.4040157785255596E-7</v>
      </c>
      <c r="AR94" s="117">
        <v>0</v>
      </c>
      <c r="AS94" s="117">
        <v>5.28576869606666E-6</v>
      </c>
      <c r="AT94" s="117">
        <v>-7.3460000276075698E-6</v>
      </c>
      <c r="AU94" s="117">
        <v>0</v>
      </c>
      <c r="AV94" s="117">
        <v>3.3639486188476598E-5</v>
      </c>
      <c r="AW94" s="117">
        <v>0</v>
      </c>
      <c r="AX94" s="117">
        <v>-2.37046109646237E-7</v>
      </c>
      <c r="AY94" s="117">
        <v>6.7437812235500297E-8</v>
      </c>
      <c r="AZ94" s="118">
        <v>-5.3142565774236901E-4</v>
      </c>
      <c r="BA94" s="117">
        <v>5.8066439540472899E-7</v>
      </c>
      <c r="BB94" s="117">
        <v>-2.7059609682284502E-6</v>
      </c>
      <c r="BC94" s="117">
        <v>4.2291975409112998E-7</v>
      </c>
      <c r="BD94" s="117">
        <v>-1.09204758564807E-6</v>
      </c>
      <c r="BE94" s="117">
        <v>2.95612976174482E-6</v>
      </c>
      <c r="BF94" s="117">
        <v>-1.6997217274532301E-8</v>
      </c>
      <c r="BG94" s="117">
        <v>0</v>
      </c>
      <c r="BH94" s="117">
        <v>9.3367603723068495E-6</v>
      </c>
      <c r="BI94" s="117">
        <v>1.48995601887418E-7</v>
      </c>
      <c r="BJ94" s="117">
        <v>4.4121869307947901E-7</v>
      </c>
      <c r="BK94" s="117">
        <v>-3.0241314326180999E-6</v>
      </c>
      <c r="BL94" s="117">
        <v>-4.9433648112663498E-7</v>
      </c>
      <c r="BM94" s="117">
        <v>5.4315626368649403E-6</v>
      </c>
      <c r="BN94" s="117">
        <v>-4.50906244763442E-7</v>
      </c>
      <c r="BO94" s="117">
        <v>3.7482953298507398E-7</v>
      </c>
      <c r="BP94" s="117">
        <v>8.5383088169626503E-6</v>
      </c>
      <c r="BQ94" s="117">
        <v>0</v>
      </c>
      <c r="BR94" s="117">
        <v>1.3395111835182401E-5</v>
      </c>
      <c r="BS94" s="117">
        <v>9.1346685237495397E-6</v>
      </c>
      <c r="BT94" s="117">
        <v>2.4782634810412201E-7</v>
      </c>
      <c r="BU94" s="117">
        <v>0</v>
      </c>
      <c r="BV94" s="117">
        <v>4.27970043690279E-7</v>
      </c>
      <c r="BW94" s="117">
        <v>1.2506415778158001E-7</v>
      </c>
      <c r="BX94" s="117">
        <v>1.80024128988934E-6</v>
      </c>
      <c r="BY94" s="117">
        <v>-1.4456771854088E-6</v>
      </c>
      <c r="BZ94" s="117">
        <v>-3.1284266989389701E-8</v>
      </c>
      <c r="CA94" s="117">
        <v>0</v>
      </c>
      <c r="CB94" s="117">
        <v>0</v>
      </c>
      <c r="CC94" s="117">
        <v>-8.8215096639551503E-9</v>
      </c>
      <c r="CD94" s="117">
        <v>-5.8660864517102598E-8</v>
      </c>
      <c r="CE94" s="117">
        <v>-6.2563983164953295E-8</v>
      </c>
      <c r="CF94" s="117">
        <v>-1.11842739077069E-7</v>
      </c>
      <c r="CG94" s="117">
        <v>-3.5174204711935202E-8</v>
      </c>
      <c r="CH94" s="117">
        <v>-1.3452586284963699E-7</v>
      </c>
      <c r="CI94" s="117">
        <v>8.3274916217084601E-8</v>
      </c>
      <c r="CJ94" s="117">
        <v>1.13207532653619E-7</v>
      </c>
      <c r="CK94" s="117">
        <v>3.39668777374309E-8</v>
      </c>
      <c r="CL94" s="117">
        <v>1.6772549884318199E-8</v>
      </c>
      <c r="CM94" s="117">
        <v>5.28796732913013E-8</v>
      </c>
      <c r="CN94" s="117">
        <v>8.80795838543441E-8</v>
      </c>
      <c r="CO94" s="117">
        <v>2.75762904701087E-8</v>
      </c>
      <c r="CP94" s="117">
        <v>6.62258889102687E-6</v>
      </c>
      <c r="CQ94" s="117">
        <v>-1.4493024414631099E-7</v>
      </c>
      <c r="CR94" s="117">
        <v>-1.77599284669539E-8</v>
      </c>
      <c r="CS94" s="117">
        <v>-4.5837533824986999E-7</v>
      </c>
      <c r="CT94" s="117">
        <v>-2.6006231216391202E-8</v>
      </c>
      <c r="CU94" s="117">
        <v>-7.3810227980607804E-7</v>
      </c>
      <c r="CV94" s="117">
        <v>1.01620302926854E-7</v>
      </c>
      <c r="CW94" s="117">
        <v>-1.6091888883760799E-7</v>
      </c>
      <c r="CX94" s="117">
        <v>2.1213532022049499E-7</v>
      </c>
      <c r="CY94" s="117">
        <v>1.23491578896007E-6</v>
      </c>
      <c r="CZ94" s="117">
        <v>-6.0089033596017699E-7</v>
      </c>
      <c r="DA94" s="117">
        <v>-1.6491342508561001E-7</v>
      </c>
      <c r="DB94" s="117">
        <v>2.5653902547260002E-7</v>
      </c>
      <c r="DC94" s="117">
        <v>-1.119186808829E-7</v>
      </c>
      <c r="DD94" s="117">
        <v>2.34440002360447E-6</v>
      </c>
      <c r="DE94" s="117">
        <v>-7.9850654975484601E-7</v>
      </c>
      <c r="DF94" s="117">
        <v>-1.0415396590478001E-6</v>
      </c>
      <c r="DG94" s="117">
        <v>-9.3728252091798998E-7</v>
      </c>
      <c r="DH94" s="117">
        <v>6.2200832743840505E-7</v>
      </c>
      <c r="DI94" s="117">
        <v>1.03475828413173E-6</v>
      </c>
      <c r="DJ94" s="117">
        <v>5.7071998225205599E-7</v>
      </c>
      <c r="DK94" s="117">
        <v>1.7937501829725899E-6</v>
      </c>
      <c r="DL94" s="117">
        <v>3.4241926360483398E-7</v>
      </c>
      <c r="DM94" s="117">
        <v>-5.1674931735463102E-7</v>
      </c>
      <c r="DN94" s="117">
        <v>1.32701736600792E-6</v>
      </c>
      <c r="DO94" s="117">
        <v>-5.1067474788932204E-7</v>
      </c>
      <c r="DP94" s="117">
        <v>1.1851629848311401E-5</v>
      </c>
      <c r="DQ94" s="117">
        <v>-1.75621050213315E-6</v>
      </c>
      <c r="DR94" s="117">
        <v>-2.8222543843827799E-6</v>
      </c>
      <c r="DS94" s="117">
        <v>5.0851984094410997E-7</v>
      </c>
      <c r="DT94" s="117">
        <v>-8.4274427825206104E-8</v>
      </c>
      <c r="DU94" s="117">
        <v>1.2571830614848801E-6</v>
      </c>
      <c r="DV94" s="117">
        <v>2.1986628612398599E-6</v>
      </c>
      <c r="DW94" s="120">
        <v>-1.63383677916593E-6</v>
      </c>
    </row>
    <row r="95" spans="6:127" x14ac:dyDescent="0.25">
      <c r="G95" s="205"/>
      <c r="H95" s="7" t="s">
        <v>195</v>
      </c>
      <c r="I95" s="22" cm="1">
        <f t="array" aca="1" ref="I95" ca="1">INDIRECT("I"&amp;M95)*INDIRECT("I"&amp;N95)</f>
        <v>0</v>
      </c>
      <c r="J95" s="23">
        <v>-3.5221433321085897E-2</v>
      </c>
      <c r="K95" s="12" t="str">
        <f t="shared" si="6"/>
        <v>age</v>
      </c>
      <c r="L95" s="12" t="str">
        <f t="shared" si="7"/>
        <v>MSc</v>
      </c>
      <c r="M95" s="7">
        <f t="shared" si="8"/>
        <v>20</v>
      </c>
      <c r="N95" s="7">
        <f t="shared" si="9"/>
        <v>70</v>
      </c>
      <c r="P95" s="7" t="str">
        <f t="shared" si="10"/>
        <v>X</v>
      </c>
      <c r="Q95" s="7" t="str">
        <f t="shared" si="11"/>
        <v>X</v>
      </c>
      <c r="R95" s="7" t="str">
        <v>age_MSc</v>
      </c>
      <c r="S95" s="128" t="s">
        <v>195</v>
      </c>
      <c r="T95" s="117">
        <v>-2.2881968511738101E-7</v>
      </c>
      <c r="U95" s="117">
        <v>-9.3401833994779694E-8</v>
      </c>
      <c r="V95" s="117">
        <v>-1.3465486682598101E-6</v>
      </c>
      <c r="W95" s="117">
        <v>1.7434221884324001E-6</v>
      </c>
      <c r="X95" s="117">
        <v>-1.07494611256929E-7</v>
      </c>
      <c r="Y95" s="117">
        <v>-1.2599791501944501E-5</v>
      </c>
      <c r="Z95" s="117">
        <v>1.68542084831253E-5</v>
      </c>
      <c r="AA95" s="117">
        <v>3.5473179479679701E-7</v>
      </c>
      <c r="AB95" s="117">
        <v>-8.1672482343391602E-7</v>
      </c>
      <c r="AC95" s="117">
        <v>-8.7253477496245998E-7</v>
      </c>
      <c r="AD95" s="117">
        <v>-1.8493589766426899E-6</v>
      </c>
      <c r="AE95" s="117">
        <v>7.0991687137247202E-7</v>
      </c>
      <c r="AF95" s="117">
        <v>2.4199310431079301E-7</v>
      </c>
      <c r="AG95" s="117">
        <v>-6.7393505178821901E-6</v>
      </c>
      <c r="AH95" s="117">
        <v>7.7806369699243402E-7</v>
      </c>
      <c r="AI95" s="117">
        <v>-3.5759153389007002E-7</v>
      </c>
      <c r="AJ95" s="117">
        <v>7.2555889192776805E-7</v>
      </c>
      <c r="AK95" s="117">
        <v>1.7828709843566899E-6</v>
      </c>
      <c r="AL95" s="117">
        <v>1.72468859904037E-6</v>
      </c>
      <c r="AM95" s="117">
        <v>1.66219611995683E-6</v>
      </c>
      <c r="AN95" s="117">
        <v>5.48898920492659E-8</v>
      </c>
      <c r="AO95" s="117">
        <v>-1.5836644611428799E-7</v>
      </c>
      <c r="AP95" s="117">
        <v>1.39245807950216E-5</v>
      </c>
      <c r="AQ95" s="117">
        <v>-4.3888085386041701E-7</v>
      </c>
      <c r="AR95" s="117">
        <v>0</v>
      </c>
      <c r="AS95" s="117">
        <v>-1.3883094692072499E-5</v>
      </c>
      <c r="AT95" s="117">
        <v>2.3647999529257799E-6</v>
      </c>
      <c r="AU95" s="117">
        <v>0</v>
      </c>
      <c r="AV95" s="117">
        <v>-2.99048455013883E-5</v>
      </c>
      <c r="AW95" s="117">
        <v>0</v>
      </c>
      <c r="AX95" s="117">
        <v>-6.4077139467311597E-7</v>
      </c>
      <c r="AY95" s="117">
        <v>-9.4430653054148305E-7</v>
      </c>
      <c r="AZ95" s="117">
        <v>1.21346519574643E-5</v>
      </c>
      <c r="BA95" s="117">
        <v>4.7077048758741898E-7</v>
      </c>
      <c r="BB95" s="117">
        <v>7.6215593325813902E-6</v>
      </c>
      <c r="BC95" s="117">
        <v>-8.84853286664647E-8</v>
      </c>
      <c r="BD95" s="117">
        <v>-3.1967927815849801E-7</v>
      </c>
      <c r="BE95" s="117">
        <v>-7.8110403585144195E-6</v>
      </c>
      <c r="BF95" s="117">
        <v>-5.1703679057184902E-6</v>
      </c>
      <c r="BG95" s="117">
        <v>0</v>
      </c>
      <c r="BH95" s="117">
        <v>1.6879203482624001E-6</v>
      </c>
      <c r="BI95" s="117">
        <v>1.5368349675070201E-6</v>
      </c>
      <c r="BJ95" s="117">
        <v>4.1413947039707699E-6</v>
      </c>
      <c r="BK95" s="117">
        <v>-1.0575255813949901E-5</v>
      </c>
      <c r="BL95" s="117">
        <v>3.6811750688206803E-7</v>
      </c>
      <c r="BM95" s="117">
        <v>-1.05189278481399E-5</v>
      </c>
      <c r="BN95" s="117">
        <v>-2.2283749408810598E-6</v>
      </c>
      <c r="BO95" s="117">
        <v>-1.2800439107594699E-6</v>
      </c>
      <c r="BP95" s="117">
        <v>-3.09424992821201E-6</v>
      </c>
      <c r="BQ95" s="117">
        <v>0</v>
      </c>
      <c r="BR95" s="118">
        <v>-5.3150141465611303E-3</v>
      </c>
      <c r="BS95" s="117">
        <v>6.3695334507268497E-6</v>
      </c>
      <c r="BT95" s="117">
        <v>7.0224864697442299E-7</v>
      </c>
      <c r="BU95" s="117">
        <v>0</v>
      </c>
      <c r="BV95" s="117">
        <v>-4.00523553583211E-7</v>
      </c>
      <c r="BW95" s="117">
        <v>1.6348406611640399E-7</v>
      </c>
      <c r="BX95" s="117">
        <v>-4.8332978468666604E-6</v>
      </c>
      <c r="BY95" s="117">
        <v>-1.29986652264935E-6</v>
      </c>
      <c r="BZ95" s="117">
        <v>8.2793280978370594E-6</v>
      </c>
      <c r="CA95" s="117">
        <v>0</v>
      </c>
      <c r="CB95" s="117">
        <v>0</v>
      </c>
      <c r="CC95" s="117">
        <v>5.0478036490532796E-9</v>
      </c>
      <c r="CD95" s="117">
        <v>1.8167467250274099E-7</v>
      </c>
      <c r="CE95" s="117">
        <v>9.7691087082614203E-8</v>
      </c>
      <c r="CF95" s="117">
        <v>-7.1003404329782101E-8</v>
      </c>
      <c r="CG95" s="117">
        <v>1.0800273476470799E-7</v>
      </c>
      <c r="CH95" s="117">
        <v>-5.8659027531334002E-8</v>
      </c>
      <c r="CI95" s="117">
        <v>-2.3622792923312501E-7</v>
      </c>
      <c r="CJ95" s="117">
        <v>-1.4755587803557801E-7</v>
      </c>
      <c r="CK95" s="117">
        <v>-1.02359861836668E-7</v>
      </c>
      <c r="CL95" s="117">
        <v>-1.74436978985879E-7</v>
      </c>
      <c r="CM95" s="117">
        <v>6.7642908252728297E-8</v>
      </c>
      <c r="CN95" s="117">
        <v>1.8811089537973101E-7</v>
      </c>
      <c r="CO95" s="117">
        <v>7.59113805526654E-9</v>
      </c>
      <c r="CP95" s="117">
        <v>-1.4493024414626599E-7</v>
      </c>
      <c r="CQ95" s="117">
        <v>7.8161014671970005E-5</v>
      </c>
      <c r="CR95" s="117">
        <v>7.6900682590989902E-8</v>
      </c>
      <c r="CS95" s="117">
        <v>3.92921770902289E-7</v>
      </c>
      <c r="CT95" s="117">
        <v>-4.18688069592961E-8</v>
      </c>
      <c r="CU95" s="117">
        <v>2.4957551133985202E-7</v>
      </c>
      <c r="CV95" s="117">
        <v>1.4048878645086701E-7</v>
      </c>
      <c r="CW95" s="117">
        <v>8.0965816917876896E-8</v>
      </c>
      <c r="CX95" s="117">
        <v>3.8220008656352802E-7</v>
      </c>
      <c r="CY95" s="117">
        <v>2.9529643010488301E-6</v>
      </c>
      <c r="CZ95" s="117">
        <v>-1.8274593960766799E-6</v>
      </c>
      <c r="DA95" s="117">
        <v>8.3612746843042205E-7</v>
      </c>
      <c r="DB95" s="117">
        <v>-7.0816521611860905E-7</v>
      </c>
      <c r="DC95" s="117">
        <v>1.04867652493063E-6</v>
      </c>
      <c r="DD95" s="117">
        <v>1.12050135666827E-5</v>
      </c>
      <c r="DE95" s="117">
        <v>-1.1900754659919699E-6</v>
      </c>
      <c r="DF95" s="117">
        <v>-3.4553325720920299E-6</v>
      </c>
      <c r="DG95" s="117">
        <v>-4.8917981138007103E-7</v>
      </c>
      <c r="DH95" s="117">
        <v>3.5054784075353001E-7</v>
      </c>
      <c r="DI95" s="117">
        <v>2.7959681619647498E-6</v>
      </c>
      <c r="DJ95" s="117">
        <v>-7.1419150362122399E-7</v>
      </c>
      <c r="DK95" s="117">
        <v>3.1493857861955399E-6</v>
      </c>
      <c r="DL95" s="117">
        <v>-1.2191786094234499E-6</v>
      </c>
      <c r="DM95" s="117">
        <v>1.6904901378021699E-6</v>
      </c>
      <c r="DN95" s="117">
        <v>-5.9433315891792403E-6</v>
      </c>
      <c r="DO95" s="117">
        <v>1.6242338705990701E-7</v>
      </c>
      <c r="DP95" s="117">
        <v>3.0535792425887198E-6</v>
      </c>
      <c r="DQ95" s="117">
        <v>4.5862167696953797E-6</v>
      </c>
      <c r="DR95" s="117">
        <v>1.2323414136822101E-6</v>
      </c>
      <c r="DS95" s="117">
        <v>-3.3075235495522598E-6</v>
      </c>
      <c r="DT95" s="117">
        <v>-1.2506380569586301E-6</v>
      </c>
      <c r="DU95" s="117">
        <v>-5.5155402901590404E-7</v>
      </c>
      <c r="DV95" s="117">
        <v>-2.6561951691153001E-6</v>
      </c>
      <c r="DW95" s="120">
        <v>-7.2374112076783805E-7</v>
      </c>
    </row>
    <row r="96" spans="6:127" x14ac:dyDescent="0.25">
      <c r="G96" s="205"/>
      <c r="H96" s="7" t="s">
        <v>196</v>
      </c>
      <c r="I96" s="22" t="e" cm="1">
        <f t="array" aca="1" ref="I96" ca="1">INDIRECT("I"&amp;M96)*INDIRECT("I"&amp;N96)</f>
        <v>#VALUE!</v>
      </c>
      <c r="J96" s="23">
        <v>1.33610099374077E-2</v>
      </c>
      <c r="K96" s="12" t="str">
        <f t="shared" si="6"/>
        <v>HbA1C1</v>
      </c>
      <c r="L96" s="12" t="str">
        <f t="shared" si="7"/>
        <v>DIBAge</v>
      </c>
      <c r="M96" s="7">
        <f t="shared" si="8"/>
        <v>39</v>
      </c>
      <c r="N96" s="7">
        <f t="shared" si="9"/>
        <v>43</v>
      </c>
      <c r="P96" s="7" t="str">
        <f t="shared" si="10"/>
        <v>X</v>
      </c>
      <c r="Q96" s="7" t="str">
        <f t="shared" si="11"/>
        <v>X</v>
      </c>
      <c r="R96" s="7" t="str">
        <v>HbA1C1_DIBAge</v>
      </c>
      <c r="S96" s="128" t="s">
        <v>196</v>
      </c>
      <c r="T96" s="117">
        <v>-1.64661942057817E-8</v>
      </c>
      <c r="U96" s="117">
        <v>-4.2793828472544399E-7</v>
      </c>
      <c r="V96" s="117">
        <v>3.82105672922431E-7</v>
      </c>
      <c r="W96" s="117">
        <v>1.7974744622582201E-7</v>
      </c>
      <c r="X96" s="117">
        <v>1.1331782041104301E-7</v>
      </c>
      <c r="Y96" s="117">
        <v>-2.18397503028972E-5</v>
      </c>
      <c r="Z96" s="117">
        <v>-7.1151426494451305E-7</v>
      </c>
      <c r="AA96" s="117">
        <v>-2.8960080966652601E-7</v>
      </c>
      <c r="AB96" s="117">
        <v>4.1887276653104198E-7</v>
      </c>
      <c r="AC96" s="117">
        <v>4.4769129375117199E-7</v>
      </c>
      <c r="AD96" s="117">
        <v>-4.8893845494798703E-7</v>
      </c>
      <c r="AE96" s="117">
        <v>3.5838550277227801E-7</v>
      </c>
      <c r="AF96" s="117">
        <v>3.3927264629592399E-7</v>
      </c>
      <c r="AG96" s="117">
        <v>-1.3212028449422899E-6</v>
      </c>
      <c r="AH96" s="117">
        <v>-2.5139250401550701E-7</v>
      </c>
      <c r="AI96" s="117">
        <v>5.1949687249022301E-7</v>
      </c>
      <c r="AJ96" s="117">
        <v>6.5528651369550499E-7</v>
      </c>
      <c r="AK96" s="117">
        <v>6.6727541983787698E-7</v>
      </c>
      <c r="AL96" s="117">
        <v>1.0671468287221301E-6</v>
      </c>
      <c r="AM96" s="117">
        <v>-2.55022208635256E-5</v>
      </c>
      <c r="AN96" s="117">
        <v>-1.06992656712055E-7</v>
      </c>
      <c r="AO96" s="117">
        <v>-1.9804888590152202E-6</v>
      </c>
      <c r="AP96" s="117">
        <v>7.8655430507104502E-6</v>
      </c>
      <c r="AQ96" s="117">
        <v>-4.9439697303681702E-6</v>
      </c>
      <c r="AR96" s="117">
        <v>0</v>
      </c>
      <c r="AS96" s="117">
        <v>-1.4787434490412E-7</v>
      </c>
      <c r="AT96" s="117">
        <v>-5.3857202418380696E-6</v>
      </c>
      <c r="AU96" s="117">
        <v>0</v>
      </c>
      <c r="AV96" s="117">
        <v>2.4380729591690201E-5</v>
      </c>
      <c r="AW96" s="117">
        <v>0</v>
      </c>
      <c r="AX96" s="117">
        <v>3.7765701491631302E-7</v>
      </c>
      <c r="AY96" s="117">
        <v>-2.6272295599348001E-7</v>
      </c>
      <c r="AZ96" s="117">
        <v>1.34939470267964E-6</v>
      </c>
      <c r="BA96" s="117">
        <v>4.2252967659764702E-7</v>
      </c>
      <c r="BB96" s="117">
        <v>4.3849250340471799E-6</v>
      </c>
      <c r="BC96" s="117">
        <v>4.1090521722239398E-7</v>
      </c>
      <c r="BD96" s="117">
        <v>-5.8089510312532897E-6</v>
      </c>
      <c r="BE96" s="117">
        <v>-1.28542251542242E-6</v>
      </c>
      <c r="BF96" s="117">
        <v>2.3329255862958101E-9</v>
      </c>
      <c r="BG96" s="117">
        <v>0</v>
      </c>
      <c r="BH96" s="117">
        <v>2.2992436216588401E-6</v>
      </c>
      <c r="BI96" s="117">
        <v>-3.4512822656658099E-8</v>
      </c>
      <c r="BJ96" s="117">
        <v>7.4614848406661104E-7</v>
      </c>
      <c r="BK96" s="117">
        <v>-1.9530523997487299E-6</v>
      </c>
      <c r="BL96" s="117">
        <v>-8.7212583800551205E-8</v>
      </c>
      <c r="BM96" s="117">
        <v>4.4678985101096001E-6</v>
      </c>
      <c r="BN96" s="117">
        <v>-8.9457342952380596E-7</v>
      </c>
      <c r="BO96" s="117">
        <v>-1.66415584092238E-7</v>
      </c>
      <c r="BP96" s="117">
        <v>-1.68385636203308E-6</v>
      </c>
      <c r="BQ96" s="117">
        <v>0</v>
      </c>
      <c r="BR96" s="117">
        <v>-5.6580860360066101E-6</v>
      </c>
      <c r="BS96" s="117">
        <v>-7.4876807430003698E-6</v>
      </c>
      <c r="BT96" s="117">
        <v>-8.7048762129423998E-8</v>
      </c>
      <c r="BU96" s="117">
        <v>0</v>
      </c>
      <c r="BV96" s="117">
        <v>-1.14442432429864E-6</v>
      </c>
      <c r="BW96" s="117">
        <v>7.4062037499862498E-8</v>
      </c>
      <c r="BX96" s="117">
        <v>-6.82431459944189E-7</v>
      </c>
      <c r="BY96" s="117">
        <v>-1.5195844813353799E-6</v>
      </c>
      <c r="BZ96" s="117">
        <v>4.15016450481987E-6</v>
      </c>
      <c r="CA96" s="117">
        <v>0</v>
      </c>
      <c r="CB96" s="117">
        <v>0</v>
      </c>
      <c r="CC96" s="117">
        <v>6.3269293983185296E-9</v>
      </c>
      <c r="CD96" s="117">
        <v>-8.0010280653514595E-9</v>
      </c>
      <c r="CE96" s="117">
        <v>-7.9977834114734404E-9</v>
      </c>
      <c r="CF96" s="117">
        <v>1.0002011556788299E-7</v>
      </c>
      <c r="CG96" s="117">
        <v>2.8802434620831199E-8</v>
      </c>
      <c r="CH96" s="117">
        <v>-3.7876309476956097E-8</v>
      </c>
      <c r="CI96" s="117">
        <v>1.5581115695951299E-8</v>
      </c>
      <c r="CJ96" s="117">
        <v>4.0294555539943301E-8</v>
      </c>
      <c r="CK96" s="117">
        <v>-6.30222000519864E-8</v>
      </c>
      <c r="CL96" s="117">
        <v>-1.2251589903961101E-7</v>
      </c>
      <c r="CM96" s="117">
        <v>2.83543000851803E-8</v>
      </c>
      <c r="CN96" s="117">
        <v>2.5716022678282502E-7</v>
      </c>
      <c r="CO96" s="117">
        <v>6.3339469456808498E-8</v>
      </c>
      <c r="CP96" s="117">
        <v>-1.7759928466948801E-8</v>
      </c>
      <c r="CQ96" s="117">
        <v>7.6900682590880396E-8</v>
      </c>
      <c r="CR96" s="117">
        <v>5.0315749559866199E-6</v>
      </c>
      <c r="CS96" s="117">
        <v>-2.8480398633588003E-7</v>
      </c>
      <c r="CT96" s="117">
        <v>2.5339911956885301E-8</v>
      </c>
      <c r="CU96" s="117">
        <v>7.8225921042964895E-7</v>
      </c>
      <c r="CV96" s="117">
        <v>-6.5201997059829596E-8</v>
      </c>
      <c r="CW96" s="117">
        <v>-2.0613748432282199E-7</v>
      </c>
      <c r="CX96" s="117">
        <v>3.3748456186522902E-7</v>
      </c>
      <c r="CY96" s="117">
        <v>2.2669541873023199E-7</v>
      </c>
      <c r="CZ96" s="117">
        <v>-7.4254723691912098E-8</v>
      </c>
      <c r="DA96" s="117">
        <v>-4.2595157618587198E-7</v>
      </c>
      <c r="DB96" s="117">
        <v>-2.71248462927176E-7</v>
      </c>
      <c r="DC96" s="117">
        <v>-3.7871352095941499E-7</v>
      </c>
      <c r="DD96" s="117">
        <v>3.5116701982345801E-6</v>
      </c>
      <c r="DE96" s="117">
        <v>6.67415815935306E-7</v>
      </c>
      <c r="DF96" s="117">
        <v>-1.15421013622244E-6</v>
      </c>
      <c r="DG96" s="117">
        <v>-6.6313075349096403E-7</v>
      </c>
      <c r="DH96" s="117">
        <v>2.17235819872951E-7</v>
      </c>
      <c r="DI96" s="117">
        <v>4.5662360529001802E-7</v>
      </c>
      <c r="DJ96" s="117">
        <v>-2.7389447657705899E-7</v>
      </c>
      <c r="DK96" s="117">
        <v>2.0425007769523901E-6</v>
      </c>
      <c r="DL96" s="117">
        <v>-4.9961177863474405E-7</v>
      </c>
      <c r="DM96" s="117">
        <v>-4.5761762347002797E-6</v>
      </c>
      <c r="DN96" s="117">
        <v>-3.3912593573416701E-6</v>
      </c>
      <c r="DO96" s="117">
        <v>3.2214965896004899E-7</v>
      </c>
      <c r="DP96" s="117">
        <v>2.5233273517571598E-7</v>
      </c>
      <c r="DQ96" s="117">
        <v>3.2923664443488999E-6</v>
      </c>
      <c r="DR96" s="117">
        <v>-3.4247036808592698E-6</v>
      </c>
      <c r="DS96" s="117">
        <v>3.4997283903250701E-6</v>
      </c>
      <c r="DT96" s="117">
        <v>4.0736713566908102E-7</v>
      </c>
      <c r="DU96" s="117">
        <v>1.2510855653906601E-6</v>
      </c>
      <c r="DV96" s="117">
        <v>-2.0115972954638399E-6</v>
      </c>
      <c r="DW96" s="120">
        <v>-5.6072030289169799E-7</v>
      </c>
    </row>
    <row r="97" spans="7:127" x14ac:dyDescent="0.25">
      <c r="G97" s="205"/>
      <c r="H97" s="7" t="s">
        <v>197</v>
      </c>
      <c r="I97" s="22" cm="1">
        <f t="array" aca="1" ref="I97" ca="1">INDIRECT("I"&amp;M97)*INDIRECT("I"&amp;N97)</f>
        <v>0</v>
      </c>
      <c r="J97" s="23">
        <v>-2.70979754162891E-2</v>
      </c>
      <c r="K97" s="12" t="str">
        <f t="shared" si="6"/>
        <v>age</v>
      </c>
      <c r="L97" s="12" t="str">
        <f t="shared" si="7"/>
        <v>Amp</v>
      </c>
      <c r="M97" s="7">
        <f t="shared" si="8"/>
        <v>20</v>
      </c>
      <c r="N97" s="7">
        <f t="shared" si="9"/>
        <v>48</v>
      </c>
      <c r="P97" s="7" t="str">
        <f t="shared" si="10"/>
        <v>X</v>
      </c>
      <c r="Q97" s="7" t="str">
        <f t="shared" si="11"/>
        <v>X</v>
      </c>
      <c r="R97" s="7" t="str">
        <v>age_Amp</v>
      </c>
      <c r="S97" s="128" t="s">
        <v>197</v>
      </c>
      <c r="T97" s="117">
        <v>-2.2216371109453501E-7</v>
      </c>
      <c r="U97" s="117">
        <v>-7.25458967148037E-7</v>
      </c>
      <c r="V97" s="117">
        <v>1.2118911075124899E-6</v>
      </c>
      <c r="W97" s="117">
        <v>-2.84205993704943E-6</v>
      </c>
      <c r="X97" s="117">
        <v>1.8246384762730001E-6</v>
      </c>
      <c r="Y97" s="117">
        <v>-3.3910379695238401E-6</v>
      </c>
      <c r="Z97" s="117">
        <v>-1.11721546874923E-5</v>
      </c>
      <c r="AA97" s="117">
        <v>1.9925231860797901E-6</v>
      </c>
      <c r="AB97" s="117">
        <v>-1.28186058844688E-7</v>
      </c>
      <c r="AC97" s="117">
        <v>-2.37972420987425E-7</v>
      </c>
      <c r="AD97" s="117">
        <v>-2.0286992827678699E-7</v>
      </c>
      <c r="AE97" s="117">
        <v>-1.5288636259002501E-6</v>
      </c>
      <c r="AF97" s="117">
        <v>-5.33980585287617E-7</v>
      </c>
      <c r="AG97" s="117">
        <v>-1.1849713585600101E-5</v>
      </c>
      <c r="AH97" s="117">
        <v>5.1018047369472901E-7</v>
      </c>
      <c r="AI97" s="117">
        <v>2.3701234399971301E-6</v>
      </c>
      <c r="AJ97" s="117">
        <v>8.7860196492728304E-7</v>
      </c>
      <c r="AK97" s="117">
        <v>-5.5776319424211704E-7</v>
      </c>
      <c r="AL97" s="117">
        <v>-5.1749017460201496E-6</v>
      </c>
      <c r="AM97" s="117">
        <v>-4.0389494617189098E-7</v>
      </c>
      <c r="AN97" s="117">
        <v>-8.1720868483200504E-7</v>
      </c>
      <c r="AO97" s="117">
        <v>-6.9088216639635705E-8</v>
      </c>
      <c r="AP97" s="117">
        <v>6.6877083091159499E-5</v>
      </c>
      <c r="AQ97" s="117">
        <v>9.7794578871653192E-7</v>
      </c>
      <c r="AR97" s="117">
        <v>0</v>
      </c>
      <c r="AS97" s="117">
        <v>-2.83539240219854E-6</v>
      </c>
      <c r="AT97" s="117">
        <v>5.0381051029849099E-5</v>
      </c>
      <c r="AU97" s="117">
        <v>0</v>
      </c>
      <c r="AV97" s="118">
        <v>-4.3579544678117197E-3</v>
      </c>
      <c r="AW97" s="118">
        <v>0</v>
      </c>
      <c r="AX97" s="117">
        <v>-1.3051963708680499E-6</v>
      </c>
      <c r="AY97" s="117">
        <v>-4.7976331836253403E-8</v>
      </c>
      <c r="AZ97" s="117">
        <v>3.7579621235266301E-5</v>
      </c>
      <c r="BA97" s="117">
        <v>-1.0931768156862401E-8</v>
      </c>
      <c r="BB97" s="117">
        <v>-1.06823919817372E-5</v>
      </c>
      <c r="BC97" s="117">
        <v>1.70530855392344E-7</v>
      </c>
      <c r="BD97" s="117">
        <v>2.0974606421946499E-5</v>
      </c>
      <c r="BE97" s="117">
        <v>-5.2881172041736498E-6</v>
      </c>
      <c r="BF97" s="117">
        <v>5.1477501581502699E-7</v>
      </c>
      <c r="BG97" s="117">
        <v>0</v>
      </c>
      <c r="BH97" s="117">
        <v>-1.0885095227963E-5</v>
      </c>
      <c r="BI97" s="117">
        <v>-5.9757791505290805E-7</v>
      </c>
      <c r="BJ97" s="117">
        <v>2.7997731092787899E-6</v>
      </c>
      <c r="BK97" s="117">
        <v>6.7616901317273397E-8</v>
      </c>
      <c r="BL97" s="117">
        <v>-8.2525512019665098E-8</v>
      </c>
      <c r="BM97" s="117">
        <v>2.1170311817337202E-5</v>
      </c>
      <c r="BN97" s="117">
        <v>1.1536805215500101E-6</v>
      </c>
      <c r="BO97" s="117">
        <v>3.71745116648015E-6</v>
      </c>
      <c r="BP97" s="117">
        <v>-4.5286396917096097E-6</v>
      </c>
      <c r="BQ97" s="117">
        <v>0</v>
      </c>
      <c r="BR97" s="117">
        <v>-2.9979452677122999E-5</v>
      </c>
      <c r="BS97" s="117">
        <v>3.1749546873830499E-5</v>
      </c>
      <c r="BT97" s="117">
        <v>-2.5911822731480099E-6</v>
      </c>
      <c r="BU97" s="117">
        <v>0</v>
      </c>
      <c r="BV97" s="117">
        <v>-2.1644280685182302E-6</v>
      </c>
      <c r="BW97" s="117">
        <v>2.7455553241090002E-6</v>
      </c>
      <c r="BX97" s="117">
        <v>-2.6335852974068498E-6</v>
      </c>
      <c r="BY97" s="117">
        <v>-8.8276008462285607E-6</v>
      </c>
      <c r="BZ97" s="117">
        <v>-5.5752480658958303E-6</v>
      </c>
      <c r="CA97" s="117">
        <v>0</v>
      </c>
      <c r="CB97" s="117">
        <v>0</v>
      </c>
      <c r="CC97" s="117">
        <v>-8.3808595000373892E-9</v>
      </c>
      <c r="CD97" s="117">
        <v>2.3092089152180501E-8</v>
      </c>
      <c r="CE97" s="117">
        <v>-2.2167640062994899E-7</v>
      </c>
      <c r="CF97" s="117">
        <v>-4.1560874841905299E-7</v>
      </c>
      <c r="CG97" s="117">
        <v>6.64736041525296E-8</v>
      </c>
      <c r="CH97" s="117">
        <v>1.7108687159966199E-7</v>
      </c>
      <c r="CI97" s="117">
        <v>1.1553679883652299E-7</v>
      </c>
      <c r="CJ97" s="117">
        <v>-7.8750391143637505E-7</v>
      </c>
      <c r="CK97" s="117">
        <v>1.6705172305785201E-7</v>
      </c>
      <c r="CL97" s="117">
        <v>-8.47228456287467E-7</v>
      </c>
      <c r="CM97" s="117">
        <v>1.5126652343388801E-7</v>
      </c>
      <c r="CN97" s="117">
        <v>3.2760009642980503E-8</v>
      </c>
      <c r="CO97" s="117">
        <v>-2.7235095560995398E-7</v>
      </c>
      <c r="CP97" s="117">
        <v>-4.5837533824991202E-7</v>
      </c>
      <c r="CQ97" s="117">
        <v>3.9292177090221202E-7</v>
      </c>
      <c r="CR97" s="117">
        <v>-2.8480398633600099E-7</v>
      </c>
      <c r="CS97" s="117">
        <v>6.3215594988335494E-5</v>
      </c>
      <c r="CT97" s="117">
        <v>-1.5531082847704101E-7</v>
      </c>
      <c r="CU97" s="117">
        <v>1.4864488681126799E-7</v>
      </c>
      <c r="CV97" s="117">
        <v>6.5003133642636999E-9</v>
      </c>
      <c r="CW97" s="117">
        <v>-3.5046724116221001E-8</v>
      </c>
      <c r="CX97" s="117">
        <v>-3.1578297894876399E-6</v>
      </c>
      <c r="CY97" s="117">
        <v>-1.9038493023464699E-6</v>
      </c>
      <c r="CZ97" s="117">
        <v>1.9658649388612298E-6</v>
      </c>
      <c r="DA97" s="117">
        <v>-1.38341238387087E-6</v>
      </c>
      <c r="DB97" s="117">
        <v>-5.4468531235359902E-7</v>
      </c>
      <c r="DC97" s="117">
        <v>1.70940927111319E-6</v>
      </c>
      <c r="DD97" s="117">
        <v>-1.8398296322700799E-6</v>
      </c>
      <c r="DE97" s="117">
        <v>1.6394632331855701E-7</v>
      </c>
      <c r="DF97" s="117">
        <v>-7.2758845523976504E-7</v>
      </c>
      <c r="DG97" s="117">
        <v>-1.4565592493648201E-6</v>
      </c>
      <c r="DH97" s="117">
        <v>-2.40263553086638E-6</v>
      </c>
      <c r="DI97" s="117">
        <v>-3.3089661593530401E-6</v>
      </c>
      <c r="DJ97" s="117">
        <v>1.02115798545228E-6</v>
      </c>
      <c r="DK97" s="117">
        <v>4.2942275162624504E-6</v>
      </c>
      <c r="DL97" s="117">
        <v>7.8614295452631805E-7</v>
      </c>
      <c r="DM97" s="117">
        <v>6.9988862730356898E-7</v>
      </c>
      <c r="DN97" s="117">
        <v>6.0245031104745097E-6</v>
      </c>
      <c r="DO97" s="117">
        <v>-4.53790326085243E-6</v>
      </c>
      <c r="DP97" s="117">
        <v>2.8008280805974002E-6</v>
      </c>
      <c r="DQ97" s="117">
        <v>1.0322651394071501E-5</v>
      </c>
      <c r="DR97" s="117">
        <v>-1.31484149060944E-6</v>
      </c>
      <c r="DS97" s="117">
        <v>1.04036244127135E-6</v>
      </c>
      <c r="DT97" s="117">
        <v>-4.4228948465249798E-6</v>
      </c>
      <c r="DU97" s="117">
        <v>1.56034578067176E-6</v>
      </c>
      <c r="DV97" s="117">
        <v>-5.9393356202011704E-6</v>
      </c>
      <c r="DW97" s="120">
        <v>3.4254452208019903E-7</v>
      </c>
    </row>
    <row r="98" spans="7:127" x14ac:dyDescent="0.25">
      <c r="G98" s="205"/>
      <c r="H98" s="7" t="s">
        <v>198</v>
      </c>
      <c r="I98" s="22" t="e" cm="1">
        <f t="array" aca="1" ref="I98" ca="1">INDIRECT("I"&amp;M98)*INDIRECT("I"&amp;N98)</f>
        <v>#VALUE!</v>
      </c>
      <c r="J98" s="23">
        <v>-8.2585128124769407E-3</v>
      </c>
      <c r="K98" s="12" t="str">
        <f t="shared" si="6"/>
        <v>DIBAge</v>
      </c>
      <c r="L98" s="12" t="str">
        <f t="shared" si="7"/>
        <v>Can</v>
      </c>
      <c r="M98" s="7">
        <f t="shared" si="8"/>
        <v>43</v>
      </c>
      <c r="N98" s="7">
        <f t="shared" si="9"/>
        <v>54</v>
      </c>
      <c r="P98" s="7" t="str">
        <f t="shared" si="10"/>
        <v>X</v>
      </c>
      <c r="Q98" s="7" t="str">
        <f t="shared" si="11"/>
        <v>X</v>
      </c>
      <c r="R98" s="7" t="str">
        <v>DIBAge_Can</v>
      </c>
      <c r="S98" s="128" t="s">
        <v>198</v>
      </c>
      <c r="T98" s="117">
        <v>2.37351458870617E-8</v>
      </c>
      <c r="U98" s="117">
        <v>-9.3043315560018598E-8</v>
      </c>
      <c r="V98" s="117">
        <v>1.2776605514606201E-9</v>
      </c>
      <c r="W98" s="117">
        <v>-5.7984735219666902E-8</v>
      </c>
      <c r="X98" s="117">
        <v>1.6892912662790099E-8</v>
      </c>
      <c r="Y98" s="117">
        <v>2.29045098762006E-6</v>
      </c>
      <c r="Z98" s="117">
        <v>6.3192742771873997E-7</v>
      </c>
      <c r="AA98" s="117">
        <v>-1.1530818703276E-7</v>
      </c>
      <c r="AB98" s="117">
        <v>-9.7937309275371094E-8</v>
      </c>
      <c r="AC98" s="117">
        <v>-3.1403785661196201E-7</v>
      </c>
      <c r="AD98" s="117">
        <v>-2.4760730611748702E-7</v>
      </c>
      <c r="AE98" s="117">
        <v>6.2050645515171302E-8</v>
      </c>
      <c r="AF98" s="117">
        <v>5.8663929577404998E-8</v>
      </c>
      <c r="AG98" s="117">
        <v>4.3226211628376299E-8</v>
      </c>
      <c r="AH98" s="117">
        <v>-1.86262219538561E-7</v>
      </c>
      <c r="AI98" s="117">
        <v>-3.7626362305893297E-7</v>
      </c>
      <c r="AJ98" s="117">
        <v>2.1303070123130299E-7</v>
      </c>
      <c r="AK98" s="117">
        <v>-2.01386071964364E-7</v>
      </c>
      <c r="AL98" s="117">
        <v>7.9454510836191496E-7</v>
      </c>
      <c r="AM98" s="117">
        <v>5.74217270083542E-9</v>
      </c>
      <c r="AN98" s="117">
        <v>-2.4828042164568299E-7</v>
      </c>
      <c r="AO98" s="117">
        <v>-1.9425354964981799E-7</v>
      </c>
      <c r="AP98" s="117">
        <v>-1.15254601730415E-6</v>
      </c>
      <c r="AQ98" s="117">
        <v>-1.5059449674485101E-6</v>
      </c>
      <c r="AR98" s="117">
        <v>0</v>
      </c>
      <c r="AS98" s="117">
        <v>-4.5780517994310098E-6</v>
      </c>
      <c r="AT98" s="117">
        <v>-4.2963565344930597E-6</v>
      </c>
      <c r="AU98" s="117">
        <v>0</v>
      </c>
      <c r="AV98" s="117">
        <v>1.03080824184772E-5</v>
      </c>
      <c r="AW98" s="117">
        <v>0</v>
      </c>
      <c r="AX98" s="117">
        <v>1.0167498624164799E-6</v>
      </c>
      <c r="AY98" s="117">
        <v>-8.1724259293812897E-8</v>
      </c>
      <c r="AZ98" s="117">
        <v>3.5321935817242798E-6</v>
      </c>
      <c r="BA98" s="117">
        <v>1.5775154295076799E-7</v>
      </c>
      <c r="BB98" s="117">
        <v>1.6044588588110901E-6</v>
      </c>
      <c r="BC98" s="117">
        <v>4.0418560169166801E-9</v>
      </c>
      <c r="BD98" s="117">
        <v>5.1366186554692197E-7</v>
      </c>
      <c r="BE98" s="117">
        <v>-8.95952136852372E-7</v>
      </c>
      <c r="BF98" s="117">
        <v>-3.5263899938185E-7</v>
      </c>
      <c r="BG98" s="117">
        <v>0</v>
      </c>
      <c r="BH98" s="117">
        <v>7.65443719038749E-7</v>
      </c>
      <c r="BI98" s="117">
        <v>1.90746342683399E-7</v>
      </c>
      <c r="BJ98" s="117">
        <v>-1.11784072258776E-7</v>
      </c>
      <c r="BK98" s="117">
        <v>1.0630200379117901E-6</v>
      </c>
      <c r="BL98" s="117">
        <v>-8.6474970117095101E-8</v>
      </c>
      <c r="BM98" s="117">
        <v>4.1911041473783496E-6</v>
      </c>
      <c r="BN98" s="117">
        <v>-4.0771273389582202E-8</v>
      </c>
      <c r="BO98" s="117">
        <v>-1.05570332967917E-7</v>
      </c>
      <c r="BP98" s="117">
        <v>1.01340314085518E-6</v>
      </c>
      <c r="BQ98" s="117">
        <v>0</v>
      </c>
      <c r="BR98" s="117">
        <v>3.0449702793190802E-6</v>
      </c>
      <c r="BS98" s="117">
        <v>2.94047277040434E-7</v>
      </c>
      <c r="BT98" s="117">
        <v>-2.3974853030145498E-7</v>
      </c>
      <c r="BU98" s="117">
        <v>0</v>
      </c>
      <c r="BV98" s="117">
        <v>3.7200608514639302E-7</v>
      </c>
      <c r="BW98" s="117">
        <v>-3.62499961169904E-7</v>
      </c>
      <c r="BX98" s="117">
        <v>-7.7361115773395801E-8</v>
      </c>
      <c r="BY98" s="117">
        <v>-4.9403445450499204E-7</v>
      </c>
      <c r="BZ98" s="117">
        <v>-6.7557278083971806E-8</v>
      </c>
      <c r="CA98" s="117">
        <v>0</v>
      </c>
      <c r="CB98" s="117">
        <v>0</v>
      </c>
      <c r="CC98" s="117">
        <v>8.8580391033943603E-9</v>
      </c>
      <c r="CD98" s="117">
        <v>3.8072079039167499E-8</v>
      </c>
      <c r="CE98" s="117">
        <v>-3.5982986176419203E-8</v>
      </c>
      <c r="CF98" s="117">
        <v>-4.1513329846425901E-9</v>
      </c>
      <c r="CG98" s="117">
        <v>1.2844274444338E-8</v>
      </c>
      <c r="CH98" s="117">
        <v>-9.0977167684268094E-9</v>
      </c>
      <c r="CI98" s="117">
        <v>-7.5769610706818006E-9</v>
      </c>
      <c r="CJ98" s="117">
        <v>5.0536022050638499E-8</v>
      </c>
      <c r="CK98" s="117">
        <v>-1.92084218602564E-7</v>
      </c>
      <c r="CL98" s="117">
        <v>1.2688778517673901E-8</v>
      </c>
      <c r="CM98" s="117">
        <v>-4.7545334596694597E-9</v>
      </c>
      <c r="CN98" s="117">
        <v>-7.5743542886632607E-9</v>
      </c>
      <c r="CO98" s="117">
        <v>1.8669065447035599E-9</v>
      </c>
      <c r="CP98" s="117">
        <v>-2.6006231216383998E-8</v>
      </c>
      <c r="CQ98" s="117">
        <v>-4.18688069593078E-8</v>
      </c>
      <c r="CR98" s="117">
        <v>2.53399119568872E-8</v>
      </c>
      <c r="CS98" s="117">
        <v>-1.5531082847718299E-7</v>
      </c>
      <c r="CT98" s="117">
        <v>2.06648670074068E-6</v>
      </c>
      <c r="CU98" s="117">
        <v>1.14127934284449E-7</v>
      </c>
      <c r="CV98" s="117">
        <v>-1.06536469125479E-7</v>
      </c>
      <c r="CW98" s="117">
        <v>1.15439145719758E-7</v>
      </c>
      <c r="CX98" s="117">
        <v>-1.6399568216907601E-8</v>
      </c>
      <c r="CY98" s="117">
        <v>-2.3289222367826E-7</v>
      </c>
      <c r="CZ98" s="117">
        <v>1.3110622163771101E-7</v>
      </c>
      <c r="DA98" s="117">
        <v>-2.5502680925927899E-6</v>
      </c>
      <c r="DB98" s="117">
        <v>-8.5158372825107294E-9</v>
      </c>
      <c r="DC98" s="117">
        <v>2.3525478695440601E-7</v>
      </c>
      <c r="DD98" s="117">
        <v>-7.2238895275956505E-7</v>
      </c>
      <c r="DE98" s="117">
        <v>3.5785984804089199E-6</v>
      </c>
      <c r="DF98" s="117">
        <v>5.3565291860372997E-10</v>
      </c>
      <c r="DG98" s="117">
        <v>7.3329322125816498E-8</v>
      </c>
      <c r="DH98" s="117">
        <v>1.5392787888188501E-8</v>
      </c>
      <c r="DI98" s="117">
        <v>2.0137718324212999E-8</v>
      </c>
      <c r="DJ98" s="117">
        <v>1.1662086009930799E-8</v>
      </c>
      <c r="DK98" s="117">
        <v>-6.57951746675409E-7</v>
      </c>
      <c r="DL98" s="117">
        <v>2.2625028649520901E-7</v>
      </c>
      <c r="DM98" s="117">
        <v>-4.88783788397725E-7</v>
      </c>
      <c r="DN98" s="117">
        <v>2.1981889985145901E-7</v>
      </c>
      <c r="DO98" s="117">
        <v>6.8873802686686903E-7</v>
      </c>
      <c r="DP98" s="117">
        <v>-3.2732867272800201E-6</v>
      </c>
      <c r="DQ98" s="117">
        <v>5.1663371150355502E-8</v>
      </c>
      <c r="DR98" s="117">
        <v>-1.35259180835408E-6</v>
      </c>
      <c r="DS98" s="117">
        <v>-6.4011376241169705E-7</v>
      </c>
      <c r="DT98" s="117">
        <v>-3.3529595145111299E-8</v>
      </c>
      <c r="DU98" s="117">
        <v>2.0992402694078799E-7</v>
      </c>
      <c r="DV98" s="117">
        <v>-1.8135953208375401E-6</v>
      </c>
      <c r="DW98" s="120">
        <v>-3.0911045086727199E-7</v>
      </c>
    </row>
    <row r="99" spans="7:127" x14ac:dyDescent="0.25">
      <c r="G99" s="205"/>
      <c r="H99" s="7" t="s">
        <v>199</v>
      </c>
      <c r="I99" s="22" cm="1">
        <f t="array" aca="1" ref="I99" ca="1">INDIRECT("I"&amp;M99)*INDIRECT("I"&amp;N99)</f>
        <v>0</v>
      </c>
      <c r="J99" s="23">
        <v>-0.18347864354549001</v>
      </c>
      <c r="K99" s="12" t="str">
        <f t="shared" si="6"/>
        <v>AF</v>
      </c>
      <c r="L99" s="12" t="str">
        <f t="shared" si="7"/>
        <v>HF</v>
      </c>
      <c r="M99" s="7">
        <f t="shared" si="8"/>
        <v>45</v>
      </c>
      <c r="N99" s="7">
        <f t="shared" si="9"/>
        <v>65</v>
      </c>
      <c r="P99" s="7" t="str">
        <f t="shared" si="10"/>
        <v>X</v>
      </c>
      <c r="Q99" s="7" t="str">
        <f t="shared" si="11"/>
        <v>X</v>
      </c>
      <c r="R99" s="7" t="str">
        <v>AF_HF</v>
      </c>
      <c r="S99" s="128" t="s">
        <v>199</v>
      </c>
      <c r="T99" s="117">
        <v>1.66397220393245E-6</v>
      </c>
      <c r="U99" s="117">
        <v>-3.0685219372936102E-6</v>
      </c>
      <c r="V99" s="117">
        <v>2.0199052799753001E-6</v>
      </c>
      <c r="W99" s="117">
        <v>-5.14513145640401E-6</v>
      </c>
      <c r="X99" s="117">
        <v>5.43005005663854E-7</v>
      </c>
      <c r="Y99" s="117">
        <v>8.5922803878812497E-5</v>
      </c>
      <c r="Z99" s="117">
        <v>-5.1491043970212903E-6</v>
      </c>
      <c r="AA99" s="117">
        <v>4.1495180045240096E-6</v>
      </c>
      <c r="AB99" s="117">
        <v>5.6402934837770403E-6</v>
      </c>
      <c r="AC99" s="117">
        <v>1.65651989038032E-6</v>
      </c>
      <c r="AD99" s="117">
        <v>1.78096374925921E-6</v>
      </c>
      <c r="AE99" s="117">
        <v>-4.0204473914976896E-6</v>
      </c>
      <c r="AF99" s="117">
        <v>-9.1699686302652698E-7</v>
      </c>
      <c r="AG99" s="117">
        <v>3.6686737529983897E-5</v>
      </c>
      <c r="AH99" s="117">
        <v>-5.2297940707948398E-6</v>
      </c>
      <c r="AI99" s="117">
        <v>5.7780812894416396E-6</v>
      </c>
      <c r="AJ99" s="117">
        <v>7.34535181907029E-6</v>
      </c>
      <c r="AK99" s="117">
        <v>-6.3698356763555004E-6</v>
      </c>
      <c r="AL99" s="117">
        <v>-1.19783715774056E-5</v>
      </c>
      <c r="AM99" s="117">
        <v>-3.423585724028E-6</v>
      </c>
      <c r="AN99" s="117">
        <v>1.0418185877042199E-6</v>
      </c>
      <c r="AO99" s="117">
        <v>1.3601928323352599E-7</v>
      </c>
      <c r="AP99" s="117">
        <v>2.50026202132206E-5</v>
      </c>
      <c r="AQ99" s="117">
        <v>-1.0855010196058901E-6</v>
      </c>
      <c r="AR99" s="117">
        <v>0</v>
      </c>
      <c r="AS99" s="118">
        <v>-5.5635437651839503E-4</v>
      </c>
      <c r="AT99" s="117">
        <v>-4.1785980173514402E-5</v>
      </c>
      <c r="AU99" s="117">
        <v>0</v>
      </c>
      <c r="AV99" s="117">
        <v>-2.23530742133724E-5</v>
      </c>
      <c r="AW99" s="117">
        <v>0</v>
      </c>
      <c r="AX99" s="117">
        <v>-7.0735968121192303E-6</v>
      </c>
      <c r="AY99" s="117">
        <v>1.3229613078483E-5</v>
      </c>
      <c r="AZ99" s="117">
        <v>6.4363497958373503E-5</v>
      </c>
      <c r="BA99" s="117">
        <v>5.3982506581426099E-6</v>
      </c>
      <c r="BB99" s="117">
        <v>-5.3794674748927603E-6</v>
      </c>
      <c r="BC99" s="117">
        <v>2.3680513485729499E-5</v>
      </c>
      <c r="BD99" s="118">
        <v>1.02661429749464E-4</v>
      </c>
      <c r="BE99" s="117">
        <v>-2.0165723827781002E-5</v>
      </c>
      <c r="BF99" s="117">
        <v>1.09447332051932E-5</v>
      </c>
      <c r="BG99" s="117">
        <v>0</v>
      </c>
      <c r="BH99" s="117">
        <v>8.6815900309298394E-6</v>
      </c>
      <c r="BI99" s="117">
        <v>-1.1157261523189301E-6</v>
      </c>
      <c r="BJ99" s="117">
        <v>-1.0420058632418601E-5</v>
      </c>
      <c r="BK99" s="117">
        <v>2.8618664871514801E-5</v>
      </c>
      <c r="BL99" s="117">
        <v>1.2130565033596499E-6</v>
      </c>
      <c r="BM99" s="117">
        <v>2.3164352723026199E-5</v>
      </c>
      <c r="BN99" s="117">
        <v>1.0719022071781801E-5</v>
      </c>
      <c r="BO99" s="117">
        <v>-2.1477805193415099E-6</v>
      </c>
      <c r="BP99" s="117">
        <v>1.6976763827079601E-5</v>
      </c>
      <c r="BQ99" s="117">
        <v>0</v>
      </c>
      <c r="BR99" s="117">
        <v>-1.20097626692278E-5</v>
      </c>
      <c r="BS99" s="117">
        <v>1.4538772005549E-5</v>
      </c>
      <c r="BT99" s="117">
        <v>-6.2078981526813999E-7</v>
      </c>
      <c r="BU99" s="117">
        <v>0</v>
      </c>
      <c r="BV99" s="117">
        <v>-1.5808822595650399E-6</v>
      </c>
      <c r="BW99" s="117">
        <v>4.5852441197125599E-6</v>
      </c>
      <c r="BX99" s="117">
        <v>1.2684396088964801E-6</v>
      </c>
      <c r="BY99" s="117">
        <v>-1.2633854672777299E-5</v>
      </c>
      <c r="BZ99" s="117">
        <v>2.4571269993745899E-5</v>
      </c>
      <c r="CA99" s="117">
        <v>0</v>
      </c>
      <c r="CB99" s="117">
        <v>0</v>
      </c>
      <c r="CC99" s="117">
        <v>6.0817888698104198E-9</v>
      </c>
      <c r="CD99" s="117">
        <v>1.99094198906654E-6</v>
      </c>
      <c r="CE99" s="117">
        <v>-3.3589309326098198E-6</v>
      </c>
      <c r="CF99" s="117">
        <v>-1.3322304421281701E-8</v>
      </c>
      <c r="CG99" s="117">
        <v>3.2308076489548198E-7</v>
      </c>
      <c r="CH99" s="117">
        <v>-1.9916207291300201E-7</v>
      </c>
      <c r="CI99" s="117">
        <v>-1.6486539358385099E-8</v>
      </c>
      <c r="CJ99" s="117">
        <v>8.9785812045233299E-7</v>
      </c>
      <c r="CK99" s="117">
        <v>-3.5362163274799701E-8</v>
      </c>
      <c r="CL99" s="117">
        <v>-3.1990460329006799E-7</v>
      </c>
      <c r="CM99" s="117">
        <v>-4.3997380020531502E-7</v>
      </c>
      <c r="CN99" s="117">
        <v>-1.0628064410752999E-6</v>
      </c>
      <c r="CO99" s="117">
        <v>-9.8985914748588899E-7</v>
      </c>
      <c r="CP99" s="117">
        <v>-7.3810227980605601E-7</v>
      </c>
      <c r="CQ99" s="117">
        <v>2.4957551134011E-7</v>
      </c>
      <c r="CR99" s="117">
        <v>7.8225921042983805E-7</v>
      </c>
      <c r="CS99" s="117">
        <v>1.4864488681104E-7</v>
      </c>
      <c r="CT99" s="117">
        <v>1.14127934284492E-7</v>
      </c>
      <c r="CU99" s="118">
        <v>7.9726695847234796E-4</v>
      </c>
      <c r="CV99" s="117">
        <v>1.4859832951900501E-7</v>
      </c>
      <c r="CW99" s="117">
        <v>-4.4829583685660801E-7</v>
      </c>
      <c r="CX99" s="117">
        <v>-2.94630463271592E-5</v>
      </c>
      <c r="CY99" s="117">
        <v>6.8871177461868702E-6</v>
      </c>
      <c r="CZ99" s="117">
        <v>1.06542118999129E-6</v>
      </c>
      <c r="DA99" s="117">
        <v>-1.1795408368708899E-5</v>
      </c>
      <c r="DB99" s="117">
        <v>4.83036033484959E-6</v>
      </c>
      <c r="DC99" s="117">
        <v>-3.7797171133388497E-5</v>
      </c>
      <c r="DD99" s="117">
        <v>-1.8814060393915698E-5</v>
      </c>
      <c r="DE99" s="117">
        <v>6.2456096123615997E-5</v>
      </c>
      <c r="DF99" s="117">
        <v>3.7405595358545399E-6</v>
      </c>
      <c r="DG99" s="117">
        <v>1.4480286001876101E-6</v>
      </c>
      <c r="DH99" s="117">
        <v>2.6161351629248301E-5</v>
      </c>
      <c r="DI99" s="117">
        <v>-8.7121321397541496E-6</v>
      </c>
      <c r="DJ99" s="117">
        <v>2.09009638009052E-6</v>
      </c>
      <c r="DK99" s="117">
        <v>-1.6813897023388599E-5</v>
      </c>
      <c r="DL99" s="117">
        <v>5.2950036813932099E-6</v>
      </c>
      <c r="DM99" s="117">
        <v>-1.39046974182294E-5</v>
      </c>
      <c r="DN99" s="117">
        <v>-2.4597290775826599E-5</v>
      </c>
      <c r="DO99" s="117">
        <v>-6.0125961016059301E-6</v>
      </c>
      <c r="DP99" s="117">
        <v>-9.5065642824851199E-6</v>
      </c>
      <c r="DQ99" s="117">
        <v>-8.1459917690154597E-6</v>
      </c>
      <c r="DR99" s="117">
        <v>7.0107109884476299E-6</v>
      </c>
      <c r="DS99" s="117">
        <v>-1.5990169012387799E-5</v>
      </c>
      <c r="DT99" s="117">
        <v>-2.3422096226156001E-5</v>
      </c>
      <c r="DU99" s="117">
        <v>2.2515363272314002E-6</v>
      </c>
      <c r="DV99" s="117">
        <v>-1.9870803946896601E-5</v>
      </c>
      <c r="DW99" s="120">
        <v>2.5538635224075399E-5</v>
      </c>
    </row>
    <row r="100" spans="7:127" x14ac:dyDescent="0.25">
      <c r="G100" s="205"/>
      <c r="H100" s="7" t="s">
        <v>153</v>
      </c>
      <c r="I100" s="22" t="e" cm="1">
        <f t="array" aca="1" ref="I100" ca="1">INDIRECT("I"&amp;M100)*INDIRECT("I"&amp;N100)</f>
        <v>#VALUE!</v>
      </c>
      <c r="J100" s="23">
        <v>-1.4159483865436201E-2</v>
      </c>
      <c r="K100" s="12" t="str">
        <f t="shared" si="6"/>
        <v>DIBAge</v>
      </c>
      <c r="L100" s="12" t="str">
        <f t="shared" si="7"/>
        <v>Ano</v>
      </c>
      <c r="M100" s="7">
        <f t="shared" si="8"/>
        <v>43</v>
      </c>
      <c r="N100" s="7">
        <f t="shared" si="9"/>
        <v>50</v>
      </c>
      <c r="P100" s="7" t="str">
        <f t="shared" si="10"/>
        <v>X</v>
      </c>
      <c r="Q100" s="7" t="str">
        <f t="shared" si="11"/>
        <v>X</v>
      </c>
      <c r="R100" s="7" t="str">
        <v>DIBAge_Ano</v>
      </c>
      <c r="S100" s="128" t="s">
        <v>153</v>
      </c>
      <c r="T100" s="117">
        <v>2.8781268810897302E-8</v>
      </c>
      <c r="U100" s="117">
        <v>2.8475089543971002E-7</v>
      </c>
      <c r="V100" s="117">
        <v>1.14993481958329E-7</v>
      </c>
      <c r="W100" s="117">
        <v>7.1077398589038897E-7</v>
      </c>
      <c r="X100" s="117">
        <v>-5.0411258631760399E-7</v>
      </c>
      <c r="Y100" s="117">
        <v>2.5046561345544701E-6</v>
      </c>
      <c r="Z100" s="117">
        <v>4.0855762524415898E-6</v>
      </c>
      <c r="AA100" s="117">
        <v>9.63152116641618E-8</v>
      </c>
      <c r="AB100" s="117">
        <v>-4.1649056808836501E-7</v>
      </c>
      <c r="AC100" s="117">
        <v>1.4231475102771101E-8</v>
      </c>
      <c r="AD100" s="117">
        <v>1.1960308002274201E-6</v>
      </c>
      <c r="AE100" s="117">
        <v>-1.6811385338485801E-6</v>
      </c>
      <c r="AF100" s="117">
        <v>3.0645237153094298E-7</v>
      </c>
      <c r="AG100" s="117">
        <v>-3.3840643064203001E-6</v>
      </c>
      <c r="AH100" s="117">
        <v>-1.8637888482319501E-7</v>
      </c>
      <c r="AI100" s="117">
        <v>-6.5552647738314998E-7</v>
      </c>
      <c r="AJ100" s="117">
        <v>-2.7935767494505601E-7</v>
      </c>
      <c r="AK100" s="117">
        <v>-3.5947555690233601E-7</v>
      </c>
      <c r="AL100" s="117">
        <v>3.2483727228517001E-6</v>
      </c>
      <c r="AM100" s="117">
        <v>-4.8086561329919799E-7</v>
      </c>
      <c r="AN100" s="117">
        <v>-5.691830386993E-7</v>
      </c>
      <c r="AO100" s="117">
        <v>1.5370231126240101E-6</v>
      </c>
      <c r="AP100" s="117">
        <v>3.5419028555436999E-7</v>
      </c>
      <c r="AQ100" s="117">
        <v>-1.26365542155416E-7</v>
      </c>
      <c r="AR100" s="117">
        <v>0</v>
      </c>
      <c r="AS100" s="117">
        <v>1.7652455472805401E-6</v>
      </c>
      <c r="AT100" s="117">
        <v>5.1015429035157597E-6</v>
      </c>
      <c r="AU100" s="117">
        <v>0</v>
      </c>
      <c r="AV100" s="117">
        <v>-4.1359051443871801E-7</v>
      </c>
      <c r="AW100" s="117">
        <v>0</v>
      </c>
      <c r="AX100" s="117">
        <v>-8.3673281381588301E-5</v>
      </c>
      <c r="AY100" s="117">
        <v>-5.4772025722598105E-7</v>
      </c>
      <c r="AZ100" s="117">
        <v>-9.4065435085790405E-6</v>
      </c>
      <c r="BA100" s="117">
        <v>-2.8795193849136099E-6</v>
      </c>
      <c r="BB100" s="117">
        <v>-5.5495221913134696E-6</v>
      </c>
      <c r="BC100" s="117">
        <v>1.16453654840923E-6</v>
      </c>
      <c r="BD100" s="117">
        <v>1.04847819908296E-5</v>
      </c>
      <c r="BE100" s="117">
        <v>8.0672992369981098E-6</v>
      </c>
      <c r="BF100" s="117">
        <v>9.7758392843595696E-7</v>
      </c>
      <c r="BG100" s="117">
        <v>0</v>
      </c>
      <c r="BH100" s="117">
        <v>3.58546777807553E-6</v>
      </c>
      <c r="BI100" s="117">
        <v>2.4873963997307399E-7</v>
      </c>
      <c r="BJ100" s="117">
        <v>-5.7964067323564803E-7</v>
      </c>
      <c r="BK100" s="117">
        <v>-7.1898371008645797E-6</v>
      </c>
      <c r="BL100" s="117">
        <v>7.84747069233694E-7</v>
      </c>
      <c r="BM100" s="117">
        <v>1.8240661918252499E-6</v>
      </c>
      <c r="BN100" s="117">
        <v>8.7245811316431995E-7</v>
      </c>
      <c r="BO100" s="117">
        <v>5.3947807775564505E-7</v>
      </c>
      <c r="BP100" s="117">
        <v>3.3933378245381202E-6</v>
      </c>
      <c r="BQ100" s="117">
        <v>0</v>
      </c>
      <c r="BR100" s="117">
        <v>-5.3386972558501002E-6</v>
      </c>
      <c r="BS100" s="117">
        <v>-5.0582220135384303E-6</v>
      </c>
      <c r="BT100" s="117">
        <v>5.2837266380395998E-7</v>
      </c>
      <c r="BU100" s="117">
        <v>0</v>
      </c>
      <c r="BV100" s="117">
        <v>2.4402022930896201E-7</v>
      </c>
      <c r="BW100" s="117">
        <v>-7.0464691197658104E-7</v>
      </c>
      <c r="BX100" s="117">
        <v>-1.9963134371804102E-6</v>
      </c>
      <c r="BY100" s="117">
        <v>-2.9334402685449701E-6</v>
      </c>
      <c r="BZ100" s="117">
        <v>-1.3055284819134599E-6</v>
      </c>
      <c r="CA100" s="117">
        <v>0</v>
      </c>
      <c r="CB100" s="117">
        <v>0</v>
      </c>
      <c r="CC100" s="117">
        <v>-3.54625462797257E-9</v>
      </c>
      <c r="CD100" s="117">
        <v>-2.42236371379655E-8</v>
      </c>
      <c r="CE100" s="117">
        <v>1.1823832991703E-9</v>
      </c>
      <c r="CF100" s="117">
        <v>6.6865434224648804E-8</v>
      </c>
      <c r="CG100" s="117">
        <v>-1.08276258180531E-7</v>
      </c>
      <c r="CH100" s="117">
        <v>-4.03216280116233E-8</v>
      </c>
      <c r="CI100" s="117">
        <v>-4.1885059302688497E-8</v>
      </c>
      <c r="CJ100" s="117">
        <v>-8.1992910563274094E-8</v>
      </c>
      <c r="CK100" s="117">
        <v>8.10221197239694E-8</v>
      </c>
      <c r="CL100" s="117">
        <v>-9.0481384929718505E-9</v>
      </c>
      <c r="CM100" s="117">
        <v>5.8285934437659702E-8</v>
      </c>
      <c r="CN100" s="117">
        <v>-3.2970062982662602E-10</v>
      </c>
      <c r="CO100" s="117">
        <v>-3.0006923309535198E-8</v>
      </c>
      <c r="CP100" s="117">
        <v>1.01620302926829E-7</v>
      </c>
      <c r="CQ100" s="117">
        <v>1.40488786450866E-7</v>
      </c>
      <c r="CR100" s="117">
        <v>-6.5201997059842897E-8</v>
      </c>
      <c r="CS100" s="117">
        <v>6.5003133642807398E-9</v>
      </c>
      <c r="CT100" s="117">
        <v>-1.06536469125482E-7</v>
      </c>
      <c r="CU100" s="117">
        <v>1.4859832951904101E-7</v>
      </c>
      <c r="CV100" s="117">
        <v>1.3595804017517401E-5</v>
      </c>
      <c r="CW100" s="117">
        <v>-2.3571418157113201E-7</v>
      </c>
      <c r="CX100" s="117">
        <v>-3.9427328501949801E-7</v>
      </c>
      <c r="CY100" s="117">
        <v>-9.9091961783370109E-7</v>
      </c>
      <c r="CZ100" s="117">
        <v>2.6976703728753202E-7</v>
      </c>
      <c r="DA100" s="117">
        <v>-1.4716966330500101E-6</v>
      </c>
      <c r="DB100" s="117">
        <v>-3.5166131112512297E-8</v>
      </c>
      <c r="DC100" s="117">
        <v>-5.1525497660996305E-7</v>
      </c>
      <c r="DD100" s="117">
        <v>7.1401278892449199E-6</v>
      </c>
      <c r="DE100" s="117">
        <v>6.5968829549682401E-7</v>
      </c>
      <c r="DF100" s="117">
        <v>1.79354915072821E-6</v>
      </c>
      <c r="DG100" s="117">
        <v>5.0426930113569003E-7</v>
      </c>
      <c r="DH100" s="117">
        <v>-2.4252868655227701E-6</v>
      </c>
      <c r="DI100" s="117">
        <v>6.0359368330725503E-6</v>
      </c>
      <c r="DJ100" s="117">
        <v>1.14385448777628E-6</v>
      </c>
      <c r="DK100" s="117">
        <v>-5.52634190106862E-6</v>
      </c>
      <c r="DL100" s="117">
        <v>-8.0911353024330795E-7</v>
      </c>
      <c r="DM100" s="117">
        <v>1.33930883345224E-6</v>
      </c>
      <c r="DN100" s="117">
        <v>-8.1443462044660701E-7</v>
      </c>
      <c r="DO100" s="117">
        <v>2.1486559438066001E-6</v>
      </c>
      <c r="DP100" s="117">
        <v>1.6611471325209199E-6</v>
      </c>
      <c r="DQ100" s="117">
        <v>1.82375378207463E-6</v>
      </c>
      <c r="DR100" s="117">
        <v>3.0785868598499E-7</v>
      </c>
      <c r="DS100" s="117">
        <v>-1.69702741829562E-6</v>
      </c>
      <c r="DT100" s="117">
        <v>2.67722291704439E-6</v>
      </c>
      <c r="DU100" s="117">
        <v>3.0344748199528301E-6</v>
      </c>
      <c r="DV100" s="117">
        <v>-1.9076216429072401E-7</v>
      </c>
      <c r="DW100" s="120">
        <v>-3.3232637715916698E-5</v>
      </c>
    </row>
    <row r="101" spans="7:127" x14ac:dyDescent="0.25">
      <c r="G101" s="205"/>
      <c r="H101" s="7" t="s">
        <v>200</v>
      </c>
      <c r="I101" s="22" t="e" cm="1">
        <f t="array" aca="1" ref="I101" ca="1">INDIRECT("I"&amp;M101)*INDIRECT("I"&amp;N101)</f>
        <v>#VALUE!</v>
      </c>
      <c r="J101" s="23">
        <v>-9.8345232802710299E-3</v>
      </c>
      <c r="K101" s="12" t="str">
        <f t="shared" si="6"/>
        <v>DIBAge</v>
      </c>
      <c r="L101" s="12" t="str">
        <f t="shared" si="7"/>
        <v>MLD</v>
      </c>
      <c r="M101" s="7">
        <f t="shared" si="8"/>
        <v>43</v>
      </c>
      <c r="N101" s="7">
        <f t="shared" si="9"/>
        <v>69</v>
      </c>
      <c r="P101" s="7" t="str">
        <f t="shared" si="10"/>
        <v>X</v>
      </c>
      <c r="Q101" s="7" t="str">
        <f t="shared" si="11"/>
        <v>X</v>
      </c>
      <c r="R101" s="7" t="str">
        <v>DIBAge_MLD</v>
      </c>
      <c r="S101" s="128" t="s">
        <v>200</v>
      </c>
      <c r="T101" s="25">
        <v>-6.0425611261613901E-8</v>
      </c>
      <c r="U101" s="25">
        <v>5.5270912935812698E-8</v>
      </c>
      <c r="V101" s="25">
        <v>9.5784612355439604E-8</v>
      </c>
      <c r="W101" s="25">
        <v>-1.2168121674575701E-6</v>
      </c>
      <c r="X101" s="25">
        <v>1.0147695143491899E-6</v>
      </c>
      <c r="Y101" s="25">
        <v>1.47234977251522E-5</v>
      </c>
      <c r="Z101" s="25">
        <v>-8.1621918129813403E-7</v>
      </c>
      <c r="AA101" s="25">
        <v>-4.2850126430400397E-7</v>
      </c>
      <c r="AB101" s="25">
        <v>3.0411006913555701E-7</v>
      </c>
      <c r="AC101" s="25">
        <v>6.9162766310227303E-7</v>
      </c>
      <c r="AD101" s="25">
        <v>-2.9057001340943099E-7</v>
      </c>
      <c r="AE101" s="25">
        <v>3.8438159116639502E-7</v>
      </c>
      <c r="AF101" s="25">
        <v>-1.9202536532193801E-7</v>
      </c>
      <c r="AG101" s="25">
        <v>-1.02845090192805E-5</v>
      </c>
      <c r="AH101" s="25">
        <v>-3.5096208523623098E-7</v>
      </c>
      <c r="AI101" s="25">
        <v>2.07018745414432E-7</v>
      </c>
      <c r="AJ101" s="25">
        <v>1.0431561137389301E-7</v>
      </c>
      <c r="AK101" s="25">
        <v>1.0091787402996201E-6</v>
      </c>
      <c r="AL101" s="25">
        <v>1.4958436543556301E-6</v>
      </c>
      <c r="AM101" s="25">
        <v>3.3970251287332899E-7</v>
      </c>
      <c r="AN101" s="25">
        <v>2.1301675651815501E-7</v>
      </c>
      <c r="AO101" s="25">
        <v>1.4343237981530901E-6</v>
      </c>
      <c r="AP101" s="25">
        <v>-9.0005940078440995E-6</v>
      </c>
      <c r="AQ101" s="25">
        <v>-1.4595333485461099E-6</v>
      </c>
      <c r="AR101" s="25">
        <v>0</v>
      </c>
      <c r="AS101" s="25">
        <v>-5.8484753887203398E-6</v>
      </c>
      <c r="AT101" s="25">
        <v>-1.0902182120990901E-5</v>
      </c>
      <c r="AU101" s="25">
        <v>0</v>
      </c>
      <c r="AV101" s="25">
        <v>7.6987333891389502E-6</v>
      </c>
      <c r="AW101" s="25">
        <v>0</v>
      </c>
      <c r="AX101" s="25">
        <v>4.18234898148534E-6</v>
      </c>
      <c r="AY101" s="25">
        <v>4.4550085125569598E-7</v>
      </c>
      <c r="AZ101" s="25">
        <v>1.0863944184960799E-5</v>
      </c>
      <c r="BA101" s="25">
        <v>1.49816088833251E-7</v>
      </c>
      <c r="BB101" s="25">
        <v>-1.7868008624036601E-6</v>
      </c>
      <c r="BC101" s="25">
        <v>2.5334968551490901E-8</v>
      </c>
      <c r="BD101" s="25">
        <v>-5.0128285007390103E-5</v>
      </c>
      <c r="BE101" s="25">
        <v>-2.56047753151067E-6</v>
      </c>
      <c r="BF101" s="25">
        <v>3.9467468661439702E-7</v>
      </c>
      <c r="BG101" s="25">
        <v>0</v>
      </c>
      <c r="BH101" s="25">
        <v>2.5029525278775298E-6</v>
      </c>
      <c r="BI101" s="25">
        <v>-3.0672177034522299E-7</v>
      </c>
      <c r="BJ101" s="25">
        <v>1.28642658363377E-6</v>
      </c>
      <c r="BK101" s="25">
        <v>-1.8470216258747401E-7</v>
      </c>
      <c r="BL101" s="25">
        <v>-7.5569270670681303E-7</v>
      </c>
      <c r="BM101" s="25">
        <v>-1.2879855924196E-6</v>
      </c>
      <c r="BN101" s="25">
        <v>1.04015620233152E-6</v>
      </c>
      <c r="BO101" s="25">
        <v>-1.16959308382065E-6</v>
      </c>
      <c r="BP101" s="25">
        <v>1.70149909016584E-6</v>
      </c>
      <c r="BQ101" s="25">
        <v>0</v>
      </c>
      <c r="BR101" s="25">
        <v>-5.0725846498046398E-6</v>
      </c>
      <c r="BS101" s="25">
        <v>3.36454353395683E-6</v>
      </c>
      <c r="BT101" s="25">
        <v>1.6836429732792399E-7</v>
      </c>
      <c r="BU101" s="25">
        <v>0</v>
      </c>
      <c r="BV101" s="25">
        <v>-9.5489301700635098E-7</v>
      </c>
      <c r="BW101" s="25">
        <v>-2.1102151749716399E-7</v>
      </c>
      <c r="BX101" s="25">
        <v>1.5367596485776801E-7</v>
      </c>
      <c r="BY101" s="25">
        <v>4.09091761262515E-5</v>
      </c>
      <c r="BZ101" s="25">
        <v>-7.5912376226298697E-7</v>
      </c>
      <c r="CA101" s="25">
        <v>0</v>
      </c>
      <c r="CB101" s="25">
        <v>0</v>
      </c>
      <c r="CC101" s="25">
        <v>1.45276376356187E-8</v>
      </c>
      <c r="CD101" s="25">
        <v>6.6573561320422697E-8</v>
      </c>
      <c r="CE101" s="25">
        <v>2.30058693151713E-8</v>
      </c>
      <c r="CF101" s="25">
        <v>-3.9861536117519E-8</v>
      </c>
      <c r="CG101" s="25">
        <v>3.5363772039425398E-8</v>
      </c>
      <c r="CH101" s="25">
        <v>-1.5338738363849301E-8</v>
      </c>
      <c r="CI101" s="25">
        <v>1.5795474792798701E-8</v>
      </c>
      <c r="CJ101" s="25">
        <v>1.46859755854069E-7</v>
      </c>
      <c r="CK101" s="25">
        <v>9.9712852048419302E-9</v>
      </c>
      <c r="CL101" s="25">
        <v>1.25073414112862E-7</v>
      </c>
      <c r="CM101" s="25">
        <v>1.2673286725366E-7</v>
      </c>
      <c r="CN101" s="25">
        <v>-1.71172633701252E-7</v>
      </c>
      <c r="CO101" s="25">
        <v>-1.46225497585945E-7</v>
      </c>
      <c r="CP101" s="25">
        <v>-1.6091888883761E-7</v>
      </c>
      <c r="CQ101" s="25">
        <v>8.0965816917891495E-8</v>
      </c>
      <c r="CR101" s="25">
        <v>-2.0613748432281799E-7</v>
      </c>
      <c r="CS101" s="25">
        <v>-3.50467241162212E-8</v>
      </c>
      <c r="CT101" s="25">
        <v>1.1543914571976301E-7</v>
      </c>
      <c r="CU101" s="25">
        <v>-4.4829583685670997E-7</v>
      </c>
      <c r="CV101" s="25">
        <v>-2.3571418157113101E-7</v>
      </c>
      <c r="CW101" s="25">
        <v>9.9274612068259108E-6</v>
      </c>
      <c r="CX101" s="25">
        <v>-6.2446453266195804E-7</v>
      </c>
      <c r="CY101" s="25">
        <v>-1.3154450905005601E-6</v>
      </c>
      <c r="CZ101" s="25">
        <v>1.07986737734667E-7</v>
      </c>
      <c r="DA101" s="25">
        <v>3.7354317932921501E-7</v>
      </c>
      <c r="DB101" s="25">
        <v>-7.78791177487536E-7</v>
      </c>
      <c r="DC101" s="25">
        <v>-4.6492184529004702E-8</v>
      </c>
      <c r="DD101" s="25">
        <v>-2.2087569696407401E-7</v>
      </c>
      <c r="DE101" s="25">
        <v>3.9146978811965899E-7</v>
      </c>
      <c r="DF101" s="25">
        <v>-8.1169822579757301E-7</v>
      </c>
      <c r="DG101" s="25">
        <v>-3.3015774443645502E-7</v>
      </c>
      <c r="DH101" s="25">
        <v>-2.5174324210004101E-7</v>
      </c>
      <c r="DI101" s="25">
        <v>8.6067618789422495E-7</v>
      </c>
      <c r="DJ101" s="25">
        <v>-1.87633826079208E-6</v>
      </c>
      <c r="DK101" s="25">
        <v>8.9402157379875796E-6</v>
      </c>
      <c r="DL101" s="25">
        <v>1.2670642208931999E-7</v>
      </c>
      <c r="DM101" s="25">
        <v>7.4063800251304103E-7</v>
      </c>
      <c r="DN101" s="25">
        <v>1.2057504949325E-6</v>
      </c>
      <c r="DO101" s="25">
        <v>-9.9866136102798095E-8</v>
      </c>
      <c r="DP101" s="25">
        <v>2.87235465361425E-6</v>
      </c>
      <c r="DQ101" s="25">
        <v>-2.4427874972441898E-7</v>
      </c>
      <c r="DR101" s="25">
        <v>1.5513109794803901E-6</v>
      </c>
      <c r="DS101" s="25">
        <v>-7.5916712139573001E-7</v>
      </c>
      <c r="DT101" s="25">
        <v>-9.5595316081110994E-6</v>
      </c>
      <c r="DU101" s="25">
        <v>6.4953568143064397E-7</v>
      </c>
      <c r="DV101" s="25">
        <v>1.1551522101390699E-6</v>
      </c>
      <c r="DW101" s="27">
        <v>-1.6132207457652001E-6</v>
      </c>
    </row>
    <row r="102" spans="7:127" x14ac:dyDescent="0.25">
      <c r="G102" s="205"/>
      <c r="H102" s="7" t="s">
        <v>201</v>
      </c>
      <c r="I102" s="22" cm="1">
        <f t="array" aca="1" ref="I102" ca="1">INDIRECT("I"&amp;M102)*INDIRECT("I"&amp;N102)</f>
        <v>0</v>
      </c>
      <c r="J102" s="23">
        <v>-9.7175320735094398E-2</v>
      </c>
      <c r="K102" s="12" t="str">
        <f t="shared" si="6"/>
        <v>Ast</v>
      </c>
      <c r="L102" s="12" t="str">
        <f t="shared" si="7"/>
        <v>HF</v>
      </c>
      <c r="M102" s="7">
        <f t="shared" si="8"/>
        <v>51</v>
      </c>
      <c r="N102" s="7">
        <f t="shared" si="9"/>
        <v>65</v>
      </c>
      <c r="P102" s="7" t="str">
        <f t="shared" si="10"/>
        <v>X</v>
      </c>
      <c r="Q102" s="7" t="str">
        <f t="shared" si="11"/>
        <v>X</v>
      </c>
      <c r="R102" s="7" t="str">
        <v>Ast_HF</v>
      </c>
      <c r="S102" s="128" t="s">
        <v>201</v>
      </c>
      <c r="T102" s="25">
        <v>-1.2085219556800301E-6</v>
      </c>
      <c r="U102" s="25">
        <v>-3.5859720930318098E-6</v>
      </c>
      <c r="V102" s="25">
        <v>-4.6130018272171602E-7</v>
      </c>
      <c r="W102" s="25">
        <v>5.6118925382240201E-6</v>
      </c>
      <c r="X102" s="25">
        <v>2.59073649450859E-6</v>
      </c>
      <c r="Y102" s="25">
        <v>-3.1765878418969797E-5</v>
      </c>
      <c r="Z102" s="25">
        <v>-1.6247236818978401E-5</v>
      </c>
      <c r="AA102" s="25">
        <v>-2.8881164308386198E-6</v>
      </c>
      <c r="AB102" s="25">
        <v>3.8309644476781402E-6</v>
      </c>
      <c r="AC102" s="25">
        <v>2.2175701633946098E-6</v>
      </c>
      <c r="AD102" s="25">
        <v>-3.1696382256425098E-6</v>
      </c>
      <c r="AE102" s="25">
        <v>2.60404337985701E-6</v>
      </c>
      <c r="AF102" s="25">
        <v>2.1969975404864602E-6</v>
      </c>
      <c r="AG102" s="25">
        <v>-1.4343666794008E-5</v>
      </c>
      <c r="AH102" s="25">
        <v>1.2006836628689099E-6</v>
      </c>
      <c r="AI102" s="25">
        <v>-1.7836086404295001E-6</v>
      </c>
      <c r="AJ102" s="25">
        <v>-2.1669725365457099E-6</v>
      </c>
      <c r="AK102" s="25">
        <v>4.0353228772501E-6</v>
      </c>
      <c r="AL102" s="25">
        <v>-1.4403375301296101E-5</v>
      </c>
      <c r="AM102" s="25">
        <v>-2.56963670259756E-6</v>
      </c>
      <c r="AN102" s="25">
        <v>-6.6688687911518203E-6</v>
      </c>
      <c r="AO102" s="25">
        <v>-4.0943678170657801E-7</v>
      </c>
      <c r="AP102" s="25">
        <v>2.4404962233632399E-5</v>
      </c>
      <c r="AQ102" s="25">
        <v>2.0428086015492999E-6</v>
      </c>
      <c r="AR102" s="25">
        <v>0</v>
      </c>
      <c r="AS102" s="25">
        <v>-5.2965401785776103E-6</v>
      </c>
      <c r="AT102" s="25">
        <v>5.1813957243825303E-5</v>
      </c>
      <c r="AU102" s="25">
        <v>0</v>
      </c>
      <c r="AV102" s="24">
        <v>2.2847623380014401E-4</v>
      </c>
      <c r="AW102" s="117">
        <v>0</v>
      </c>
      <c r="AX102" s="25">
        <v>8.6003563887184996E-6</v>
      </c>
      <c r="AY102" s="24">
        <v>-2.7731110326919401E-4</v>
      </c>
      <c r="AZ102" s="25">
        <v>-1.56176498857973E-5</v>
      </c>
      <c r="BA102" s="25">
        <v>-4.3279177780980301E-6</v>
      </c>
      <c r="BB102" s="25">
        <v>7.1650354447424797E-6</v>
      </c>
      <c r="BC102" s="25">
        <v>2.2399399979375E-5</v>
      </c>
      <c r="BD102" s="25">
        <v>-5.5831278963945102E-6</v>
      </c>
      <c r="BE102" s="25">
        <v>9.1244062236283695E-5</v>
      </c>
      <c r="BF102" s="25">
        <v>9.1863259442840698E-7</v>
      </c>
      <c r="BG102" s="25">
        <v>0</v>
      </c>
      <c r="BH102" s="25">
        <v>-2.1995513307052599E-6</v>
      </c>
      <c r="BI102" s="25">
        <v>1.81915710187175E-6</v>
      </c>
      <c r="BJ102" s="25">
        <v>-1.9690851696805802E-6</v>
      </c>
      <c r="BK102" s="25">
        <v>4.9864976720516703E-6</v>
      </c>
      <c r="BL102" s="25">
        <v>6.5944203332550898E-6</v>
      </c>
      <c r="BM102" s="24">
        <v>-5.8354350470069796E-4</v>
      </c>
      <c r="BN102" s="25">
        <v>3.5169460705228601E-6</v>
      </c>
      <c r="BO102" s="25">
        <v>4.69242465524065E-6</v>
      </c>
      <c r="BP102" s="25">
        <v>-1.3074840516822199E-5</v>
      </c>
      <c r="BQ102" s="25">
        <v>0</v>
      </c>
      <c r="BR102" s="25">
        <v>-2.52511518824713E-5</v>
      </c>
      <c r="BS102" s="25">
        <v>2.7629238693506799E-5</v>
      </c>
      <c r="BT102" s="25">
        <v>7.5938291040642997E-6</v>
      </c>
      <c r="BU102" s="25">
        <v>0</v>
      </c>
      <c r="BV102" s="25">
        <v>2.7910362889934798E-6</v>
      </c>
      <c r="BW102" s="25">
        <v>-2.4113960373382798E-6</v>
      </c>
      <c r="BX102" s="25">
        <v>1.5162616986756599E-6</v>
      </c>
      <c r="BY102" s="25">
        <v>-1.8369986717104399E-5</v>
      </c>
      <c r="BZ102" s="25">
        <v>1.4371940295696801E-6</v>
      </c>
      <c r="CA102" s="25">
        <v>0</v>
      </c>
      <c r="CB102" s="25">
        <v>0</v>
      </c>
      <c r="CC102" s="25">
        <v>-2.8317401022438601E-8</v>
      </c>
      <c r="CD102" s="25">
        <v>2.8858705017380302E-7</v>
      </c>
      <c r="CE102" s="25">
        <v>4.60745829565624E-6</v>
      </c>
      <c r="CF102" s="25">
        <v>-3.6126785149540098E-7</v>
      </c>
      <c r="CG102" s="25">
        <v>-1.0704911869119201E-6</v>
      </c>
      <c r="CH102" s="25">
        <v>1.60929291362158E-8</v>
      </c>
      <c r="CI102" s="25">
        <v>3.6674908495372801E-7</v>
      </c>
      <c r="CJ102" s="25">
        <v>-6.8584372494865399E-7</v>
      </c>
      <c r="CK102" s="25">
        <v>-6.1959602258177302E-8</v>
      </c>
      <c r="CL102" s="25">
        <v>-3.8189437310484099E-7</v>
      </c>
      <c r="CM102" s="25">
        <v>2.28243383215088E-7</v>
      </c>
      <c r="CN102" s="25">
        <v>3.1979307631012801E-7</v>
      </c>
      <c r="CO102" s="25">
        <v>3.9439757939285498E-7</v>
      </c>
      <c r="CP102" s="25">
        <v>2.1213532022073801E-7</v>
      </c>
      <c r="CQ102" s="25">
        <v>3.8220008656331398E-7</v>
      </c>
      <c r="CR102" s="25">
        <v>3.3748456186511102E-7</v>
      </c>
      <c r="CS102" s="25">
        <v>-3.1578297894869902E-6</v>
      </c>
      <c r="CT102" s="25">
        <v>-1.63995682169037E-8</v>
      </c>
      <c r="CU102" s="25">
        <v>-2.9463046327159101E-5</v>
      </c>
      <c r="CV102" s="25">
        <v>-3.9427328501947101E-7</v>
      </c>
      <c r="CW102" s="25">
        <v>-6.2446453266194799E-7</v>
      </c>
      <c r="CX102" s="24">
        <v>7.0562292433385201E-4</v>
      </c>
      <c r="CY102" s="25">
        <v>1.0350423067251099E-6</v>
      </c>
      <c r="CZ102" s="25">
        <v>-1.01439054403969E-6</v>
      </c>
      <c r="DA102" s="25">
        <v>-6.9308809890191501E-6</v>
      </c>
      <c r="DB102" s="25">
        <v>2.55069664362982E-6</v>
      </c>
      <c r="DC102" s="25">
        <v>-9.0959371517100295E-5</v>
      </c>
      <c r="DD102" s="25">
        <v>1.02534780240203E-5</v>
      </c>
      <c r="DE102" s="25">
        <v>-1.3234105670898501E-6</v>
      </c>
      <c r="DF102" s="25">
        <v>7.7896189010234304E-6</v>
      </c>
      <c r="DG102" s="25">
        <v>-1.3735574226650401E-6</v>
      </c>
      <c r="DH102" s="25">
        <v>-1.7135255474522001E-5</v>
      </c>
      <c r="DI102" s="25">
        <v>1.33746765239105E-5</v>
      </c>
      <c r="DJ102" s="25">
        <v>2.55216927814097E-6</v>
      </c>
      <c r="DK102" s="25">
        <v>-4.5396208479279998E-7</v>
      </c>
      <c r="DL102" s="25">
        <v>1.3503750073465E-7</v>
      </c>
      <c r="DM102" s="25">
        <v>3.5406881258501101E-6</v>
      </c>
      <c r="DN102" s="25">
        <v>-8.0324949277354699E-6</v>
      </c>
      <c r="DO102" s="25">
        <v>2.8135014323540199E-6</v>
      </c>
      <c r="DP102" s="25">
        <v>2.51451231233107E-6</v>
      </c>
      <c r="DQ102" s="25">
        <v>2.20108711476727E-6</v>
      </c>
      <c r="DR102" s="25">
        <v>-1.3512277582833499E-5</v>
      </c>
      <c r="DS102" s="25">
        <v>2.11050661425529E-5</v>
      </c>
      <c r="DT102" s="25">
        <v>-2.59855213359517E-5</v>
      </c>
      <c r="DU102" s="25">
        <v>1.11470394535008E-5</v>
      </c>
      <c r="DV102" s="25">
        <v>-7.8534405306419802E-6</v>
      </c>
      <c r="DW102" s="27">
        <v>-1.8144694761823499E-5</v>
      </c>
    </row>
    <row r="103" spans="7:127" x14ac:dyDescent="0.25">
      <c r="G103" s="205"/>
      <c r="H103" s="7" t="s">
        <v>202</v>
      </c>
      <c r="I103" s="22" cm="1">
        <f t="array" aca="1" ref="I103" ca="1">INDIRECT("I"&amp;M103)*INDIRECT("I"&amp;N103)</f>
        <v>0</v>
      </c>
      <c r="J103" s="23">
        <v>-0.198706136163951</v>
      </c>
      <c r="K103" s="12" t="str">
        <f t="shared" si="6"/>
        <v>Dem</v>
      </c>
      <c r="L103" s="12" t="str">
        <f t="shared" si="7"/>
        <v>Hyp</v>
      </c>
      <c r="M103" s="7">
        <f t="shared" si="8"/>
        <v>60</v>
      </c>
      <c r="N103" s="7">
        <f t="shared" si="9"/>
        <v>66</v>
      </c>
      <c r="P103" s="7" t="str">
        <f t="shared" si="10"/>
        <v>X</v>
      </c>
      <c r="Q103" s="7" t="str">
        <f t="shared" si="11"/>
        <v>X</v>
      </c>
      <c r="R103" s="7" t="str">
        <v>Dem_Hyp</v>
      </c>
      <c r="S103" s="128" t="s">
        <v>202</v>
      </c>
      <c r="T103" s="25">
        <v>4.8152975991997902E-6</v>
      </c>
      <c r="U103" s="25">
        <v>-8.0817464755550694E-6</v>
      </c>
      <c r="V103" s="25">
        <v>6.2448462540549803E-6</v>
      </c>
      <c r="W103" s="25">
        <v>-3.2159342264166901E-6</v>
      </c>
      <c r="X103" s="25">
        <v>2.7324108498344699E-6</v>
      </c>
      <c r="Y103" s="25">
        <v>-2.0159697584696199E-5</v>
      </c>
      <c r="Z103" s="25">
        <v>8.4443146455227805E-5</v>
      </c>
      <c r="AA103" s="25">
        <v>9.7267859343202596E-7</v>
      </c>
      <c r="AB103" s="25">
        <v>3.8281825253105799E-6</v>
      </c>
      <c r="AC103" s="25">
        <v>-1.1645103804885599E-6</v>
      </c>
      <c r="AD103" s="25">
        <v>2.6243311398903701E-6</v>
      </c>
      <c r="AE103" s="25">
        <v>5.4189919023884897E-6</v>
      </c>
      <c r="AF103" s="25">
        <v>-1.7405775683199E-6</v>
      </c>
      <c r="AG103" s="25">
        <v>6.9071941922733404E-5</v>
      </c>
      <c r="AH103" s="25">
        <v>-7.3669354167057295E-7</v>
      </c>
      <c r="AI103" s="25">
        <v>-9.5195106934047401E-6</v>
      </c>
      <c r="AJ103" s="25">
        <v>-5.2985733811576795E-7</v>
      </c>
      <c r="AK103" s="25">
        <v>-3.9453194463034401E-7</v>
      </c>
      <c r="AL103" s="25">
        <v>5.4826498029076804E-6</v>
      </c>
      <c r="AM103" s="25">
        <v>-3.9686816438935099E-6</v>
      </c>
      <c r="AN103" s="25">
        <v>-9.0137812035938803E-7</v>
      </c>
      <c r="AO103" s="25">
        <v>-4.3177087198515698E-6</v>
      </c>
      <c r="AP103" s="25">
        <v>-4.9670805164365401E-5</v>
      </c>
      <c r="AQ103" s="25">
        <v>7.4006912289197104E-7</v>
      </c>
      <c r="AR103" s="25">
        <v>0</v>
      </c>
      <c r="AS103" s="25">
        <v>5.8464421019166597E-6</v>
      </c>
      <c r="AT103" s="25">
        <v>-9.9404473830788298E-5</v>
      </c>
      <c r="AU103" s="25">
        <v>0</v>
      </c>
      <c r="AV103" s="24">
        <v>1.30108057580987E-4</v>
      </c>
      <c r="AW103" s="117">
        <v>0</v>
      </c>
      <c r="AX103" s="25">
        <v>1.4599416016234799E-5</v>
      </c>
      <c r="AY103" s="25">
        <v>-4.79187920888551E-6</v>
      </c>
      <c r="AZ103" s="25">
        <v>-9.7038360336859202E-5</v>
      </c>
      <c r="BA103" s="25">
        <v>-3.6750566316094301E-6</v>
      </c>
      <c r="BB103" s="25">
        <v>1.9582383414746499E-5</v>
      </c>
      <c r="BC103" s="25">
        <v>2.3407297799589798E-6</v>
      </c>
      <c r="BD103" s="25">
        <v>-5.8410604941519198E-5</v>
      </c>
      <c r="BE103" s="25">
        <v>-7.7333173981658507E-6</v>
      </c>
      <c r="BF103" s="25">
        <v>1.52300960211597E-5</v>
      </c>
      <c r="BG103" s="25">
        <v>0</v>
      </c>
      <c r="BH103" s="24">
        <v>-9.5321990033608297E-4</v>
      </c>
      <c r="BI103" s="25">
        <v>-3.8016065164120099E-7</v>
      </c>
      <c r="BJ103" s="25">
        <v>-4.9034133852847404E-6</v>
      </c>
      <c r="BK103" s="25">
        <v>1.2918413834793699E-5</v>
      </c>
      <c r="BL103" s="25">
        <v>-2.8819176100287602E-6</v>
      </c>
      <c r="BM103" s="25">
        <v>7.7092384292364505E-5</v>
      </c>
      <c r="BN103" s="24">
        <v>-8.6922632423320405E-4</v>
      </c>
      <c r="BO103" s="25">
        <v>8.3464116352208497E-6</v>
      </c>
      <c r="BP103" s="25">
        <v>-1.44426480394383E-5</v>
      </c>
      <c r="BQ103" s="25">
        <v>0</v>
      </c>
      <c r="BR103" s="24">
        <v>-2.15917810514046E-4</v>
      </c>
      <c r="BS103" s="25">
        <v>1.7553689006981599E-5</v>
      </c>
      <c r="BT103" s="25">
        <v>1.14490295492661E-5</v>
      </c>
      <c r="BU103" s="25">
        <v>0</v>
      </c>
      <c r="BV103" s="25">
        <v>2.0735571626154001E-5</v>
      </c>
      <c r="BW103" s="25">
        <v>-2.0612750695470199E-7</v>
      </c>
      <c r="BX103" s="25">
        <v>1.02974756847408E-5</v>
      </c>
      <c r="BY103" s="25">
        <v>-4.4559753382913E-6</v>
      </c>
      <c r="BZ103" s="24">
        <v>1.86996147227367E-4</v>
      </c>
      <c r="CA103" s="117">
        <v>0</v>
      </c>
      <c r="CB103" s="117">
        <v>0</v>
      </c>
      <c r="CC103" s="25">
        <v>-1.0951842990101699E-8</v>
      </c>
      <c r="CD103" s="25">
        <v>-7.9253888055402897E-8</v>
      </c>
      <c r="CE103" s="25">
        <v>-1.17492403012624E-6</v>
      </c>
      <c r="CF103" s="25">
        <v>-2.65528783622306E-7</v>
      </c>
      <c r="CG103" s="25">
        <v>1.14775232667156E-7</v>
      </c>
      <c r="CH103" s="25">
        <v>-5.5965230084846004E-6</v>
      </c>
      <c r="CI103" s="25">
        <v>-1.0903776793000301E-6</v>
      </c>
      <c r="CJ103" s="25">
        <v>-2.6504145007692299E-7</v>
      </c>
      <c r="CK103" s="25">
        <v>-1.6856481624783299E-7</v>
      </c>
      <c r="CL103" s="25">
        <v>7.1699064549258198E-7</v>
      </c>
      <c r="CM103" s="25">
        <v>-9.3480007213930503E-7</v>
      </c>
      <c r="CN103" s="25">
        <v>2.0513317303626799E-6</v>
      </c>
      <c r="CO103" s="25">
        <v>6.3178396177947104E-7</v>
      </c>
      <c r="CP103" s="25">
        <v>1.23491578896004E-6</v>
      </c>
      <c r="CQ103" s="25">
        <v>2.9529643010483702E-6</v>
      </c>
      <c r="CR103" s="25">
        <v>2.2669541873057901E-7</v>
      </c>
      <c r="CS103" s="25">
        <v>-1.9038493023495099E-6</v>
      </c>
      <c r="CT103" s="25">
        <v>-2.3289222367829801E-7</v>
      </c>
      <c r="CU103" s="25">
        <v>6.88711774618629E-6</v>
      </c>
      <c r="CV103" s="25">
        <v>-9.9091961783359606E-7</v>
      </c>
      <c r="CW103" s="25">
        <v>-1.3154450905006299E-6</v>
      </c>
      <c r="CX103" s="25">
        <v>1.0350423067364001E-6</v>
      </c>
      <c r="CY103" s="24">
        <v>1.5479104989602999E-3</v>
      </c>
      <c r="CZ103" s="25">
        <v>-1.6827994862921201E-5</v>
      </c>
      <c r="DA103" s="25">
        <v>9.0394742082289192E-6</v>
      </c>
      <c r="DB103" s="25">
        <v>-2.3162415123131599E-5</v>
      </c>
      <c r="DC103" s="25">
        <v>-2.0292039236740802E-6</v>
      </c>
      <c r="DD103" s="25">
        <v>2.7075091449473098E-6</v>
      </c>
      <c r="DE103" s="25">
        <v>-8.7094990909835705E-6</v>
      </c>
      <c r="DF103" s="25">
        <v>-1.25305651220923E-6</v>
      </c>
      <c r="DG103" s="25">
        <v>2.96195848759278E-6</v>
      </c>
      <c r="DH103" s="25">
        <v>-2.4660319064655798E-6</v>
      </c>
      <c r="DI103" s="25">
        <v>-6.1372147518895304E-6</v>
      </c>
      <c r="DJ103" s="25">
        <v>1.1599446710521199E-6</v>
      </c>
      <c r="DK103" s="25">
        <v>2.1003915234314299E-5</v>
      </c>
      <c r="DL103" s="25">
        <v>-8.3265944479576399E-7</v>
      </c>
      <c r="DM103" s="25">
        <v>6.7578514434388904E-6</v>
      </c>
      <c r="DN103" s="24">
        <v>-1.9913041729903799E-4</v>
      </c>
      <c r="DO103" s="25">
        <v>3.0948889600132501E-6</v>
      </c>
      <c r="DP103" s="25">
        <v>-7.2881472287138603E-6</v>
      </c>
      <c r="DQ103" s="24">
        <v>1.2639711626291701E-4</v>
      </c>
      <c r="DR103" s="24">
        <v>-1.5524962759391099E-4</v>
      </c>
      <c r="DS103" s="25">
        <v>1.9679022067881298E-6</v>
      </c>
      <c r="DT103" s="25">
        <v>6.7361420760146201E-6</v>
      </c>
      <c r="DU103" s="25">
        <v>-1.44498651984243E-5</v>
      </c>
      <c r="DV103" s="25">
        <v>-8.7801988525219992E-6</v>
      </c>
      <c r="DW103" s="27">
        <v>-1.4236613684878201E-5</v>
      </c>
    </row>
    <row r="104" spans="7:127" x14ac:dyDescent="0.25">
      <c r="G104" s="205"/>
      <c r="H104" s="7" t="s">
        <v>203</v>
      </c>
      <c r="I104" s="22" cm="1">
        <f t="array" aca="1" ref="I104" ca="1">INDIRECT("I"&amp;M104)*INDIRECT("I"&amp;N104)</f>
        <v>0</v>
      </c>
      <c r="J104" s="23">
        <v>-7.99133933018258E-2</v>
      </c>
      <c r="K104" s="12" t="str">
        <f t="shared" si="6"/>
        <v>Dem</v>
      </c>
      <c r="L104" s="12" t="str">
        <f t="shared" si="7"/>
        <v>PsE</v>
      </c>
      <c r="M104" s="7">
        <f t="shared" si="8"/>
        <v>60</v>
      </c>
      <c r="N104" s="7">
        <f t="shared" si="9"/>
        <v>72</v>
      </c>
      <c r="P104" s="7" t="str">
        <f t="shared" si="10"/>
        <v>X</v>
      </c>
      <c r="Q104" s="7" t="str">
        <f t="shared" si="11"/>
        <v>X</v>
      </c>
      <c r="R104" s="7" t="str">
        <v>Dem_PsE</v>
      </c>
      <c r="S104" s="128" t="s">
        <v>203</v>
      </c>
      <c r="T104" s="25">
        <v>-3.87137516486854E-7</v>
      </c>
      <c r="U104" s="25">
        <v>-1.3605535983852299E-6</v>
      </c>
      <c r="V104" s="25">
        <v>3.6152547144269602E-7</v>
      </c>
      <c r="W104" s="25">
        <v>-6.0184904993913703E-7</v>
      </c>
      <c r="X104" s="25">
        <v>-8.7095036167131897E-6</v>
      </c>
      <c r="Y104" s="25">
        <v>-3.04046697951461E-5</v>
      </c>
      <c r="Z104" s="25">
        <v>-2.16178727472767E-5</v>
      </c>
      <c r="AA104" s="25">
        <v>2.2893392784093899E-6</v>
      </c>
      <c r="AB104" s="25">
        <v>-5.2372964674279497E-6</v>
      </c>
      <c r="AC104" s="25">
        <v>1.04319737129415E-5</v>
      </c>
      <c r="AD104" s="25">
        <v>3.5956999623416003E-8</v>
      </c>
      <c r="AE104" s="25">
        <v>-1.75820990918679E-6</v>
      </c>
      <c r="AF104" s="25">
        <v>-1.29654640766328E-6</v>
      </c>
      <c r="AG104" s="25">
        <v>4.6864415445564596E-6</v>
      </c>
      <c r="AH104" s="25">
        <v>-5.5366713051900999E-7</v>
      </c>
      <c r="AI104" s="25">
        <v>7.8753794214033903E-7</v>
      </c>
      <c r="AJ104" s="25">
        <v>3.06220608210671E-6</v>
      </c>
      <c r="AK104" s="25">
        <v>5.4544576228351201E-6</v>
      </c>
      <c r="AL104" s="25">
        <v>5.3769075889018302E-6</v>
      </c>
      <c r="AM104" s="25">
        <v>-2.8701652353658999E-6</v>
      </c>
      <c r="AN104" s="25">
        <v>-8.52054348422981E-7</v>
      </c>
      <c r="AO104" s="25">
        <v>4.3891520992060401E-7</v>
      </c>
      <c r="AP104" s="25">
        <v>2.1612104088408099E-5</v>
      </c>
      <c r="AQ104" s="25">
        <v>2.0459968364413399E-7</v>
      </c>
      <c r="AR104" s="25">
        <v>0</v>
      </c>
      <c r="AS104" s="25">
        <v>4.4995628884903399E-6</v>
      </c>
      <c r="AT104" s="25">
        <v>-2.32977058173021E-5</v>
      </c>
      <c r="AU104" s="25">
        <v>0</v>
      </c>
      <c r="AV104" s="24">
        <v>-1.3022072510590101E-4</v>
      </c>
      <c r="AW104" s="117">
        <v>0</v>
      </c>
      <c r="AX104" s="25">
        <v>-1.12714290249335E-5</v>
      </c>
      <c r="AY104" s="25">
        <v>-5.9972631874779205E-7</v>
      </c>
      <c r="AZ104" s="25">
        <v>4.5519868193833099E-5</v>
      </c>
      <c r="BA104" s="25">
        <v>6.9434780156133502E-7</v>
      </c>
      <c r="BB104" s="25">
        <v>2.8719774013168599E-5</v>
      </c>
      <c r="BC104" s="25">
        <v>4.8741227077351195E-10</v>
      </c>
      <c r="BD104" s="25">
        <v>-1.14497510769574E-5</v>
      </c>
      <c r="BE104" s="25">
        <v>8.6849881164155302E-6</v>
      </c>
      <c r="BF104" s="25">
        <v>-1.0854293936134701E-5</v>
      </c>
      <c r="BG104" s="25">
        <v>0</v>
      </c>
      <c r="BH104" s="24">
        <v>-2.6034459891703503E-4</v>
      </c>
      <c r="BI104" s="25">
        <v>9.2573969911484305E-7</v>
      </c>
      <c r="BJ104" s="25">
        <v>2.30440772909695E-6</v>
      </c>
      <c r="BK104" s="25">
        <v>-1.90826494380491E-6</v>
      </c>
      <c r="BL104" s="25">
        <v>-4.4590723418663103E-6</v>
      </c>
      <c r="BM104" s="25">
        <v>-6.9525030678733699E-6</v>
      </c>
      <c r="BN104" s="25">
        <v>1.08177236062732E-5</v>
      </c>
      <c r="BO104" s="25">
        <v>-6.8573258554663101E-6</v>
      </c>
      <c r="BP104" s="25">
        <v>-2.0815851932498701E-5</v>
      </c>
      <c r="BQ104" s="25">
        <v>0</v>
      </c>
      <c r="BR104" s="24">
        <v>1.22664334881632E-4</v>
      </c>
      <c r="BS104" s="25">
        <v>-1.10502180736067E-5</v>
      </c>
      <c r="BT104" s="24">
        <v>-5.4674678013744995E-4</v>
      </c>
      <c r="BU104" s="25">
        <v>0</v>
      </c>
      <c r="BV104" s="25">
        <v>-1.1438411250356401E-5</v>
      </c>
      <c r="BW104" s="25">
        <v>5.1296173241718E-6</v>
      </c>
      <c r="BX104" s="25">
        <v>1.6075990092901099E-5</v>
      </c>
      <c r="BY104" s="25">
        <v>1.7927981533039301E-5</v>
      </c>
      <c r="BZ104" s="25">
        <v>-8.6296140555139493E-6</v>
      </c>
      <c r="CA104" s="25">
        <v>0</v>
      </c>
      <c r="CB104" s="25">
        <v>0</v>
      </c>
      <c r="CC104" s="25">
        <v>-2.1288404517428402E-9</v>
      </c>
      <c r="CD104" s="25">
        <v>2.9673279032804499E-9</v>
      </c>
      <c r="CE104" s="25">
        <v>-1.8769826446626199E-8</v>
      </c>
      <c r="CF104" s="25">
        <v>1.47088487992374E-7</v>
      </c>
      <c r="CG104" s="25">
        <v>-1.5175088280700401E-7</v>
      </c>
      <c r="CH104" s="25">
        <v>1.26292856090748E-6</v>
      </c>
      <c r="CI104" s="25">
        <v>2.2981723784995901E-7</v>
      </c>
      <c r="CJ104" s="25">
        <v>4.7068884353799703E-7</v>
      </c>
      <c r="CK104" s="25">
        <v>-3.99124567603146E-7</v>
      </c>
      <c r="CL104" s="25">
        <v>-3.6391961771853798E-7</v>
      </c>
      <c r="CM104" s="25">
        <v>-1.3111051869409899E-7</v>
      </c>
      <c r="CN104" s="25">
        <v>2.5254234583173801E-7</v>
      </c>
      <c r="CO104" s="25">
        <v>1.1289268959474501E-7</v>
      </c>
      <c r="CP104" s="25">
        <v>-6.00890335960649E-7</v>
      </c>
      <c r="CQ104" s="25">
        <v>-1.8274593960766501E-6</v>
      </c>
      <c r="CR104" s="25">
        <v>-7.4254723691945106E-8</v>
      </c>
      <c r="CS104" s="25">
        <v>1.9658649388605001E-6</v>
      </c>
      <c r="CT104" s="25">
        <v>1.3110622163773099E-7</v>
      </c>
      <c r="CU104" s="25">
        <v>1.06542118999195E-6</v>
      </c>
      <c r="CV104" s="25">
        <v>2.6976703728755298E-7</v>
      </c>
      <c r="CW104" s="25">
        <v>1.0798673773464E-7</v>
      </c>
      <c r="CX104" s="25">
        <v>-1.0143905440392199E-6</v>
      </c>
      <c r="CY104" s="25">
        <v>-1.6827994862919198E-5</v>
      </c>
      <c r="CZ104" s="24">
        <v>8.3292452452699505E-4</v>
      </c>
      <c r="DA104" s="25">
        <v>3.2911038372595199E-6</v>
      </c>
      <c r="DB104" s="25">
        <v>-1.1723320832538501E-5</v>
      </c>
      <c r="DC104" s="25">
        <v>3.5793228324338998E-6</v>
      </c>
      <c r="DD104" s="25">
        <v>5.3476586384625797E-6</v>
      </c>
      <c r="DE104" s="25">
        <v>1.5210200235866099E-6</v>
      </c>
      <c r="DF104" s="25">
        <v>8.9288202702570508E-6</v>
      </c>
      <c r="DG104" s="25">
        <v>-4.41172947645471E-7</v>
      </c>
      <c r="DH104" s="25">
        <v>6.8860196967929398E-6</v>
      </c>
      <c r="DI104" s="25">
        <v>-9.0751589063727696E-6</v>
      </c>
      <c r="DJ104" s="25">
        <v>6.3179646822944697E-9</v>
      </c>
      <c r="DK104" s="25">
        <v>1.08676613410589E-6</v>
      </c>
      <c r="DL104" s="25">
        <v>9.8427565607050905E-6</v>
      </c>
      <c r="DM104" s="25">
        <v>5.2507461682304804E-6</v>
      </c>
      <c r="DN104" s="25">
        <v>2.1095763631665901E-7</v>
      </c>
      <c r="DO104" s="25">
        <v>-1.0424590038925E-5</v>
      </c>
      <c r="DP104" s="25">
        <v>-2.82453064692121E-6</v>
      </c>
      <c r="DQ104" s="25">
        <v>-7.9164610116282406E-6</v>
      </c>
      <c r="DR104" s="25">
        <v>1.8423155541151601E-6</v>
      </c>
      <c r="DS104" s="25">
        <v>4.1928723531566004E-6</v>
      </c>
      <c r="DT104" s="25">
        <v>-1.8024602121313901E-5</v>
      </c>
      <c r="DU104" s="25">
        <v>2.1810518191516101E-5</v>
      </c>
      <c r="DV104" s="25">
        <v>2.4105371267923098E-6</v>
      </c>
      <c r="DW104" s="27">
        <v>2.5757744509407299E-6</v>
      </c>
    </row>
    <row r="105" spans="7:127" x14ac:dyDescent="0.25">
      <c r="G105" s="205"/>
      <c r="H105" s="7" t="s">
        <v>4</v>
      </c>
      <c r="I105" s="22" cm="1">
        <f t="array" aca="1" ref="I105" ca="1">INDIRECT("I"&amp;M105)*INDIRECT("I"&amp;N105)</f>
        <v>0</v>
      </c>
      <c r="J105" s="23">
        <v>-0.37479039853460699</v>
      </c>
      <c r="K105" s="12" t="str">
        <f t="shared" si="6"/>
        <v>Can</v>
      </c>
      <c r="L105" s="12" t="str">
        <f t="shared" si="7"/>
        <v>HF</v>
      </c>
      <c r="M105" s="7">
        <f t="shared" si="8"/>
        <v>54</v>
      </c>
      <c r="N105" s="7">
        <f t="shared" si="9"/>
        <v>65</v>
      </c>
      <c r="P105" s="7" t="str">
        <f t="shared" si="10"/>
        <v>X</v>
      </c>
      <c r="Q105" s="7" t="str">
        <f t="shared" si="11"/>
        <v>X</v>
      </c>
      <c r="R105" s="7" t="str">
        <v>Can_HF</v>
      </c>
      <c r="S105" s="128" t="s">
        <v>4</v>
      </c>
      <c r="T105" s="25">
        <v>2.01612144232212E-7</v>
      </c>
      <c r="U105" s="25">
        <v>-5.8955729397929797E-6</v>
      </c>
      <c r="V105" s="25">
        <v>-1.7497714935277299E-6</v>
      </c>
      <c r="W105" s="25">
        <v>-2.57738809886342E-6</v>
      </c>
      <c r="X105" s="25">
        <v>1.5089892796621799E-6</v>
      </c>
      <c r="Y105" s="25">
        <v>-9.7146397751608405E-5</v>
      </c>
      <c r="Z105" s="25">
        <v>-3.7304545461576101E-5</v>
      </c>
      <c r="AA105" s="25">
        <v>2.7844644591133302E-6</v>
      </c>
      <c r="AB105" s="25">
        <v>4.0802219868509999E-6</v>
      </c>
      <c r="AC105" s="25">
        <v>9.8536449986465698E-6</v>
      </c>
      <c r="AD105" s="25">
        <v>-2.25603469455657E-6</v>
      </c>
      <c r="AE105" s="25">
        <v>-2.9877852144001798E-6</v>
      </c>
      <c r="AF105" s="25">
        <v>-8.4055392778905396E-7</v>
      </c>
      <c r="AG105" s="25">
        <v>7.67224726410607E-6</v>
      </c>
      <c r="AH105" s="25">
        <v>3.6544598078006798E-6</v>
      </c>
      <c r="AI105" s="25">
        <v>-2.20578006815049E-6</v>
      </c>
      <c r="AJ105" s="25">
        <v>7.5929434138548998E-6</v>
      </c>
      <c r="AK105" s="25">
        <v>-3.7830628349037701E-6</v>
      </c>
      <c r="AL105" s="25">
        <v>1.98920729596388E-5</v>
      </c>
      <c r="AM105" s="25">
        <v>3.9887609864651799E-6</v>
      </c>
      <c r="AN105" s="25">
        <v>4.7742518409742903E-6</v>
      </c>
      <c r="AO105" s="25">
        <v>-2.3944369775208199E-6</v>
      </c>
      <c r="AP105" s="25">
        <v>2.2139765943523399E-5</v>
      </c>
      <c r="AQ105" s="25">
        <v>3.5557012359389098E-6</v>
      </c>
      <c r="AR105" s="25">
        <v>0</v>
      </c>
      <c r="AS105" s="24">
        <v>1.4014228862307501E-4</v>
      </c>
      <c r="AT105" s="25">
        <v>3.2285308338952502E-5</v>
      </c>
      <c r="AU105" s="25">
        <v>0</v>
      </c>
      <c r="AV105" s="24">
        <v>1.00126850433271E-4</v>
      </c>
      <c r="AW105" s="117">
        <v>0</v>
      </c>
      <c r="AX105" s="25">
        <v>1.3892845769200901E-5</v>
      </c>
      <c r="AY105" s="25">
        <v>4.1837506043976799E-6</v>
      </c>
      <c r="AZ105" s="25">
        <v>1.7967093380982901E-5</v>
      </c>
      <c r="BA105" s="25">
        <v>-1.20463630220827E-5</v>
      </c>
      <c r="BB105" s="25">
        <v>-7.1581926119927103E-5</v>
      </c>
      <c r="BC105" s="25">
        <v>-3.0142982440344901E-7</v>
      </c>
      <c r="BD105" s="25">
        <v>-6.2955298514237603E-5</v>
      </c>
      <c r="BE105" s="25">
        <v>2.44378503711443E-5</v>
      </c>
      <c r="BF105" s="25">
        <v>9.7819704051956898E-6</v>
      </c>
      <c r="BG105" s="25">
        <v>0</v>
      </c>
      <c r="BH105" s="25">
        <v>1.5936035507506401E-5</v>
      </c>
      <c r="BI105" s="25">
        <v>-6.50045902849478E-8</v>
      </c>
      <c r="BJ105" s="25">
        <v>-3.7001529539424E-6</v>
      </c>
      <c r="BK105" s="25">
        <v>1.9959677089600899E-5</v>
      </c>
      <c r="BL105" s="25">
        <v>2.6894437318671402E-7</v>
      </c>
      <c r="BM105" s="24">
        <v>-4.4286008188626703E-4</v>
      </c>
      <c r="BN105" s="25">
        <v>-1.53270272223943E-6</v>
      </c>
      <c r="BO105" s="25">
        <v>2.8205003854645599E-7</v>
      </c>
      <c r="BP105" s="25">
        <v>-2.1626377300840601E-5</v>
      </c>
      <c r="BQ105" s="25">
        <v>0</v>
      </c>
      <c r="BR105" s="25">
        <v>-3.9774248676302602E-5</v>
      </c>
      <c r="BS105" s="25">
        <v>4.25776348613247E-6</v>
      </c>
      <c r="BT105" s="25">
        <v>-1.63972998483403E-6</v>
      </c>
      <c r="BU105" s="25">
        <v>0</v>
      </c>
      <c r="BV105" s="25">
        <v>-5.82105691074948E-6</v>
      </c>
      <c r="BW105" s="25">
        <v>1.7174134278706801E-5</v>
      </c>
      <c r="BX105" s="25">
        <v>-1.02683772936514E-5</v>
      </c>
      <c r="BY105" s="25">
        <v>4.24712994638807E-7</v>
      </c>
      <c r="BZ105" s="25">
        <v>-4.1582672797372702E-6</v>
      </c>
      <c r="CA105" s="25">
        <v>0</v>
      </c>
      <c r="CB105" s="25">
        <v>0</v>
      </c>
      <c r="CC105" s="25">
        <v>-2.73508454891824E-8</v>
      </c>
      <c r="CD105" s="25">
        <v>-5.1780397478275104E-7</v>
      </c>
      <c r="CE105" s="25">
        <v>2.1811071531521599E-6</v>
      </c>
      <c r="CF105" s="25">
        <v>-4.87046306591556E-8</v>
      </c>
      <c r="CG105" s="25">
        <v>-3.84693972133933E-7</v>
      </c>
      <c r="CH105" s="25">
        <v>-3.4535797855621E-7</v>
      </c>
      <c r="CI105" s="25">
        <v>3.9904923305973497E-7</v>
      </c>
      <c r="CJ105" s="25">
        <v>-3.2596897986401898E-7</v>
      </c>
      <c r="CK105" s="25">
        <v>-8.9924880947672796E-7</v>
      </c>
      <c r="CL105" s="25">
        <v>-2.9718679664361597E-7</v>
      </c>
      <c r="CM105" s="25">
        <v>-9.6970451001633605E-8</v>
      </c>
      <c r="CN105" s="25">
        <v>1.1074370936150399E-6</v>
      </c>
      <c r="CO105" s="25">
        <v>9.6390472294279995E-7</v>
      </c>
      <c r="CP105" s="25">
        <v>-1.6491342508577E-7</v>
      </c>
      <c r="CQ105" s="25">
        <v>8.3612746843002501E-7</v>
      </c>
      <c r="CR105" s="25">
        <v>-4.2595157618592302E-7</v>
      </c>
      <c r="CS105" s="25">
        <v>-1.38341238387078E-6</v>
      </c>
      <c r="CT105" s="25">
        <v>-2.5502680925928399E-6</v>
      </c>
      <c r="CU105" s="25">
        <v>-1.1795408368709201E-5</v>
      </c>
      <c r="CV105" s="25">
        <v>-1.4716966330500101E-6</v>
      </c>
      <c r="CW105" s="25">
        <v>3.7354317932919002E-7</v>
      </c>
      <c r="CX105" s="25">
        <v>-6.9308809890188604E-6</v>
      </c>
      <c r="CY105" s="25">
        <v>9.0394742082285499E-6</v>
      </c>
      <c r="CZ105" s="25">
        <v>3.2911038372599201E-6</v>
      </c>
      <c r="DA105" s="24">
        <v>7.1890404265538695E-4</v>
      </c>
      <c r="DB105" s="25">
        <v>-1.49786483538802E-6</v>
      </c>
      <c r="DC105" s="25">
        <v>-2.3912761300064001E-6</v>
      </c>
      <c r="DD105" s="25">
        <v>1.59543644628653E-5</v>
      </c>
      <c r="DE105" s="24">
        <v>-2.2191263134375101E-4</v>
      </c>
      <c r="DF105" s="25">
        <v>2.0059833151210398E-6</v>
      </c>
      <c r="DG105" s="25">
        <v>-1.68728787987852E-6</v>
      </c>
      <c r="DH105" s="25">
        <v>-2.6838081924004201E-6</v>
      </c>
      <c r="DI105" s="25">
        <v>6.3596435789645498E-6</v>
      </c>
      <c r="DJ105" s="25">
        <v>4.12863655081215E-6</v>
      </c>
      <c r="DK105" s="25">
        <v>2.37574654194754E-5</v>
      </c>
      <c r="DL105" s="25">
        <v>3.4338592142965902E-6</v>
      </c>
      <c r="DM105" s="25">
        <v>-1.5277143242263499E-6</v>
      </c>
      <c r="DN105" s="25">
        <v>5.1129417491503402E-6</v>
      </c>
      <c r="DO105" s="25">
        <v>-5.3339089924765E-5</v>
      </c>
      <c r="DP105" s="25">
        <v>-2.2258020573168799E-5</v>
      </c>
      <c r="DQ105" s="25">
        <v>-1.51833657853786E-5</v>
      </c>
      <c r="DR105" s="25">
        <v>1.9342705627667901E-6</v>
      </c>
      <c r="DS105" s="25">
        <v>1.1884895049486601E-5</v>
      </c>
      <c r="DT105" s="25">
        <v>-8.3539583260866201E-5</v>
      </c>
      <c r="DU105" s="25">
        <v>-1.2693267199107101E-5</v>
      </c>
      <c r="DV105" s="25">
        <v>-7.1178884017359696E-5</v>
      </c>
      <c r="DW105" s="27">
        <v>-7.1280875525045201E-6</v>
      </c>
    </row>
    <row r="106" spans="7:127" x14ac:dyDescent="0.25">
      <c r="G106" s="205"/>
      <c r="H106" s="7" t="s">
        <v>119</v>
      </c>
      <c r="I106" s="22" cm="1">
        <f t="array" aca="1" ref="I106" ca="1">INDIRECT("I"&amp;M106)*INDIRECT("I"&amp;N106)</f>
        <v>0</v>
      </c>
      <c r="J106" s="23">
        <v>-9.7294832024893099E-2</v>
      </c>
      <c r="K106" s="12" t="str">
        <f t="shared" si="6"/>
        <v>DDI</v>
      </c>
      <c r="L106" s="12" t="str">
        <f t="shared" si="7"/>
        <v>Dem</v>
      </c>
      <c r="M106" s="7">
        <f t="shared" si="8"/>
        <v>59</v>
      </c>
      <c r="N106" s="7">
        <f t="shared" si="9"/>
        <v>60</v>
      </c>
      <c r="P106" s="7" t="str">
        <f t="shared" si="10"/>
        <v>X</v>
      </c>
      <c r="Q106" s="7" t="str">
        <f t="shared" si="11"/>
        <v>X</v>
      </c>
      <c r="R106" s="7" t="str">
        <v>DDI_Dem</v>
      </c>
      <c r="S106" s="128" t="s">
        <v>119</v>
      </c>
      <c r="T106" s="25">
        <v>3.6097413787437401E-7</v>
      </c>
      <c r="U106" s="25">
        <v>2.2519605916676899E-6</v>
      </c>
      <c r="V106" s="25">
        <v>6.6031502072988195E-7</v>
      </c>
      <c r="W106" s="25">
        <v>4.7488314047930102E-6</v>
      </c>
      <c r="X106" s="25">
        <v>7.6628061534133698E-7</v>
      </c>
      <c r="Y106" s="25">
        <v>1.79326205377863E-5</v>
      </c>
      <c r="Z106" s="25">
        <v>3.5672519913606897E-5</v>
      </c>
      <c r="AA106" s="25">
        <v>-2.3469763803646401E-7</v>
      </c>
      <c r="AB106" s="25">
        <v>1.6908902058581199E-7</v>
      </c>
      <c r="AC106" s="25">
        <v>3.4808906497921201E-6</v>
      </c>
      <c r="AD106" s="25">
        <v>-4.7639097794853899E-6</v>
      </c>
      <c r="AE106" s="25">
        <v>-3.23965377721738E-6</v>
      </c>
      <c r="AF106" s="25">
        <v>3.1612707636204E-6</v>
      </c>
      <c r="AG106" s="25">
        <v>2.4117063068498201E-5</v>
      </c>
      <c r="AH106" s="25">
        <v>-3.0363731036717901E-6</v>
      </c>
      <c r="AI106" s="25">
        <v>3.4383992173542601E-6</v>
      </c>
      <c r="AJ106" s="25">
        <v>1.97519254922211E-6</v>
      </c>
      <c r="AK106" s="25">
        <v>-7.4808783356405497E-6</v>
      </c>
      <c r="AL106" s="25">
        <v>1.8204795136063899E-6</v>
      </c>
      <c r="AM106" s="25">
        <v>7.4948275123292102E-7</v>
      </c>
      <c r="AN106" s="25">
        <v>-1.9472085997420599E-6</v>
      </c>
      <c r="AO106" s="25">
        <v>-1.36661990419722E-7</v>
      </c>
      <c r="AP106" s="25">
        <v>-8.7237431158787999E-6</v>
      </c>
      <c r="AQ106" s="25">
        <v>2.9695324596902601E-7</v>
      </c>
      <c r="AR106" s="25">
        <v>0</v>
      </c>
      <c r="AS106" s="25">
        <v>-1.2279446848148001E-5</v>
      </c>
      <c r="AT106" s="25">
        <v>4.81907255104207E-5</v>
      </c>
      <c r="AU106" s="25">
        <v>0</v>
      </c>
      <c r="AV106" s="25">
        <v>4.3585426900794802E-5</v>
      </c>
      <c r="AW106" s="25">
        <v>0</v>
      </c>
      <c r="AX106" s="25">
        <v>5.3281843466769401E-6</v>
      </c>
      <c r="AY106" s="25">
        <v>-4.7028416984124004E-6</v>
      </c>
      <c r="AZ106" s="25">
        <v>-1.8623492051940301E-5</v>
      </c>
      <c r="BA106" s="25">
        <v>-5.8290796635215896E-6</v>
      </c>
      <c r="BB106" s="25">
        <v>-5.2088893512758602E-6</v>
      </c>
      <c r="BC106" s="25">
        <v>-7.7752487940984306E-6</v>
      </c>
      <c r="BD106" s="25">
        <v>5.3951858869564701E-5</v>
      </c>
      <c r="BE106" s="25">
        <v>4.9230066161018397E-5</v>
      </c>
      <c r="BF106" s="25">
        <v>-1.35592953701633E-5</v>
      </c>
      <c r="BG106" s="25">
        <v>0</v>
      </c>
      <c r="BH106" s="25">
        <v>8.1910920809175098E-6</v>
      </c>
      <c r="BI106" s="25">
        <v>-7.5717886502118499E-6</v>
      </c>
      <c r="BJ106" s="25">
        <v>-3.6112844390857202E-6</v>
      </c>
      <c r="BK106" s="25">
        <v>-1.9995215124771402E-6</v>
      </c>
      <c r="BL106" s="25">
        <v>-3.51057480294659E-6</v>
      </c>
      <c r="BM106" s="25">
        <v>-1.0965501319202699E-7</v>
      </c>
      <c r="BN106" s="25">
        <v>7.1704710376639003E-6</v>
      </c>
      <c r="BO106" s="25">
        <v>-3.15734003421826E-5</v>
      </c>
      <c r="BP106" s="25">
        <v>2.54017139661165E-5</v>
      </c>
      <c r="BQ106" s="25">
        <v>0</v>
      </c>
      <c r="BR106" s="25">
        <v>6.2011809864502296E-5</v>
      </c>
      <c r="BS106" s="25">
        <v>1.30448546875385E-5</v>
      </c>
      <c r="BT106" s="25">
        <v>4.5071665532919002E-6</v>
      </c>
      <c r="BU106" s="25">
        <v>0</v>
      </c>
      <c r="BV106" s="25">
        <v>-1.30264758343073E-5</v>
      </c>
      <c r="BW106" s="25">
        <v>-1.46053254462878E-5</v>
      </c>
      <c r="BX106" s="25">
        <v>-6.0461243744895496E-6</v>
      </c>
      <c r="BY106" s="25">
        <v>1.95288720814892E-6</v>
      </c>
      <c r="BZ106" s="25">
        <v>-7.9569832535789304E-6</v>
      </c>
      <c r="CA106" s="25">
        <v>0</v>
      </c>
      <c r="CB106" s="25">
        <v>0</v>
      </c>
      <c r="CC106" s="25">
        <v>3.5159093805590399E-9</v>
      </c>
      <c r="CD106" s="25">
        <v>1.8891459340204901E-7</v>
      </c>
      <c r="CE106" s="25">
        <v>-7.9444253311665705E-8</v>
      </c>
      <c r="CF106" s="25">
        <v>-1.49217700083924E-7</v>
      </c>
      <c r="CG106" s="25">
        <v>-7.2935200868384298E-7</v>
      </c>
      <c r="CH106" s="25">
        <v>-7.4099318524677302E-7</v>
      </c>
      <c r="CI106" s="25">
        <v>-4.7357224258729999E-7</v>
      </c>
      <c r="CJ106" s="25">
        <v>-6.8539443875046005E-7</v>
      </c>
      <c r="CK106" s="25">
        <v>-8.4744575825683802E-9</v>
      </c>
      <c r="CL106" s="25">
        <v>1.69760065307637E-7</v>
      </c>
      <c r="CM106" s="25">
        <v>-3.4747672158978798E-7</v>
      </c>
      <c r="CN106" s="25">
        <v>-2.8124321032738601E-7</v>
      </c>
      <c r="CO106" s="25">
        <v>-6.6580553340746996E-7</v>
      </c>
      <c r="CP106" s="25">
        <v>2.56539025472488E-7</v>
      </c>
      <c r="CQ106" s="25">
        <v>-7.0816521611861E-7</v>
      </c>
      <c r="CR106" s="25">
        <v>-2.7124846292724599E-7</v>
      </c>
      <c r="CS106" s="25">
        <v>-5.4468531235344602E-7</v>
      </c>
      <c r="CT106" s="25">
        <v>-8.5158372825318407E-9</v>
      </c>
      <c r="CU106" s="25">
        <v>4.8303603348495697E-6</v>
      </c>
      <c r="CV106" s="25">
        <v>-3.5166131112508201E-8</v>
      </c>
      <c r="CW106" s="25">
        <v>-7.78791177487545E-7</v>
      </c>
      <c r="CX106" s="25">
        <v>2.55069664362956E-6</v>
      </c>
      <c r="CY106" s="25">
        <v>-2.31624151231323E-5</v>
      </c>
      <c r="CZ106" s="25">
        <v>-1.1723320832538301E-5</v>
      </c>
      <c r="DA106" s="25">
        <v>-1.4978648353878601E-6</v>
      </c>
      <c r="DB106" s="24">
        <v>3.0195222810284702E-4</v>
      </c>
      <c r="DC106" s="25">
        <v>-4.9002996032857701E-6</v>
      </c>
      <c r="DD106" s="25">
        <v>2.01589938703601E-6</v>
      </c>
      <c r="DE106" s="25">
        <v>-5.6711666167724602E-6</v>
      </c>
      <c r="DF106" s="25">
        <v>-8.9990495062761003E-7</v>
      </c>
      <c r="DG106" s="25">
        <v>-2.7702747418214599E-6</v>
      </c>
      <c r="DH106" s="25">
        <v>-3.6458601391738701E-6</v>
      </c>
      <c r="DI106" s="25">
        <v>1.09813219858829E-5</v>
      </c>
      <c r="DJ106" s="25">
        <v>-1.36596662238622E-5</v>
      </c>
      <c r="DK106" s="25">
        <v>-2.2571011169514699E-5</v>
      </c>
      <c r="DL106" s="25">
        <v>-8.5139671467692497E-7</v>
      </c>
      <c r="DM106" s="25">
        <v>5.4366297952347996E-6</v>
      </c>
      <c r="DN106" s="25">
        <v>2.0523835555435501E-6</v>
      </c>
      <c r="DO106" s="25">
        <v>-1.3463147912439299E-6</v>
      </c>
      <c r="DP106" s="25">
        <v>-1.6451056184309801E-6</v>
      </c>
      <c r="DQ106" s="25">
        <v>-4.0000448559756901E-6</v>
      </c>
      <c r="DR106" s="25">
        <v>-1.77924377066854E-7</v>
      </c>
      <c r="DS106" s="25">
        <v>-6.0434713538712695E-7</v>
      </c>
      <c r="DT106" s="25">
        <v>5.28573014195397E-6</v>
      </c>
      <c r="DU106" s="25">
        <v>-4.8147700428281496E-6</v>
      </c>
      <c r="DV106" s="25">
        <v>-1.55535014378866E-5</v>
      </c>
      <c r="DW106" s="27">
        <v>-1.7111613741184599E-5</v>
      </c>
    </row>
    <row r="107" spans="7:127" x14ac:dyDescent="0.25">
      <c r="G107" s="205"/>
      <c r="H107" s="7" t="s">
        <v>204</v>
      </c>
      <c r="I107" s="22" cm="1">
        <f t="array" aca="1" ref="I107" ca="1">INDIRECT("I"&amp;M107)*INDIRECT("I"&amp;N107)</f>
        <v>0</v>
      </c>
      <c r="J107" s="23">
        <v>-0.14426152047874499</v>
      </c>
      <c r="K107" s="12" t="str">
        <f t="shared" si="6"/>
        <v>Ang</v>
      </c>
      <c r="L107" s="12" t="str">
        <f t="shared" si="7"/>
        <v>HF</v>
      </c>
      <c r="M107" s="7">
        <f t="shared" si="8"/>
        <v>49</v>
      </c>
      <c r="N107" s="7">
        <f t="shared" si="9"/>
        <v>65</v>
      </c>
      <c r="P107" s="7" t="str">
        <f t="shared" si="10"/>
        <v>X</v>
      </c>
      <c r="Q107" s="7" t="str">
        <f t="shared" si="11"/>
        <v>X</v>
      </c>
      <c r="R107" s="7" t="str">
        <v>Ang_HF</v>
      </c>
      <c r="S107" s="128" t="s">
        <v>204</v>
      </c>
      <c r="T107" s="25">
        <v>5.76423568309218E-7</v>
      </c>
      <c r="U107" s="25">
        <v>4.3215572621145498E-6</v>
      </c>
      <c r="V107" s="25">
        <v>-1.49794626446819E-6</v>
      </c>
      <c r="W107" s="25">
        <v>-1.9349467387042099E-6</v>
      </c>
      <c r="X107" s="25">
        <v>-1.1583055997790599E-6</v>
      </c>
      <c r="Y107" s="25">
        <v>-5.0927614595502599E-5</v>
      </c>
      <c r="Z107" s="25">
        <v>1.2058606810530501E-6</v>
      </c>
      <c r="AA107" s="25">
        <v>-9.4335202120266096E-7</v>
      </c>
      <c r="AB107" s="25">
        <v>-7.4773028265759801E-6</v>
      </c>
      <c r="AC107" s="25">
        <v>1.1430745911265701E-5</v>
      </c>
      <c r="AD107" s="25">
        <v>-1.2396583496122699E-6</v>
      </c>
      <c r="AE107" s="25">
        <v>3.5641435996233101E-6</v>
      </c>
      <c r="AF107" s="25">
        <v>-2.8540844562538802E-6</v>
      </c>
      <c r="AG107" s="25">
        <v>-1.8572056681954799E-5</v>
      </c>
      <c r="AH107" s="25">
        <v>-2.29032568004572E-7</v>
      </c>
      <c r="AI107" s="25">
        <v>8.6834787436345001E-7</v>
      </c>
      <c r="AJ107" s="25">
        <v>-2.8478286651953002E-6</v>
      </c>
      <c r="AK107" s="25">
        <v>-1.8082776929636801E-6</v>
      </c>
      <c r="AL107" s="25">
        <v>2.91615203544886E-6</v>
      </c>
      <c r="AM107" s="25">
        <v>6.5082754381850802E-6</v>
      </c>
      <c r="AN107" s="25">
        <v>-2.74178033028082E-6</v>
      </c>
      <c r="AO107" s="25">
        <v>3.2438873624904499E-6</v>
      </c>
      <c r="AP107" s="25">
        <v>3.1662337749612501E-5</v>
      </c>
      <c r="AQ107" s="25">
        <v>-2.3393844103946699E-6</v>
      </c>
      <c r="AR107" s="25">
        <v>0</v>
      </c>
      <c r="AS107" s="25">
        <v>2.2150146058736801E-5</v>
      </c>
      <c r="AT107" s="25">
        <v>3.9187902429010597E-6</v>
      </c>
      <c r="AU107" s="25">
        <v>0</v>
      </c>
      <c r="AV107" s="24">
        <v>-1.3040448140641699E-4</v>
      </c>
      <c r="AW107" s="117">
        <v>0</v>
      </c>
      <c r="AX107" s="25">
        <v>4.5477882593826201E-5</v>
      </c>
      <c r="AY107" s="25">
        <v>2.48866019770038E-5</v>
      </c>
      <c r="AZ107" s="25">
        <v>6.8421641461258298E-6</v>
      </c>
      <c r="BA107" s="25">
        <v>1.1766783239255799E-6</v>
      </c>
      <c r="BB107" s="25">
        <v>-2.2388393134209801E-7</v>
      </c>
      <c r="BC107" s="24">
        <v>-1.50657680247439E-4</v>
      </c>
      <c r="BD107" s="25">
        <v>-1.89156365278468E-5</v>
      </c>
      <c r="BE107" s="25">
        <v>2.9016230875578998E-6</v>
      </c>
      <c r="BF107" s="25">
        <v>-1.0427950435761401E-6</v>
      </c>
      <c r="BG107" s="25">
        <v>0</v>
      </c>
      <c r="BH107" s="25">
        <v>4.2988647866703897E-6</v>
      </c>
      <c r="BI107" s="25">
        <v>-6.15820705168357E-6</v>
      </c>
      <c r="BJ107" s="25">
        <v>1.21683249296231E-5</v>
      </c>
      <c r="BK107" s="25">
        <v>-6.4542825678828702E-6</v>
      </c>
      <c r="BL107" s="25">
        <v>3.7372815701490602E-7</v>
      </c>
      <c r="BM107" s="24">
        <v>-1.57246783004401E-4</v>
      </c>
      <c r="BN107" s="25">
        <v>1.11181496173545E-5</v>
      </c>
      <c r="BO107" s="25">
        <v>-9.4802701034075501E-7</v>
      </c>
      <c r="BP107" s="25">
        <v>8.37169188601266E-6</v>
      </c>
      <c r="BQ107" s="25">
        <v>0</v>
      </c>
      <c r="BR107" s="25">
        <v>-5.0659189002450101E-5</v>
      </c>
      <c r="BS107" s="25">
        <v>1.46278127157873E-5</v>
      </c>
      <c r="BT107" s="25">
        <v>-4.3576369688466499E-6</v>
      </c>
      <c r="BU107" s="25">
        <v>0</v>
      </c>
      <c r="BV107" s="25">
        <v>-2.5779293210856398E-7</v>
      </c>
      <c r="BW107" s="25">
        <v>-1.7561539736809099E-6</v>
      </c>
      <c r="BX107" s="25">
        <v>-1.9448558474779699E-7</v>
      </c>
      <c r="BY107" s="25">
        <v>1.1554907244498301E-5</v>
      </c>
      <c r="BZ107" s="25">
        <v>2.5193421423855801E-5</v>
      </c>
      <c r="CA107" s="25">
        <v>0</v>
      </c>
      <c r="CB107" s="25">
        <v>0</v>
      </c>
      <c r="CC107" s="25">
        <v>2.95410971274434E-8</v>
      </c>
      <c r="CD107" s="25">
        <v>3.2566950354896899E-8</v>
      </c>
      <c r="CE107" s="25">
        <v>-4.4772405901553299E-7</v>
      </c>
      <c r="CF107" s="25">
        <v>-2.7007340886390998E-7</v>
      </c>
      <c r="CG107" s="25">
        <v>-3.8045654553858E-8</v>
      </c>
      <c r="CH107" s="25">
        <v>-4.7898535458036598E-8</v>
      </c>
      <c r="CI107" s="25">
        <v>-6.0719602807114595E-10</v>
      </c>
      <c r="CJ107" s="25">
        <v>-1.4499642521515401E-7</v>
      </c>
      <c r="CK107" s="25">
        <v>-5.99346557713783E-8</v>
      </c>
      <c r="CL107" s="25">
        <v>-5.1079888893352998E-7</v>
      </c>
      <c r="CM107" s="25">
        <v>1.6838653044798101E-7</v>
      </c>
      <c r="CN107" s="25">
        <v>5.2259075530834605E-7</v>
      </c>
      <c r="CO107" s="25">
        <v>5.8079124328191498E-8</v>
      </c>
      <c r="CP107" s="25">
        <v>-1.1191868088311301E-7</v>
      </c>
      <c r="CQ107" s="25">
        <v>1.04867652493059E-6</v>
      </c>
      <c r="CR107" s="25">
        <v>-3.7871352095944501E-7</v>
      </c>
      <c r="CS107" s="25">
        <v>1.70940927111347E-6</v>
      </c>
      <c r="CT107" s="25">
        <v>2.3525478695440101E-7</v>
      </c>
      <c r="CU107" s="25">
        <v>-3.7797171133388999E-5</v>
      </c>
      <c r="CV107" s="25">
        <v>-5.1525497660996305E-7</v>
      </c>
      <c r="CW107" s="25">
        <v>-4.6492184529037498E-8</v>
      </c>
      <c r="CX107" s="25">
        <v>-9.09593715170994E-5</v>
      </c>
      <c r="CY107" s="25">
        <v>-2.0292039236738799E-6</v>
      </c>
      <c r="CZ107" s="25">
        <v>3.5793228324338799E-6</v>
      </c>
      <c r="DA107" s="25">
        <v>-2.3912761300062099E-6</v>
      </c>
      <c r="DB107" s="25">
        <v>-4.9002996032857998E-6</v>
      </c>
      <c r="DC107" s="24">
        <v>5.5521551867069002E-4</v>
      </c>
      <c r="DD107" s="25">
        <v>-1.31488741961846E-5</v>
      </c>
      <c r="DE107" s="25">
        <v>-1.6644768907565299E-6</v>
      </c>
      <c r="DF107" s="25">
        <v>-1.38904290853096E-5</v>
      </c>
      <c r="DG107" s="25">
        <v>-8.7090536566345198E-7</v>
      </c>
      <c r="DH107" s="25">
        <v>-1.15350046411732E-6</v>
      </c>
      <c r="DI107" s="25">
        <v>8.4391065884990896E-6</v>
      </c>
      <c r="DJ107" s="25">
        <v>-1.85683524877283E-6</v>
      </c>
      <c r="DK107" s="25">
        <v>2.27124932296686E-5</v>
      </c>
      <c r="DL107" s="25">
        <v>-4.0640932870882698E-6</v>
      </c>
      <c r="DM107" s="25">
        <v>-1.49215570008157E-5</v>
      </c>
      <c r="DN107" s="25">
        <v>-1.5827270954290501E-5</v>
      </c>
      <c r="DO107" s="25">
        <v>1.70042026745531E-5</v>
      </c>
      <c r="DP107" s="25">
        <v>-2.4982321514869299E-6</v>
      </c>
      <c r="DQ107" s="25">
        <v>-2.2786230808790198E-6</v>
      </c>
      <c r="DR107" s="25">
        <v>-6.9184447087412501E-6</v>
      </c>
      <c r="DS107" s="25">
        <v>8.55072038124457E-6</v>
      </c>
      <c r="DT107" s="25">
        <v>-1.87816109560017E-5</v>
      </c>
      <c r="DU107" s="25">
        <v>2.9767451105437301E-5</v>
      </c>
      <c r="DV107" s="25">
        <v>1.7926218297407E-5</v>
      </c>
      <c r="DW107" s="27">
        <v>-9.2034240707160699E-5</v>
      </c>
    </row>
    <row r="108" spans="7:127" x14ac:dyDescent="0.25">
      <c r="G108" s="205"/>
      <c r="H108" s="7" t="s">
        <v>205</v>
      </c>
      <c r="I108" s="22" cm="1">
        <f t="array" aca="1" ref="I108" ca="1">INDIRECT("I"&amp;M108)*INDIRECT("I"&amp;N108)</f>
        <v>0</v>
      </c>
      <c r="J108" s="23">
        <v>-0.35016619923050102</v>
      </c>
      <c r="K108" s="12" t="str">
        <f t="shared" si="6"/>
        <v>Hem</v>
      </c>
      <c r="L108" s="12" t="str">
        <f t="shared" si="7"/>
        <v>MVD</v>
      </c>
      <c r="M108" s="7">
        <f t="shared" si="8"/>
        <v>63</v>
      </c>
      <c r="N108" s="7">
        <f t="shared" si="9"/>
        <v>71</v>
      </c>
      <c r="P108" s="7" t="str">
        <f t="shared" si="10"/>
        <v>X</v>
      </c>
      <c r="Q108" s="7" t="str">
        <f t="shared" si="11"/>
        <v>X</v>
      </c>
      <c r="R108" s="7" t="str">
        <v>Hem_MVD</v>
      </c>
      <c r="S108" s="128" t="s">
        <v>205</v>
      </c>
      <c r="T108" s="25">
        <v>-8.5576976521358395E-7</v>
      </c>
      <c r="U108" s="25">
        <v>4.9211142996800604E-6</v>
      </c>
      <c r="V108" s="25">
        <v>1.1312880873517799E-6</v>
      </c>
      <c r="W108" s="25">
        <v>-2.3917632402084399E-5</v>
      </c>
      <c r="X108" s="25">
        <v>3.8220014544457202E-6</v>
      </c>
      <c r="Y108" s="24">
        <v>-2.6673237046817501E-4</v>
      </c>
      <c r="Z108" s="25">
        <v>-7.6097667002741803E-5</v>
      </c>
      <c r="AA108" s="25">
        <v>-7.86556705296252E-6</v>
      </c>
      <c r="AB108" s="25">
        <v>-1.8480129238961E-7</v>
      </c>
      <c r="AC108" s="25">
        <v>1.51564699525244E-6</v>
      </c>
      <c r="AD108" s="25">
        <v>5.46501090618169E-6</v>
      </c>
      <c r="AE108" s="25">
        <v>-2.38708864297096E-5</v>
      </c>
      <c r="AF108" s="25">
        <v>9.9676920310381596E-6</v>
      </c>
      <c r="AG108" s="24">
        <v>-1.33855175145785E-4</v>
      </c>
      <c r="AH108" s="25">
        <v>-4.4520198976384599E-6</v>
      </c>
      <c r="AI108" s="25">
        <v>1.03360403274123E-6</v>
      </c>
      <c r="AJ108" s="25">
        <v>-2.0946946881067802E-6</v>
      </c>
      <c r="AK108" s="25">
        <v>-9.9489285069471002E-6</v>
      </c>
      <c r="AL108" s="25">
        <v>-1.5452635957106801E-5</v>
      </c>
      <c r="AM108" s="25">
        <v>-1.7782514814188699E-5</v>
      </c>
      <c r="AN108" s="25">
        <v>-2.6744145789270999E-6</v>
      </c>
      <c r="AO108" s="25">
        <v>1.3460952836925501E-6</v>
      </c>
      <c r="AP108" s="25">
        <v>-7.5693994742935398E-5</v>
      </c>
      <c r="AQ108" s="25">
        <v>-1.2884905725467499E-6</v>
      </c>
      <c r="AR108" s="25">
        <v>0</v>
      </c>
      <c r="AS108" s="25">
        <v>-6.40535568749203E-5</v>
      </c>
      <c r="AT108" s="24">
        <v>4.67285584255048E-4</v>
      </c>
      <c r="AU108" s="25">
        <v>0</v>
      </c>
      <c r="AV108" s="25">
        <v>8.1759105776332505E-5</v>
      </c>
      <c r="AW108" s="25">
        <v>0</v>
      </c>
      <c r="AX108" s="25">
        <v>-2.3074857231279599E-5</v>
      </c>
      <c r="AY108" s="25">
        <v>-3.47741356439877E-6</v>
      </c>
      <c r="AZ108" s="24">
        <v>-1.8475805237780601E-4</v>
      </c>
      <c r="BA108" s="25">
        <v>1.0449800925400899E-5</v>
      </c>
      <c r="BB108" s="25">
        <v>2.6203873004775498E-5</v>
      </c>
      <c r="BC108" s="25">
        <v>2.6384660232837E-5</v>
      </c>
      <c r="BD108" s="24">
        <v>3.08336535206582E-4</v>
      </c>
      <c r="BE108" s="25">
        <v>-9.2784041194474398E-5</v>
      </c>
      <c r="BF108" s="25">
        <v>-1.6700541293329701E-5</v>
      </c>
      <c r="BG108" s="25">
        <v>0</v>
      </c>
      <c r="BH108" s="25">
        <v>6.1775169116519803E-5</v>
      </c>
      <c r="BI108" s="25">
        <v>-1.40399208678866E-6</v>
      </c>
      <c r="BJ108" s="25">
        <v>7.9998894810020597E-5</v>
      </c>
      <c r="BK108" s="24">
        <v>-3.6532701829647498E-3</v>
      </c>
      <c r="BL108" s="25">
        <v>6.9601821984334504E-6</v>
      </c>
      <c r="BM108" s="25">
        <v>9.8831115398223207E-5</v>
      </c>
      <c r="BN108" s="25">
        <v>2.3694967745796598E-5</v>
      </c>
      <c r="BO108" s="25">
        <v>1.0720745777541301E-5</v>
      </c>
      <c r="BP108" s="25">
        <v>2.6448585583162199E-5</v>
      </c>
      <c r="BQ108" s="25">
        <v>0</v>
      </c>
      <c r="BR108" s="24">
        <v>-4.0596814493491199E-4</v>
      </c>
      <c r="BS108" s="24">
        <v>-4.2032165119033199E-4</v>
      </c>
      <c r="BT108" s="25">
        <v>-4.6325001161320898E-6</v>
      </c>
      <c r="BU108" s="25">
        <v>0</v>
      </c>
      <c r="BV108" s="25">
        <v>6.1851525255428603E-5</v>
      </c>
      <c r="BW108" s="25">
        <v>-1.6273409309295799E-5</v>
      </c>
      <c r="BX108" s="25">
        <v>3.0474965722318699E-5</v>
      </c>
      <c r="BY108" s="25">
        <v>-3.1399960420008302E-5</v>
      </c>
      <c r="BZ108" s="25">
        <v>7.4132152248296897E-5</v>
      </c>
      <c r="CA108" s="25">
        <v>0</v>
      </c>
      <c r="CB108" s="25">
        <v>0</v>
      </c>
      <c r="CC108" s="25">
        <v>-2.0064565067646299E-8</v>
      </c>
      <c r="CD108" s="25">
        <v>8.4353517063981899E-7</v>
      </c>
      <c r="CE108" s="25">
        <v>-1.0181503941744899E-6</v>
      </c>
      <c r="CF108" s="25">
        <v>3.1156022433171402E-6</v>
      </c>
      <c r="CG108" s="25">
        <v>1.08482320549672E-6</v>
      </c>
      <c r="CH108" s="25">
        <v>-7.2981138701812004E-7</v>
      </c>
      <c r="CI108" s="25">
        <v>1.07404796495007E-6</v>
      </c>
      <c r="CJ108" s="25">
        <v>-7.4965710138541397E-6</v>
      </c>
      <c r="CK108" s="25">
        <v>-4.3838983610240299E-7</v>
      </c>
      <c r="CL108" s="25">
        <v>6.8083015977253199E-7</v>
      </c>
      <c r="CM108" s="25">
        <v>1.9371013427028599E-6</v>
      </c>
      <c r="CN108" s="25">
        <v>3.2840750623314499E-6</v>
      </c>
      <c r="CO108" s="25">
        <v>-4.2659541457618404E-6</v>
      </c>
      <c r="CP108" s="25">
        <v>2.3444000236066299E-6</v>
      </c>
      <c r="CQ108" s="25">
        <v>1.12050135666822E-5</v>
      </c>
      <c r="CR108" s="25">
        <v>3.5116701982343201E-6</v>
      </c>
      <c r="CS108" s="25">
        <v>-1.8398296322686601E-6</v>
      </c>
      <c r="CT108" s="25">
        <v>-7.2238895275982297E-7</v>
      </c>
      <c r="CU108" s="25">
        <v>-1.8814060393923E-5</v>
      </c>
      <c r="CV108" s="25">
        <v>7.14012788924508E-6</v>
      </c>
      <c r="CW108" s="25">
        <v>-2.2087569696420699E-7</v>
      </c>
      <c r="CX108" s="25">
        <v>1.02534780240269E-5</v>
      </c>
      <c r="CY108" s="25">
        <v>2.7075091449482098E-6</v>
      </c>
      <c r="CZ108" s="25">
        <v>5.3476586384612803E-6</v>
      </c>
      <c r="DA108" s="25">
        <v>1.5954364462866699E-5</v>
      </c>
      <c r="DB108" s="25">
        <v>2.01589938703596E-6</v>
      </c>
      <c r="DC108" s="25">
        <v>-1.3148874196183199E-5</v>
      </c>
      <c r="DD108" s="24">
        <v>4.3212629990219296E-3</v>
      </c>
      <c r="DE108" s="25">
        <v>2.9020517639255099E-6</v>
      </c>
      <c r="DF108" s="25">
        <v>-5.4196526189680001E-6</v>
      </c>
      <c r="DG108" s="25">
        <v>1.42850300452358E-5</v>
      </c>
      <c r="DH108" s="25">
        <v>-1.3984165300501199E-5</v>
      </c>
      <c r="DI108" s="25">
        <v>1.32268445899784E-6</v>
      </c>
      <c r="DJ108" s="25">
        <v>1.3711139381853799E-5</v>
      </c>
      <c r="DK108" s="25">
        <v>2.2766777525021299E-6</v>
      </c>
      <c r="DL108" s="25">
        <v>1.44324883590279E-5</v>
      </c>
      <c r="DM108" s="25">
        <v>-9.3999634680431697E-6</v>
      </c>
      <c r="DN108" s="25">
        <v>-8.5742006228023502E-5</v>
      </c>
      <c r="DO108" s="25">
        <v>1.6040964410041598E-5</v>
      </c>
      <c r="DP108" s="25">
        <v>-7.2864913854437699E-6</v>
      </c>
      <c r="DQ108" s="25">
        <v>7.3381102678016406E-5</v>
      </c>
      <c r="DR108" s="25">
        <v>9.0522591528274603E-6</v>
      </c>
      <c r="DS108" s="25">
        <v>2.13016551140563E-5</v>
      </c>
      <c r="DT108" s="25">
        <v>5.8328713699436099E-5</v>
      </c>
      <c r="DU108" s="25">
        <v>1.3926836996181601E-5</v>
      </c>
      <c r="DV108" s="25">
        <v>5.9520305664804001E-5</v>
      </c>
      <c r="DW108" s="27">
        <v>-9.8405367859622799E-5</v>
      </c>
    </row>
    <row r="109" spans="7:127" x14ac:dyDescent="0.25">
      <c r="G109" s="205"/>
      <c r="H109" s="7" t="s">
        <v>206</v>
      </c>
      <c r="I109" s="22" cm="1">
        <f t="array" aca="1" ref="I109" ca="1">INDIRECT("I"&amp;M109)*INDIRECT("I"&amp;N109)</f>
        <v>0</v>
      </c>
      <c r="J109" s="23">
        <v>-0.17392354384641201</v>
      </c>
      <c r="K109" s="12" t="str">
        <f t="shared" si="6"/>
        <v>AF</v>
      </c>
      <c r="L109" s="12" t="str">
        <f t="shared" si="7"/>
        <v>Can</v>
      </c>
      <c r="M109" s="7">
        <f t="shared" si="8"/>
        <v>45</v>
      </c>
      <c r="N109" s="7">
        <f t="shared" si="9"/>
        <v>54</v>
      </c>
      <c r="P109" s="7" t="str">
        <f t="shared" si="10"/>
        <v>X</v>
      </c>
      <c r="Q109" s="7" t="str">
        <f t="shared" si="11"/>
        <v>X</v>
      </c>
      <c r="R109" s="7" t="str">
        <v>AF_Can</v>
      </c>
      <c r="S109" s="128" t="s">
        <v>206</v>
      </c>
      <c r="T109" s="25">
        <v>1.0597931791387901E-6</v>
      </c>
      <c r="U109" s="25">
        <v>3.6452523338370001E-6</v>
      </c>
      <c r="V109" s="25">
        <v>6.0525675392113899E-7</v>
      </c>
      <c r="W109" s="25">
        <v>-7.1624717540893097E-6</v>
      </c>
      <c r="X109" s="25">
        <v>1.4771247973885301E-6</v>
      </c>
      <c r="Y109" s="25">
        <v>5.4051154308337898E-5</v>
      </c>
      <c r="Z109" s="25">
        <v>-7.9044577288214706E-6</v>
      </c>
      <c r="AA109" s="25">
        <v>-6.3684726160383201E-7</v>
      </c>
      <c r="AB109" s="25">
        <v>9.6745220141787903E-7</v>
      </c>
      <c r="AC109" s="25">
        <v>-5.16934705428351E-6</v>
      </c>
      <c r="AD109" s="25">
        <v>-8.4482966776980899E-8</v>
      </c>
      <c r="AE109" s="25">
        <v>3.1589534097039899E-6</v>
      </c>
      <c r="AF109" s="25">
        <v>-1.7768132117540599E-6</v>
      </c>
      <c r="AG109" s="25">
        <v>-2.3334742123278399E-5</v>
      </c>
      <c r="AH109" s="25">
        <v>-3.6387381252705598E-6</v>
      </c>
      <c r="AI109" s="25">
        <v>-2.2013162647184001E-6</v>
      </c>
      <c r="AJ109" s="25">
        <v>-3.8911807933611403E-6</v>
      </c>
      <c r="AK109" s="25">
        <v>-3.6203463079179798E-6</v>
      </c>
      <c r="AL109" s="25">
        <v>-5.5952760347948901E-6</v>
      </c>
      <c r="AM109" s="25">
        <v>3.6703667628646601E-6</v>
      </c>
      <c r="AN109" s="25">
        <v>-6.8168330677585903E-6</v>
      </c>
      <c r="AO109" s="25">
        <v>1.1722297925782599E-6</v>
      </c>
      <c r="AP109" s="25">
        <v>-3.6925895579731797E-5</v>
      </c>
      <c r="AQ109" s="25">
        <v>-4.57876013470183E-6</v>
      </c>
      <c r="AR109" s="25">
        <v>0</v>
      </c>
      <c r="AS109" s="24">
        <v>-6.2391806716099898E-4</v>
      </c>
      <c r="AT109" s="25">
        <v>-5.3063014921597998E-5</v>
      </c>
      <c r="AU109" s="25">
        <v>0</v>
      </c>
      <c r="AV109" s="25">
        <v>-2.2539862133274898E-5</v>
      </c>
      <c r="AW109" s="25">
        <v>0</v>
      </c>
      <c r="AX109" s="25">
        <v>-4.3814542962647898E-6</v>
      </c>
      <c r="AY109" s="25">
        <v>1.8378723766836701E-7</v>
      </c>
      <c r="AZ109" s="25">
        <v>6.8491907017376101E-5</v>
      </c>
      <c r="BA109" s="25">
        <v>2.86925850039725E-6</v>
      </c>
      <c r="BB109" s="24">
        <v>1.2844335747799101E-4</v>
      </c>
      <c r="BC109" s="25">
        <v>1.13913277919655E-6</v>
      </c>
      <c r="BD109" s="24">
        <v>1.13834769338278E-4</v>
      </c>
      <c r="BE109" s="25">
        <v>-2.08505794954102E-5</v>
      </c>
      <c r="BF109" s="25">
        <v>-4.1305464477204897E-6</v>
      </c>
      <c r="BG109" s="25">
        <v>0</v>
      </c>
      <c r="BH109" s="25">
        <v>2.8672786737367899E-5</v>
      </c>
      <c r="BI109" s="25">
        <v>4.42498155449645E-6</v>
      </c>
      <c r="BJ109" s="25">
        <v>1.2175396377780001E-6</v>
      </c>
      <c r="BK109" s="25">
        <v>2.06341082588137E-5</v>
      </c>
      <c r="BL109" s="25">
        <v>7.9444845555937598E-6</v>
      </c>
      <c r="BM109" s="24">
        <v>1.5672291140099101E-4</v>
      </c>
      <c r="BN109" s="25">
        <v>1.5248746687345799E-5</v>
      </c>
      <c r="BO109" s="25">
        <v>4.0983870703750301E-6</v>
      </c>
      <c r="BP109" s="25">
        <v>1.6464218632896601E-5</v>
      </c>
      <c r="BQ109" s="25">
        <v>0</v>
      </c>
      <c r="BR109" s="25">
        <v>6.6270421939195403E-5</v>
      </c>
      <c r="BS109" s="25">
        <v>4.1109662108348497E-5</v>
      </c>
      <c r="BT109" s="25">
        <v>-3.53369549218284E-6</v>
      </c>
      <c r="BU109" s="25">
        <v>0</v>
      </c>
      <c r="BV109" s="25">
        <v>-1.3929827140854301E-6</v>
      </c>
      <c r="BW109" s="25">
        <v>4.1342270466057897E-6</v>
      </c>
      <c r="BX109" s="25">
        <v>-2.9031846017624401E-6</v>
      </c>
      <c r="BY109" s="25">
        <v>7.99837121763063E-6</v>
      </c>
      <c r="BZ109" s="25">
        <v>1.3602215555967399E-5</v>
      </c>
      <c r="CA109" s="25">
        <v>0</v>
      </c>
      <c r="CB109" s="25">
        <v>0</v>
      </c>
      <c r="CC109" s="25">
        <v>3.1000861285802899E-8</v>
      </c>
      <c r="CD109" s="25">
        <v>3.2851862286583601E-6</v>
      </c>
      <c r="CE109" s="25">
        <v>-9.4051683239722002E-7</v>
      </c>
      <c r="CF109" s="25">
        <v>-5.4618037833488499E-7</v>
      </c>
      <c r="CG109" s="25">
        <v>3.3528732017251298E-7</v>
      </c>
      <c r="CH109" s="25">
        <v>-2.6917440810317901E-7</v>
      </c>
      <c r="CI109" s="25">
        <v>1.25663632802699E-7</v>
      </c>
      <c r="CJ109" s="25">
        <v>7.7166071750424302E-7</v>
      </c>
      <c r="CK109" s="25">
        <v>-3.7132543495132499E-6</v>
      </c>
      <c r="CL109" s="25">
        <v>5.5140041494711904E-7</v>
      </c>
      <c r="CM109" s="25">
        <v>2.3237784742241501E-7</v>
      </c>
      <c r="CN109" s="25">
        <v>-3.1514140713276799E-7</v>
      </c>
      <c r="CO109" s="25">
        <v>-1.6038129798528101E-6</v>
      </c>
      <c r="CP109" s="25">
        <v>-7.9850654975467395E-7</v>
      </c>
      <c r="CQ109" s="25">
        <v>-1.19007546599203E-6</v>
      </c>
      <c r="CR109" s="25">
        <v>6.6741581593542596E-7</v>
      </c>
      <c r="CS109" s="25">
        <v>1.6394632331741899E-7</v>
      </c>
      <c r="CT109" s="25">
        <v>3.5785984804089902E-6</v>
      </c>
      <c r="CU109" s="25">
        <v>6.2456096123615306E-5</v>
      </c>
      <c r="CV109" s="25">
        <v>6.5968829549682602E-7</v>
      </c>
      <c r="CW109" s="25">
        <v>3.9146978811973798E-7</v>
      </c>
      <c r="CX109" s="25">
        <v>-1.3234105670899699E-6</v>
      </c>
      <c r="CY109" s="25">
        <v>-8.7094990909823897E-6</v>
      </c>
      <c r="CZ109" s="25">
        <v>1.5210200235865699E-6</v>
      </c>
      <c r="DA109" s="24">
        <v>-2.2191263134375001E-4</v>
      </c>
      <c r="DB109" s="25">
        <v>-5.6711666167723603E-6</v>
      </c>
      <c r="DC109" s="25">
        <v>-1.66447689075612E-6</v>
      </c>
      <c r="DD109" s="25">
        <v>2.9020517639293698E-6</v>
      </c>
      <c r="DE109" s="24">
        <v>8.1775730122521004E-4</v>
      </c>
      <c r="DF109" s="25">
        <v>-5.7543903004861396E-6</v>
      </c>
      <c r="DG109" s="25">
        <v>-8.3761278571366095E-8</v>
      </c>
      <c r="DH109" s="25">
        <v>9.1714931487264196E-7</v>
      </c>
      <c r="DI109" s="25">
        <v>-2.141851727119E-5</v>
      </c>
      <c r="DJ109" s="25">
        <v>1.2686238368006999E-6</v>
      </c>
      <c r="DK109" s="25">
        <v>-1.30716953248979E-5</v>
      </c>
      <c r="DL109" s="25">
        <v>3.0490914870453898E-6</v>
      </c>
      <c r="DM109" s="25">
        <v>-1.01717456946842E-5</v>
      </c>
      <c r="DN109" s="25">
        <v>-1.2984777831649E-5</v>
      </c>
      <c r="DO109" s="25">
        <v>-1.77185459216809E-5</v>
      </c>
      <c r="DP109" s="25">
        <v>-2.7875855266479E-5</v>
      </c>
      <c r="DQ109" s="25">
        <v>-7.14290813371111E-6</v>
      </c>
      <c r="DR109" s="25">
        <v>-1.50005327886141E-5</v>
      </c>
      <c r="DS109" s="25">
        <v>-1.7583583395161201E-5</v>
      </c>
      <c r="DT109" s="25">
        <v>3.9852165512473302E-6</v>
      </c>
      <c r="DU109" s="25">
        <v>-1.70962666804114E-5</v>
      </c>
      <c r="DV109" s="25">
        <v>-6.5554772366079001E-5</v>
      </c>
      <c r="DW109" s="27">
        <v>2.9830346437250898E-7</v>
      </c>
    </row>
    <row r="110" spans="7:127" x14ac:dyDescent="0.25">
      <c r="G110" s="205"/>
      <c r="H110" s="7" t="s">
        <v>177</v>
      </c>
      <c r="I110" s="22" cm="1">
        <f t="array" aca="1" ref="I110" ca="1">INDIRECT("I"&amp;M110)*INDIRECT("I"&amp;N110)</f>
        <v>0</v>
      </c>
      <c r="J110" s="23">
        <v>0.16169820139517699</v>
      </c>
      <c r="K110" s="12" t="str">
        <f t="shared" si="6"/>
        <v>BP2</v>
      </c>
      <c r="L110" s="12" t="str">
        <f t="shared" si="7"/>
        <v>Str</v>
      </c>
      <c r="M110" s="7">
        <f t="shared" si="8"/>
        <v>31</v>
      </c>
      <c r="N110" s="7">
        <f t="shared" si="9"/>
        <v>78</v>
      </c>
      <c r="P110" s="7" t="str">
        <f t="shared" si="10"/>
        <v>X</v>
      </c>
      <c r="Q110" s="7" t="str">
        <f t="shared" si="11"/>
        <v>X</v>
      </c>
      <c r="R110" s="7" t="str">
        <v>BP2_Str</v>
      </c>
      <c r="S110" s="128" t="s">
        <v>177</v>
      </c>
      <c r="T110" s="25">
        <v>1.8033629329100001E-7</v>
      </c>
      <c r="U110" s="25">
        <v>6.7743853998855098E-7</v>
      </c>
      <c r="V110" s="25">
        <v>-1.3174791781512999E-6</v>
      </c>
      <c r="W110" s="25">
        <v>-3.7147173855835498E-6</v>
      </c>
      <c r="X110" s="25">
        <v>-8.7137975508322E-7</v>
      </c>
      <c r="Y110" s="24">
        <v>1.2455047012660699E-4</v>
      </c>
      <c r="Z110" s="25">
        <v>1.64480462612254E-6</v>
      </c>
      <c r="AA110" s="25">
        <v>2.7464991006881499E-6</v>
      </c>
      <c r="AB110" s="25">
        <v>2.89125590753809E-6</v>
      </c>
      <c r="AC110" s="25">
        <v>6.0071452126486E-6</v>
      </c>
      <c r="AD110" s="25">
        <v>8.9769402151997196E-6</v>
      </c>
      <c r="AE110" s="24">
        <v>-3.4667354383603901E-4</v>
      </c>
      <c r="AF110" s="25">
        <v>-4.3973612134148901E-7</v>
      </c>
      <c r="AG110" s="25">
        <v>9.5482896200452803E-5</v>
      </c>
      <c r="AH110" s="25">
        <v>1.47137509919409E-6</v>
      </c>
      <c r="AI110" s="25">
        <v>-4.7518195406382001E-7</v>
      </c>
      <c r="AJ110" s="25">
        <v>4.02567970411874E-6</v>
      </c>
      <c r="AK110" s="25">
        <v>-4.0088005521538302E-7</v>
      </c>
      <c r="AL110" s="25">
        <v>-1.1160681629870301E-5</v>
      </c>
      <c r="AM110" s="25">
        <v>6.7823070250819604E-6</v>
      </c>
      <c r="AN110" s="25">
        <v>-4.1469729972864602E-6</v>
      </c>
      <c r="AO110" s="25">
        <v>5.3872904629827103E-6</v>
      </c>
      <c r="AP110" s="25">
        <v>5.9344368363961502E-6</v>
      </c>
      <c r="AQ110" s="25">
        <v>-3.3317078522648599E-6</v>
      </c>
      <c r="AR110" s="25">
        <v>0</v>
      </c>
      <c r="AS110" s="25">
        <v>-2.7568608676197299E-5</v>
      </c>
      <c r="AT110" s="25">
        <v>-2.7680332775152201E-5</v>
      </c>
      <c r="AU110" s="25">
        <v>0</v>
      </c>
      <c r="AV110" s="25">
        <v>3.0145898380472499E-5</v>
      </c>
      <c r="AW110" s="25">
        <v>0</v>
      </c>
      <c r="AX110" s="25">
        <v>-2.1659430220599001E-5</v>
      </c>
      <c r="AY110" s="25">
        <v>2.19501506808717E-6</v>
      </c>
      <c r="AZ110" s="25">
        <v>8.0703506508073198E-5</v>
      </c>
      <c r="BA110" s="25">
        <v>-1.4348805884031601E-6</v>
      </c>
      <c r="BB110" s="25">
        <v>5.1407182645837498E-5</v>
      </c>
      <c r="BC110" s="25">
        <v>-2.00460722930736E-6</v>
      </c>
      <c r="BD110" s="25">
        <v>1.9170112460041101E-5</v>
      </c>
      <c r="BE110" s="25">
        <v>-5.2045433479442703E-5</v>
      </c>
      <c r="BF110" s="25">
        <v>4.2374167806845202E-7</v>
      </c>
      <c r="BG110" s="25">
        <v>0</v>
      </c>
      <c r="BH110" s="25">
        <v>3.3529969412096099E-5</v>
      </c>
      <c r="BI110" s="25">
        <v>-8.2588749204643802E-6</v>
      </c>
      <c r="BJ110" s="25">
        <v>-1.8673288241166799E-6</v>
      </c>
      <c r="BK110" s="25">
        <v>8.3945368696967698E-6</v>
      </c>
      <c r="BL110" s="25">
        <v>-6.1383224025866896E-6</v>
      </c>
      <c r="BM110" s="25">
        <v>1.04816095930849E-6</v>
      </c>
      <c r="BN110" s="25">
        <v>1.9173042277545401E-5</v>
      </c>
      <c r="BO110" s="25">
        <v>7.3763682291703799E-6</v>
      </c>
      <c r="BP110" s="25">
        <v>-8.5742667558236692E-6</v>
      </c>
      <c r="BQ110" s="25">
        <v>0</v>
      </c>
      <c r="BR110" s="24">
        <v>2.3572361168797899E-4</v>
      </c>
      <c r="BS110" s="25">
        <v>-5.4438608441795803E-5</v>
      </c>
      <c r="BT110" s="25">
        <v>4.3507157494104602E-7</v>
      </c>
      <c r="BU110" s="25">
        <v>0</v>
      </c>
      <c r="BV110" s="25">
        <v>-4.2886063852196699E-5</v>
      </c>
      <c r="BW110" s="25">
        <v>3.7211760392899499E-7</v>
      </c>
      <c r="BX110" s="25">
        <v>-5.2405409733585102E-7</v>
      </c>
      <c r="BY110" s="25">
        <v>-3.0434242068806901E-6</v>
      </c>
      <c r="BZ110" s="24">
        <v>-8.1647485534036199E-4</v>
      </c>
      <c r="CA110" s="25">
        <v>0</v>
      </c>
      <c r="CB110" s="25">
        <v>0</v>
      </c>
      <c r="CC110" s="25">
        <v>5.37427866879671E-8</v>
      </c>
      <c r="CD110" s="25">
        <v>3.55745302661335E-7</v>
      </c>
      <c r="CE110" s="25">
        <v>1.76632919916823E-7</v>
      </c>
      <c r="CF110" s="25">
        <v>6.3102301193200995E-7</v>
      </c>
      <c r="CG110" s="25">
        <v>7.0234380817618002E-7</v>
      </c>
      <c r="CH110" s="25">
        <v>-4.5553569297936697E-7</v>
      </c>
      <c r="CI110" s="25">
        <v>1.02436199760239E-7</v>
      </c>
      <c r="CJ110" s="25">
        <v>1.6063971296907999E-7</v>
      </c>
      <c r="CK110" s="25">
        <v>-7.1744765181939104E-7</v>
      </c>
      <c r="CL110" s="25">
        <v>-1.7601344377114901E-7</v>
      </c>
      <c r="CM110" s="25">
        <v>-1.3219876577089101E-6</v>
      </c>
      <c r="CN110" s="25">
        <v>-2.1130652975817799E-6</v>
      </c>
      <c r="CO110" s="25">
        <v>-1.4156704712149099E-7</v>
      </c>
      <c r="CP110" s="25">
        <v>-1.04153965904853E-6</v>
      </c>
      <c r="CQ110" s="25">
        <v>-3.4553325720919702E-6</v>
      </c>
      <c r="CR110" s="25">
        <v>-1.15421013622217E-6</v>
      </c>
      <c r="CS110" s="25">
        <v>-7.2758845523884505E-7</v>
      </c>
      <c r="CT110" s="25">
        <v>5.35652918792356E-10</v>
      </c>
      <c r="CU110" s="25">
        <v>3.7405595358585099E-6</v>
      </c>
      <c r="CV110" s="25">
        <v>1.7935491507282599E-6</v>
      </c>
      <c r="CW110" s="25">
        <v>-8.1169822579745697E-7</v>
      </c>
      <c r="CX110" s="25">
        <v>7.7896189010234304E-6</v>
      </c>
      <c r="CY110" s="25">
        <v>-1.25305651221432E-6</v>
      </c>
      <c r="CZ110" s="25">
        <v>8.92882027025535E-6</v>
      </c>
      <c r="DA110" s="25">
        <v>2.0059833151226001E-6</v>
      </c>
      <c r="DB110" s="25">
        <v>-8.9990495062740505E-7</v>
      </c>
      <c r="DC110" s="25">
        <v>-1.3890429085311E-5</v>
      </c>
      <c r="DD110" s="25">
        <v>-5.4196526189730797E-6</v>
      </c>
      <c r="DE110" s="25">
        <v>-5.7543903004861803E-6</v>
      </c>
      <c r="DF110" s="24">
        <v>1.0510904992552599E-3</v>
      </c>
      <c r="DG110" s="25">
        <v>-1.23352476113144E-5</v>
      </c>
      <c r="DH110" s="25">
        <v>-1.7617456105264499E-6</v>
      </c>
      <c r="DI110" s="25">
        <v>-1.1718957632474301E-5</v>
      </c>
      <c r="DJ110" s="25">
        <v>-9.7339727039583306E-6</v>
      </c>
      <c r="DK110" s="25">
        <v>-1.9321228357755899E-5</v>
      </c>
      <c r="DL110" s="25">
        <v>8.6040816462435E-6</v>
      </c>
      <c r="DM110" s="25">
        <v>-1.8628110402795201E-5</v>
      </c>
      <c r="DN110" s="25">
        <v>-5.4487308715941098E-5</v>
      </c>
      <c r="DO110" s="25">
        <v>5.0398429452546901E-7</v>
      </c>
      <c r="DP110" s="25">
        <v>-1.85453507496661E-5</v>
      </c>
      <c r="DQ110" s="25">
        <v>1.7224716381872998E-5</v>
      </c>
      <c r="DR110" s="25">
        <v>3.5186076808939503E-5</v>
      </c>
      <c r="DS110" s="25">
        <v>-2.22574990850244E-5</v>
      </c>
      <c r="DT110" s="25">
        <v>5.0264789814960699E-6</v>
      </c>
      <c r="DU110" s="24">
        <v>1.1739946247460101E-4</v>
      </c>
      <c r="DV110" s="25">
        <v>1.3108838326499E-5</v>
      </c>
      <c r="DW110" s="27">
        <v>1.93318960426983E-5</v>
      </c>
    </row>
    <row r="111" spans="7:127" x14ac:dyDescent="0.25">
      <c r="G111" s="205"/>
      <c r="H111" s="7" t="s">
        <v>126</v>
      </c>
      <c r="I111" s="22" cm="1">
        <f t="array" aca="1" ref="I111" ca="1">INDIRECT("I"&amp;M111)*INDIRECT("I"&amp;N111)</f>
        <v>0</v>
      </c>
      <c r="J111" s="23">
        <v>0.15442607684912499</v>
      </c>
      <c r="K111" s="12" t="str">
        <f t="shared" si="6"/>
        <v>SmokerEver</v>
      </c>
      <c r="L111" s="12" t="str">
        <f t="shared" si="7"/>
        <v>COP</v>
      </c>
      <c r="M111" s="7">
        <f t="shared" si="8"/>
        <v>34</v>
      </c>
      <c r="N111" s="7">
        <f t="shared" si="9"/>
        <v>57</v>
      </c>
      <c r="P111" s="7" t="str">
        <f t="shared" si="10"/>
        <v>X</v>
      </c>
      <c r="Q111" s="7" t="str">
        <f t="shared" si="11"/>
        <v>X</v>
      </c>
      <c r="R111" s="7" t="str">
        <v>SmokerEver_COP</v>
      </c>
      <c r="S111" s="128" t="s">
        <v>126</v>
      </c>
      <c r="T111" s="25">
        <v>-1.4952316124551301E-6</v>
      </c>
      <c r="U111" s="25">
        <v>-2.6228611092101299E-7</v>
      </c>
      <c r="V111" s="25">
        <v>-8.7916746838119503E-7</v>
      </c>
      <c r="W111" s="25">
        <v>-6.3536012679343401E-6</v>
      </c>
      <c r="X111" s="25">
        <v>-4.7668902465082304E-6</v>
      </c>
      <c r="Y111" s="24">
        <v>-1.2618412589111101E-4</v>
      </c>
      <c r="Z111" s="25">
        <v>-1.13709024757765E-6</v>
      </c>
      <c r="AA111" s="25">
        <v>8.7552927089600204E-7</v>
      </c>
      <c r="AB111" s="25">
        <v>6.4878433946645097E-7</v>
      </c>
      <c r="AC111" s="25">
        <v>9.8236592276417597E-6</v>
      </c>
      <c r="AD111" s="25">
        <v>-3.0303068324307699E-6</v>
      </c>
      <c r="AE111" s="25">
        <v>2.7215522476635999E-6</v>
      </c>
      <c r="AF111" s="25">
        <v>-5.3807664782172698E-6</v>
      </c>
      <c r="AG111" s="25">
        <v>4.8921944422762198E-5</v>
      </c>
      <c r="AH111" s="24">
        <v>-2.10079313563328E-4</v>
      </c>
      <c r="AI111" s="25">
        <v>-3.5130853897781399E-5</v>
      </c>
      <c r="AJ111" s="25">
        <v>-1.13118116805669E-6</v>
      </c>
      <c r="AK111" s="25">
        <v>-7.69796105604162E-7</v>
      </c>
      <c r="AL111" s="25">
        <v>1.5203482000378399E-6</v>
      </c>
      <c r="AM111" s="25">
        <v>3.3744916419033998E-7</v>
      </c>
      <c r="AN111" s="25">
        <v>-5.6547214686663902E-6</v>
      </c>
      <c r="AO111" s="25">
        <v>2.0382828663329902E-6</v>
      </c>
      <c r="AP111" s="25">
        <v>8.0388821319619998E-5</v>
      </c>
      <c r="AQ111" s="25">
        <v>3.04843128667815E-7</v>
      </c>
      <c r="AR111" s="25">
        <v>0</v>
      </c>
      <c r="AS111" s="25">
        <v>-3.2358978785808999E-5</v>
      </c>
      <c r="AT111" s="25">
        <v>7.9834701934124603E-5</v>
      </c>
      <c r="AU111" s="25">
        <v>0</v>
      </c>
      <c r="AV111" s="24">
        <v>1.2436042932542E-4</v>
      </c>
      <c r="AW111" s="25">
        <v>0</v>
      </c>
      <c r="AX111" s="25">
        <v>-6.2390663617230099E-6</v>
      </c>
      <c r="AY111" s="25">
        <v>-9.2466536836283203E-6</v>
      </c>
      <c r="AZ111" s="25">
        <v>8.7799430649979806E-5</v>
      </c>
      <c r="BA111" s="25">
        <v>7.4218506726837104E-6</v>
      </c>
      <c r="BB111" s="25">
        <v>6.0406161848430897E-6</v>
      </c>
      <c r="BC111" s="25">
        <v>4.3545078911283898E-7</v>
      </c>
      <c r="BD111" s="25">
        <v>3.5791588874367302E-5</v>
      </c>
      <c r="BE111" s="24">
        <v>-9.4911563606506297E-4</v>
      </c>
      <c r="BF111" s="25">
        <v>1.6580100863672998E-5</v>
      </c>
      <c r="BG111" s="25">
        <v>0</v>
      </c>
      <c r="BH111" s="25">
        <v>1.2901424793802301E-5</v>
      </c>
      <c r="BI111" s="25">
        <v>4.9143110717278602E-6</v>
      </c>
      <c r="BJ111" s="25">
        <v>3.7206047739508701E-6</v>
      </c>
      <c r="BK111" s="25">
        <v>4.1709384871135301E-6</v>
      </c>
      <c r="BL111" s="25">
        <v>1.54022046801998E-6</v>
      </c>
      <c r="BM111" s="25">
        <v>-3.03723112254335E-5</v>
      </c>
      <c r="BN111" s="25">
        <v>-2.2816886754796801E-6</v>
      </c>
      <c r="BO111" s="25">
        <v>4.9421379113278302E-6</v>
      </c>
      <c r="BP111" s="25">
        <v>-6.3184447511393799E-6</v>
      </c>
      <c r="BQ111" s="25">
        <v>0</v>
      </c>
      <c r="BR111" s="25">
        <v>4.3507729361345898E-5</v>
      </c>
      <c r="BS111" s="25">
        <v>4.5349224369183896E-6</v>
      </c>
      <c r="BT111" s="25">
        <v>2.8571173579982498E-6</v>
      </c>
      <c r="BU111" s="25">
        <v>0</v>
      </c>
      <c r="BV111" s="25">
        <v>1.4111547768553101E-5</v>
      </c>
      <c r="BW111" s="25">
        <v>3.10272375515618E-6</v>
      </c>
      <c r="BX111" s="25">
        <v>-3.7582700295046301E-6</v>
      </c>
      <c r="BY111" s="25">
        <v>4.53056198725537E-6</v>
      </c>
      <c r="BZ111" s="25">
        <v>1.1597254200143801E-6</v>
      </c>
      <c r="CA111" s="25">
        <v>0</v>
      </c>
      <c r="CB111" s="25">
        <v>0</v>
      </c>
      <c r="CC111" s="25">
        <v>8.0225701831395201E-9</v>
      </c>
      <c r="CD111" s="25">
        <v>4.28280215685244E-7</v>
      </c>
      <c r="CE111" s="25">
        <v>4.16324692047037E-7</v>
      </c>
      <c r="CF111" s="25">
        <v>-7.8049345779217697E-8</v>
      </c>
      <c r="CG111" s="25">
        <v>7.2125832905681502E-6</v>
      </c>
      <c r="CH111" s="25">
        <v>-1.37849304814275E-7</v>
      </c>
      <c r="CI111" s="25">
        <v>8.6755844924462402E-8</v>
      </c>
      <c r="CJ111" s="25">
        <v>-1.0614905827405E-6</v>
      </c>
      <c r="CK111" s="25">
        <v>-2.2883630127676899E-8</v>
      </c>
      <c r="CL111" s="25">
        <v>-1.1092584431594199E-6</v>
      </c>
      <c r="CM111" s="25">
        <v>-6.2729338177878299E-7</v>
      </c>
      <c r="CN111" s="25">
        <v>1.4350418043953899E-6</v>
      </c>
      <c r="CO111" s="25">
        <v>-3.8791801430602299E-7</v>
      </c>
      <c r="CP111" s="25">
        <v>-9.3728252091828305E-7</v>
      </c>
      <c r="CQ111" s="25">
        <v>-4.8917981138013996E-7</v>
      </c>
      <c r="CR111" s="25">
        <v>-6.6313075349113799E-7</v>
      </c>
      <c r="CS111" s="25">
        <v>-1.4565592493652701E-6</v>
      </c>
      <c r="CT111" s="25">
        <v>7.3329322125699197E-8</v>
      </c>
      <c r="CU111" s="25">
        <v>1.44802860018643E-6</v>
      </c>
      <c r="CV111" s="25">
        <v>5.04269301135713E-7</v>
      </c>
      <c r="CW111" s="25">
        <v>-3.30157744436533E-7</v>
      </c>
      <c r="CX111" s="25">
        <v>-1.3735574226651599E-6</v>
      </c>
      <c r="CY111" s="25">
        <v>2.96195848758773E-6</v>
      </c>
      <c r="CZ111" s="25">
        <v>-4.4117294764672302E-7</v>
      </c>
      <c r="DA111" s="25">
        <v>-1.68728787987941E-6</v>
      </c>
      <c r="DB111" s="25">
        <v>-2.7702747418211901E-6</v>
      </c>
      <c r="DC111" s="25">
        <v>-8.7090536566371403E-7</v>
      </c>
      <c r="DD111" s="25">
        <v>1.4285030045236E-5</v>
      </c>
      <c r="DE111" s="25">
        <v>-8.3761278571135702E-8</v>
      </c>
      <c r="DF111" s="25">
        <v>-1.23352476113111E-5</v>
      </c>
      <c r="DG111" s="24">
        <v>7.5569945328880696E-4</v>
      </c>
      <c r="DH111" s="25">
        <v>6.6625549301507102E-6</v>
      </c>
      <c r="DI111" s="25">
        <v>-2.7157128701365099E-6</v>
      </c>
      <c r="DJ111" s="25">
        <v>-1.0983230606315299E-6</v>
      </c>
      <c r="DK111" s="25">
        <v>-1.4685008352077701E-5</v>
      </c>
      <c r="DL111" s="25">
        <v>7.4017618889436496E-6</v>
      </c>
      <c r="DM111" s="25">
        <v>-1.08699226717897E-5</v>
      </c>
      <c r="DN111" s="25">
        <v>1.1408165175037999E-5</v>
      </c>
      <c r="DO111" s="25">
        <v>2.1799336621606699E-6</v>
      </c>
      <c r="DP111" s="25">
        <v>-2.08985972914049E-7</v>
      </c>
      <c r="DQ111" s="25">
        <v>-2.0844140580032399E-5</v>
      </c>
      <c r="DR111" s="25">
        <v>-1.1339409558876501E-5</v>
      </c>
      <c r="DS111" s="25">
        <v>3.4973335367007898E-6</v>
      </c>
      <c r="DT111" s="25">
        <v>2.5020482785120398E-6</v>
      </c>
      <c r="DU111" s="25">
        <v>2.9249131929510801E-6</v>
      </c>
      <c r="DV111" s="25">
        <v>-2.3225988295295301E-5</v>
      </c>
      <c r="DW111" s="27">
        <v>-8.3050503757401505E-6</v>
      </c>
    </row>
    <row r="112" spans="7:127" x14ac:dyDescent="0.25">
      <c r="G112" s="205"/>
      <c r="H112" s="7" t="s">
        <v>207</v>
      </c>
      <c r="I112" s="22" cm="1">
        <f t="array" aca="1" ref="I112" ca="1">INDIRECT("I"&amp;M112)*INDIRECT("I"&amp;N112)</f>
        <v>0</v>
      </c>
      <c r="J112" s="23">
        <v>0.117091480592303</v>
      </c>
      <c r="K112" s="12" t="str">
        <f t="shared" si="6"/>
        <v>BMI2</v>
      </c>
      <c r="L112" s="12" t="str">
        <f t="shared" si="7"/>
        <v>HF</v>
      </c>
      <c r="M112" s="7">
        <f t="shared" si="8"/>
        <v>26</v>
      </c>
      <c r="N112" s="7">
        <f t="shared" si="9"/>
        <v>65</v>
      </c>
      <c r="P112" s="7" t="str">
        <f t="shared" si="10"/>
        <v>X</v>
      </c>
      <c r="Q112" s="7" t="str">
        <f t="shared" si="11"/>
        <v>X</v>
      </c>
      <c r="R112" s="7" t="str">
        <v>BMI2_HF</v>
      </c>
      <c r="S112" s="128" t="s">
        <v>207</v>
      </c>
      <c r="T112" s="25">
        <v>5.5979489517191299E-7</v>
      </c>
      <c r="U112" s="25">
        <v>-1.1500376451058599E-6</v>
      </c>
      <c r="V112" s="25">
        <v>1.66119323198999E-7</v>
      </c>
      <c r="W112" s="25">
        <v>5.0219562856058802E-6</v>
      </c>
      <c r="X112" s="25">
        <v>-3.6141430061669999E-6</v>
      </c>
      <c r="Y112" s="25">
        <v>1.19630169677435E-5</v>
      </c>
      <c r="Z112" s="24">
        <v>1.4695926034472199E-4</v>
      </c>
      <c r="AA112" s="25">
        <v>-1.9658636783532798E-5</v>
      </c>
      <c r="AB112" s="25">
        <v>-1.5771464839382801E-5</v>
      </c>
      <c r="AC112" s="25">
        <v>-2.58997760500092E-6</v>
      </c>
      <c r="AD112" s="25">
        <v>4.60250311726155E-6</v>
      </c>
      <c r="AE112" s="25">
        <v>4.5464388694177902E-6</v>
      </c>
      <c r="AF112" s="25">
        <v>-3.8507063955813804E-6</v>
      </c>
      <c r="AG112" s="25">
        <v>2.7123812325610499E-5</v>
      </c>
      <c r="AH112" s="25">
        <v>-1.6162858462291499E-6</v>
      </c>
      <c r="AI112" s="25">
        <v>-2.15822034005559E-6</v>
      </c>
      <c r="AJ112" s="25">
        <v>-3.1107528282384401E-6</v>
      </c>
      <c r="AK112" s="25">
        <v>4.7529259648139197E-8</v>
      </c>
      <c r="AL112" s="25">
        <v>1.15775637759634E-5</v>
      </c>
      <c r="AM112" s="25">
        <v>2.2968076936318601E-5</v>
      </c>
      <c r="AN112" s="25">
        <v>3.6240832829023699E-6</v>
      </c>
      <c r="AO112" s="25">
        <v>-1.93751202439766E-6</v>
      </c>
      <c r="AP112" s="25">
        <v>-7.0893803729431896E-6</v>
      </c>
      <c r="AQ112" s="25">
        <v>3.0649064965316798E-7</v>
      </c>
      <c r="AR112" s="25">
        <v>0</v>
      </c>
      <c r="AS112" s="25">
        <v>-4.5871775546417399E-5</v>
      </c>
      <c r="AT112" s="25">
        <v>-8.40099684192365E-6</v>
      </c>
      <c r="AU112" s="25">
        <v>0</v>
      </c>
      <c r="AV112" s="24">
        <v>1.7758184084506001E-4</v>
      </c>
      <c r="AW112" s="25">
        <v>0</v>
      </c>
      <c r="AX112" s="25">
        <v>1.90713642513193E-5</v>
      </c>
      <c r="AY112" s="25">
        <v>1.4696533850870301E-5</v>
      </c>
      <c r="AZ112" s="25">
        <v>-4.7825178345294801E-5</v>
      </c>
      <c r="BA112" s="25">
        <v>5.48193497895868E-6</v>
      </c>
      <c r="BB112" s="25">
        <v>1.64895182521506E-5</v>
      </c>
      <c r="BC112" s="25">
        <v>4.5081050496534699E-6</v>
      </c>
      <c r="BD112" s="25">
        <v>6.5157413354449396E-5</v>
      </c>
      <c r="BE112" s="25">
        <v>-2.6992612236164199E-5</v>
      </c>
      <c r="BF112" s="25">
        <v>7.0837045591868899E-6</v>
      </c>
      <c r="BG112" s="25">
        <v>0</v>
      </c>
      <c r="BH112" s="25">
        <v>3.1020587719704803E-5</v>
      </c>
      <c r="BI112" s="25">
        <v>-1.4914598375153501E-7</v>
      </c>
      <c r="BJ112" s="25">
        <v>-1.89647051986811E-5</v>
      </c>
      <c r="BK112" s="25">
        <v>-1.9267925626958302E-6</v>
      </c>
      <c r="BL112" s="25">
        <v>1.2545662430197601E-6</v>
      </c>
      <c r="BM112" s="24">
        <v>-1.20544720651453E-3</v>
      </c>
      <c r="BN112" s="25">
        <v>1.68820937111005E-5</v>
      </c>
      <c r="BO112" s="25">
        <v>2.1742882523318999E-6</v>
      </c>
      <c r="BP112" s="25">
        <v>7.5607540983210102E-5</v>
      </c>
      <c r="BQ112" s="25">
        <v>0</v>
      </c>
      <c r="BR112" s="25">
        <v>-1.7693449430042202E-5</v>
      </c>
      <c r="BS112" s="25">
        <v>6.8053201308753E-5</v>
      </c>
      <c r="BT112" s="25">
        <v>-3.0940024250270701E-6</v>
      </c>
      <c r="BU112" s="25">
        <v>0</v>
      </c>
      <c r="BV112" s="25">
        <v>6.8456666905904197E-6</v>
      </c>
      <c r="BW112" s="25">
        <v>1.100333545815E-6</v>
      </c>
      <c r="BX112" s="25">
        <v>2.9891866262181302E-7</v>
      </c>
      <c r="BY112" s="25">
        <v>5.7781449241519201E-6</v>
      </c>
      <c r="BZ112" s="25">
        <v>1.0620136743466601E-6</v>
      </c>
      <c r="CA112" s="25">
        <v>0</v>
      </c>
      <c r="CB112" s="25">
        <v>0</v>
      </c>
      <c r="CC112" s="25">
        <v>-1.0052790488547E-8</v>
      </c>
      <c r="CD112" s="25">
        <v>5.1274715352459496E-7</v>
      </c>
      <c r="CE112" s="25">
        <v>9.1255986785186298E-6</v>
      </c>
      <c r="CF112" s="25">
        <v>-8.5823559877923998E-7</v>
      </c>
      <c r="CG112" s="25">
        <v>2.2928429928824301E-7</v>
      </c>
      <c r="CH112" s="25">
        <v>-3.9288409897697399E-7</v>
      </c>
      <c r="CI112" s="25">
        <v>-4.77425800145384E-6</v>
      </c>
      <c r="CJ112" s="25">
        <v>-1.8095755403682099E-7</v>
      </c>
      <c r="CK112" s="25">
        <v>-2.1204583682150801E-7</v>
      </c>
      <c r="CL112" s="25">
        <v>3.9282945355261401E-8</v>
      </c>
      <c r="CM112" s="25">
        <v>-3.2393062675720601E-7</v>
      </c>
      <c r="CN112" s="25">
        <v>-9.4758984434627897E-7</v>
      </c>
      <c r="CO112" s="25">
        <v>-7.01694225799381E-7</v>
      </c>
      <c r="CP112" s="25">
        <v>6.2200832743877404E-7</v>
      </c>
      <c r="CQ112" s="25">
        <v>3.5054784075358099E-7</v>
      </c>
      <c r="CR112" s="25">
        <v>2.17235819872635E-7</v>
      </c>
      <c r="CS112" s="25">
        <v>-2.40263553086741E-6</v>
      </c>
      <c r="CT112" s="25">
        <v>1.5392787888123401E-8</v>
      </c>
      <c r="CU112" s="25">
        <v>2.61613516292489E-5</v>
      </c>
      <c r="CV112" s="25">
        <v>-2.4252868655227002E-6</v>
      </c>
      <c r="CW112" s="25">
        <v>-2.5174324210013598E-7</v>
      </c>
      <c r="CX112" s="25">
        <v>-1.7135255474518999E-5</v>
      </c>
      <c r="CY112" s="25">
        <v>-2.4660319064706599E-6</v>
      </c>
      <c r="CZ112" s="25">
        <v>6.88601969679336E-6</v>
      </c>
      <c r="DA112" s="25">
        <v>-2.6838081924008601E-6</v>
      </c>
      <c r="DB112" s="25">
        <v>-3.6458601391739099E-6</v>
      </c>
      <c r="DC112" s="25">
        <v>-1.15350046411808E-6</v>
      </c>
      <c r="DD112" s="25">
        <v>-1.3984165300504499E-5</v>
      </c>
      <c r="DE112" s="25">
        <v>9.1714931487225497E-7</v>
      </c>
      <c r="DF112" s="25">
        <v>-1.7617456105240799E-6</v>
      </c>
      <c r="DG112" s="25">
        <v>6.6625549301499902E-6</v>
      </c>
      <c r="DH112" s="24">
        <v>8.0087946254313303E-4</v>
      </c>
      <c r="DI112" s="25">
        <v>-4.87358975713565E-6</v>
      </c>
      <c r="DJ112" s="25">
        <v>-1.4766462487407801E-5</v>
      </c>
      <c r="DK112" s="25">
        <v>-2.53500424225094E-5</v>
      </c>
      <c r="DL112" s="25">
        <v>-8.2704338032569394E-6</v>
      </c>
      <c r="DM112" s="25">
        <v>-6.4591400316811403E-5</v>
      </c>
      <c r="DN112" s="25">
        <v>-6.8524468669348696E-6</v>
      </c>
      <c r="DO112" s="25">
        <v>-4.7917593946582898E-6</v>
      </c>
      <c r="DP112" s="25">
        <v>-8.9710677804043303E-6</v>
      </c>
      <c r="DQ112" s="25">
        <v>2.3172859133957499E-5</v>
      </c>
      <c r="DR112" s="25">
        <v>6.2806925818647299E-5</v>
      </c>
      <c r="DS112" s="25">
        <v>-1.0709355643031099E-5</v>
      </c>
      <c r="DT112" s="25">
        <v>-6.35286627418435E-6</v>
      </c>
      <c r="DU112" s="25">
        <v>2.5313758366632499E-5</v>
      </c>
      <c r="DV112" s="25">
        <v>-3.3241273488145202E-6</v>
      </c>
      <c r="DW112" s="27">
        <v>1.6734444099699499E-5</v>
      </c>
    </row>
    <row r="113" spans="7:127" x14ac:dyDescent="0.25">
      <c r="G113" s="205"/>
      <c r="H113" s="7" t="s">
        <v>208</v>
      </c>
      <c r="I113" s="22" cm="1">
        <f t="array" aca="1" ref="I113" ca="1">INDIRECT("I"&amp;M113)*INDIRECT("I"&amp;N113)</f>
        <v>0</v>
      </c>
      <c r="J113" s="23">
        <v>0.32454579826740498</v>
      </c>
      <c r="K113" s="12" t="str">
        <f t="shared" si="6"/>
        <v>Cl1</v>
      </c>
      <c r="L113" s="12" t="str">
        <f t="shared" si="7"/>
        <v>Sch</v>
      </c>
      <c r="M113" s="7">
        <f t="shared" si="8"/>
        <v>36</v>
      </c>
      <c r="N113" s="7">
        <f t="shared" si="9"/>
        <v>76</v>
      </c>
      <c r="P113" s="7" t="str">
        <f t="shared" si="10"/>
        <v>X</v>
      </c>
      <c r="Q113" s="7" t="str">
        <f t="shared" si="11"/>
        <v>X</v>
      </c>
      <c r="R113" s="7" t="str">
        <v>Cl1_Sch</v>
      </c>
      <c r="S113" s="128" t="s">
        <v>208</v>
      </c>
      <c r="T113" s="25">
        <v>8.6991892450587302E-7</v>
      </c>
      <c r="U113" s="25">
        <v>-9.6138758255801094E-6</v>
      </c>
      <c r="V113" s="25">
        <v>7.3201903438328799E-6</v>
      </c>
      <c r="W113" s="25">
        <v>8.8769200701924004E-7</v>
      </c>
      <c r="X113" s="25">
        <v>-6.6310757769076696E-6</v>
      </c>
      <c r="Y113" s="25">
        <v>-4.0907384575589398E-5</v>
      </c>
      <c r="Z113" s="25">
        <v>-2.27296778206717E-6</v>
      </c>
      <c r="AA113" s="25">
        <v>-9.7115640322249401E-6</v>
      </c>
      <c r="AB113" s="25">
        <v>6.2138512074507203E-6</v>
      </c>
      <c r="AC113" s="25">
        <v>-2.1841310082843001E-6</v>
      </c>
      <c r="AD113" s="25">
        <v>-2.74684818129694E-6</v>
      </c>
      <c r="AE113" s="25">
        <v>5.3724906622973603E-6</v>
      </c>
      <c r="AF113" s="25">
        <v>-5.4397574951300404E-6</v>
      </c>
      <c r="AG113" s="25">
        <v>-5.4476055818189397E-5</v>
      </c>
      <c r="AH113" s="25">
        <v>1.25714791700953E-6</v>
      </c>
      <c r="AI113" s="25">
        <v>-9.0591279965009096E-6</v>
      </c>
      <c r="AJ113" s="24">
        <v>-1.7091494096098199E-4</v>
      </c>
      <c r="AK113" s="25">
        <v>-6.6152372905512594E-5</v>
      </c>
      <c r="AL113" s="25">
        <v>-8.1376558058386504E-5</v>
      </c>
      <c r="AM113" s="25">
        <v>-7.4110081305566602E-6</v>
      </c>
      <c r="AN113" s="25">
        <v>6.9312897186762798E-6</v>
      </c>
      <c r="AO113" s="25">
        <v>-3.3308060423990301E-6</v>
      </c>
      <c r="AP113" s="24">
        <v>-3.1110076603712498E-4</v>
      </c>
      <c r="AQ113" s="25">
        <v>7.8712222943153503E-6</v>
      </c>
      <c r="AR113" s="25">
        <v>0</v>
      </c>
      <c r="AS113" s="25">
        <v>-1.84566380358771E-5</v>
      </c>
      <c r="AT113" s="24">
        <v>-1.5499491301757299E-4</v>
      </c>
      <c r="AU113" s="25">
        <v>0</v>
      </c>
      <c r="AV113" s="24">
        <v>1.5314412637895401E-4</v>
      </c>
      <c r="AW113" s="25">
        <v>0</v>
      </c>
      <c r="AX113" s="25">
        <v>-5.19225714866683E-5</v>
      </c>
      <c r="AY113" s="25">
        <v>-5.7343647825884897E-6</v>
      </c>
      <c r="AZ113" s="25">
        <v>-9.3432848482867499E-5</v>
      </c>
      <c r="BA113" s="25">
        <v>-3.0160739893258401E-7</v>
      </c>
      <c r="BB113" s="25">
        <v>-3.9447371503331899E-5</v>
      </c>
      <c r="BC113" s="25">
        <v>-9.0158138504967105E-6</v>
      </c>
      <c r="BD113" s="25">
        <v>-8.5837175452871902E-5</v>
      </c>
      <c r="BE113" s="25">
        <v>-4.9417838131012501E-5</v>
      </c>
      <c r="BF113" s="25">
        <v>7.4258401344576801E-6</v>
      </c>
      <c r="BG113" s="25">
        <v>0</v>
      </c>
      <c r="BH113" s="24">
        <v>1.3866493253769099E-4</v>
      </c>
      <c r="BI113" s="25">
        <v>1.14227029255029E-5</v>
      </c>
      <c r="BJ113" s="25">
        <v>8.7522620578146593E-6</v>
      </c>
      <c r="BK113" s="25">
        <v>-1.3249109373476701E-5</v>
      </c>
      <c r="BL113" s="25">
        <v>-2.6202576829896798E-6</v>
      </c>
      <c r="BM113" s="24">
        <v>1.5137068288814299E-4</v>
      </c>
      <c r="BN113" s="25">
        <v>-6.3239521569498403E-6</v>
      </c>
      <c r="BO113" s="25">
        <v>-5.8436530932908699E-6</v>
      </c>
      <c r="BP113" s="25">
        <v>1.6601504009247199E-5</v>
      </c>
      <c r="BQ113" s="25">
        <v>0</v>
      </c>
      <c r="BR113" s="24">
        <v>-1.72971641235824E-4</v>
      </c>
      <c r="BS113" s="25">
        <v>3.8305075258380602E-5</v>
      </c>
      <c r="BT113" s="25">
        <v>4.4508999097146498E-6</v>
      </c>
      <c r="BU113" s="25">
        <v>0</v>
      </c>
      <c r="BV113" s="25">
        <v>-1.71441869778074E-5</v>
      </c>
      <c r="BW113" s="25">
        <v>1.21924055632822E-5</v>
      </c>
      <c r="BX113" s="24">
        <v>-1.29043230037768E-3</v>
      </c>
      <c r="BY113" s="25">
        <v>4.4055493489946103E-5</v>
      </c>
      <c r="BZ113" s="25">
        <v>-1.32237307114812E-5</v>
      </c>
      <c r="CA113" s="25">
        <v>0</v>
      </c>
      <c r="CB113" s="25">
        <v>0</v>
      </c>
      <c r="CC113" s="25">
        <v>-1.08591600402126E-7</v>
      </c>
      <c r="CD113" s="25">
        <v>2.5386544124449602E-7</v>
      </c>
      <c r="CE113" s="25">
        <v>-1.6673136050469599E-6</v>
      </c>
      <c r="CF113" s="25">
        <v>-2.7533542979990098E-7</v>
      </c>
      <c r="CG113" s="25">
        <v>8.1386964958245095E-7</v>
      </c>
      <c r="CH113" s="25">
        <v>-1.5452707434400901E-6</v>
      </c>
      <c r="CI113" s="25">
        <v>6.9302719328124505E-8</v>
      </c>
      <c r="CJ113" s="25">
        <v>3.4110810742833401E-6</v>
      </c>
      <c r="CK113" s="25">
        <v>6.1857361967637604E-7</v>
      </c>
      <c r="CL113" s="25">
        <v>4.05096700069885E-6</v>
      </c>
      <c r="CM113" s="25">
        <v>9.7915494762403101E-7</v>
      </c>
      <c r="CN113" s="25">
        <v>1.5211730160300501E-6</v>
      </c>
      <c r="CO113" s="25">
        <v>4.6190291285487002E-7</v>
      </c>
      <c r="CP113" s="25">
        <v>1.0347582841309201E-6</v>
      </c>
      <c r="CQ113" s="25">
        <v>2.79596816196461E-6</v>
      </c>
      <c r="CR113" s="25">
        <v>4.5662360529006698E-7</v>
      </c>
      <c r="CS113" s="25">
        <v>-3.3089661593504101E-6</v>
      </c>
      <c r="CT113" s="25">
        <v>2.0137718324217101E-8</v>
      </c>
      <c r="CU113" s="25">
        <v>-8.71213213975407E-6</v>
      </c>
      <c r="CV113" s="25">
        <v>6.0359368330725596E-6</v>
      </c>
      <c r="CW113" s="25">
        <v>8.6067618789434798E-7</v>
      </c>
      <c r="CX113" s="25">
        <v>1.3374676523909201E-5</v>
      </c>
      <c r="CY113" s="25">
        <v>-6.1372147518846498E-6</v>
      </c>
      <c r="CZ113" s="25">
        <v>-9.0751589063714093E-6</v>
      </c>
      <c r="DA113" s="25">
        <v>6.3596435789634301E-6</v>
      </c>
      <c r="DB113" s="25">
        <v>1.09813219858823E-5</v>
      </c>
      <c r="DC113" s="25">
        <v>8.4391065884991997E-6</v>
      </c>
      <c r="DD113" s="25">
        <v>1.32268445900114E-6</v>
      </c>
      <c r="DE113" s="25">
        <v>-2.14185172711912E-5</v>
      </c>
      <c r="DF113" s="25">
        <v>-1.1718957632474501E-5</v>
      </c>
      <c r="DG113" s="25">
        <v>-2.71571287013654E-6</v>
      </c>
      <c r="DH113" s="25">
        <v>-4.8735897571341203E-6</v>
      </c>
      <c r="DI113" s="24">
        <v>4.5870160619941496E-3</v>
      </c>
      <c r="DJ113" s="25">
        <v>8.18090920097473E-7</v>
      </c>
      <c r="DK113" s="25">
        <v>1.6881562591986801E-5</v>
      </c>
      <c r="DL113" s="25">
        <v>-4.4368855330372997E-6</v>
      </c>
      <c r="DM113" s="25">
        <v>-1.50502879327628E-5</v>
      </c>
      <c r="DN113" s="25">
        <v>2.58463652412685E-5</v>
      </c>
      <c r="DO113" s="25">
        <v>-1.44330111354386E-5</v>
      </c>
      <c r="DP113" s="25">
        <v>1.0634012279959E-5</v>
      </c>
      <c r="DQ113" s="24">
        <v>-1.4902103111377301E-4</v>
      </c>
      <c r="DR113" s="25">
        <v>-1.44315468748198E-5</v>
      </c>
      <c r="DS113" s="25">
        <v>-5.3136589723677403E-5</v>
      </c>
      <c r="DT113" s="25">
        <v>-1.3655862977818301E-6</v>
      </c>
      <c r="DU113" s="25">
        <v>-2.4387211496913599E-5</v>
      </c>
      <c r="DV113" s="25">
        <v>3.3918541838680799E-5</v>
      </c>
      <c r="DW113" s="27">
        <v>2.2878604191782499E-5</v>
      </c>
    </row>
    <row r="114" spans="7:127" x14ac:dyDescent="0.25">
      <c r="G114" s="205"/>
      <c r="H114" s="7" t="s">
        <v>209</v>
      </c>
      <c r="I114" s="22" cm="1">
        <f t="array" aca="1" ref="I114" ca="1">INDIRECT("I"&amp;M114)*INDIRECT("I"&amp;N114)</f>
        <v>0</v>
      </c>
      <c r="J114" s="23">
        <v>9.5172425900431901E-2</v>
      </c>
      <c r="K114" s="12" t="str">
        <f t="shared" si="6"/>
        <v>BP2</v>
      </c>
      <c r="L114" s="12" t="str">
        <f t="shared" si="7"/>
        <v>PUD</v>
      </c>
      <c r="M114" s="7">
        <f t="shared" si="8"/>
        <v>31</v>
      </c>
      <c r="N114" s="7">
        <f t="shared" si="9"/>
        <v>73</v>
      </c>
      <c r="P114" s="7" t="str">
        <f t="shared" si="10"/>
        <v>X</v>
      </c>
      <c r="Q114" s="7" t="str">
        <f t="shared" si="11"/>
        <v>X</v>
      </c>
      <c r="R114" s="7" t="str">
        <v>BP2_PUD</v>
      </c>
      <c r="S114" s="128" t="s">
        <v>209</v>
      </c>
      <c r="T114" s="25">
        <v>-1.30495179121561E-7</v>
      </c>
      <c r="U114" s="25">
        <v>-3.9839624379734199E-6</v>
      </c>
      <c r="V114" s="25">
        <v>-1.59742574368822E-6</v>
      </c>
      <c r="W114" s="25">
        <v>-6.7695305282759501E-7</v>
      </c>
      <c r="X114" s="25">
        <v>-1.58424474579552E-7</v>
      </c>
      <c r="Y114" s="25">
        <v>7.7639289788106197E-5</v>
      </c>
      <c r="Z114" s="25">
        <v>-6.2860647603276102E-6</v>
      </c>
      <c r="AA114" s="25">
        <v>3.8468918744846599E-6</v>
      </c>
      <c r="AB114" s="25">
        <v>-1.7002380570484699E-6</v>
      </c>
      <c r="AC114" s="25">
        <v>1.9152815281618498E-6</v>
      </c>
      <c r="AD114" s="25">
        <v>2.6231607524596599E-6</v>
      </c>
      <c r="AE114" s="25">
        <v>-4.9214449611411002E-5</v>
      </c>
      <c r="AF114" s="25">
        <v>9.553344578451279E-7</v>
      </c>
      <c r="AG114" s="25">
        <v>2.29791608797788E-5</v>
      </c>
      <c r="AH114" s="25">
        <v>-7.7991190187078197E-7</v>
      </c>
      <c r="AI114" s="25">
        <v>5.30792137944835E-6</v>
      </c>
      <c r="AJ114" s="25">
        <v>6.32995069669355E-7</v>
      </c>
      <c r="AK114" s="25">
        <v>2.7944095629658599E-7</v>
      </c>
      <c r="AL114" s="25">
        <v>-4.9741207676218602E-6</v>
      </c>
      <c r="AM114" s="25">
        <v>-2.76756094049524E-6</v>
      </c>
      <c r="AN114" s="25">
        <v>3.6673573956061401E-6</v>
      </c>
      <c r="AO114" s="25">
        <v>-2.61852321012968E-6</v>
      </c>
      <c r="AP114" s="25">
        <v>4.8681499824006101E-5</v>
      </c>
      <c r="AQ114" s="25">
        <v>3.21785003730778E-7</v>
      </c>
      <c r="AR114" s="25">
        <v>0</v>
      </c>
      <c r="AS114" s="25">
        <v>9.7504624198515301E-6</v>
      </c>
      <c r="AT114" s="25">
        <v>-8.1372380254965993E-6</v>
      </c>
      <c r="AU114" s="25">
        <v>0</v>
      </c>
      <c r="AV114" s="25">
        <v>-9.54742233080131E-5</v>
      </c>
      <c r="AW114" s="25">
        <v>0</v>
      </c>
      <c r="AX114" s="25">
        <v>-2.1141842864318701E-5</v>
      </c>
      <c r="AY114" s="25">
        <v>-9.8260606868176796E-6</v>
      </c>
      <c r="AZ114" s="25">
        <v>-4.9268351949071703E-5</v>
      </c>
      <c r="BA114" s="25">
        <v>1.30460523445557E-6</v>
      </c>
      <c r="BB114" s="25">
        <v>-1.42831725866684E-5</v>
      </c>
      <c r="BC114" s="25">
        <v>-1.3182484490071001E-5</v>
      </c>
      <c r="BD114" s="25">
        <v>2.3024626006086498E-5</v>
      </c>
      <c r="BE114" s="25">
        <v>-1.6616031954154398E-5</v>
      </c>
      <c r="BF114" s="25">
        <v>-8.8764765852892208E-6</v>
      </c>
      <c r="BG114" s="25">
        <v>0</v>
      </c>
      <c r="BH114" s="25">
        <v>-1.1755406738171699E-5</v>
      </c>
      <c r="BI114" s="25">
        <v>-9.5103345906064203E-6</v>
      </c>
      <c r="BJ114" s="25">
        <v>-1.68028768024948E-6</v>
      </c>
      <c r="BK114" s="25">
        <v>-1.08549337623808E-5</v>
      </c>
      <c r="BL114" s="25">
        <v>-1.2574590927067199E-6</v>
      </c>
      <c r="BM114" s="25">
        <v>-2.9045844257453699E-5</v>
      </c>
      <c r="BN114" s="25">
        <v>-6.2214894696099301E-6</v>
      </c>
      <c r="BO114" s="25">
        <v>-1.4537311241306701E-5</v>
      </c>
      <c r="BP114" s="25">
        <v>2.1712614039573099E-5</v>
      </c>
      <c r="BQ114" s="25">
        <v>0</v>
      </c>
      <c r="BR114" s="25">
        <v>5.6286866914319603E-5</v>
      </c>
      <c r="BS114" s="25">
        <v>-3.3661975417481298E-5</v>
      </c>
      <c r="BT114" s="25">
        <v>-4.9368324868159603E-8</v>
      </c>
      <c r="BU114" s="25">
        <v>0</v>
      </c>
      <c r="BV114" s="25">
        <v>4.60490718220905E-7</v>
      </c>
      <c r="BW114" s="25">
        <v>-9.26243295173271E-6</v>
      </c>
      <c r="BX114" s="25">
        <v>5.8039922769818503E-6</v>
      </c>
      <c r="BY114" s="25">
        <v>-2.0776422400417299E-5</v>
      </c>
      <c r="BZ114" s="25">
        <v>1.0018423947686E-5</v>
      </c>
      <c r="CA114" s="25">
        <v>0</v>
      </c>
      <c r="CB114" s="25">
        <v>0</v>
      </c>
      <c r="CC114" s="25">
        <v>-8.0798431634503903E-10</v>
      </c>
      <c r="CD114" s="25">
        <v>-1.13334295472553E-7</v>
      </c>
      <c r="CE114" s="25">
        <v>3.1804433140972301E-7</v>
      </c>
      <c r="CF114" s="25">
        <v>4.4498751410884601E-7</v>
      </c>
      <c r="CG114" s="25">
        <v>1.3236346759947601E-7</v>
      </c>
      <c r="CH114" s="25">
        <v>1.4576786210585301E-7</v>
      </c>
      <c r="CI114" s="25">
        <v>7.7348992678808403E-8</v>
      </c>
      <c r="CJ114" s="25">
        <v>1.5573188108533601E-8</v>
      </c>
      <c r="CK114" s="25">
        <v>1.53023721195962E-7</v>
      </c>
      <c r="CL114" s="25">
        <v>-6.7714047035912704E-7</v>
      </c>
      <c r="CM114" s="25">
        <v>-2.5550017539960598E-7</v>
      </c>
      <c r="CN114" s="25">
        <v>-1.00127907232213E-6</v>
      </c>
      <c r="CO114" s="25">
        <v>-4.2270424681588002E-7</v>
      </c>
      <c r="CP114" s="25">
        <v>5.7071998225211698E-7</v>
      </c>
      <c r="CQ114" s="25">
        <v>-7.1419150362123997E-7</v>
      </c>
      <c r="CR114" s="25">
        <v>-2.7389447657696698E-7</v>
      </c>
      <c r="CS114" s="25">
        <v>1.0211579854524501E-6</v>
      </c>
      <c r="CT114" s="25">
        <v>1.16620860099547E-8</v>
      </c>
      <c r="CU114" s="25">
        <v>2.0900963800904802E-6</v>
      </c>
      <c r="CV114" s="25">
        <v>1.1438544877763101E-6</v>
      </c>
      <c r="CW114" s="25">
        <v>-1.8763382607920999E-6</v>
      </c>
      <c r="CX114" s="25">
        <v>2.5521692781415299E-6</v>
      </c>
      <c r="CY114" s="25">
        <v>1.1599446710501201E-6</v>
      </c>
      <c r="CZ114" s="25">
        <v>6.3179646819672404E-9</v>
      </c>
      <c r="DA114" s="25">
        <v>4.1286365508122999E-6</v>
      </c>
      <c r="DB114" s="25">
        <v>-1.36596662238623E-5</v>
      </c>
      <c r="DC114" s="25">
        <v>-1.8568352487730699E-6</v>
      </c>
      <c r="DD114" s="25">
        <v>1.3711139381854301E-5</v>
      </c>
      <c r="DE114" s="25">
        <v>1.2686238368009801E-6</v>
      </c>
      <c r="DF114" s="25">
        <v>-9.7339727039581494E-6</v>
      </c>
      <c r="DG114" s="25">
        <v>-1.09832306063161E-6</v>
      </c>
      <c r="DH114" s="25">
        <v>-1.4766462487406899E-5</v>
      </c>
      <c r="DI114" s="25">
        <v>8.1809092009719898E-7</v>
      </c>
      <c r="DJ114" s="24">
        <v>3.3418140266524199E-4</v>
      </c>
      <c r="DK114" s="25">
        <v>-1.03719431762951E-6</v>
      </c>
      <c r="DL114" s="25">
        <v>-2.8796200145018398E-6</v>
      </c>
      <c r="DM114" s="25">
        <v>5.67708632370666E-6</v>
      </c>
      <c r="DN114" s="25">
        <v>-6.8497236111706602E-6</v>
      </c>
      <c r="DO114" s="25">
        <v>-1.7208784579410401E-6</v>
      </c>
      <c r="DP114" s="25">
        <v>8.4051846156017095E-6</v>
      </c>
      <c r="DQ114" s="25">
        <v>2.4400229367318703E-7</v>
      </c>
      <c r="DR114" s="25">
        <v>9.1387887145773893E-6</v>
      </c>
      <c r="DS114" s="25">
        <v>-1.73487516924614E-5</v>
      </c>
      <c r="DT114" s="25">
        <v>9.01955000862025E-6</v>
      </c>
      <c r="DU114" s="25">
        <v>-4.6516191072893596E-6</v>
      </c>
      <c r="DV114" s="25">
        <v>-1.34292017310351E-5</v>
      </c>
      <c r="DW114" s="27">
        <v>-1.1444497651463699E-5</v>
      </c>
    </row>
    <row r="115" spans="7:127" x14ac:dyDescent="0.25">
      <c r="G115" s="205"/>
      <c r="H115" s="7" t="s">
        <v>210</v>
      </c>
      <c r="I115" s="22" cm="1">
        <f t="array" aca="1" ref="I115" ca="1">INDIRECT("I"&amp;M115)*INDIRECT("I"&amp;N115)</f>
        <v>0</v>
      </c>
      <c r="J115" s="23">
        <v>0.32956000314338701</v>
      </c>
      <c r="K115" s="12" t="str">
        <f t="shared" si="6"/>
        <v>BMI2</v>
      </c>
      <c r="L115" s="12" t="str">
        <f t="shared" si="7"/>
        <v>CLD</v>
      </c>
      <c r="M115" s="7">
        <f t="shared" si="8"/>
        <v>26</v>
      </c>
      <c r="N115" s="7">
        <f t="shared" si="9"/>
        <v>56</v>
      </c>
      <c r="P115" s="7" t="str">
        <f t="shared" si="10"/>
        <v>X</v>
      </c>
      <c r="Q115" s="7" t="str">
        <f t="shared" si="11"/>
        <v>X</v>
      </c>
      <c r="R115" s="7" t="str">
        <v>BMI2_CLD</v>
      </c>
      <c r="S115" s="128" t="s">
        <v>210</v>
      </c>
      <c r="T115" s="25">
        <v>-1.1302932392055601E-5</v>
      </c>
      <c r="U115" s="25">
        <v>3.5975009027065499E-6</v>
      </c>
      <c r="V115" s="25">
        <v>2.7175883192061701E-6</v>
      </c>
      <c r="W115" s="25">
        <v>8.6367355299279494E-6</v>
      </c>
      <c r="X115" s="25">
        <v>4.0397716740584997E-6</v>
      </c>
      <c r="Y115" s="24">
        <v>4.9330208847477399E-4</v>
      </c>
      <c r="Z115" s="24">
        <v>-1.3230651801888101E-3</v>
      </c>
      <c r="AA115" s="25">
        <v>6.3060244396637796E-6</v>
      </c>
      <c r="AB115" s="25">
        <v>1.9147393983597701E-6</v>
      </c>
      <c r="AC115" s="25">
        <v>1.4869332630468199E-5</v>
      </c>
      <c r="AD115" s="25">
        <v>2.3901799137812699E-7</v>
      </c>
      <c r="AE115" s="25">
        <v>4.6306931497670798E-6</v>
      </c>
      <c r="AF115" s="25">
        <v>1.3398168866001399E-6</v>
      </c>
      <c r="AG115" s="25">
        <v>7.7340678719423303E-5</v>
      </c>
      <c r="AH115" s="25">
        <v>6.0151107974531397E-7</v>
      </c>
      <c r="AI115" s="25">
        <v>5.1682733691966303E-5</v>
      </c>
      <c r="AJ115" s="25">
        <v>1.6161032412754301E-5</v>
      </c>
      <c r="AK115" s="25">
        <v>3.5126767837042401E-6</v>
      </c>
      <c r="AL115" s="25">
        <v>-1.8165932348974599E-5</v>
      </c>
      <c r="AM115" s="25">
        <v>1.8402932271361601E-7</v>
      </c>
      <c r="AN115" s="25">
        <v>1.0162194068432099E-5</v>
      </c>
      <c r="AO115" s="25">
        <v>-5.4353104278940298E-6</v>
      </c>
      <c r="AP115" s="25">
        <v>-4.2276671874016702E-5</v>
      </c>
      <c r="AQ115" s="25">
        <v>-8.6976512527729095E-6</v>
      </c>
      <c r="AR115" s="25">
        <v>0</v>
      </c>
      <c r="AS115" s="24">
        <v>-2.0109421046821401E-4</v>
      </c>
      <c r="AT115" s="24">
        <v>4.0933349435072502E-4</v>
      </c>
      <c r="AU115" s="25">
        <v>0</v>
      </c>
      <c r="AV115" s="24">
        <v>-4.4362481412677602E-4</v>
      </c>
      <c r="AW115" s="25">
        <v>0</v>
      </c>
      <c r="AX115" s="24">
        <v>1.56408397907811E-4</v>
      </c>
      <c r="AY115" s="25">
        <v>-8.4227420691086607E-6</v>
      </c>
      <c r="AZ115" s="24">
        <v>-1.3798086155791901E-4</v>
      </c>
      <c r="BA115" s="25">
        <v>-4.0692631384096003E-5</v>
      </c>
      <c r="BB115" s="25">
        <v>9.8143221475972001E-5</v>
      </c>
      <c r="BC115" s="25">
        <v>-2.7843716560220898E-6</v>
      </c>
      <c r="BD115" s="24">
        <v>-3.9774056778783496E-3</v>
      </c>
      <c r="BE115" s="25">
        <v>-8.3108003105980796E-5</v>
      </c>
      <c r="BF115" s="25">
        <v>1.8756038719830701E-5</v>
      </c>
      <c r="BG115" s="25">
        <v>0</v>
      </c>
      <c r="BH115" s="25">
        <v>-4.5904226265526002E-5</v>
      </c>
      <c r="BI115" s="25">
        <v>2.7238023801696402E-6</v>
      </c>
      <c r="BJ115" s="25">
        <v>2.7232375810659E-5</v>
      </c>
      <c r="BK115" s="25">
        <v>8.8434992579725593E-6</v>
      </c>
      <c r="BL115" s="25">
        <v>-6.0160838300409099E-6</v>
      </c>
      <c r="BM115" s="24">
        <v>2.7618513147309302E-4</v>
      </c>
      <c r="BN115" s="25">
        <v>-7.7889968791315202E-6</v>
      </c>
      <c r="BO115" s="25">
        <v>-1.81028014229261E-5</v>
      </c>
      <c r="BP115" s="24">
        <v>2.5588643644144698E-4</v>
      </c>
      <c r="BQ115" s="25">
        <v>0</v>
      </c>
      <c r="BR115" s="24">
        <v>-2.6173064014539899E-4</v>
      </c>
      <c r="BS115" s="24">
        <v>1.27710030700533E-4</v>
      </c>
      <c r="BT115" s="25">
        <v>-5.2296613947458697E-6</v>
      </c>
      <c r="BU115" s="25">
        <v>0</v>
      </c>
      <c r="BV115" s="25">
        <v>-4.5075737034226298E-5</v>
      </c>
      <c r="BW115" s="25">
        <v>7.7860576551344793E-6</v>
      </c>
      <c r="BX115" s="25">
        <v>-4.9190782280360398E-5</v>
      </c>
      <c r="BY115" s="24">
        <v>1.45356207161022E-4</v>
      </c>
      <c r="BZ115" s="25">
        <v>4.6132789182546398E-5</v>
      </c>
      <c r="CA115" s="25">
        <v>0</v>
      </c>
      <c r="CB115" s="25">
        <v>0</v>
      </c>
      <c r="CC115" s="25">
        <v>8.9939434151832107E-8</v>
      </c>
      <c r="CD115" s="25">
        <v>2.6950608055442702E-6</v>
      </c>
      <c r="CE115" s="25">
        <v>-2.88050328859707E-6</v>
      </c>
      <c r="CF115" s="25">
        <v>-1.59655727339232E-6</v>
      </c>
      <c r="CG115" s="25">
        <v>1.2040752158406701E-6</v>
      </c>
      <c r="CH115" s="25">
        <v>4.8063643769308697E-7</v>
      </c>
      <c r="CI115" s="25">
        <v>1.48649104116073E-5</v>
      </c>
      <c r="CJ115" s="25">
        <v>-3.4637143470299498E-6</v>
      </c>
      <c r="CK115" s="25">
        <v>-1.13565761937965E-6</v>
      </c>
      <c r="CL115" s="25">
        <v>2.50399481594723E-7</v>
      </c>
      <c r="CM115" s="25">
        <v>-1.03882076492658E-6</v>
      </c>
      <c r="CN115" s="25">
        <v>-5.4563108532645903E-6</v>
      </c>
      <c r="CO115" s="25">
        <v>1.8863022535029E-5</v>
      </c>
      <c r="CP115" s="25">
        <v>1.7937501829720201E-6</v>
      </c>
      <c r="CQ115" s="25">
        <v>3.1493857861967702E-6</v>
      </c>
      <c r="CR115" s="25">
        <v>2.0425007769522999E-6</v>
      </c>
      <c r="CS115" s="25">
        <v>4.2942275162634499E-6</v>
      </c>
      <c r="CT115" s="25">
        <v>-6.5795174667529095E-7</v>
      </c>
      <c r="CU115" s="25">
        <v>-1.6813897023388399E-5</v>
      </c>
      <c r="CV115" s="25">
        <v>-5.5263419010686404E-6</v>
      </c>
      <c r="CW115" s="25">
        <v>8.9402157379872103E-6</v>
      </c>
      <c r="CX115" s="25">
        <v>-4.5396208479641999E-7</v>
      </c>
      <c r="CY115" s="25">
        <v>2.1003915234315902E-5</v>
      </c>
      <c r="CZ115" s="25">
        <v>1.0867661341108801E-6</v>
      </c>
      <c r="DA115" s="25">
        <v>2.3757465419476101E-5</v>
      </c>
      <c r="DB115" s="25">
        <v>-2.2571011169515299E-5</v>
      </c>
      <c r="DC115" s="25">
        <v>2.2712493229670199E-5</v>
      </c>
      <c r="DD115" s="25">
        <v>2.2766777525064202E-6</v>
      </c>
      <c r="DE115" s="25">
        <v>-1.30716953248986E-5</v>
      </c>
      <c r="DF115" s="25">
        <v>-1.93212283577475E-5</v>
      </c>
      <c r="DG115" s="25">
        <v>-1.46850083520723E-5</v>
      </c>
      <c r="DH115" s="25">
        <v>-2.5350042422505399E-5</v>
      </c>
      <c r="DI115" s="25">
        <v>1.6881562591985202E-5</v>
      </c>
      <c r="DJ115" s="25">
        <v>-1.03719431762747E-6</v>
      </c>
      <c r="DK115" s="24">
        <v>3.5405025359983998E-3</v>
      </c>
      <c r="DL115" s="25">
        <v>-1.7248414457073999E-5</v>
      </c>
      <c r="DM115" s="25">
        <v>-3.3728645715200899E-5</v>
      </c>
      <c r="DN115" s="25">
        <v>-3.9552846860318101E-5</v>
      </c>
      <c r="DO115" s="25">
        <v>-6.9885850344781596E-7</v>
      </c>
      <c r="DP115" s="25">
        <v>-7.0172108797604097E-7</v>
      </c>
      <c r="DQ115" s="24">
        <v>-1.1638832120220401E-4</v>
      </c>
      <c r="DR115" s="24">
        <v>1.5380385864929001E-4</v>
      </c>
      <c r="DS115" s="24">
        <v>-1.6369659468463101E-4</v>
      </c>
      <c r="DT115" s="24">
        <v>-3.9143319701706998E-4</v>
      </c>
      <c r="DU115" s="25">
        <v>3.6274711930691603E-5</v>
      </c>
      <c r="DV115" s="25">
        <v>1.0187927543448401E-5</v>
      </c>
      <c r="DW115" s="26">
        <v>-1.1758017475888301E-4</v>
      </c>
    </row>
    <row r="116" spans="7:127" x14ac:dyDescent="0.25">
      <c r="G116" s="205"/>
      <c r="H116" s="7" t="s">
        <v>385</v>
      </c>
      <c r="I116" s="22" cm="1">
        <f t="array" aca="1" ref="I116" ca="1">INDIRECT("I"&amp;M116)*INDIRECT("I"&amp;N116)</f>
        <v>0</v>
      </c>
      <c r="J116" s="23">
        <v>-9.5439890381994297E-2</v>
      </c>
      <c r="K116" s="12" t="str">
        <f t="shared" si="6"/>
        <v>IMD4</v>
      </c>
      <c r="L116" s="12" t="str">
        <f t="shared" si="7"/>
        <v>HbA1C2</v>
      </c>
      <c r="M116" s="7">
        <f t="shared" si="8"/>
        <v>23</v>
      </c>
      <c r="N116" s="7">
        <f t="shared" si="9"/>
        <v>40</v>
      </c>
      <c r="P116" s="7" t="str">
        <f t="shared" ref="P116:P127" si="12">IF(H116=S116,"X","")</f>
        <v>X</v>
      </c>
      <c r="Q116" s="7" t="str">
        <f t="shared" si="11"/>
        <v>X</v>
      </c>
      <c r="R116" s="7" t="str">
        <v>IMD4_HbA1C2</v>
      </c>
      <c r="S116" s="128" t="s">
        <v>385</v>
      </c>
      <c r="T116" s="25">
        <v>-1.04473556720162E-7</v>
      </c>
      <c r="U116" s="25">
        <v>6.20377968111927E-6</v>
      </c>
      <c r="V116" s="25">
        <v>-5.2917241892617798E-6</v>
      </c>
      <c r="W116" s="24">
        <v>-3.6098028557344798E-4</v>
      </c>
      <c r="X116" s="25">
        <v>-1.78254362155508E-6</v>
      </c>
      <c r="Y116" s="24">
        <v>1.5742287330210001E-4</v>
      </c>
      <c r="Z116" s="25">
        <v>1.16850190108149E-6</v>
      </c>
      <c r="AA116" s="25">
        <v>-2.9381106586143299E-6</v>
      </c>
      <c r="AB116" s="25">
        <v>-2.2757734934505001E-7</v>
      </c>
      <c r="AC116" s="25">
        <v>6.6267948569460904E-8</v>
      </c>
      <c r="AD116" s="25">
        <v>9.5452965231938491E-7</v>
      </c>
      <c r="AE116" s="25">
        <v>-1.1607766203864099E-6</v>
      </c>
      <c r="AF116" s="25">
        <v>-4.5379250043809402E-6</v>
      </c>
      <c r="AG116" s="25">
        <v>2.1388778332245001E-6</v>
      </c>
      <c r="AH116" s="25">
        <v>-3.0250758543775898E-6</v>
      </c>
      <c r="AI116" s="25">
        <v>2.6792248856445201E-7</v>
      </c>
      <c r="AJ116" s="25">
        <v>-1.54472756449677E-6</v>
      </c>
      <c r="AK116" s="25">
        <v>3.3703291005654301E-7</v>
      </c>
      <c r="AL116" s="25">
        <v>7.5221961761543E-6</v>
      </c>
      <c r="AM116" s="25">
        <v>7.4754399385538599E-6</v>
      </c>
      <c r="AN116" s="24">
        <v>-2.3785998978774399E-4</v>
      </c>
      <c r="AO116" s="25">
        <v>2.3846317374514502E-6</v>
      </c>
      <c r="AP116" s="24">
        <v>-1.22371652031642E-4</v>
      </c>
      <c r="AQ116" s="25">
        <v>-1.2083979385684901E-6</v>
      </c>
      <c r="AR116" s="25">
        <v>0</v>
      </c>
      <c r="AS116" s="25">
        <v>1.52700463050299E-5</v>
      </c>
      <c r="AT116" s="25">
        <v>4.9934259689283698E-6</v>
      </c>
      <c r="AU116" s="25">
        <v>0</v>
      </c>
      <c r="AV116" s="25">
        <v>-4.4874560425453302E-5</v>
      </c>
      <c r="AW116" s="25">
        <v>0</v>
      </c>
      <c r="AX116" s="25">
        <v>9.3498699682011902E-6</v>
      </c>
      <c r="AY116" s="25">
        <v>1.83030176309013E-6</v>
      </c>
      <c r="AZ116" s="25">
        <v>-2.3390398129610502E-5</v>
      </c>
      <c r="BA116" s="25">
        <v>2.4512817360807002E-6</v>
      </c>
      <c r="BB116" s="25">
        <v>7.6192652515078804E-6</v>
      </c>
      <c r="BC116" s="25">
        <v>1.2767302201472001E-6</v>
      </c>
      <c r="BD116" s="25">
        <v>5.2720640607811999E-5</v>
      </c>
      <c r="BE116" s="25">
        <v>-7.0513872455563399E-6</v>
      </c>
      <c r="BF116" s="25">
        <v>3.9074213161087496E-6</v>
      </c>
      <c r="BG116" s="25">
        <v>0</v>
      </c>
      <c r="BH116" s="25">
        <v>1.1987091320283099E-5</v>
      </c>
      <c r="BI116" s="25">
        <v>-3.4968614358341402E-6</v>
      </c>
      <c r="BJ116" s="25">
        <v>1.0424741958525899E-5</v>
      </c>
      <c r="BK116" s="25">
        <v>-9.1673703523462403E-7</v>
      </c>
      <c r="BL116" s="25">
        <v>-8.8620784454838401E-7</v>
      </c>
      <c r="BM116" s="25">
        <v>3.3830963980561898E-5</v>
      </c>
      <c r="BN116" s="25">
        <v>1.9923959769553998E-6</v>
      </c>
      <c r="BO116" s="25">
        <v>-5.8284334051296097E-7</v>
      </c>
      <c r="BP116" s="25">
        <v>2.3652901391116899E-5</v>
      </c>
      <c r="BQ116" s="25">
        <v>0</v>
      </c>
      <c r="BR116" s="25">
        <v>8.6061119636904294E-5</v>
      </c>
      <c r="BS116" s="25">
        <v>-2.1056274393729499E-5</v>
      </c>
      <c r="BT116" s="25">
        <v>-4.8963084591577602E-6</v>
      </c>
      <c r="BU116" s="25">
        <v>0</v>
      </c>
      <c r="BV116" s="25">
        <v>1.10876250665595E-5</v>
      </c>
      <c r="BW116" s="25">
        <v>4.0289552534327704E-6</v>
      </c>
      <c r="BX116" s="25">
        <v>-5.3524644171860203E-6</v>
      </c>
      <c r="BY116" s="25">
        <v>-6.25151175401008E-6</v>
      </c>
      <c r="BZ116" s="25">
        <v>-2.5259862224569398E-7</v>
      </c>
      <c r="CA116" s="25">
        <v>0</v>
      </c>
      <c r="CB116" s="25">
        <v>0</v>
      </c>
      <c r="CC116" s="25">
        <v>2.0272141695377601E-8</v>
      </c>
      <c r="CD116" s="25">
        <v>-2.30832858465626E-7</v>
      </c>
      <c r="CE116" s="25">
        <v>-1.8901813823996801E-7</v>
      </c>
      <c r="CF116" s="25">
        <v>2.0902048335915E-7</v>
      </c>
      <c r="CG116" s="25">
        <v>4.1326464451375101E-8</v>
      </c>
      <c r="CH116" s="25">
        <v>-1.66985196514265E-7</v>
      </c>
      <c r="CI116" s="25">
        <v>3.1456118500748499E-8</v>
      </c>
      <c r="CJ116" s="25">
        <v>-1.5423319981289001E-7</v>
      </c>
      <c r="CK116" s="25">
        <v>-1.5652197421374301E-7</v>
      </c>
      <c r="CL116" s="25">
        <v>1.4281997433946999E-6</v>
      </c>
      <c r="CM116" s="25">
        <v>3.7686632316008503E-9</v>
      </c>
      <c r="CN116" s="25">
        <v>-1.7164801658027301E-6</v>
      </c>
      <c r="CO116" s="25">
        <v>-6.1254355578499497E-7</v>
      </c>
      <c r="CP116" s="25">
        <v>3.4241926360824498E-7</v>
      </c>
      <c r="CQ116" s="25">
        <v>-1.21917860942324E-6</v>
      </c>
      <c r="CR116" s="25">
        <v>-4.9961177863308302E-7</v>
      </c>
      <c r="CS116" s="25">
        <v>7.8614295452738404E-7</v>
      </c>
      <c r="CT116" s="25">
        <v>2.2625028649557101E-7</v>
      </c>
      <c r="CU116" s="25">
        <v>5.2950036813821697E-6</v>
      </c>
      <c r="CV116" s="25">
        <v>-8.0911353024343903E-7</v>
      </c>
      <c r="CW116" s="25">
        <v>1.2670642208961301E-7</v>
      </c>
      <c r="CX116" s="25">
        <v>1.3503750073481901E-7</v>
      </c>
      <c r="CY116" s="25">
        <v>-8.3265944473656803E-7</v>
      </c>
      <c r="CZ116" s="25">
        <v>9.8427565607077197E-6</v>
      </c>
      <c r="DA116" s="25">
        <v>3.4338592143001998E-6</v>
      </c>
      <c r="DB116" s="25">
        <v>-8.5139671467783902E-7</v>
      </c>
      <c r="DC116" s="25">
        <v>-4.0640932870860599E-6</v>
      </c>
      <c r="DD116" s="25">
        <v>1.4432488359032099E-5</v>
      </c>
      <c r="DE116" s="25">
        <v>3.0490914870343801E-6</v>
      </c>
      <c r="DF116" s="25">
        <v>8.6040816462439608E-6</v>
      </c>
      <c r="DG116" s="25">
        <v>7.40176188894929E-6</v>
      </c>
      <c r="DH116" s="25">
        <v>-8.2704338032511202E-6</v>
      </c>
      <c r="DI116" s="25">
        <v>-4.4368855330402397E-6</v>
      </c>
      <c r="DJ116" s="25">
        <v>-2.8796200145019902E-6</v>
      </c>
      <c r="DK116" s="25">
        <v>-1.7248414457065701E-5</v>
      </c>
      <c r="DL116" s="24">
        <v>5.9226449520733901E-4</v>
      </c>
      <c r="DM116" s="25">
        <v>-2.21159405744563E-5</v>
      </c>
      <c r="DN116" s="25">
        <v>-8.0659516126895794E-6</v>
      </c>
      <c r="DO116" s="25">
        <v>-4.9969910168221503E-7</v>
      </c>
      <c r="DP116" s="25">
        <v>-9.3837404996817498E-6</v>
      </c>
      <c r="DQ116" s="25">
        <v>1.0543313886816099E-5</v>
      </c>
      <c r="DR116" s="25">
        <v>-6.9265357081372998E-6</v>
      </c>
      <c r="DS116" s="25">
        <v>-2.1988683429575499E-5</v>
      </c>
      <c r="DT116" s="25">
        <v>-3.6509422405736098E-6</v>
      </c>
      <c r="DU116" s="25">
        <v>1.0338068838913201E-5</v>
      </c>
      <c r="DV116" s="25">
        <v>-2.38231142381194E-5</v>
      </c>
      <c r="DW116" s="27">
        <v>8.8261457188322799E-7</v>
      </c>
    </row>
    <row r="117" spans="7:127" x14ac:dyDescent="0.25">
      <c r="G117" s="205"/>
      <c r="H117" s="7" t="s">
        <v>211</v>
      </c>
      <c r="I117" s="22" cm="1">
        <f t="array" aca="1" ref="I117" ca="1">INDIRECT("I"&amp;M117)*INDIRECT("I"&amp;N117)</f>
        <v>0</v>
      </c>
      <c r="J117" s="23">
        <v>0.24252235409491901</v>
      </c>
      <c r="K117" s="12" t="str">
        <f t="shared" si="6"/>
        <v>HbA1C1</v>
      </c>
      <c r="L117" s="12" t="str">
        <f t="shared" si="7"/>
        <v>HF</v>
      </c>
      <c r="M117" s="7">
        <f t="shared" si="8"/>
        <v>39</v>
      </c>
      <c r="N117" s="7">
        <f t="shared" si="9"/>
        <v>65</v>
      </c>
      <c r="P117" s="7" t="str">
        <f t="shared" si="12"/>
        <v>X</v>
      </c>
      <c r="Q117" s="7" t="str">
        <f t="shared" si="11"/>
        <v>X</v>
      </c>
      <c r="R117" s="7" t="str">
        <v>HbA1C1_HF</v>
      </c>
      <c r="S117" s="128" t="s">
        <v>211</v>
      </c>
      <c r="T117" s="25">
        <v>-7.6053204127341899E-7</v>
      </c>
      <c r="U117" s="25">
        <v>1.21023548175687E-6</v>
      </c>
      <c r="V117" s="25">
        <v>-3.8817824823427801E-7</v>
      </c>
      <c r="W117" s="25">
        <v>9.70056362146413E-6</v>
      </c>
      <c r="X117" s="25">
        <v>6.2250220273139698E-6</v>
      </c>
      <c r="Y117" s="25">
        <v>7.73528780044606E-5</v>
      </c>
      <c r="Z117" s="25">
        <v>-5.4380570534301602E-6</v>
      </c>
      <c r="AA117" s="25">
        <v>1.21160982291995E-6</v>
      </c>
      <c r="AB117" s="25">
        <v>4.6589457819846999E-6</v>
      </c>
      <c r="AC117" s="25">
        <v>1.88495929687704E-6</v>
      </c>
      <c r="AD117" s="25">
        <v>4.8964263126545201E-6</v>
      </c>
      <c r="AE117" s="25">
        <v>5.2921366814402099E-6</v>
      </c>
      <c r="AF117" s="25">
        <v>3.5428297208073198E-6</v>
      </c>
      <c r="AG117" s="25">
        <v>-7.1878969912488004E-5</v>
      </c>
      <c r="AH117" s="25">
        <v>-4.0956623689955097E-6</v>
      </c>
      <c r="AI117" s="25">
        <v>6.7737692278244097E-7</v>
      </c>
      <c r="AJ117" s="25">
        <v>4.0065237039497501E-7</v>
      </c>
      <c r="AK117" s="25">
        <v>-5.4652908138698703E-6</v>
      </c>
      <c r="AL117" s="25">
        <v>-6.3725595994670797E-6</v>
      </c>
      <c r="AM117" s="24">
        <v>-3.9603547124654102E-4</v>
      </c>
      <c r="AN117" s="25">
        <v>7.7950268213802108E-6</v>
      </c>
      <c r="AO117" s="25">
        <v>-3.9879977396587698E-6</v>
      </c>
      <c r="AP117" s="25">
        <v>1.81469484234813E-5</v>
      </c>
      <c r="AQ117" s="25">
        <v>2.9712635424595602E-6</v>
      </c>
      <c r="AR117" s="25">
        <v>0</v>
      </c>
      <c r="AS117" s="25">
        <v>-2.6810352510682E-6</v>
      </c>
      <c r="AT117" s="25">
        <v>1.9430765927835199E-5</v>
      </c>
      <c r="AU117" s="25">
        <v>0</v>
      </c>
      <c r="AV117" s="25">
        <v>-5.4480555502019499E-5</v>
      </c>
      <c r="AW117" s="25">
        <v>0</v>
      </c>
      <c r="AX117" s="25">
        <v>-1.5971876413093299E-5</v>
      </c>
      <c r="AY117" s="25">
        <v>-6.3376775210520599E-6</v>
      </c>
      <c r="AZ117" s="25">
        <v>3.5891759146315003E-5</v>
      </c>
      <c r="BA117" s="25">
        <v>-8.6836564416567201E-6</v>
      </c>
      <c r="BB117" s="25">
        <v>-4.5782725260037603E-6</v>
      </c>
      <c r="BC117" s="25">
        <v>8.7371964519739097E-8</v>
      </c>
      <c r="BD117" s="25">
        <v>5.3732834768537802E-5</v>
      </c>
      <c r="BE117" s="25">
        <v>-1.18293362137858E-5</v>
      </c>
      <c r="BF117" s="25">
        <v>-8.0540118976817505E-7</v>
      </c>
      <c r="BG117" s="25">
        <v>0</v>
      </c>
      <c r="BH117" s="25">
        <v>4.7016739257731899E-5</v>
      </c>
      <c r="BI117" s="25">
        <v>2.2883715823523899E-6</v>
      </c>
      <c r="BJ117" s="25">
        <v>3.1045950992851498E-6</v>
      </c>
      <c r="BK117" s="25">
        <v>1.8135484691003701E-6</v>
      </c>
      <c r="BL117" s="25">
        <v>7.6845211830314598E-6</v>
      </c>
      <c r="BM117" s="24">
        <v>-1.2963361796454701E-3</v>
      </c>
      <c r="BN117" s="25">
        <v>-1.28562434031872E-5</v>
      </c>
      <c r="BO117" s="25">
        <v>-2.3263641843968201E-6</v>
      </c>
      <c r="BP117" s="25">
        <v>3.6923883165333202E-5</v>
      </c>
      <c r="BQ117" s="25">
        <v>0</v>
      </c>
      <c r="BR117" s="24">
        <v>-1.08240049760648E-4</v>
      </c>
      <c r="BS117" s="25">
        <v>2.0483571091164302E-5</v>
      </c>
      <c r="BT117" s="25">
        <v>-1.4487032321046999E-6</v>
      </c>
      <c r="BU117" s="25">
        <v>0</v>
      </c>
      <c r="BV117" s="25">
        <v>-3.21351758757367E-5</v>
      </c>
      <c r="BW117" s="25">
        <v>6.8256892789119699E-6</v>
      </c>
      <c r="BX117" s="25">
        <v>-8.0427929206816202E-6</v>
      </c>
      <c r="BY117" s="25">
        <v>2.8476494065748E-5</v>
      </c>
      <c r="BZ117" s="25">
        <v>9.3007690338468601E-7</v>
      </c>
      <c r="CA117" s="25">
        <v>0</v>
      </c>
      <c r="CB117" s="25">
        <v>0</v>
      </c>
      <c r="CC117" s="25">
        <v>1.7423901698284601E-8</v>
      </c>
      <c r="CD117" s="25">
        <v>1.3026677565286299E-7</v>
      </c>
      <c r="CE117" s="25">
        <v>1.55744073298948E-6</v>
      </c>
      <c r="CF117" s="25">
        <v>-2.4897586626682701E-7</v>
      </c>
      <c r="CG117" s="25">
        <v>3.1194889352488E-7</v>
      </c>
      <c r="CH117" s="25">
        <v>-7.1623721241430098E-7</v>
      </c>
      <c r="CI117" s="25">
        <v>3.6346965868910301E-7</v>
      </c>
      <c r="CJ117" s="25">
        <v>-6.8151878314028095E-7</v>
      </c>
      <c r="CK117" s="25">
        <v>2.21157868875205E-7</v>
      </c>
      <c r="CL117" s="25">
        <v>-3.2760395559260902E-7</v>
      </c>
      <c r="CM117" s="25">
        <v>1.0814006551926101E-6</v>
      </c>
      <c r="CN117" s="25">
        <v>-2.0055850904759002E-6</v>
      </c>
      <c r="CO117" s="25">
        <v>-1.27215335890869E-6</v>
      </c>
      <c r="CP117" s="25">
        <v>-5.1674931735506004E-7</v>
      </c>
      <c r="CQ117" s="25">
        <v>1.6904901378011799E-6</v>
      </c>
      <c r="CR117" s="25">
        <v>-4.5761762347004398E-6</v>
      </c>
      <c r="CS117" s="25">
        <v>6.9988862730619002E-7</v>
      </c>
      <c r="CT117" s="25">
        <v>-4.8878378839783204E-7</v>
      </c>
      <c r="CU117" s="25">
        <v>-1.39046974182289E-5</v>
      </c>
      <c r="CV117" s="25">
        <v>1.33930883345229E-6</v>
      </c>
      <c r="CW117" s="25">
        <v>7.4063800251308401E-7</v>
      </c>
      <c r="CX117" s="25">
        <v>3.5406881258568698E-6</v>
      </c>
      <c r="CY117" s="25">
        <v>6.75785144343562E-6</v>
      </c>
      <c r="CZ117" s="25">
        <v>5.2507461682306997E-6</v>
      </c>
      <c r="DA117" s="25">
        <v>-1.52771432422589E-6</v>
      </c>
      <c r="DB117" s="25">
        <v>5.4366297952349597E-6</v>
      </c>
      <c r="DC117" s="25">
        <v>-1.49215570008148E-5</v>
      </c>
      <c r="DD117" s="25">
        <v>-9.3999634680502695E-6</v>
      </c>
      <c r="DE117" s="25">
        <v>-1.0171745694684799E-5</v>
      </c>
      <c r="DF117" s="25">
        <v>-1.8628110402788801E-5</v>
      </c>
      <c r="DG117" s="25">
        <v>-1.08699226717908E-5</v>
      </c>
      <c r="DH117" s="25">
        <v>-6.45914003168112E-5</v>
      </c>
      <c r="DI117" s="25">
        <v>-1.50502879327657E-5</v>
      </c>
      <c r="DJ117" s="25">
        <v>5.6770863237083303E-6</v>
      </c>
      <c r="DK117" s="25">
        <v>-3.37286457151997E-5</v>
      </c>
      <c r="DL117" s="25">
        <v>-2.2115940574452201E-5</v>
      </c>
      <c r="DM117" s="24">
        <v>1.40493893652842E-3</v>
      </c>
      <c r="DN117" s="25">
        <v>1.6281917884740602E-5</v>
      </c>
      <c r="DO117" s="25">
        <v>-1.3991715221362901E-5</v>
      </c>
      <c r="DP117" s="25">
        <v>1.62050490434982E-5</v>
      </c>
      <c r="DQ117" s="25">
        <v>4.4398451709171001E-5</v>
      </c>
      <c r="DR117" s="25">
        <v>3.7592353707345899E-5</v>
      </c>
      <c r="DS117" s="25">
        <v>8.4383381684385698E-5</v>
      </c>
      <c r="DT117" s="24">
        <v>1.2534725488227901E-4</v>
      </c>
      <c r="DU117" s="25">
        <v>-3.4532549313009E-5</v>
      </c>
      <c r="DV117" s="25">
        <v>1.07014324420358E-6</v>
      </c>
      <c r="DW117" s="27">
        <v>1.0051801374701599E-5</v>
      </c>
    </row>
    <row r="118" spans="7:127" x14ac:dyDescent="0.25">
      <c r="G118" s="205"/>
      <c r="H118" s="7" t="s">
        <v>112</v>
      </c>
      <c r="I118" s="22" cm="1">
        <f t="array" aca="1" ref="I118" ca="1">INDIRECT("I"&amp;M118)*INDIRECT("I"&amp;N118)</f>
        <v>0</v>
      </c>
      <c r="J118" s="23">
        <v>-0.13717167634521599</v>
      </c>
      <c r="K118" s="12" t="str">
        <f t="shared" si="6"/>
        <v>Hyp</v>
      </c>
      <c r="L118" s="12" t="str">
        <f t="shared" si="7"/>
        <v>Str</v>
      </c>
      <c r="M118" s="7">
        <f t="shared" si="8"/>
        <v>66</v>
      </c>
      <c r="N118" s="7">
        <f t="shared" si="9"/>
        <v>78</v>
      </c>
      <c r="P118" s="7" t="str">
        <f t="shared" si="12"/>
        <v>X</v>
      </c>
      <c r="Q118" s="7" t="str">
        <f t="shared" si="11"/>
        <v>X</v>
      </c>
      <c r="R118" s="7" t="str">
        <v>Hyp_Str</v>
      </c>
      <c r="S118" s="128" t="s">
        <v>112</v>
      </c>
      <c r="T118" s="25">
        <v>3.9871355277950202E-6</v>
      </c>
      <c r="U118" s="25">
        <v>-4.9311436500323404E-6</v>
      </c>
      <c r="V118" s="25">
        <v>-2.1074772634459802E-6</v>
      </c>
      <c r="W118" s="25">
        <v>8.3099310450154403E-6</v>
      </c>
      <c r="X118" s="25">
        <v>1.08096968770288E-5</v>
      </c>
      <c r="Y118" s="24">
        <v>-2.1881955723924E-4</v>
      </c>
      <c r="Z118" s="25">
        <v>7.9334677873020096E-5</v>
      </c>
      <c r="AA118" s="25">
        <v>3.9945140550858302E-6</v>
      </c>
      <c r="AB118" s="25">
        <v>7.1411608722459401E-6</v>
      </c>
      <c r="AC118" s="25">
        <v>6.3779788414758296E-6</v>
      </c>
      <c r="AD118" s="25">
        <v>-2.8524381943746098E-7</v>
      </c>
      <c r="AE118" s="25">
        <v>2.0720291918705901E-5</v>
      </c>
      <c r="AF118" s="25">
        <v>-6.5138085977260198E-7</v>
      </c>
      <c r="AG118" s="25">
        <v>8.7984005454041505E-5</v>
      </c>
      <c r="AH118" s="25">
        <v>-5.0751560281855196E-7</v>
      </c>
      <c r="AI118" s="25">
        <v>6.3965576213311698E-6</v>
      </c>
      <c r="AJ118" s="25">
        <v>-9.9741573400392108E-6</v>
      </c>
      <c r="AK118" s="25">
        <v>9.0329889451604608E-6</v>
      </c>
      <c r="AL118" s="25">
        <v>-1.043094500815E-5</v>
      </c>
      <c r="AM118" s="25">
        <v>-1.1219333314019299E-5</v>
      </c>
      <c r="AN118" s="25">
        <v>1.68744196730005E-6</v>
      </c>
      <c r="AO118" s="25">
        <v>3.8185800701373804E-6</v>
      </c>
      <c r="AP118" s="25">
        <v>-4.0729063551280397E-5</v>
      </c>
      <c r="AQ118" s="25">
        <v>3.9767728319156096E-6</v>
      </c>
      <c r="AR118" s="25">
        <v>0</v>
      </c>
      <c r="AS118" s="24">
        <v>1.7325038756380999E-4</v>
      </c>
      <c r="AT118" s="25">
        <v>2.96666630646754E-6</v>
      </c>
      <c r="AU118" s="25">
        <v>0</v>
      </c>
      <c r="AV118" s="24">
        <v>-3.66619672791051E-4</v>
      </c>
      <c r="AW118" s="25">
        <v>0</v>
      </c>
      <c r="AX118" s="25">
        <v>2.49141472841984E-5</v>
      </c>
      <c r="AY118" s="25">
        <v>7.2064714389040699E-6</v>
      </c>
      <c r="AZ118" s="24">
        <v>-1.0553514076385E-4</v>
      </c>
      <c r="BA118" s="25">
        <v>1.45891989045098E-5</v>
      </c>
      <c r="BB118" s="25">
        <v>1.6569990404900798E-5</v>
      </c>
      <c r="BC118" s="25">
        <v>-6.1161604075794002E-6</v>
      </c>
      <c r="BD118" s="24">
        <v>2.0886879089743201E-4</v>
      </c>
      <c r="BE118" s="25">
        <v>-7.6795142387955707E-6</v>
      </c>
      <c r="BF118" s="25">
        <v>-7.88497056755448E-7</v>
      </c>
      <c r="BG118" s="25">
        <v>0</v>
      </c>
      <c r="BH118" s="24">
        <v>1.13605656407579E-4</v>
      </c>
      <c r="BI118" s="25">
        <v>5.6167792930656301E-6</v>
      </c>
      <c r="BJ118" s="25">
        <v>3.2540911674194698E-5</v>
      </c>
      <c r="BK118" s="25">
        <v>4.5726509351177002E-5</v>
      </c>
      <c r="BL118" s="25">
        <v>-4.3798815066115901E-7</v>
      </c>
      <c r="BM118" s="24">
        <v>1.0196820926368E-4</v>
      </c>
      <c r="BN118" s="24">
        <v>-3.7102149005197602E-4</v>
      </c>
      <c r="BO118" s="25">
        <v>-5.1217164333806501E-6</v>
      </c>
      <c r="BP118" s="25">
        <v>-1.08661665433235E-5</v>
      </c>
      <c r="BQ118" s="25">
        <v>0</v>
      </c>
      <c r="BR118" s="24">
        <v>4.0652464023577001E-4</v>
      </c>
      <c r="BS118" s="24">
        <v>2.24873837141256E-4</v>
      </c>
      <c r="BT118" s="25">
        <v>2.8518779735726302E-7</v>
      </c>
      <c r="BU118" s="25">
        <v>0</v>
      </c>
      <c r="BV118" s="25">
        <v>3.3995114367120199E-6</v>
      </c>
      <c r="BW118" s="25">
        <v>9.7863639714180301E-6</v>
      </c>
      <c r="BX118" s="25">
        <v>2.1195369340759399E-5</v>
      </c>
      <c r="BY118" s="25">
        <v>-9.40324792528858E-6</v>
      </c>
      <c r="BZ118" s="24">
        <v>-1.93688448543155E-3</v>
      </c>
      <c r="CA118" s="25">
        <v>0</v>
      </c>
      <c r="CB118" s="25">
        <v>0</v>
      </c>
      <c r="CC118" s="25">
        <v>-1.3711097226672899E-8</v>
      </c>
      <c r="CD118" s="25">
        <v>-2.0861846269292002E-6</v>
      </c>
      <c r="CE118" s="25">
        <v>-1.32649990465553E-6</v>
      </c>
      <c r="CF118" s="25">
        <v>-2.74883385493619E-6</v>
      </c>
      <c r="CG118" s="25">
        <v>-4.3153404317875602E-9</v>
      </c>
      <c r="CH118" s="25">
        <v>8.6515112201465E-7</v>
      </c>
      <c r="CI118" s="25">
        <v>-1.0571453149915099E-6</v>
      </c>
      <c r="CJ118" s="25">
        <v>9.3987290972988901E-7</v>
      </c>
      <c r="CK118" s="25">
        <v>-1.7387004454684599E-7</v>
      </c>
      <c r="CL118" s="25">
        <v>5.5579392472145504E-7</v>
      </c>
      <c r="CM118" s="25">
        <v>-1.15878886151191E-6</v>
      </c>
      <c r="CN118" s="25">
        <v>1.6899309099906699E-6</v>
      </c>
      <c r="CO118" s="25">
        <v>-2.2574709244952902E-6</v>
      </c>
      <c r="CP118" s="25">
        <v>1.3270173660069301E-6</v>
      </c>
      <c r="CQ118" s="25">
        <v>-5.9433315891795003E-6</v>
      </c>
      <c r="CR118" s="25">
        <v>-3.3912593573415799E-6</v>
      </c>
      <c r="CS118" s="25">
        <v>6.0245031104740201E-6</v>
      </c>
      <c r="CT118" s="25">
        <v>2.19818899851499E-7</v>
      </c>
      <c r="CU118" s="25">
        <v>-2.45972907758277E-5</v>
      </c>
      <c r="CV118" s="25">
        <v>-8.1443462044655799E-7</v>
      </c>
      <c r="CW118" s="25">
        <v>1.2057504949326601E-6</v>
      </c>
      <c r="CX118" s="25">
        <v>-8.0324949277394306E-6</v>
      </c>
      <c r="CY118" s="24">
        <v>-1.9913041729903899E-4</v>
      </c>
      <c r="CZ118" s="25">
        <v>2.1095763631522199E-7</v>
      </c>
      <c r="DA118" s="25">
        <v>5.1129417491500904E-6</v>
      </c>
      <c r="DB118" s="25">
        <v>2.0523835555431901E-6</v>
      </c>
      <c r="DC118" s="25">
        <v>-1.5827270954290999E-5</v>
      </c>
      <c r="DD118" s="25">
        <v>-8.5742006228030495E-5</v>
      </c>
      <c r="DE118" s="25">
        <v>-1.29847778316507E-5</v>
      </c>
      <c r="DF118" s="25">
        <v>-5.4487308715942203E-5</v>
      </c>
      <c r="DG118" s="25">
        <v>1.14081651750364E-5</v>
      </c>
      <c r="DH118" s="25">
        <v>-6.8524468669384001E-6</v>
      </c>
      <c r="DI118" s="25">
        <v>2.5846365241270401E-5</v>
      </c>
      <c r="DJ118" s="25">
        <v>-6.8497236111706001E-6</v>
      </c>
      <c r="DK118" s="25">
        <v>-3.9552846860309E-5</v>
      </c>
      <c r="DL118" s="25">
        <v>-8.0659516127018902E-6</v>
      </c>
      <c r="DM118" s="25">
        <v>1.6281917884737E-5</v>
      </c>
      <c r="DN118" s="24">
        <v>2.1392087230828901E-3</v>
      </c>
      <c r="DO118" s="25">
        <v>-6.67592840837002E-6</v>
      </c>
      <c r="DP118" s="25">
        <v>-5.1020014327701204E-6</v>
      </c>
      <c r="DQ118" s="25">
        <v>-8.2927695125823995E-5</v>
      </c>
      <c r="DR118" s="25">
        <v>2.4685761619111801E-5</v>
      </c>
      <c r="DS118" s="25">
        <v>-9.7877920142039208E-7</v>
      </c>
      <c r="DT118" s="25">
        <v>-1.00908469041652E-5</v>
      </c>
      <c r="DU118" s="24">
        <v>1.2234412955441999E-4</v>
      </c>
      <c r="DV118" s="25">
        <v>2.34411663125216E-6</v>
      </c>
      <c r="DW118" s="27">
        <v>-2.6343524474044102E-5</v>
      </c>
    </row>
    <row r="119" spans="7:127" x14ac:dyDescent="0.25">
      <c r="G119" s="205"/>
      <c r="H119" s="7" t="s">
        <v>212</v>
      </c>
      <c r="I119" s="22" cm="1">
        <f t="array" aca="1" ref="I119" ca="1">INDIRECT("I"&amp;M119)*INDIRECT("I"&amp;N119)</f>
        <v>0</v>
      </c>
      <c r="J119" s="23">
        <v>-0.13782462893806499</v>
      </c>
      <c r="K119" s="12" t="str">
        <f t="shared" si="6"/>
        <v>Can</v>
      </c>
      <c r="L119" s="12" t="str">
        <f t="shared" si="7"/>
        <v>RhA</v>
      </c>
      <c r="M119" s="7">
        <f t="shared" si="8"/>
        <v>54</v>
      </c>
      <c r="N119" s="7">
        <f t="shared" si="9"/>
        <v>75</v>
      </c>
      <c r="P119" s="7" t="str">
        <f t="shared" si="12"/>
        <v>X</v>
      </c>
      <c r="Q119" s="7" t="str">
        <f t="shared" si="11"/>
        <v>X</v>
      </c>
      <c r="R119" s="7" t="str">
        <v>Can_RhA</v>
      </c>
      <c r="S119" s="128" t="s">
        <v>212</v>
      </c>
      <c r="T119" s="25">
        <v>1.0432288935481101E-7</v>
      </c>
      <c r="U119" s="25">
        <v>-4.7764194984635802E-6</v>
      </c>
      <c r="V119" s="25">
        <v>8.3509962894509897E-6</v>
      </c>
      <c r="W119" s="25">
        <v>-4.9744524414119597E-6</v>
      </c>
      <c r="X119" s="25">
        <v>-5.1993864852527603E-6</v>
      </c>
      <c r="Y119" s="25">
        <v>5.8656573228399103E-5</v>
      </c>
      <c r="Z119" s="25">
        <v>-6.0306210388863799E-6</v>
      </c>
      <c r="AA119" s="25">
        <v>-6.0574241561191697E-6</v>
      </c>
      <c r="AB119" s="25">
        <v>2.71207411180599E-6</v>
      </c>
      <c r="AC119" s="25">
        <v>-5.5918668211792699E-6</v>
      </c>
      <c r="AD119" s="25">
        <v>-4.9707815064807102E-6</v>
      </c>
      <c r="AE119" s="25">
        <v>-3.1572634427895901E-6</v>
      </c>
      <c r="AF119" s="25">
        <v>2.5269904222526601E-6</v>
      </c>
      <c r="AG119" s="25">
        <v>3.8199596102766701E-5</v>
      </c>
      <c r="AH119" s="25">
        <v>2.30705128748655E-6</v>
      </c>
      <c r="AI119" s="25">
        <v>-5.8673712326888502E-6</v>
      </c>
      <c r="AJ119" s="25">
        <v>2.11672603612132E-7</v>
      </c>
      <c r="AK119" s="25">
        <v>-1.0061196464182201E-6</v>
      </c>
      <c r="AL119" s="25">
        <v>-7.5373865093035598E-6</v>
      </c>
      <c r="AM119" s="25">
        <v>-9.1029059443586904E-7</v>
      </c>
      <c r="AN119" s="25">
        <v>3.10698814883815E-6</v>
      </c>
      <c r="AO119" s="25">
        <v>4.99277149461597E-7</v>
      </c>
      <c r="AP119" s="25">
        <v>1.471744488077E-5</v>
      </c>
      <c r="AQ119" s="25">
        <v>-9.7987311835252392E-7</v>
      </c>
      <c r="AR119" s="25">
        <v>0</v>
      </c>
      <c r="AS119" s="25">
        <v>3.4601445087826502E-5</v>
      </c>
      <c r="AT119" s="25">
        <v>2.6808905774035201E-5</v>
      </c>
      <c r="AU119" s="25">
        <v>0</v>
      </c>
      <c r="AV119" s="24">
        <v>2.86354656580927E-4</v>
      </c>
      <c r="AW119" s="25">
        <v>0</v>
      </c>
      <c r="AX119" s="25">
        <v>-3.37455117643082E-5</v>
      </c>
      <c r="AY119" s="25">
        <v>-1.02411069991271E-6</v>
      </c>
      <c r="AZ119" s="25">
        <v>4.3237259891803797E-5</v>
      </c>
      <c r="BA119" s="25">
        <v>-1.0839809782943401E-6</v>
      </c>
      <c r="BB119" s="25">
        <v>-9.7871744642544402E-5</v>
      </c>
      <c r="BC119" s="25">
        <v>2.49804356170654E-7</v>
      </c>
      <c r="BD119" s="25">
        <v>4.9612999194835303E-5</v>
      </c>
      <c r="BE119" s="25">
        <v>-8.2397431083865199E-6</v>
      </c>
      <c r="BF119" s="25">
        <v>4.6950017201878298E-6</v>
      </c>
      <c r="BG119" s="25">
        <v>0</v>
      </c>
      <c r="BH119" s="25">
        <v>-1.1487281562487899E-5</v>
      </c>
      <c r="BI119" s="25">
        <v>-6.3501990604017301E-6</v>
      </c>
      <c r="BJ119" s="25">
        <v>6.4093056141289998E-6</v>
      </c>
      <c r="BK119" s="25">
        <v>-7.8615259822770793E-6</v>
      </c>
      <c r="BL119" s="25">
        <v>4.0660285259411804E-6</v>
      </c>
      <c r="BM119" s="25">
        <v>6.9813655557589798E-5</v>
      </c>
      <c r="BN119" s="25">
        <v>3.7420069084270998E-6</v>
      </c>
      <c r="BO119" s="25">
        <v>1.37043987996041E-6</v>
      </c>
      <c r="BP119" s="25">
        <v>1.9345899612601202E-5</v>
      </c>
      <c r="BQ119" s="25">
        <v>0</v>
      </c>
      <c r="BR119" s="25">
        <v>-2.9173642778487802E-5</v>
      </c>
      <c r="BS119" s="25">
        <v>-3.9665983029342098E-5</v>
      </c>
      <c r="BT119" s="25">
        <v>9.0859578536004399E-7</v>
      </c>
      <c r="BU119" s="25">
        <v>0</v>
      </c>
      <c r="BV119" s="25">
        <v>6.2959964072979601E-7</v>
      </c>
      <c r="BW119" s="24">
        <v>-4.8147972990780601E-4</v>
      </c>
      <c r="BX119" s="25">
        <v>3.36525577907538E-6</v>
      </c>
      <c r="BY119" s="25">
        <v>-1.8762074037773201E-5</v>
      </c>
      <c r="BZ119" s="25">
        <v>1.03007148218122E-5</v>
      </c>
      <c r="CA119" s="25">
        <v>0</v>
      </c>
      <c r="CB119" s="25">
        <v>0</v>
      </c>
      <c r="CC119" s="25">
        <v>3.23097161362908E-9</v>
      </c>
      <c r="CD119" s="25">
        <v>-3.6859462156133898E-7</v>
      </c>
      <c r="CE119" s="25">
        <v>-5.6565694179245599E-7</v>
      </c>
      <c r="CF119" s="25">
        <v>4.1353936228154999E-7</v>
      </c>
      <c r="CG119" s="25">
        <v>1.1532821772634199E-7</v>
      </c>
      <c r="CH119" s="25">
        <v>1.85987888166229E-7</v>
      </c>
      <c r="CI119" s="25">
        <v>5.9059370931066502E-8</v>
      </c>
      <c r="CJ119" s="25">
        <v>-1.18581809604448E-7</v>
      </c>
      <c r="CK119" s="25">
        <v>-5.9030180154324496E-7</v>
      </c>
      <c r="CL119" s="25">
        <v>-2.7874422073036599E-7</v>
      </c>
      <c r="CM119" s="25">
        <v>-4.9251400518798099E-7</v>
      </c>
      <c r="CN119" s="25">
        <v>-1.1961025600424501E-7</v>
      </c>
      <c r="CO119" s="25">
        <v>-6.44139975532024E-7</v>
      </c>
      <c r="CP119" s="25">
        <v>-5.1067474788944105E-7</v>
      </c>
      <c r="CQ119" s="25">
        <v>1.6242338705989399E-7</v>
      </c>
      <c r="CR119" s="25">
        <v>3.2214965896015598E-7</v>
      </c>
      <c r="CS119" s="25">
        <v>-4.5379032608522801E-6</v>
      </c>
      <c r="CT119" s="25">
        <v>6.8873802686688798E-7</v>
      </c>
      <c r="CU119" s="25">
        <v>-6.0125961016059801E-6</v>
      </c>
      <c r="CV119" s="25">
        <v>2.1486559438066301E-6</v>
      </c>
      <c r="CW119" s="25">
        <v>-9.9866136102752501E-8</v>
      </c>
      <c r="CX119" s="25">
        <v>2.81350143235307E-6</v>
      </c>
      <c r="CY119" s="25">
        <v>3.0948889600110199E-6</v>
      </c>
      <c r="CZ119" s="25">
        <v>-1.04245900389249E-5</v>
      </c>
      <c r="DA119" s="25">
        <v>-5.3339089924764797E-5</v>
      </c>
      <c r="DB119" s="25">
        <v>-1.3463147912440699E-6</v>
      </c>
      <c r="DC119" s="25">
        <v>1.7004202674553201E-5</v>
      </c>
      <c r="DD119" s="25">
        <v>1.6040964410042601E-5</v>
      </c>
      <c r="DE119" s="25">
        <v>-1.77185459216809E-5</v>
      </c>
      <c r="DF119" s="25">
        <v>5.0398429452501596E-7</v>
      </c>
      <c r="DG119" s="25">
        <v>2.1799336621610201E-6</v>
      </c>
      <c r="DH119" s="25">
        <v>-4.7917593946591097E-6</v>
      </c>
      <c r="DI119" s="25">
        <v>-1.44330111354385E-5</v>
      </c>
      <c r="DJ119" s="25">
        <v>-1.7208784579411201E-6</v>
      </c>
      <c r="DK119" s="25">
        <v>-6.9885850344777901E-7</v>
      </c>
      <c r="DL119" s="25">
        <v>-4.99699101684192E-7</v>
      </c>
      <c r="DM119" s="25">
        <v>-1.3991715221362801E-5</v>
      </c>
      <c r="DN119" s="25">
        <v>-6.6759284083700099E-6</v>
      </c>
      <c r="DO119" s="24">
        <v>1.16690879756426E-3</v>
      </c>
      <c r="DP119" s="25">
        <v>-9.3459617600935804E-6</v>
      </c>
      <c r="DQ119" s="25">
        <v>-3.0474788622869301E-6</v>
      </c>
      <c r="DR119" s="25">
        <v>-2.4261507841237901E-5</v>
      </c>
      <c r="DS119" s="25">
        <v>-2.85161874401748E-5</v>
      </c>
      <c r="DT119" s="25">
        <v>-7.50847933362001E-6</v>
      </c>
      <c r="DU119" s="25">
        <v>2.2392612438817399E-7</v>
      </c>
      <c r="DV119" s="25">
        <v>-1.10236520065397E-5</v>
      </c>
      <c r="DW119" s="27">
        <v>2.01534886021061E-5</v>
      </c>
    </row>
    <row r="120" spans="7:127" x14ac:dyDescent="0.25">
      <c r="G120" s="205"/>
      <c r="H120" s="7" t="s">
        <v>213</v>
      </c>
      <c r="I120" s="22" cm="1">
        <f t="array" aca="1" ref="I120" ca="1">INDIRECT("I"&amp;M120)*INDIRECT("I"&amp;N120)</f>
        <v>0</v>
      </c>
      <c r="J120" s="23">
        <v>-0.127952293464311</v>
      </c>
      <c r="K120" s="12" t="str">
        <f t="shared" si="6"/>
        <v>Bli</v>
      </c>
      <c r="L120" s="12" t="str">
        <f t="shared" si="7"/>
        <v>Can</v>
      </c>
      <c r="M120" s="7">
        <f t="shared" si="8"/>
        <v>52</v>
      </c>
      <c r="N120" s="7">
        <f t="shared" si="9"/>
        <v>54</v>
      </c>
      <c r="P120" s="7" t="str">
        <f t="shared" si="12"/>
        <v>X</v>
      </c>
      <c r="Q120" s="7" t="str">
        <f t="shared" si="11"/>
        <v>X</v>
      </c>
      <c r="R120" s="7" t="str">
        <v>Bli_Can</v>
      </c>
      <c r="S120" s="128" t="s">
        <v>213</v>
      </c>
      <c r="T120" s="25">
        <v>2.1567388865590399E-6</v>
      </c>
      <c r="U120" s="25">
        <v>-8.6451254753721793E-6</v>
      </c>
      <c r="V120" s="25">
        <v>8.8556323770702008E-6</v>
      </c>
      <c r="W120" s="25">
        <v>5.6438683045960102E-6</v>
      </c>
      <c r="X120" s="25">
        <v>2.3014229349279598E-6</v>
      </c>
      <c r="Y120" s="25">
        <v>3.5212819270368398E-5</v>
      </c>
      <c r="Z120" s="25">
        <v>4.13224845630014E-5</v>
      </c>
      <c r="AA120" s="25">
        <v>5.6055782890460397E-7</v>
      </c>
      <c r="AB120" s="25">
        <v>-1.8412570629673499E-6</v>
      </c>
      <c r="AC120" s="25">
        <v>4.9173510552967196E-6</v>
      </c>
      <c r="AD120" s="25">
        <v>-6.8949472359646403E-6</v>
      </c>
      <c r="AE120" s="25">
        <v>1.7799489393504298E-5</v>
      </c>
      <c r="AF120" s="25">
        <v>3.37864970151839E-6</v>
      </c>
      <c r="AG120" s="25">
        <v>4.8782969636136603E-5</v>
      </c>
      <c r="AH120" s="25">
        <v>-3.76329286484327E-6</v>
      </c>
      <c r="AI120" s="25">
        <v>2.88412656753124E-6</v>
      </c>
      <c r="AJ120" s="25">
        <v>-4.4669003631890502E-6</v>
      </c>
      <c r="AK120" s="25">
        <v>-4.4955975335872802E-6</v>
      </c>
      <c r="AL120" s="25">
        <v>-1.38942186863728E-5</v>
      </c>
      <c r="AM120" s="25">
        <v>-2.0509112286700202E-6</v>
      </c>
      <c r="AN120" s="25">
        <v>8.3286443173739793E-6</v>
      </c>
      <c r="AO120" s="25">
        <v>-6.8294415685642902E-6</v>
      </c>
      <c r="AP120" s="25">
        <v>4.7884323681257799E-5</v>
      </c>
      <c r="AQ120" s="25">
        <v>2.3917843613346899E-6</v>
      </c>
      <c r="AR120" s="25">
        <v>0</v>
      </c>
      <c r="AS120" s="25">
        <v>6.9520777466711302E-5</v>
      </c>
      <c r="AT120" s="25">
        <v>6.0380774644256497E-5</v>
      </c>
      <c r="AU120" s="25">
        <v>0</v>
      </c>
      <c r="AV120" s="24">
        <v>-1.6843484913621701E-4</v>
      </c>
      <c r="AW120" s="25">
        <v>0</v>
      </c>
      <c r="AX120" s="25">
        <v>-1.1525365599474399E-5</v>
      </c>
      <c r="AY120" s="25">
        <v>4.6085773761040498E-7</v>
      </c>
      <c r="AZ120" s="24">
        <v>-1.9077088850397801E-3</v>
      </c>
      <c r="BA120" s="25">
        <v>5.19535286137235E-6</v>
      </c>
      <c r="BB120" s="24">
        <v>2.2351279280969201E-4</v>
      </c>
      <c r="BC120" s="25">
        <v>2.9111633021184702E-7</v>
      </c>
      <c r="BD120" s="25">
        <v>-9.7745648260063204E-5</v>
      </c>
      <c r="BE120" s="25">
        <v>1.3121383794485301E-6</v>
      </c>
      <c r="BF120" s="25">
        <v>-3.78348870111782E-6</v>
      </c>
      <c r="BG120" s="25">
        <v>0</v>
      </c>
      <c r="BH120" s="25">
        <v>5.7798034421197896E-6</v>
      </c>
      <c r="BI120" s="25">
        <v>2.5317457148168399E-6</v>
      </c>
      <c r="BJ120" s="25">
        <v>2.6751963908986702E-5</v>
      </c>
      <c r="BK120" s="25">
        <v>2.53062234799553E-5</v>
      </c>
      <c r="BL120" s="25">
        <v>-1.8654531786868001E-6</v>
      </c>
      <c r="BM120" s="25">
        <v>9.76129833253645E-6</v>
      </c>
      <c r="BN120" s="25">
        <v>3.9668861356353004E-6</v>
      </c>
      <c r="BO120" s="25">
        <v>-7.6243594934544803E-6</v>
      </c>
      <c r="BP120" s="25">
        <v>-4.4252802426408803E-5</v>
      </c>
      <c r="BQ120" s="25">
        <v>0</v>
      </c>
      <c r="BR120" s="24">
        <v>-2.5879180396528602E-4</v>
      </c>
      <c r="BS120" s="25">
        <v>6.65438424997112E-7</v>
      </c>
      <c r="BT120" s="25">
        <v>6.9361353248252796E-6</v>
      </c>
      <c r="BU120" s="25">
        <v>0</v>
      </c>
      <c r="BV120" s="25">
        <v>-1.76073225988059E-5</v>
      </c>
      <c r="BW120" s="25">
        <v>2.1776833102806001E-6</v>
      </c>
      <c r="BX120" s="25">
        <v>-2.0477306979836799E-6</v>
      </c>
      <c r="BY120" s="25">
        <v>-4.2391770385019403E-5</v>
      </c>
      <c r="BZ120" s="25">
        <v>1.8239918881791599E-5</v>
      </c>
      <c r="CA120" s="25">
        <v>0</v>
      </c>
      <c r="CB120" s="25">
        <v>0</v>
      </c>
      <c r="CC120" s="25">
        <v>-1.5394875300517999E-8</v>
      </c>
      <c r="CD120" s="25">
        <v>-7.7399472534750495E-7</v>
      </c>
      <c r="CE120" s="25">
        <v>-1.0130456672933399E-7</v>
      </c>
      <c r="CF120" s="25">
        <v>5.7334197420086403E-8</v>
      </c>
      <c r="CG120" s="25">
        <v>-1.04347479311614E-7</v>
      </c>
      <c r="CH120" s="25">
        <v>-2.8502395120934401E-8</v>
      </c>
      <c r="CI120" s="25">
        <v>-5.3871771528208295E-7</v>
      </c>
      <c r="CJ120" s="25">
        <v>-8.4859843860203202E-7</v>
      </c>
      <c r="CK120" s="25">
        <v>-4.3777405178947302E-6</v>
      </c>
      <c r="CL120" s="25">
        <v>-6.7355071266772797E-7</v>
      </c>
      <c r="CM120" s="25">
        <v>-8.2267328926666605E-7</v>
      </c>
      <c r="CN120" s="25">
        <v>-4.3280865780322199E-7</v>
      </c>
      <c r="CO120" s="25">
        <v>1.6566611612278701E-6</v>
      </c>
      <c r="CP120" s="25">
        <v>1.1851629848311501E-5</v>
      </c>
      <c r="CQ120" s="25">
        <v>3.0535792425889299E-6</v>
      </c>
      <c r="CR120" s="25">
        <v>2.5233273517546299E-7</v>
      </c>
      <c r="CS120" s="25">
        <v>2.8008280805973299E-6</v>
      </c>
      <c r="CT120" s="25">
        <v>-3.2732867272801001E-6</v>
      </c>
      <c r="CU120" s="25">
        <v>-9.5065642824846303E-6</v>
      </c>
      <c r="CV120" s="25">
        <v>1.6611471325210201E-6</v>
      </c>
      <c r="CW120" s="25">
        <v>2.8723546536142699E-6</v>
      </c>
      <c r="CX120" s="25">
        <v>2.5145123123304602E-6</v>
      </c>
      <c r="CY120" s="25">
        <v>-7.2881472287138899E-6</v>
      </c>
      <c r="CZ120" s="25">
        <v>-2.8245306469203799E-6</v>
      </c>
      <c r="DA120" s="25">
        <v>-2.2258020573167799E-5</v>
      </c>
      <c r="DB120" s="25">
        <v>-1.64510561843063E-6</v>
      </c>
      <c r="DC120" s="25">
        <v>-2.4982321514863501E-6</v>
      </c>
      <c r="DD120" s="25">
        <v>-7.2864913854476197E-6</v>
      </c>
      <c r="DE120" s="25">
        <v>-2.78758552664798E-5</v>
      </c>
      <c r="DF120" s="25">
        <v>-1.85453507496558E-5</v>
      </c>
      <c r="DG120" s="25">
        <v>-2.0898597291614501E-7</v>
      </c>
      <c r="DH120" s="25">
        <v>-8.9710677804057296E-6</v>
      </c>
      <c r="DI120" s="25">
        <v>1.06340122799628E-5</v>
      </c>
      <c r="DJ120" s="25">
        <v>8.4051846156020297E-6</v>
      </c>
      <c r="DK120" s="25">
        <v>-7.0172108797626205E-7</v>
      </c>
      <c r="DL120" s="25">
        <v>-9.3837404996887904E-6</v>
      </c>
      <c r="DM120" s="25">
        <v>1.62050490434988E-5</v>
      </c>
      <c r="DN120" s="25">
        <v>-5.1020014327665002E-6</v>
      </c>
      <c r="DO120" s="25">
        <v>-9.3459617600932195E-6</v>
      </c>
      <c r="DP120" s="24">
        <v>2.4462362111638799E-3</v>
      </c>
      <c r="DQ120" s="25">
        <v>9.6648029041655108E-6</v>
      </c>
      <c r="DR120" s="25">
        <v>9.3574119198131399E-6</v>
      </c>
      <c r="DS120" s="25">
        <v>-2.0394764333252298E-6</v>
      </c>
      <c r="DT120" s="25">
        <v>-1.50732699285847E-5</v>
      </c>
      <c r="DU120" s="25">
        <v>3.8272482107489403E-5</v>
      </c>
      <c r="DV120" s="25">
        <v>-3.7710809340682597E-5</v>
      </c>
      <c r="DW120" s="27">
        <v>2.6260030945774602E-5</v>
      </c>
    </row>
    <row r="121" spans="7:127" x14ac:dyDescent="0.25">
      <c r="G121" s="205"/>
      <c r="H121" s="7" t="s">
        <v>19</v>
      </c>
      <c r="I121" s="22" cm="1">
        <f t="array" aca="1" ref="I121" ca="1">INDIRECT("I"&amp;M121)*INDIRECT("I"&amp;N121)</f>
        <v>0</v>
      </c>
      <c r="J121" s="23">
        <v>-0.37012799801764201</v>
      </c>
      <c r="K121" s="12" t="str">
        <f t="shared" si="6"/>
        <v>Alc</v>
      </c>
      <c r="L121" s="12" t="str">
        <f t="shared" si="7"/>
        <v>Hyp</v>
      </c>
      <c r="M121" s="7">
        <f t="shared" si="8"/>
        <v>46</v>
      </c>
      <c r="N121" s="7">
        <f t="shared" si="9"/>
        <v>66</v>
      </c>
      <c r="P121" s="7" t="str">
        <f t="shared" si="12"/>
        <v>X</v>
      </c>
      <c r="Q121" s="7" t="str">
        <f t="shared" si="11"/>
        <v>X</v>
      </c>
      <c r="R121" s="7" t="str">
        <v>Alc_Hyp</v>
      </c>
      <c r="S121" s="128" t="s">
        <v>19</v>
      </c>
      <c r="T121" s="25">
        <v>-4.1981972299848697E-6</v>
      </c>
      <c r="U121" s="25">
        <v>3.9195929266159104E-6</v>
      </c>
      <c r="V121" s="25">
        <v>7.2420744291616096E-6</v>
      </c>
      <c r="W121" s="25">
        <v>-1.25344745764897E-5</v>
      </c>
      <c r="X121" s="25">
        <v>5.2150113839708102E-6</v>
      </c>
      <c r="Y121" s="24">
        <v>4.8900946622357395E-4</v>
      </c>
      <c r="Z121" s="24">
        <v>-3.1246543282105899E-4</v>
      </c>
      <c r="AA121" s="25">
        <v>3.11627784482262E-6</v>
      </c>
      <c r="AB121" s="25">
        <v>9.6266020352056492E-7</v>
      </c>
      <c r="AC121" s="25">
        <v>6.3827424424618001E-6</v>
      </c>
      <c r="AD121" s="25">
        <v>1.3771401753114801E-5</v>
      </c>
      <c r="AE121" s="25">
        <v>-3.4644923796348199E-6</v>
      </c>
      <c r="AF121" s="25">
        <v>4.8490825585206198E-6</v>
      </c>
      <c r="AG121" s="25">
        <v>3.3259851485977302E-5</v>
      </c>
      <c r="AH121" s="25">
        <v>1.01250225543659E-5</v>
      </c>
      <c r="AI121" s="25">
        <v>9.1807855906901394E-6</v>
      </c>
      <c r="AJ121" s="25">
        <v>-8.1991332117881992E-6</v>
      </c>
      <c r="AK121" s="25">
        <v>2.0458212805175099E-5</v>
      </c>
      <c r="AL121" s="25">
        <v>-4.8549944077379998E-5</v>
      </c>
      <c r="AM121" s="25">
        <v>7.0415963495411302E-6</v>
      </c>
      <c r="AN121" s="25">
        <v>-1.19214022377687E-5</v>
      </c>
      <c r="AO121" s="25">
        <v>8.3074512419268998E-6</v>
      </c>
      <c r="AP121" s="25">
        <v>2.4960238288982701E-5</v>
      </c>
      <c r="AQ121" s="25">
        <v>-4.5533079430208597E-6</v>
      </c>
      <c r="AR121" s="25">
        <v>0</v>
      </c>
      <c r="AS121" s="24">
        <v>-1.4356247727517101E-4</v>
      </c>
      <c r="AT121" s="24">
        <v>-2.9371633482259702E-3</v>
      </c>
      <c r="AU121" s="25">
        <v>0</v>
      </c>
      <c r="AV121" s="24">
        <v>-7.9400341316036198E-4</v>
      </c>
      <c r="AW121" s="25">
        <v>0</v>
      </c>
      <c r="AX121" s="25">
        <v>4.2031468846589303E-5</v>
      </c>
      <c r="AY121" s="25">
        <v>1.6602335426542901E-6</v>
      </c>
      <c r="AZ121" s="24">
        <v>1.37939924224461E-4</v>
      </c>
      <c r="BA121" s="25">
        <v>1.3635501769571601E-5</v>
      </c>
      <c r="BB121" s="25">
        <v>1.7257958156037399E-5</v>
      </c>
      <c r="BC121" s="25">
        <v>-9.3759954803229493E-6</v>
      </c>
      <c r="BD121" s="25">
        <v>3.4801732122341797E-5</v>
      </c>
      <c r="BE121" s="25">
        <v>4.9070255909476999E-6</v>
      </c>
      <c r="BF121" s="25">
        <v>3.3355573589532301E-6</v>
      </c>
      <c r="BG121" s="25">
        <v>0</v>
      </c>
      <c r="BH121" s="24">
        <v>-1.4813178535664801E-4</v>
      </c>
      <c r="BI121" s="25">
        <v>1.48924291591708E-6</v>
      </c>
      <c r="BJ121" s="25">
        <v>4.5849832330562004E-6</v>
      </c>
      <c r="BK121" s="25">
        <v>-7.1110147170705407E-5</v>
      </c>
      <c r="BL121" s="25">
        <v>1.5650770090157601E-5</v>
      </c>
      <c r="BM121" s="24">
        <v>-3.4231589009444302E-4</v>
      </c>
      <c r="BN121" s="24">
        <v>-4.28299205387944E-4</v>
      </c>
      <c r="BO121" s="25">
        <v>1.79012369275711E-6</v>
      </c>
      <c r="BP121" s="25">
        <v>-7.7626387213971002E-5</v>
      </c>
      <c r="BQ121" s="25">
        <v>0</v>
      </c>
      <c r="BR121" s="24">
        <v>-3.7087308305330699E-4</v>
      </c>
      <c r="BS121" s="24">
        <v>-2.8371570057356301E-4</v>
      </c>
      <c r="BT121" s="25">
        <v>4.1713797960428696E-6</v>
      </c>
      <c r="BU121" s="25">
        <v>0</v>
      </c>
      <c r="BV121" s="25">
        <v>-9.2577874664874699E-5</v>
      </c>
      <c r="BW121" s="25">
        <v>-1.27347416554818E-5</v>
      </c>
      <c r="BX121" s="25">
        <v>6.1323285498158394E-5</v>
      </c>
      <c r="BY121" s="25">
        <v>-5.2971036528819003E-5</v>
      </c>
      <c r="BZ121" s="25">
        <v>6.7062945652913603E-5</v>
      </c>
      <c r="CA121" s="25">
        <v>0</v>
      </c>
      <c r="CB121" s="25">
        <v>0</v>
      </c>
      <c r="CC121" s="25">
        <v>1.6953296707574801E-8</v>
      </c>
      <c r="CD121" s="25">
        <v>2.0545949778158402E-6</v>
      </c>
      <c r="CE121" s="25">
        <v>3.72209169154593E-6</v>
      </c>
      <c r="CF121" s="25">
        <v>3.62482927426091E-6</v>
      </c>
      <c r="CG121" s="25">
        <v>3.2003603957063403E-8</v>
      </c>
      <c r="CH121" s="25">
        <v>3.45418954537798E-7</v>
      </c>
      <c r="CI121" s="25">
        <v>3.8180880132924504E-6</v>
      </c>
      <c r="CJ121" s="25">
        <v>-3.00640073492334E-5</v>
      </c>
      <c r="CK121" s="25">
        <v>-2.93602101632671E-8</v>
      </c>
      <c r="CL121" s="25">
        <v>-4.9433666394583001E-7</v>
      </c>
      <c r="CM121" s="25">
        <v>-3.9773510654939499E-7</v>
      </c>
      <c r="CN121" s="25">
        <v>-2.8458243208332302E-6</v>
      </c>
      <c r="CO121" s="25">
        <v>2.16736621584581E-6</v>
      </c>
      <c r="CP121" s="25">
        <v>-1.75621050213274E-6</v>
      </c>
      <c r="CQ121" s="25">
        <v>4.5862167696957304E-6</v>
      </c>
      <c r="CR121" s="25">
        <v>3.29236644434929E-6</v>
      </c>
      <c r="CS121" s="25">
        <v>1.03226513940724E-5</v>
      </c>
      <c r="CT121" s="25">
        <v>5.1663371150458601E-8</v>
      </c>
      <c r="CU121" s="25">
        <v>-8.1459917690172995E-6</v>
      </c>
      <c r="CV121" s="25">
        <v>1.8237537820747101E-6</v>
      </c>
      <c r="CW121" s="25">
        <v>-2.4427874972422601E-7</v>
      </c>
      <c r="CX121" s="25">
        <v>2.2010871147699801E-6</v>
      </c>
      <c r="CY121" s="24">
        <v>1.2639711626291901E-4</v>
      </c>
      <c r="CZ121" s="25">
        <v>-7.91646101163202E-6</v>
      </c>
      <c r="DA121" s="25">
        <v>-1.51833657853761E-5</v>
      </c>
      <c r="DB121" s="25">
        <v>-4.0000448559763804E-6</v>
      </c>
      <c r="DC121" s="25">
        <v>-2.2786230808774202E-6</v>
      </c>
      <c r="DD121" s="25">
        <v>7.3381102678007299E-5</v>
      </c>
      <c r="DE121" s="25">
        <v>-7.1429081337124898E-6</v>
      </c>
      <c r="DF121" s="25">
        <v>1.7224716381862499E-5</v>
      </c>
      <c r="DG121" s="25">
        <v>-2.0844140580031901E-5</v>
      </c>
      <c r="DH121" s="25">
        <v>2.3172859133956002E-5</v>
      </c>
      <c r="DI121" s="24">
        <v>-1.49021031113779E-4</v>
      </c>
      <c r="DJ121" s="25">
        <v>2.4400229368135099E-7</v>
      </c>
      <c r="DK121" s="24">
        <v>-1.16388321202198E-4</v>
      </c>
      <c r="DL121" s="25">
        <v>1.0543313886795799E-5</v>
      </c>
      <c r="DM121" s="25">
        <v>4.4398451709177398E-5</v>
      </c>
      <c r="DN121" s="25">
        <v>-8.2927695125825703E-5</v>
      </c>
      <c r="DO121" s="25">
        <v>-3.04747886228847E-6</v>
      </c>
      <c r="DP121" s="25">
        <v>9.6648029041659699E-6</v>
      </c>
      <c r="DQ121" s="24">
        <v>5.79479983911378E-3</v>
      </c>
      <c r="DR121" s="24">
        <v>-1.71573380959667E-4</v>
      </c>
      <c r="DS121" s="24">
        <v>-1.0581406180950801E-4</v>
      </c>
      <c r="DT121" s="24">
        <v>-1.8944788694255399E-4</v>
      </c>
      <c r="DU121" s="25">
        <v>-5.8154058166238799E-5</v>
      </c>
      <c r="DV121" s="25">
        <v>2.14058806790119E-5</v>
      </c>
      <c r="DW121" s="27">
        <v>-4.9644781898116899E-5</v>
      </c>
    </row>
    <row r="122" spans="7:127" x14ac:dyDescent="0.25">
      <c r="G122" s="205"/>
      <c r="H122" s="7" t="s">
        <v>214</v>
      </c>
      <c r="I122" s="22" cm="1">
        <f t="array" aca="1" ref="I122" ca="1">INDIRECT("I"&amp;M122)*INDIRECT("I"&amp;N122)</f>
        <v>0</v>
      </c>
      <c r="J122" s="23">
        <v>-0.25067564960637501</v>
      </c>
      <c r="K122" s="12" t="str">
        <f t="shared" si="6"/>
        <v>BMI1</v>
      </c>
      <c r="L122" s="12" t="str">
        <f t="shared" si="7"/>
        <v>Hyp</v>
      </c>
      <c r="M122" s="7">
        <f t="shared" si="8"/>
        <v>25</v>
      </c>
      <c r="N122" s="7">
        <f t="shared" si="9"/>
        <v>66</v>
      </c>
      <c r="P122" s="7" t="str">
        <f t="shared" si="12"/>
        <v>X</v>
      </c>
      <c r="Q122" s="7" t="str">
        <f t="shared" si="11"/>
        <v>X</v>
      </c>
      <c r="R122" s="7" t="str">
        <v>BMI1_Hyp</v>
      </c>
      <c r="S122" s="128" t="s">
        <v>214</v>
      </c>
      <c r="T122" s="25">
        <v>1.0732331776603E-6</v>
      </c>
      <c r="U122" s="25">
        <v>7.4620801218060097E-7</v>
      </c>
      <c r="V122" s="25">
        <v>-1.65576983835852E-6</v>
      </c>
      <c r="W122" s="25">
        <v>1.5439694359948702E-5</v>
      </c>
      <c r="X122" s="25">
        <v>-1.32667509220466E-5</v>
      </c>
      <c r="Y122" s="24">
        <v>-2.6128568411189399E-3</v>
      </c>
      <c r="Z122" s="25">
        <v>-3.0835332035324201E-5</v>
      </c>
      <c r="AA122" s="25">
        <v>8.5810728619626703E-6</v>
      </c>
      <c r="AB122" s="25">
        <v>2.76889573207288E-6</v>
      </c>
      <c r="AC122" s="25">
        <v>5.67378067598215E-6</v>
      </c>
      <c r="AD122" s="25">
        <v>-1.19615709726136E-5</v>
      </c>
      <c r="AE122" s="25">
        <v>-1.44531686145499E-5</v>
      </c>
      <c r="AF122" s="25">
        <v>1.3243355426405499E-5</v>
      </c>
      <c r="AG122" s="25">
        <v>7.4268125117918197E-5</v>
      </c>
      <c r="AH122" s="25">
        <v>3.5830168949829901E-6</v>
      </c>
      <c r="AI122" s="25">
        <v>7.6484157072673005E-6</v>
      </c>
      <c r="AJ122" s="25">
        <v>1.7902799156093401E-5</v>
      </c>
      <c r="AK122" s="25">
        <v>-3.5730982658106299E-5</v>
      </c>
      <c r="AL122" s="25">
        <v>1.9868233411359698E-5</v>
      </c>
      <c r="AM122" s="25">
        <v>1.4275383968430399E-5</v>
      </c>
      <c r="AN122" s="25">
        <v>1.02553351485484E-5</v>
      </c>
      <c r="AO122" s="25">
        <v>-3.3121443069126399E-6</v>
      </c>
      <c r="AP122" s="25">
        <v>-4.4789679125516403E-5</v>
      </c>
      <c r="AQ122" s="25">
        <v>2.03178384918204E-6</v>
      </c>
      <c r="AR122" s="25">
        <v>0</v>
      </c>
      <c r="AS122" s="24">
        <v>1.7430784488888001E-4</v>
      </c>
      <c r="AT122" s="24">
        <v>1.7797856506934E-4</v>
      </c>
      <c r="AU122" s="25">
        <v>0</v>
      </c>
      <c r="AV122" s="25">
        <v>8.0660077567969399E-5</v>
      </c>
      <c r="AW122" s="25">
        <v>0</v>
      </c>
      <c r="AX122" s="25">
        <v>8.5590506676616203E-5</v>
      </c>
      <c r="AY122" s="25">
        <v>6.6816066443561304E-6</v>
      </c>
      <c r="AZ122" s="24">
        <v>2.0013605640335799E-4</v>
      </c>
      <c r="BA122" s="25">
        <v>1.9628440591823102E-6</v>
      </c>
      <c r="BB122" s="25">
        <v>5.0711872559985097E-5</v>
      </c>
      <c r="BC122" s="25">
        <v>6.3266688858095496E-6</v>
      </c>
      <c r="BD122" s="24">
        <v>-1.6585441705352599E-4</v>
      </c>
      <c r="BE122" s="25">
        <v>2.6082543674908101E-5</v>
      </c>
      <c r="BF122" s="25">
        <v>1.21895985106798E-5</v>
      </c>
      <c r="BG122" s="25">
        <v>0</v>
      </c>
      <c r="BH122" s="25">
        <v>1.09381624948859E-5</v>
      </c>
      <c r="BI122" s="25">
        <v>-5.7930728758989904E-6</v>
      </c>
      <c r="BJ122" s="25">
        <v>-3.33273090303623E-6</v>
      </c>
      <c r="BK122" s="25">
        <v>-3.2311625229836901E-5</v>
      </c>
      <c r="BL122" s="25">
        <v>2.4835409496179502E-6</v>
      </c>
      <c r="BM122" s="25">
        <v>-2.0602576947881401E-5</v>
      </c>
      <c r="BN122" s="24">
        <v>-3.0769220975112498E-4</v>
      </c>
      <c r="BO122" s="25">
        <v>9.3952190494557006E-6</v>
      </c>
      <c r="BP122" s="24">
        <v>-1.43279254418958E-4</v>
      </c>
      <c r="BQ122" s="25">
        <v>0</v>
      </c>
      <c r="BR122" s="25">
        <v>-6.5999250079055706E-5</v>
      </c>
      <c r="BS122" s="25">
        <v>-7.4148626730503997E-5</v>
      </c>
      <c r="BT122" s="25">
        <v>-1.6426639312848399E-6</v>
      </c>
      <c r="BU122" s="25">
        <v>0</v>
      </c>
      <c r="BV122" s="25">
        <v>-2.3164055457150601E-5</v>
      </c>
      <c r="BW122" s="25">
        <v>1.68966486451559E-5</v>
      </c>
      <c r="BX122" s="25">
        <v>-2.1966248222482199E-6</v>
      </c>
      <c r="BY122" s="25">
        <v>-1.3504429999718E-5</v>
      </c>
      <c r="BZ122" s="25">
        <v>-2.7792870654217299E-5</v>
      </c>
      <c r="CA122" s="25">
        <v>0</v>
      </c>
      <c r="CB122" s="25">
        <v>0</v>
      </c>
      <c r="CC122" s="25">
        <v>2.3163382101307599E-8</v>
      </c>
      <c r="CD122" s="25">
        <v>-2.2151993203521299E-6</v>
      </c>
      <c r="CE122" s="25">
        <v>-6.1730486562074097E-7</v>
      </c>
      <c r="CF122" s="25">
        <v>7.9905486200113402E-7</v>
      </c>
      <c r="CG122" s="25">
        <v>-2.1229734310996601E-7</v>
      </c>
      <c r="CH122" s="25">
        <v>1.7163256130919201E-6</v>
      </c>
      <c r="CI122" s="25">
        <v>2.5667845434990401E-7</v>
      </c>
      <c r="CJ122" s="25">
        <v>-1.37730316912314E-7</v>
      </c>
      <c r="CK122" s="25">
        <v>-4.31506890961364E-7</v>
      </c>
      <c r="CL122" s="25">
        <v>8.6463765318663604E-7</v>
      </c>
      <c r="CM122" s="25">
        <v>-9.801319539813041E-7</v>
      </c>
      <c r="CN122" s="25">
        <v>-1.8534563628484399E-5</v>
      </c>
      <c r="CO122" s="25">
        <v>4.5873924452446501E-7</v>
      </c>
      <c r="CP122" s="25">
        <v>-2.8222543843830501E-6</v>
      </c>
      <c r="CQ122" s="25">
        <v>1.23234141368241E-6</v>
      </c>
      <c r="CR122" s="25">
        <v>-3.42470368085902E-6</v>
      </c>
      <c r="CS122" s="25">
        <v>-1.3148414906091201E-6</v>
      </c>
      <c r="CT122" s="25">
        <v>-1.35259180835408E-6</v>
      </c>
      <c r="CU122" s="25">
        <v>7.0107109884495002E-6</v>
      </c>
      <c r="CV122" s="25">
        <v>3.07858685985E-7</v>
      </c>
      <c r="CW122" s="25">
        <v>1.55131097948041E-6</v>
      </c>
      <c r="CX122" s="25">
        <v>-1.3512277582834201E-5</v>
      </c>
      <c r="CY122" s="24">
        <v>-1.5524962759391501E-4</v>
      </c>
      <c r="CZ122" s="25">
        <v>1.8423155541147101E-6</v>
      </c>
      <c r="DA122" s="25">
        <v>1.9342705627663598E-6</v>
      </c>
      <c r="DB122" s="25">
        <v>-1.7792437706707499E-7</v>
      </c>
      <c r="DC122" s="25">
        <v>-6.9184447087414898E-6</v>
      </c>
      <c r="DD122" s="25">
        <v>9.0522591528293204E-6</v>
      </c>
      <c r="DE122" s="25">
        <v>-1.5000532788613001E-5</v>
      </c>
      <c r="DF122" s="25">
        <v>3.5186076808941699E-5</v>
      </c>
      <c r="DG122" s="25">
        <v>-1.13394095588781E-5</v>
      </c>
      <c r="DH122" s="25">
        <v>6.2806925818648099E-5</v>
      </c>
      <c r="DI122" s="25">
        <v>-1.44315468748194E-5</v>
      </c>
      <c r="DJ122" s="25">
        <v>9.1387887145772402E-6</v>
      </c>
      <c r="DK122" s="24">
        <v>1.5380385864929299E-4</v>
      </c>
      <c r="DL122" s="25">
        <v>-6.9265357081296503E-6</v>
      </c>
      <c r="DM122" s="25">
        <v>3.7592353707344998E-5</v>
      </c>
      <c r="DN122" s="25">
        <v>2.46857616191095E-5</v>
      </c>
      <c r="DO122" s="25">
        <v>-2.4261507841237999E-5</v>
      </c>
      <c r="DP122" s="25">
        <v>9.3574119198122505E-6</v>
      </c>
      <c r="DQ122" s="24">
        <v>-1.7157338095967199E-4</v>
      </c>
      <c r="DR122" s="24">
        <v>5.4064391064280598E-3</v>
      </c>
      <c r="DS122" s="24">
        <v>-2.2745148734729201E-4</v>
      </c>
      <c r="DT122" s="25">
        <v>-3.7090941344751103E-5</v>
      </c>
      <c r="DU122" s="24">
        <v>-4.7691402375186597E-4</v>
      </c>
      <c r="DV122" s="25">
        <v>1.7745939116287099E-5</v>
      </c>
      <c r="DW122" s="27">
        <v>-8.2324900110867602E-5</v>
      </c>
    </row>
    <row r="123" spans="7:127" x14ac:dyDescent="0.25">
      <c r="G123" s="205"/>
      <c r="H123" s="7" t="s">
        <v>215</v>
      </c>
      <c r="I123" s="22" cm="1">
        <f t="array" aca="1" ref="I123" ca="1">INDIRECT("I"&amp;M123)*INDIRECT("I"&amp;N123)</f>
        <v>0</v>
      </c>
      <c r="J123" s="23">
        <v>0.29826493709718099</v>
      </c>
      <c r="K123" s="12" t="str">
        <f t="shared" si="6"/>
        <v>BMI1</v>
      </c>
      <c r="L123" s="12" t="str">
        <f t="shared" si="7"/>
        <v>HbA1C1</v>
      </c>
      <c r="M123" s="7">
        <f t="shared" si="8"/>
        <v>25</v>
      </c>
      <c r="N123" s="7">
        <f t="shared" si="9"/>
        <v>39</v>
      </c>
      <c r="P123" s="7" t="str">
        <f t="shared" si="12"/>
        <v>X</v>
      </c>
      <c r="Q123" s="7" t="str">
        <f t="shared" si="11"/>
        <v>X</v>
      </c>
      <c r="R123" s="7" t="str">
        <v>BMI1_HbA1C1</v>
      </c>
      <c r="S123" s="128" t="s">
        <v>215</v>
      </c>
      <c r="T123" s="25">
        <v>1.54069302291678E-6</v>
      </c>
      <c r="U123" s="25">
        <v>4.4891123805502296E-6</v>
      </c>
      <c r="V123" s="25">
        <v>-1.2753822768284501E-5</v>
      </c>
      <c r="W123" s="25">
        <v>2.25807641978044E-5</v>
      </c>
      <c r="X123" s="25">
        <v>1.3754341855780801E-5</v>
      </c>
      <c r="Y123" s="24">
        <v>-3.0805305208368001E-3</v>
      </c>
      <c r="Z123" s="25">
        <v>5.0210852834699103E-5</v>
      </c>
      <c r="AA123" s="25">
        <v>6.4881923503516097E-6</v>
      </c>
      <c r="AB123" s="25">
        <v>-2.0175423162969701E-6</v>
      </c>
      <c r="AC123" s="25">
        <v>-4.1608764546413197E-6</v>
      </c>
      <c r="AD123" s="25">
        <v>-1.29220858523572E-5</v>
      </c>
      <c r="AE123" s="25">
        <v>1.5509519223542701E-5</v>
      </c>
      <c r="AF123" s="25">
        <v>3.7853565427979498E-6</v>
      </c>
      <c r="AG123" s="25">
        <v>5.2929581769348097E-5</v>
      </c>
      <c r="AH123" s="25">
        <v>-2.1103635194892001E-6</v>
      </c>
      <c r="AI123" s="25">
        <v>1.87337645130845E-6</v>
      </c>
      <c r="AJ123" s="25">
        <v>-3.1063177945399299E-6</v>
      </c>
      <c r="AK123" s="25">
        <v>-4.2709428805263003E-6</v>
      </c>
      <c r="AL123" s="25">
        <v>-1.0851516656692099E-6</v>
      </c>
      <c r="AM123" s="24">
        <v>-3.74113813910198E-4</v>
      </c>
      <c r="AN123" s="25">
        <v>2.8310490889059201E-5</v>
      </c>
      <c r="AO123" s="25">
        <v>1.26523177559012E-5</v>
      </c>
      <c r="AP123" s="25">
        <v>3.1777852400044799E-5</v>
      </c>
      <c r="AQ123" s="25">
        <v>-8.2401255143694606E-6</v>
      </c>
      <c r="AR123" s="25">
        <v>0</v>
      </c>
      <c r="AS123" s="25">
        <v>-8.6617683995747602E-5</v>
      </c>
      <c r="AT123" s="24">
        <v>-1.04487000904227E-4</v>
      </c>
      <c r="AU123" s="25">
        <v>0</v>
      </c>
      <c r="AV123" s="24">
        <v>-1.1070170355616801E-4</v>
      </c>
      <c r="AW123" s="25">
        <v>0</v>
      </c>
      <c r="AX123" s="25">
        <v>2.5722404325715499E-5</v>
      </c>
      <c r="AY123" s="25">
        <v>-1.14795231819247E-5</v>
      </c>
      <c r="AZ123" s="25">
        <v>-1.3139028274895601E-5</v>
      </c>
      <c r="BA123" s="25">
        <v>-3.4272428646221897E-5</v>
      </c>
      <c r="BB123" s="24">
        <v>1.07911450794757E-4</v>
      </c>
      <c r="BC123" s="25">
        <v>8.3753083174913804E-6</v>
      </c>
      <c r="BD123" s="24">
        <v>2.8991740231147103E-4</v>
      </c>
      <c r="BE123" s="25">
        <v>8.9319840161487205E-5</v>
      </c>
      <c r="BF123" s="25">
        <v>-2.1600038106458201E-5</v>
      </c>
      <c r="BG123" s="25">
        <v>0</v>
      </c>
      <c r="BH123" s="25">
        <v>3.2364341003683601E-5</v>
      </c>
      <c r="BI123" s="25">
        <v>-5.2244479962625399E-6</v>
      </c>
      <c r="BJ123" s="25">
        <v>3.9151841281129197E-5</v>
      </c>
      <c r="BK123" s="25">
        <v>-1.6849310080689699E-5</v>
      </c>
      <c r="BL123" s="25">
        <v>3.3216225284637999E-7</v>
      </c>
      <c r="BM123" s="25">
        <v>9.5065591838220595E-6</v>
      </c>
      <c r="BN123" s="25">
        <v>1.8625500734978399E-5</v>
      </c>
      <c r="BO123" s="25">
        <v>1.67777635109124E-6</v>
      </c>
      <c r="BP123" s="24">
        <v>2.4669775373349103E-4</v>
      </c>
      <c r="BQ123" s="25">
        <v>0</v>
      </c>
      <c r="BR123" s="24">
        <v>2.22543525801608E-4</v>
      </c>
      <c r="BS123" s="25">
        <v>4.7735496377320098E-6</v>
      </c>
      <c r="BT123" s="25">
        <v>2.2966985723106098E-6</v>
      </c>
      <c r="BU123" s="25">
        <v>0</v>
      </c>
      <c r="BV123" s="25">
        <v>-2.9051705288528199E-5</v>
      </c>
      <c r="BW123" s="25">
        <v>7.42907331875675E-6</v>
      </c>
      <c r="BX123" s="25">
        <v>2.11077580092181E-5</v>
      </c>
      <c r="BY123" s="25">
        <v>-1.47351429715285E-5</v>
      </c>
      <c r="BZ123" s="25">
        <v>4.4431178577570498E-6</v>
      </c>
      <c r="CA123" s="25">
        <v>0</v>
      </c>
      <c r="CB123" s="25">
        <v>0</v>
      </c>
      <c r="CC123" s="25">
        <v>5.83693229978801E-8</v>
      </c>
      <c r="CD123" s="25">
        <v>1.3059587153145799E-6</v>
      </c>
      <c r="CE123" s="25">
        <v>-1.2062657679978499E-6</v>
      </c>
      <c r="CF123" s="25">
        <v>5.3952675255952802E-8</v>
      </c>
      <c r="CG123" s="25">
        <v>-1.3292201273946301E-6</v>
      </c>
      <c r="CH123" s="25">
        <v>-4.6018201691418597E-7</v>
      </c>
      <c r="CI123" s="25">
        <v>-3.5496923889740202E-7</v>
      </c>
      <c r="CJ123" s="25">
        <v>3.6355501054078999E-6</v>
      </c>
      <c r="CK123" s="25">
        <v>-1.2777312492676599E-6</v>
      </c>
      <c r="CL123" s="25">
        <v>-4.66273053066249E-7</v>
      </c>
      <c r="CM123" s="25">
        <v>-7.6653810135468502E-7</v>
      </c>
      <c r="CN123" s="25">
        <v>-3.5040104244075299E-6</v>
      </c>
      <c r="CO123" s="25">
        <v>-2.6245890623776498E-6</v>
      </c>
      <c r="CP123" s="25">
        <v>5.0851984094439203E-7</v>
      </c>
      <c r="CQ123" s="25">
        <v>-3.30752354955237E-6</v>
      </c>
      <c r="CR123" s="25">
        <v>3.4997283903251802E-6</v>
      </c>
      <c r="CS123" s="25">
        <v>1.0403624412713699E-6</v>
      </c>
      <c r="CT123" s="25">
        <v>-6.4011376241177095E-7</v>
      </c>
      <c r="CU123" s="25">
        <v>-1.5990169012386502E-5</v>
      </c>
      <c r="CV123" s="25">
        <v>-1.6970274182955501E-6</v>
      </c>
      <c r="CW123" s="25">
        <v>-7.5916712139570301E-7</v>
      </c>
      <c r="CX123" s="25">
        <v>2.1105066142553899E-5</v>
      </c>
      <c r="CY123" s="25">
        <v>1.9679022067868301E-6</v>
      </c>
      <c r="CZ123" s="25">
        <v>4.1928723531556399E-6</v>
      </c>
      <c r="DA123" s="25">
        <v>1.1884895049486501E-5</v>
      </c>
      <c r="DB123" s="25">
        <v>-6.04347135386701E-7</v>
      </c>
      <c r="DC123" s="25">
        <v>8.5507203812444006E-6</v>
      </c>
      <c r="DD123" s="25">
        <v>2.1301655114057801E-5</v>
      </c>
      <c r="DE123" s="25">
        <v>-1.7583583395159798E-5</v>
      </c>
      <c r="DF123" s="25">
        <v>-2.2257499085023201E-5</v>
      </c>
      <c r="DG123" s="25">
        <v>3.49733353669869E-6</v>
      </c>
      <c r="DH123" s="25">
        <v>-1.07093556430297E-5</v>
      </c>
      <c r="DI123" s="25">
        <v>-5.3136589723676502E-5</v>
      </c>
      <c r="DJ123" s="25">
        <v>-1.7348751692461701E-5</v>
      </c>
      <c r="DK123" s="24">
        <v>-1.6369659468463201E-4</v>
      </c>
      <c r="DL123" s="25">
        <v>-2.1988683429574099E-5</v>
      </c>
      <c r="DM123" s="25">
        <v>8.4383381684386498E-5</v>
      </c>
      <c r="DN123" s="25">
        <v>-9.7877920141887991E-7</v>
      </c>
      <c r="DO123" s="25">
        <v>-2.85161874401754E-5</v>
      </c>
      <c r="DP123" s="25">
        <v>-2.0394764333244802E-6</v>
      </c>
      <c r="DQ123" s="24">
        <v>-1.0581406180951E-4</v>
      </c>
      <c r="DR123" s="24">
        <v>-2.2745148734728201E-4</v>
      </c>
      <c r="DS123" s="24">
        <v>4.5146652748032003E-3</v>
      </c>
      <c r="DT123" s="24">
        <v>1.1883121061277399E-4</v>
      </c>
      <c r="DU123" s="24">
        <v>1.0495844726883799E-4</v>
      </c>
      <c r="DV123" s="25">
        <v>-3.3802301808966503E-5</v>
      </c>
      <c r="DW123" s="27">
        <v>8.0737409891506605E-7</v>
      </c>
    </row>
    <row r="124" spans="7:127" x14ac:dyDescent="0.25">
      <c r="G124" s="205"/>
      <c r="H124" s="7" t="s">
        <v>216</v>
      </c>
      <c r="I124" s="22" cm="1">
        <f t="array" aca="1" ref="I124" ca="1">INDIRECT("I"&amp;M124)*INDIRECT("I"&amp;N124)</f>
        <v>0</v>
      </c>
      <c r="J124" s="23">
        <v>-0.54731926714869095</v>
      </c>
      <c r="K124" s="12" t="str">
        <f t="shared" si="6"/>
        <v>CLD</v>
      </c>
      <c r="L124" s="12" t="str">
        <f t="shared" si="7"/>
        <v>HF</v>
      </c>
      <c r="M124" s="7">
        <f t="shared" si="8"/>
        <v>56</v>
      </c>
      <c r="N124" s="7">
        <f t="shared" si="9"/>
        <v>65</v>
      </c>
      <c r="P124" s="7" t="str">
        <f t="shared" si="12"/>
        <v>X</v>
      </c>
      <c r="Q124" s="7" t="str">
        <f t="shared" si="11"/>
        <v>X</v>
      </c>
      <c r="R124" s="7" t="str">
        <v>CLD_HF</v>
      </c>
      <c r="S124" s="128" t="s">
        <v>216</v>
      </c>
      <c r="T124" s="25">
        <v>-3.3120484968115401E-6</v>
      </c>
      <c r="U124" s="25">
        <v>-5.0195966861524501E-6</v>
      </c>
      <c r="V124" s="25">
        <v>-4.4370573754284498E-7</v>
      </c>
      <c r="W124" s="25">
        <v>1.1156495693818301E-6</v>
      </c>
      <c r="X124" s="25">
        <v>4.3263962087317496E-6</v>
      </c>
      <c r="Y124" s="24">
        <v>-3.4987753035935898E-4</v>
      </c>
      <c r="Z124" s="25">
        <v>6.7109374336301903E-5</v>
      </c>
      <c r="AA124" s="25">
        <v>1.44464823622693E-5</v>
      </c>
      <c r="AB124" s="25">
        <v>1.0684894293382901E-5</v>
      </c>
      <c r="AC124" s="25">
        <v>-1.2199186561009901E-5</v>
      </c>
      <c r="AD124" s="25">
        <v>-8.8248647333601405E-6</v>
      </c>
      <c r="AE124" s="25">
        <v>-7.5329568907427596E-6</v>
      </c>
      <c r="AF124" s="25">
        <v>-1.06075509377082E-5</v>
      </c>
      <c r="AG124" s="25">
        <v>-2.66194023900299E-5</v>
      </c>
      <c r="AH124" s="25">
        <v>5.1682363051397602E-6</v>
      </c>
      <c r="AI124" s="25">
        <v>2.0036334848686301E-5</v>
      </c>
      <c r="AJ124" s="25">
        <v>-7.8644036778354194E-6</v>
      </c>
      <c r="AK124" s="25">
        <v>4.7456471092533802E-6</v>
      </c>
      <c r="AL124" s="25">
        <v>-1.9551430267353301E-5</v>
      </c>
      <c r="AM124" s="25">
        <v>-5.12849602844249E-5</v>
      </c>
      <c r="AN124" s="25">
        <v>-1.9263248006891399E-6</v>
      </c>
      <c r="AO124" s="25">
        <v>5.7968444107988699E-6</v>
      </c>
      <c r="AP124" s="25">
        <v>-5.4922293874809897E-5</v>
      </c>
      <c r="AQ124" s="25">
        <v>-2.1166289206417999E-6</v>
      </c>
      <c r="AR124" s="25">
        <v>0</v>
      </c>
      <c r="AS124" s="24">
        <v>1.34972887664094E-4</v>
      </c>
      <c r="AT124" s="24">
        <v>1.3889834971791301E-4</v>
      </c>
      <c r="AU124" s="25">
        <v>0</v>
      </c>
      <c r="AV124" s="24">
        <v>3.0396845530136199E-4</v>
      </c>
      <c r="AW124" s="25">
        <v>0</v>
      </c>
      <c r="AX124" s="25">
        <v>-9.2520226209644503E-6</v>
      </c>
      <c r="AY124" s="25">
        <v>9.7856472407670504E-6</v>
      </c>
      <c r="AZ124" s="25">
        <v>2.3246396195068798E-5</v>
      </c>
      <c r="BA124" s="25">
        <v>-8.46600032673146E-6</v>
      </c>
      <c r="BB124" s="25">
        <v>-5.2548391275868299E-5</v>
      </c>
      <c r="BC124" s="25">
        <v>1.25863266985784E-5</v>
      </c>
      <c r="BD124" s="24">
        <v>4.3603587424564E-4</v>
      </c>
      <c r="BE124" s="25">
        <v>-8.0738154538961894E-6</v>
      </c>
      <c r="BF124" s="25">
        <v>3.8663167546540998E-5</v>
      </c>
      <c r="BG124" s="25">
        <v>0</v>
      </c>
      <c r="BH124" s="25">
        <v>-4.4249451679191502E-5</v>
      </c>
      <c r="BI124" s="25">
        <v>-5.9774111830813506E-8</v>
      </c>
      <c r="BJ124" s="25">
        <v>-2.07729470631842E-5</v>
      </c>
      <c r="BK124" s="25">
        <v>-2.5326843017538499E-5</v>
      </c>
      <c r="BL124" s="25">
        <v>-7.4816450790788598E-6</v>
      </c>
      <c r="BM124" s="24">
        <v>-1.2766297814384099E-3</v>
      </c>
      <c r="BN124" s="25">
        <v>2.1024662046078801E-5</v>
      </c>
      <c r="BO124" s="25">
        <v>2.2792689176528401E-5</v>
      </c>
      <c r="BP124" s="24">
        <v>-2.2048930510616899E-4</v>
      </c>
      <c r="BQ124" s="25">
        <v>0</v>
      </c>
      <c r="BR124" s="24">
        <v>1.2518092304887899E-4</v>
      </c>
      <c r="BS124" s="25">
        <v>-4.8714164629174999E-5</v>
      </c>
      <c r="BT124" s="25">
        <v>1.10247602771678E-5</v>
      </c>
      <c r="BU124" s="25">
        <v>0</v>
      </c>
      <c r="BV124" s="25">
        <v>2.17509255282077E-5</v>
      </c>
      <c r="BW124" s="25">
        <v>4.8766464589299098E-6</v>
      </c>
      <c r="BX124" s="25">
        <v>8.6779785745974701E-6</v>
      </c>
      <c r="BY124" s="24">
        <v>-3.4937884741709598E-4</v>
      </c>
      <c r="BZ124" s="25">
        <v>5.5866642308877501E-6</v>
      </c>
      <c r="CA124" s="25">
        <v>0</v>
      </c>
      <c r="CB124" s="25">
        <v>0</v>
      </c>
      <c r="CC124" s="25">
        <v>2.9349591882428998E-8</v>
      </c>
      <c r="CD124" s="25">
        <v>-1.57376821517456E-6</v>
      </c>
      <c r="CE124" s="25">
        <v>1.36863254334427E-5</v>
      </c>
      <c r="CF124" s="25">
        <v>5.6321500795256497E-7</v>
      </c>
      <c r="CG124" s="25">
        <v>7.15345337260768E-8</v>
      </c>
      <c r="CH124" s="25">
        <v>4.8126278561376097E-7</v>
      </c>
      <c r="CI124" s="25">
        <v>-7.4731506381434005E-7</v>
      </c>
      <c r="CJ124" s="25">
        <v>4.86025013138296E-7</v>
      </c>
      <c r="CK124" s="25">
        <v>1.0429971251627401E-6</v>
      </c>
      <c r="CL124" s="25">
        <v>7.4669182531877595E-7</v>
      </c>
      <c r="CM124" s="25">
        <v>4.43784969585242E-7</v>
      </c>
      <c r="CN124" s="25">
        <v>3.1424103674877099E-6</v>
      </c>
      <c r="CO124" s="25">
        <v>-1.28616265922145E-5</v>
      </c>
      <c r="CP124" s="25">
        <v>-8.4274427825049906E-8</v>
      </c>
      <c r="CQ124" s="25">
        <v>-1.25063805695896E-6</v>
      </c>
      <c r="CR124" s="25">
        <v>4.0736713566919299E-7</v>
      </c>
      <c r="CS124" s="25">
        <v>-4.4228948465243699E-6</v>
      </c>
      <c r="CT124" s="25">
        <v>-3.35295951451793E-8</v>
      </c>
      <c r="CU124" s="25">
        <v>-2.3422096226156201E-5</v>
      </c>
      <c r="CV124" s="25">
        <v>2.6772229170445399E-6</v>
      </c>
      <c r="CW124" s="25">
        <v>-9.5595316081110892E-6</v>
      </c>
      <c r="CX124" s="25">
        <v>-2.5985521335948101E-5</v>
      </c>
      <c r="CY124" s="25">
        <v>6.7361420760161999E-6</v>
      </c>
      <c r="CZ124" s="25">
        <v>-1.80246021213122E-5</v>
      </c>
      <c r="DA124" s="25">
        <v>-8.3539583260867597E-5</v>
      </c>
      <c r="DB124" s="25">
        <v>5.2857301419537303E-6</v>
      </c>
      <c r="DC124" s="25">
        <v>-1.87816109560017E-5</v>
      </c>
      <c r="DD124" s="25">
        <v>5.8328713699427297E-5</v>
      </c>
      <c r="DE124" s="25">
        <v>3.9852165512465103E-6</v>
      </c>
      <c r="DF124" s="25">
        <v>5.0264789815005498E-6</v>
      </c>
      <c r="DG124" s="25">
        <v>2.5020482785092298E-6</v>
      </c>
      <c r="DH124" s="25">
        <v>-6.3528662741848497E-6</v>
      </c>
      <c r="DI124" s="25">
        <v>-1.36558629778574E-6</v>
      </c>
      <c r="DJ124" s="25">
        <v>9.0195500086186203E-6</v>
      </c>
      <c r="DK124" s="24">
        <v>-3.9143319701707302E-4</v>
      </c>
      <c r="DL124" s="25">
        <v>-3.6509422405767498E-6</v>
      </c>
      <c r="DM124" s="24">
        <v>1.25347254882277E-4</v>
      </c>
      <c r="DN124" s="25">
        <v>-1.00908469041621E-5</v>
      </c>
      <c r="DO124" s="25">
        <v>-7.5084793336193197E-6</v>
      </c>
      <c r="DP124" s="25">
        <v>-1.50732699285846E-5</v>
      </c>
      <c r="DQ124" s="24">
        <v>-1.8944788694256001E-4</v>
      </c>
      <c r="DR124" s="25">
        <v>-3.7090941344749701E-5</v>
      </c>
      <c r="DS124" s="24">
        <v>1.1883121061277399E-4</v>
      </c>
      <c r="DT124" s="24">
        <v>3.0069089780303299E-3</v>
      </c>
      <c r="DU124" s="25">
        <v>5.50412058399825E-5</v>
      </c>
      <c r="DV124" s="25">
        <v>-9.49130118062472E-5</v>
      </c>
      <c r="DW124" s="27">
        <v>-6.3503705634651897E-5</v>
      </c>
    </row>
    <row r="125" spans="7:127" x14ac:dyDescent="0.25">
      <c r="G125" s="205"/>
      <c r="H125" s="7" t="s">
        <v>217</v>
      </c>
      <c r="I125" s="22" cm="1">
        <f t="array" aca="1" ref="I125" ca="1">INDIRECT("I"&amp;M125)*INDIRECT("I"&amp;N125)</f>
        <v>0</v>
      </c>
      <c r="J125" s="23">
        <v>-0.27535571410903398</v>
      </c>
      <c r="K125" s="12" t="str">
        <f t="shared" si="6"/>
        <v>BMI1</v>
      </c>
      <c r="L125" s="12" t="str">
        <f t="shared" si="7"/>
        <v>Str</v>
      </c>
      <c r="M125" s="7">
        <f t="shared" si="8"/>
        <v>25</v>
      </c>
      <c r="N125" s="7">
        <f t="shared" si="9"/>
        <v>78</v>
      </c>
      <c r="P125" s="7" t="str">
        <f t="shared" si="12"/>
        <v>X</v>
      </c>
      <c r="Q125" s="7" t="str">
        <f t="shared" si="11"/>
        <v>X</v>
      </c>
      <c r="R125" s="7" t="str">
        <v>BMI1_Str</v>
      </c>
      <c r="S125" s="128" t="s">
        <v>217</v>
      </c>
      <c r="T125" s="25">
        <v>3.35904369239823E-6</v>
      </c>
      <c r="U125" s="25">
        <v>-6.45158402322694E-6</v>
      </c>
      <c r="V125" s="25">
        <v>5.3648912036978997E-6</v>
      </c>
      <c r="W125" s="25">
        <v>-1.4895208531926001E-5</v>
      </c>
      <c r="X125" s="25">
        <v>-4.4954909405908801E-7</v>
      </c>
      <c r="Y125" s="24">
        <v>1.08250465306718E-3</v>
      </c>
      <c r="Z125" s="25">
        <v>-4.6748407865205501E-6</v>
      </c>
      <c r="AA125" s="25">
        <v>8.8231679552210703E-7</v>
      </c>
      <c r="AB125" s="25">
        <v>-2.9740453212321101E-6</v>
      </c>
      <c r="AC125" s="25">
        <v>3.6823731838628E-6</v>
      </c>
      <c r="AD125" s="25">
        <v>-2.2733562551239801E-5</v>
      </c>
      <c r="AE125" s="25">
        <v>-4.1186381640502798E-5</v>
      </c>
      <c r="AF125" s="25">
        <v>1.89273909924705E-6</v>
      </c>
      <c r="AG125" s="24">
        <v>1.1455761104514099E-4</v>
      </c>
      <c r="AH125" s="25">
        <v>-4.3799695273098799E-7</v>
      </c>
      <c r="AI125" s="25">
        <v>1.2900349694640801E-6</v>
      </c>
      <c r="AJ125" s="25">
        <v>-4.1099120172377097E-6</v>
      </c>
      <c r="AK125" s="25">
        <v>2.3232501278689599E-5</v>
      </c>
      <c r="AL125" s="25">
        <v>-2.62752835615227E-5</v>
      </c>
      <c r="AM125" s="25">
        <v>-5.9498840637538897E-6</v>
      </c>
      <c r="AN125" s="25">
        <v>-6.1349358166773797E-6</v>
      </c>
      <c r="AO125" s="25">
        <v>2.5646647989069201E-6</v>
      </c>
      <c r="AP125" s="25">
        <v>-1.47220158948702E-5</v>
      </c>
      <c r="AQ125" s="25">
        <v>-3.7911280925560001E-7</v>
      </c>
      <c r="AR125" s="25">
        <v>0</v>
      </c>
      <c r="AS125" s="25">
        <v>-1.1147199817277801E-5</v>
      </c>
      <c r="AT125" s="25">
        <v>2.9512121830199301E-5</v>
      </c>
      <c r="AU125" s="25">
        <v>0</v>
      </c>
      <c r="AV125" s="24">
        <v>-1.1050945880765101E-4</v>
      </c>
      <c r="AW125" s="25">
        <v>0</v>
      </c>
      <c r="AX125" s="25">
        <v>-7.6299258346501102E-5</v>
      </c>
      <c r="AY125" s="25">
        <v>-7.14829095406734E-7</v>
      </c>
      <c r="AZ125" s="24">
        <v>-1.03384501065932E-4</v>
      </c>
      <c r="BA125" s="25">
        <v>-2.93922700506401E-5</v>
      </c>
      <c r="BB125" s="25">
        <v>7.7491871300637997E-5</v>
      </c>
      <c r="BC125" s="25">
        <v>-1.83012869702944E-5</v>
      </c>
      <c r="BD125" s="24">
        <v>2.2644766766311301E-4</v>
      </c>
      <c r="BE125" s="25">
        <v>-7.6060774576469805E-5</v>
      </c>
      <c r="BF125" s="25">
        <v>-2.02420990716927E-5</v>
      </c>
      <c r="BG125" s="25">
        <v>0</v>
      </c>
      <c r="BH125" s="25">
        <v>6.57729435141058E-5</v>
      </c>
      <c r="BI125" s="25">
        <v>3.0506327166796302E-6</v>
      </c>
      <c r="BJ125" s="25">
        <v>1.44396586728033E-5</v>
      </c>
      <c r="BK125" s="25">
        <v>-2.41013952358955E-5</v>
      </c>
      <c r="BL125" s="25">
        <v>-5.8944974784770301E-7</v>
      </c>
      <c r="BM125" s="25">
        <v>5.5976027490898601E-6</v>
      </c>
      <c r="BN125" s="25">
        <v>-4.9695607962269498E-8</v>
      </c>
      <c r="BO125" s="25">
        <v>1.04425681591213E-5</v>
      </c>
      <c r="BP125" s="25">
        <v>7.2174337649054906E-5</v>
      </c>
      <c r="BQ125" s="25">
        <v>0</v>
      </c>
      <c r="BR125" s="25">
        <v>6.1162067140319205E-5</v>
      </c>
      <c r="BS125" s="24">
        <v>2.8575712211900402E-4</v>
      </c>
      <c r="BT125" s="25">
        <v>-7.9826073161890792E-6</v>
      </c>
      <c r="BU125" s="25">
        <v>0</v>
      </c>
      <c r="BV125" s="25">
        <v>3.1547884900979499E-6</v>
      </c>
      <c r="BW125" s="25">
        <v>-1.3644539061850799E-5</v>
      </c>
      <c r="BX125" s="25">
        <v>1.19584649116699E-5</v>
      </c>
      <c r="BY125" s="25">
        <v>-5.3532072997754497E-5</v>
      </c>
      <c r="BZ125" s="24">
        <v>-3.85619860613557E-4</v>
      </c>
      <c r="CA125" s="25">
        <v>0</v>
      </c>
      <c r="CB125" s="25">
        <v>0</v>
      </c>
      <c r="CC125" s="25">
        <v>-1.36019315619145E-8</v>
      </c>
      <c r="CD125" s="25">
        <v>1.38504353768167E-7</v>
      </c>
      <c r="CE125" s="25">
        <v>5.65528141140078E-8</v>
      </c>
      <c r="CF125" s="25">
        <v>-3.43683053202084E-6</v>
      </c>
      <c r="CG125" s="25">
        <v>1.0299013856694001E-6</v>
      </c>
      <c r="CH125" s="25">
        <v>-7.5933112842664396E-7</v>
      </c>
      <c r="CI125" s="25">
        <v>-8.5087621941457999E-8</v>
      </c>
      <c r="CJ125" s="25">
        <v>6.3884792437567798E-7</v>
      </c>
      <c r="CK125" s="25">
        <v>-9.7981008110319801E-7</v>
      </c>
      <c r="CL125" s="25">
        <v>1.64088006611485E-7</v>
      </c>
      <c r="CM125" s="25">
        <v>-1.5975611200276001E-6</v>
      </c>
      <c r="CN125" s="25">
        <v>-2.4433215119019899E-5</v>
      </c>
      <c r="CO125" s="25">
        <v>-3.51955869791287E-6</v>
      </c>
      <c r="CP125" s="25">
        <v>1.2571830614850899E-6</v>
      </c>
      <c r="CQ125" s="25">
        <v>-5.5155402901577804E-7</v>
      </c>
      <c r="CR125" s="25">
        <v>1.2510855653906899E-6</v>
      </c>
      <c r="CS125" s="25">
        <v>1.5603457806714301E-6</v>
      </c>
      <c r="CT125" s="25">
        <v>2.09924026940899E-7</v>
      </c>
      <c r="CU125" s="25">
        <v>2.2515363272317399E-6</v>
      </c>
      <c r="CV125" s="25">
        <v>3.0344748199529198E-6</v>
      </c>
      <c r="CW125" s="25">
        <v>6.4953568143075705E-7</v>
      </c>
      <c r="CX125" s="25">
        <v>1.1147039453498901E-5</v>
      </c>
      <c r="CY125" s="25">
        <v>-1.44498651984234E-5</v>
      </c>
      <c r="CZ125" s="25">
        <v>2.1810518191515399E-5</v>
      </c>
      <c r="DA125" s="25">
        <v>-1.26932671991078E-5</v>
      </c>
      <c r="DB125" s="25">
        <v>-4.81477004282812E-6</v>
      </c>
      <c r="DC125" s="25">
        <v>2.9767451105437101E-5</v>
      </c>
      <c r="DD125" s="25">
        <v>1.39268369961824E-5</v>
      </c>
      <c r="DE125" s="25">
        <v>-1.7096266680411298E-5</v>
      </c>
      <c r="DF125" s="24">
        <v>1.173994624746E-4</v>
      </c>
      <c r="DG125" s="25">
        <v>2.92491319295115E-6</v>
      </c>
      <c r="DH125" s="25">
        <v>2.53137583666305E-5</v>
      </c>
      <c r="DI125" s="25">
        <v>-2.4387211496911702E-5</v>
      </c>
      <c r="DJ125" s="25">
        <v>-4.6516191072890699E-6</v>
      </c>
      <c r="DK125" s="25">
        <v>3.6274711930690499E-5</v>
      </c>
      <c r="DL125" s="25">
        <v>1.0338068838905699E-5</v>
      </c>
      <c r="DM125" s="25">
        <v>-3.4532549313010498E-5</v>
      </c>
      <c r="DN125" s="24">
        <v>1.2234412955441999E-4</v>
      </c>
      <c r="DO125" s="25">
        <v>2.2392612438883999E-7</v>
      </c>
      <c r="DP125" s="25">
        <v>3.8272482107488197E-5</v>
      </c>
      <c r="DQ125" s="25">
        <v>-5.8154058166236102E-5</v>
      </c>
      <c r="DR125" s="24">
        <v>-4.7691402375187199E-4</v>
      </c>
      <c r="DS125" s="24">
        <v>1.0495844726883799E-4</v>
      </c>
      <c r="DT125" s="25">
        <v>5.5041205839980901E-5</v>
      </c>
      <c r="DU125" s="24">
        <v>3.62073363726346E-3</v>
      </c>
      <c r="DV125" s="25">
        <v>3.9892401802904103E-5</v>
      </c>
      <c r="DW125" s="27">
        <v>3.50894081471242E-5</v>
      </c>
    </row>
    <row r="126" spans="7:127" x14ac:dyDescent="0.25">
      <c r="G126" s="205"/>
      <c r="H126" s="7" t="s">
        <v>218</v>
      </c>
      <c r="I126" s="22" cm="1">
        <f t="array" aca="1" ref="I126" ca="1">INDIRECT("I"&amp;M126)*INDIRECT("I"&amp;N126)</f>
        <v>0</v>
      </c>
      <c r="J126" s="23">
        <v>-0.21961846727626599</v>
      </c>
      <c r="K126" s="12" t="str">
        <f t="shared" si="6"/>
        <v>Can</v>
      </c>
      <c r="L126" s="12" t="str">
        <f t="shared" si="7"/>
        <v>Hem</v>
      </c>
      <c r="M126" s="7">
        <f t="shared" si="8"/>
        <v>54</v>
      </c>
      <c r="N126" s="7">
        <f t="shared" si="9"/>
        <v>63</v>
      </c>
      <c r="P126" s="7" t="str">
        <f t="shared" si="12"/>
        <v>X</v>
      </c>
      <c r="Q126" s="7" t="str">
        <f t="shared" si="11"/>
        <v>X</v>
      </c>
      <c r="R126" s="7" t="str">
        <v>Can_Hem</v>
      </c>
      <c r="S126" s="128" t="s">
        <v>218</v>
      </c>
      <c r="T126" s="25">
        <v>4.8979957878829302E-7</v>
      </c>
      <c r="U126" s="25">
        <v>-1.1341330186411201E-6</v>
      </c>
      <c r="V126" s="25">
        <v>5.0301410257139602E-6</v>
      </c>
      <c r="W126" s="25">
        <v>1.1744398532295599E-5</v>
      </c>
      <c r="X126" s="25">
        <v>4.1730845696449302E-6</v>
      </c>
      <c r="Y126" s="24">
        <v>1.6492751244553299E-4</v>
      </c>
      <c r="Z126" s="25">
        <v>7.3011645112142196E-5</v>
      </c>
      <c r="AA126" s="25">
        <v>-5.56378008911948E-6</v>
      </c>
      <c r="AB126" s="25">
        <v>8.6923293175280701E-6</v>
      </c>
      <c r="AC126" s="25">
        <v>-2.64489127506404E-6</v>
      </c>
      <c r="AD126" s="25">
        <v>-8.1501128014779496E-6</v>
      </c>
      <c r="AE126" s="25">
        <v>1.6679562518072099E-8</v>
      </c>
      <c r="AF126" s="25">
        <v>-7.2249226913249997E-7</v>
      </c>
      <c r="AG126" s="24">
        <v>1.09999317876959E-4</v>
      </c>
      <c r="AH126" s="25">
        <v>4.6846134638484799E-6</v>
      </c>
      <c r="AI126" s="25">
        <v>-2.9839211075515399E-6</v>
      </c>
      <c r="AJ126" s="25">
        <v>-5.5501779007519802E-8</v>
      </c>
      <c r="AK126" s="25">
        <v>6.8907890902092197E-7</v>
      </c>
      <c r="AL126" s="25">
        <v>1.35685937764674E-5</v>
      </c>
      <c r="AM126" s="25">
        <v>2.4841897103665701E-5</v>
      </c>
      <c r="AN126" s="25">
        <v>9.9636326388789303E-6</v>
      </c>
      <c r="AO126" s="25">
        <v>-6.6952014342790497E-6</v>
      </c>
      <c r="AP126" s="25">
        <v>-5.1429329598091101E-5</v>
      </c>
      <c r="AQ126" s="25">
        <v>3.6239119500478401E-6</v>
      </c>
      <c r="AR126" s="25">
        <v>0</v>
      </c>
      <c r="AS126" s="24">
        <v>1.2693796387535901E-4</v>
      </c>
      <c r="AT126" s="25">
        <v>-1.8333040065921801E-5</v>
      </c>
      <c r="AU126" s="25">
        <v>0</v>
      </c>
      <c r="AV126" s="24">
        <v>3.5118938288311298E-4</v>
      </c>
      <c r="AW126" s="25">
        <v>0</v>
      </c>
      <c r="AX126" s="25">
        <v>3.2848600065058401E-5</v>
      </c>
      <c r="AY126" s="25">
        <v>-3.10558514898363E-6</v>
      </c>
      <c r="AZ126" s="24">
        <v>-1.5261929893940399E-4</v>
      </c>
      <c r="BA126" s="25">
        <v>1.8880470074129601E-5</v>
      </c>
      <c r="BB126" s="24">
        <v>-2.2983720748183899E-4</v>
      </c>
      <c r="BC126" s="25">
        <v>-9.8153563471425101E-6</v>
      </c>
      <c r="BD126" s="25">
        <v>1.22162244638181E-5</v>
      </c>
      <c r="BE126" s="25">
        <v>2.7669081808212499E-5</v>
      </c>
      <c r="BF126" s="25">
        <v>-2.2546721410344001E-7</v>
      </c>
      <c r="BG126" s="25">
        <v>0</v>
      </c>
      <c r="BH126" s="25">
        <v>3.2003582475446001E-5</v>
      </c>
      <c r="BI126" s="25">
        <v>5.4585877329849804E-6</v>
      </c>
      <c r="BJ126" s="25">
        <v>1.30314220819158E-5</v>
      </c>
      <c r="BK126" s="24">
        <v>-8.6765265169346504E-4</v>
      </c>
      <c r="BL126" s="25">
        <v>3.57840809532619E-6</v>
      </c>
      <c r="BM126" s="25">
        <v>7.9384118027455699E-5</v>
      </c>
      <c r="BN126" s="25">
        <v>4.6244474711808196E-6</v>
      </c>
      <c r="BO126" s="25">
        <v>1.09870630440527E-5</v>
      </c>
      <c r="BP126" s="25">
        <v>3.7076805209057202E-5</v>
      </c>
      <c r="BQ126" s="25">
        <v>0</v>
      </c>
      <c r="BR126" s="24">
        <v>1.12963618066299E-4</v>
      </c>
      <c r="BS126" s="24">
        <v>-1.04269982396842E-4</v>
      </c>
      <c r="BT126" s="25">
        <v>-1.26240716709353E-6</v>
      </c>
      <c r="BU126" s="25">
        <v>0</v>
      </c>
      <c r="BV126" s="25">
        <v>8.7908959949360693E-6</v>
      </c>
      <c r="BW126" s="25">
        <v>6.4973403627810001E-6</v>
      </c>
      <c r="BX126" s="25">
        <v>-9.8175787744707404E-6</v>
      </c>
      <c r="BY126" s="25">
        <v>-1.97086715834826E-5</v>
      </c>
      <c r="BZ126" s="25">
        <v>-1.77760299364547E-5</v>
      </c>
      <c r="CA126" s="25">
        <v>0</v>
      </c>
      <c r="CB126" s="25">
        <v>0</v>
      </c>
      <c r="CC126" s="25">
        <v>-1.68491614678054E-8</v>
      </c>
      <c r="CD126" s="25">
        <v>-1.2593826501186301E-6</v>
      </c>
      <c r="CE126" s="25">
        <v>-4.6252880940945898E-7</v>
      </c>
      <c r="CF126" s="25">
        <v>1.35964218030899E-6</v>
      </c>
      <c r="CG126" s="25">
        <v>-2.7137782726603102E-7</v>
      </c>
      <c r="CH126" s="25">
        <v>-2.6778965256207402E-7</v>
      </c>
      <c r="CI126" s="25">
        <v>-9.3083696279902998E-7</v>
      </c>
      <c r="CJ126" s="25">
        <v>4.2378010920272503E-7</v>
      </c>
      <c r="CK126" s="25">
        <v>1.7881803497650599E-6</v>
      </c>
      <c r="CL126" s="25">
        <v>7.1090575049471398E-7</v>
      </c>
      <c r="CM126" s="25">
        <v>-1.5895677029474601E-6</v>
      </c>
      <c r="CN126" s="25">
        <v>-1.9792051102027502E-6</v>
      </c>
      <c r="CO126" s="25">
        <v>-1.71370062637764E-7</v>
      </c>
      <c r="CP126" s="25">
        <v>2.1986628612394499E-6</v>
      </c>
      <c r="CQ126" s="25">
        <v>-2.6561951691154801E-6</v>
      </c>
      <c r="CR126" s="25">
        <v>-2.01159729546372E-6</v>
      </c>
      <c r="CS126" s="25">
        <v>-5.93933562020094E-6</v>
      </c>
      <c r="CT126" s="25">
        <v>-1.8135953208375299E-6</v>
      </c>
      <c r="CU126" s="25">
        <v>-1.9870803946894501E-5</v>
      </c>
      <c r="CV126" s="25">
        <v>-1.9076216429071101E-7</v>
      </c>
      <c r="CW126" s="25">
        <v>1.1551522101391199E-6</v>
      </c>
      <c r="CX126" s="25">
        <v>-7.8534405306458392E-6</v>
      </c>
      <c r="CY126" s="25">
        <v>-8.7801988525248706E-6</v>
      </c>
      <c r="CZ126" s="25">
        <v>2.4105371267925698E-6</v>
      </c>
      <c r="DA126" s="25">
        <v>-7.1178884017360903E-5</v>
      </c>
      <c r="DB126" s="25">
        <v>-1.5553501437886502E-5</v>
      </c>
      <c r="DC126" s="25">
        <v>1.7926218297407E-5</v>
      </c>
      <c r="DD126" s="25">
        <v>5.9520305664802198E-5</v>
      </c>
      <c r="DE126" s="25">
        <v>-6.5554772366078093E-5</v>
      </c>
      <c r="DF126" s="25">
        <v>1.31088383264985E-5</v>
      </c>
      <c r="DG126" s="25">
        <v>-2.3225988295294999E-5</v>
      </c>
      <c r="DH126" s="25">
        <v>-3.3241273488203101E-6</v>
      </c>
      <c r="DI126" s="25">
        <v>3.3918541838680202E-5</v>
      </c>
      <c r="DJ126" s="25">
        <v>-1.34292017310353E-5</v>
      </c>
      <c r="DK126" s="25">
        <v>1.01879275434494E-5</v>
      </c>
      <c r="DL126" s="25">
        <v>-2.3823114238119499E-5</v>
      </c>
      <c r="DM126" s="25">
        <v>1.0701432442017801E-6</v>
      </c>
      <c r="DN126" s="25">
        <v>2.3441166312516899E-6</v>
      </c>
      <c r="DO126" s="25">
        <v>-1.1023652006539401E-5</v>
      </c>
      <c r="DP126" s="25">
        <v>-3.7710809340685301E-5</v>
      </c>
      <c r="DQ126" s="25">
        <v>2.1405880679010501E-5</v>
      </c>
      <c r="DR126" s="25">
        <v>1.7745939116287001E-5</v>
      </c>
      <c r="DS126" s="25">
        <v>-3.3802301808966002E-5</v>
      </c>
      <c r="DT126" s="25">
        <v>-9.4913011806256606E-5</v>
      </c>
      <c r="DU126" s="25">
        <v>3.9892401802902701E-5</v>
      </c>
      <c r="DV126" s="24">
        <v>2.3253718759835501E-3</v>
      </c>
      <c r="DW126" s="27">
        <v>-1.0530311495203799E-5</v>
      </c>
    </row>
    <row r="127" spans="7:127" x14ac:dyDescent="0.25">
      <c r="G127" s="206"/>
      <c r="H127" s="55" t="s">
        <v>219</v>
      </c>
      <c r="I127" s="28" cm="1">
        <f t="array" aca="1" ref="I127" ca="1">INDIRECT("I"&amp;M127)*INDIRECT("I"&amp;N127)</f>
        <v>0</v>
      </c>
      <c r="J127" s="29">
        <v>-0.26330989520584402</v>
      </c>
      <c r="K127" s="20" t="str">
        <f t="shared" si="6"/>
        <v>Ang</v>
      </c>
      <c r="L127" s="20" t="str">
        <f t="shared" si="7"/>
        <v>Ano</v>
      </c>
      <c r="M127" s="19">
        <f t="shared" si="8"/>
        <v>49</v>
      </c>
      <c r="N127" s="19">
        <f t="shared" si="9"/>
        <v>50</v>
      </c>
      <c r="O127" s="19"/>
      <c r="P127" s="19" t="str">
        <f t="shared" si="12"/>
        <v>X</v>
      </c>
      <c r="Q127" s="19" t="str">
        <f t="shared" si="11"/>
        <v>X</v>
      </c>
      <c r="R127" s="57" t="str">
        <v>Ang_Ano</v>
      </c>
      <c r="S127" s="129" t="s">
        <v>219</v>
      </c>
      <c r="T127" s="31">
        <v>1.2604668835368301E-6</v>
      </c>
      <c r="U127" s="31">
        <v>-1.8947239058252899E-5</v>
      </c>
      <c r="V127" s="31">
        <v>-4.1005294833003904E-6</v>
      </c>
      <c r="W127" s="31">
        <v>1.2496073513738899E-5</v>
      </c>
      <c r="X127" s="31">
        <v>-3.8550288716474997E-6</v>
      </c>
      <c r="Y127" s="30">
        <v>4.87574302952621E-4</v>
      </c>
      <c r="Z127" s="30">
        <v>1.3733416715286999E-4</v>
      </c>
      <c r="AA127" s="31">
        <v>-3.5624282902858799E-6</v>
      </c>
      <c r="AB127" s="31">
        <v>-6.4998800560303203E-6</v>
      </c>
      <c r="AC127" s="31">
        <v>1.94543064210354E-8</v>
      </c>
      <c r="AD127" s="31">
        <v>1.2680677271906599E-5</v>
      </c>
      <c r="AE127" s="31">
        <v>6.4157532886983698E-6</v>
      </c>
      <c r="AF127" s="31">
        <v>-8.6843966698981903E-6</v>
      </c>
      <c r="AG127" s="31">
        <v>-7.4822682822655998E-5</v>
      </c>
      <c r="AH127" s="31">
        <v>-3.3419706853114301E-6</v>
      </c>
      <c r="AI127" s="31">
        <v>-7.4702243863083998E-6</v>
      </c>
      <c r="AJ127" s="31">
        <v>5.1388185946494296E-6</v>
      </c>
      <c r="AK127" s="31">
        <v>-9.0270145257625492E-6</v>
      </c>
      <c r="AL127" s="31">
        <v>-7.4203305784253598E-5</v>
      </c>
      <c r="AM127" s="31">
        <v>-1.5631393540842001E-5</v>
      </c>
      <c r="AN127" s="31">
        <v>5.4828763138308796E-6</v>
      </c>
      <c r="AO127" s="31">
        <v>5.0497045260221201E-6</v>
      </c>
      <c r="AP127" s="31">
        <v>-2.2822540166026701E-5</v>
      </c>
      <c r="AQ127" s="31">
        <v>8.6581287369452704E-7</v>
      </c>
      <c r="AR127" s="31">
        <v>0</v>
      </c>
      <c r="AS127" s="31">
        <v>2.4948604827655999E-5</v>
      </c>
      <c r="AT127" s="30">
        <v>2.0976085467178199E-4</v>
      </c>
      <c r="AU127" s="31">
        <v>0</v>
      </c>
      <c r="AV127" s="31">
        <v>-4.5081449619955102E-5</v>
      </c>
      <c r="AW127" s="31">
        <v>0</v>
      </c>
      <c r="AX127" s="30">
        <v>-1.5315419941063699E-3</v>
      </c>
      <c r="AY127" s="31">
        <v>9.00401372046277E-6</v>
      </c>
      <c r="AZ127" s="30">
        <v>1.14045567710849E-4</v>
      </c>
      <c r="BA127" s="31">
        <v>-1.89076143587405E-5</v>
      </c>
      <c r="BB127" s="31">
        <v>2.1723977792487601E-5</v>
      </c>
      <c r="BC127" s="31">
        <v>-9.87453971643985E-5</v>
      </c>
      <c r="BD127" s="30">
        <v>2.8770444886661798E-4</v>
      </c>
      <c r="BE127" s="31">
        <v>-6.0579238738436E-5</v>
      </c>
      <c r="BF127" s="31">
        <v>7.2427039630215699E-6</v>
      </c>
      <c r="BG127" s="31">
        <v>0</v>
      </c>
      <c r="BH127" s="31">
        <v>-2.32240995069581E-5</v>
      </c>
      <c r="BI127" s="31">
        <v>1.0640400566227901E-5</v>
      </c>
      <c r="BJ127" s="31">
        <v>6.7541070750846302E-6</v>
      </c>
      <c r="BK127" s="31">
        <v>7.6008802163775096E-5</v>
      </c>
      <c r="BL127" s="31">
        <v>-1.9982485693606299E-6</v>
      </c>
      <c r="BM127" s="31">
        <v>1.28196192295674E-5</v>
      </c>
      <c r="BN127" s="31">
        <v>2.1724512260107099E-5</v>
      </c>
      <c r="BO127" s="31">
        <v>-1.2119929250306E-6</v>
      </c>
      <c r="BP127" s="31">
        <v>-4.8636740794395498E-5</v>
      </c>
      <c r="BQ127" s="31">
        <v>0</v>
      </c>
      <c r="BR127" s="31">
        <v>-1.91017204245473E-6</v>
      </c>
      <c r="BS127" s="31">
        <v>8.8530834820081398E-5</v>
      </c>
      <c r="BT127" s="31">
        <v>-8.1374969368307796E-6</v>
      </c>
      <c r="BU127" s="31">
        <v>0</v>
      </c>
      <c r="BV127" s="31">
        <v>-1.75630375101189E-5</v>
      </c>
      <c r="BW127" s="31">
        <v>-2.11005462239339E-5</v>
      </c>
      <c r="BX127" s="31">
        <v>-1.05048210438496E-5</v>
      </c>
      <c r="BY127" s="30">
        <v>-1.2884124377044299E-4</v>
      </c>
      <c r="BZ127" s="31">
        <v>1.52090177336282E-5</v>
      </c>
      <c r="CA127" s="31">
        <v>0</v>
      </c>
      <c r="CB127" s="31">
        <v>0</v>
      </c>
      <c r="CC127" s="31">
        <v>6.6052350000883701E-9</v>
      </c>
      <c r="CD127" s="31">
        <v>-5.5666626113861695E-7</v>
      </c>
      <c r="CE127" s="31">
        <v>2.3273308108687101E-7</v>
      </c>
      <c r="CF127" s="31">
        <v>-1.0401246225284299E-6</v>
      </c>
      <c r="CG127" s="31">
        <v>8.8220059976874598E-7</v>
      </c>
      <c r="CH127" s="31">
        <v>4.0298187821293102E-7</v>
      </c>
      <c r="CI127" s="31">
        <v>-1.5737092861950999E-6</v>
      </c>
      <c r="CJ127" s="31">
        <v>-2.24740343569201E-6</v>
      </c>
      <c r="CK127" s="31">
        <v>-1.6784928384940001E-7</v>
      </c>
      <c r="CL127" s="31">
        <v>2.4753670692286597E-7</v>
      </c>
      <c r="CM127" s="31">
        <v>9.9642604079178196E-7</v>
      </c>
      <c r="CN127" s="31">
        <v>-4.7938894371277797E-6</v>
      </c>
      <c r="CO127" s="31">
        <v>-5.6437017054200902E-7</v>
      </c>
      <c r="CP127" s="31">
        <v>-1.6338367791656901E-6</v>
      </c>
      <c r="CQ127" s="31">
        <v>-7.2374112076778701E-7</v>
      </c>
      <c r="CR127" s="31">
        <v>-5.6072030289194003E-7</v>
      </c>
      <c r="CS127" s="31">
        <v>3.4254452207908899E-7</v>
      </c>
      <c r="CT127" s="31">
        <v>-3.0911045086733102E-7</v>
      </c>
      <c r="CU127" s="31">
        <v>2.5538635224076598E-5</v>
      </c>
      <c r="CV127" s="31">
        <v>-3.3232637715916603E-5</v>
      </c>
      <c r="CW127" s="31">
        <v>-1.61322074576521E-6</v>
      </c>
      <c r="CX127" s="31">
        <v>-1.8144694761823099E-5</v>
      </c>
      <c r="CY127" s="31">
        <v>-1.42366136848803E-5</v>
      </c>
      <c r="CZ127" s="31">
        <v>2.5757744509398799E-6</v>
      </c>
      <c r="DA127" s="31">
        <v>-7.1280875525044803E-6</v>
      </c>
      <c r="DB127" s="31">
        <v>-1.7111613741184301E-5</v>
      </c>
      <c r="DC127" s="31">
        <v>-9.2034240707160902E-5</v>
      </c>
      <c r="DD127" s="31">
        <v>-9.8405367859622203E-5</v>
      </c>
      <c r="DE127" s="31">
        <v>2.9830346437393602E-7</v>
      </c>
      <c r="DF127" s="31">
        <v>1.93318960426985E-5</v>
      </c>
      <c r="DG127" s="31">
        <v>-8.3050503757394593E-6</v>
      </c>
      <c r="DH127" s="31">
        <v>1.67344440997002E-5</v>
      </c>
      <c r="DI127" s="31">
        <v>2.2878604191783701E-5</v>
      </c>
      <c r="DJ127" s="31">
        <v>-1.1444497651463599E-5</v>
      </c>
      <c r="DK127" s="30">
        <v>-1.17580174758886E-4</v>
      </c>
      <c r="DL127" s="31">
        <v>8.8261457188347596E-7</v>
      </c>
      <c r="DM127" s="31">
        <v>1.0051801374704799E-5</v>
      </c>
      <c r="DN127" s="31">
        <v>-2.6343524474043099E-5</v>
      </c>
      <c r="DO127" s="31">
        <v>2.0153488602106401E-5</v>
      </c>
      <c r="DP127" s="31">
        <v>2.6260030945775499E-5</v>
      </c>
      <c r="DQ127" s="31">
        <v>-4.9644781898113097E-5</v>
      </c>
      <c r="DR127" s="31">
        <v>-8.2324900110869703E-5</v>
      </c>
      <c r="DS127" s="31">
        <v>8.0737409891530904E-7</v>
      </c>
      <c r="DT127" s="31">
        <v>-6.3503705634650895E-5</v>
      </c>
      <c r="DU127" s="31">
        <v>3.5089408147124702E-5</v>
      </c>
      <c r="DV127" s="31">
        <v>-1.0530311495203699E-5</v>
      </c>
      <c r="DW127" s="32">
        <v>4.0733511713890603E-3</v>
      </c>
    </row>
  </sheetData>
  <sheetProtection sheet="1" objects="1" scenarios="1"/>
  <mergeCells count="10">
    <mergeCell ref="G81:G127"/>
    <mergeCell ref="G36:G38"/>
    <mergeCell ref="B3:E3"/>
    <mergeCell ref="G44:G80"/>
    <mergeCell ref="B18:E18"/>
    <mergeCell ref="G21:G24"/>
    <mergeCell ref="G25:G29"/>
    <mergeCell ref="G30:G33"/>
    <mergeCell ref="G34:G35"/>
    <mergeCell ref="G39:G43"/>
  </mergeCells>
  <hyperlinks>
    <hyperlink ref="A1" location="TableOfContents!A1" display="TableOfContents" xr:uid="{129E0FA7-52A1-431C-8FBC-2B4C3EFB923D}"/>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39CE5-F521-4922-A6FF-B122B6B1C356}">
  <sheetPr>
    <tabColor theme="0" tint="-0.14999847407452621"/>
  </sheetPr>
  <dimension ref="A1:ES149"/>
  <sheetViews>
    <sheetView zoomScale="45" zoomScaleNormal="45" workbookViewId="0">
      <selection activeCell="B80" sqref="B1:B1048576"/>
    </sheetView>
  </sheetViews>
  <sheetFormatPr defaultColWidth="9" defaultRowHeight="15" x14ac:dyDescent="0.25"/>
  <cols>
    <col min="1" max="1" width="9" style="7"/>
    <col min="2" max="2" width="57.140625" style="7" bestFit="1" customWidth="1"/>
    <col min="3" max="4" width="11.5703125" style="7" customWidth="1"/>
    <col min="5" max="5" width="11.7109375" style="7" bestFit="1" customWidth="1"/>
    <col min="6" max="6" width="11.7109375" style="7" customWidth="1"/>
    <col min="7" max="7" width="20.7109375" style="12" bestFit="1" customWidth="1"/>
    <col min="8" max="8" width="24.85546875" style="7" bestFit="1" customWidth="1"/>
    <col min="9" max="9" width="15.7109375" style="7" bestFit="1" customWidth="1"/>
    <col min="10" max="10" width="16.5703125" style="7" bestFit="1" customWidth="1"/>
    <col min="11" max="14" width="8.85546875" style="7" customWidth="1"/>
    <col min="15" max="16384" width="9" style="7"/>
  </cols>
  <sheetData>
    <row r="1" spans="1:5" x14ac:dyDescent="0.25">
      <c r="A1" s="11" t="s">
        <v>338</v>
      </c>
    </row>
    <row r="3" spans="1:5" ht="15.75" thickBot="1" x14ac:dyDescent="0.3">
      <c r="B3" s="226" t="s">
        <v>295</v>
      </c>
      <c r="C3" s="227"/>
      <c r="D3" s="227"/>
      <c r="E3" s="228"/>
    </row>
    <row r="4" spans="1:5" ht="15.75" x14ac:dyDescent="0.25">
      <c r="B4" s="17" t="s">
        <v>103</v>
      </c>
      <c r="C4" s="2" t="str">
        <f>IF(C39="","",EXP(SUMPRODUCT(I20:I149,J20:J149)))</f>
        <v/>
      </c>
      <c r="E4" s="14"/>
    </row>
    <row r="5" spans="1:5" ht="15.75" x14ac:dyDescent="0.25">
      <c r="B5" s="17" t="s">
        <v>104</v>
      </c>
      <c r="C5" s="2" t="str">
        <f>IF(C39="","",EXP(YEARFRAC(DATE(2010,1,1),C19)*0.0657-10.6501))</f>
        <v/>
      </c>
      <c r="E5" s="14"/>
    </row>
    <row r="6" spans="1:5" ht="15.75" x14ac:dyDescent="0.25">
      <c r="B6" s="17" t="s">
        <v>105</v>
      </c>
      <c r="C6" s="3" t="str">
        <f>IF(C39="","",C5*C4)</f>
        <v/>
      </c>
      <c r="D6" s="41" t="s">
        <v>271</v>
      </c>
      <c r="E6" s="42" t="s">
        <v>272</v>
      </c>
    </row>
    <row r="7" spans="1:5" ht="15.75" x14ac:dyDescent="0.25">
      <c r="B7" s="17" t="s">
        <v>371</v>
      </c>
      <c r="C7" s="43" t="str">
        <f>IF(C39="","",1-EXP(-$C$6/0.0657*(EXP(0.0657)-1)))</f>
        <v/>
      </c>
      <c r="D7" s="3" t="str">
        <f>IF($C$39="","",C7/$C$15)</f>
        <v/>
      </c>
      <c r="E7" s="60" t="str">
        <f>IF($C$39="","",C7*$C$15)</f>
        <v/>
      </c>
    </row>
    <row r="8" spans="1:5" ht="15.75" x14ac:dyDescent="0.25">
      <c r="B8" s="17" t="s">
        <v>373</v>
      </c>
      <c r="C8" s="43" t="str">
        <f>IF(C39="","",1-EXP(-$C$6/0.0657*(EXP(0.0657*2)-EXP(0.0657*1))))</f>
        <v/>
      </c>
      <c r="D8" s="3" t="str">
        <f t="shared" ref="D8:D13" si="0">IF($C$39="","",C8/$C$15)</f>
        <v/>
      </c>
      <c r="E8" s="60" t="str">
        <f t="shared" ref="E8:E13" si="1">IF($C$39="","",C8*$C$15)</f>
        <v/>
      </c>
    </row>
    <row r="9" spans="1:5" ht="15.75" x14ac:dyDescent="0.25">
      <c r="B9" s="17" t="s">
        <v>374</v>
      </c>
      <c r="C9" s="43" t="str">
        <f>IF(C39="","",1-EXP(-$C$6/0.0657*(EXP(0.0657*3)-EXP(0.0657*2))))</f>
        <v/>
      </c>
      <c r="D9" s="3" t="str">
        <f t="shared" si="0"/>
        <v/>
      </c>
      <c r="E9" s="60" t="str">
        <f t="shared" si="1"/>
        <v/>
      </c>
    </row>
    <row r="10" spans="1:5" ht="15.75" x14ac:dyDescent="0.25">
      <c r="B10" s="17" t="s">
        <v>375</v>
      </c>
      <c r="C10" s="43" t="str">
        <f>IF(C39="","",1-EXP(-$C$6/0.0657*(EXP(0.0657*4)-EXP(0.0657*3))))</f>
        <v/>
      </c>
      <c r="D10" s="3" t="str">
        <f t="shared" si="0"/>
        <v/>
      </c>
      <c r="E10" s="60" t="str">
        <f t="shared" si="1"/>
        <v/>
      </c>
    </row>
    <row r="11" spans="1:5" ht="15.75" x14ac:dyDescent="0.25">
      <c r="B11" s="17" t="s">
        <v>376</v>
      </c>
      <c r="C11" s="43" t="str">
        <f>IF(C39="","",1-EXP(-$C$6/0.0657*(EXP(0.0657*2)-EXP(0.0657*0))))</f>
        <v/>
      </c>
      <c r="D11" s="3" t="str">
        <f t="shared" si="0"/>
        <v/>
      </c>
      <c r="E11" s="60" t="str">
        <f t="shared" si="1"/>
        <v/>
      </c>
    </row>
    <row r="12" spans="1:5" ht="15.75" x14ac:dyDescent="0.25">
      <c r="B12" s="17" t="s">
        <v>377</v>
      </c>
      <c r="C12" s="43" t="str">
        <f>IF(C39="","",1-EXP(-$C$6/0.0657*(EXP(0.0657*3)-EXP(0.0657*0))))</f>
        <v/>
      </c>
      <c r="D12" s="3" t="str">
        <f t="shared" si="0"/>
        <v/>
      </c>
      <c r="E12" s="60" t="str">
        <f t="shared" si="1"/>
        <v/>
      </c>
    </row>
    <row r="13" spans="1:5" ht="15.75" x14ac:dyDescent="0.25">
      <c r="B13" s="17" t="s">
        <v>378</v>
      </c>
      <c r="C13" s="43" t="str">
        <f>IF(C39="","",1-EXP(-$C$6/0.0657*(EXP(0.0657*4)-EXP(0.0657*0))))</f>
        <v/>
      </c>
      <c r="D13" s="3" t="str">
        <f t="shared" si="0"/>
        <v/>
      </c>
      <c r="E13" s="60" t="str">
        <f t="shared" si="1"/>
        <v/>
      </c>
    </row>
    <row r="14" spans="1:5" ht="15.75" x14ac:dyDescent="0.25">
      <c r="B14" s="17"/>
      <c r="C14" s="40"/>
      <c r="E14" s="14"/>
    </row>
    <row r="15" spans="1:5" ht="15.75" x14ac:dyDescent="0.25">
      <c r="B15" s="17" t="s">
        <v>270</v>
      </c>
      <c r="C15" s="2" t="str">
        <f>IF(C39="","",EXP(1.96*SQRT(C16)))</f>
        <v/>
      </c>
      <c r="E15" s="14"/>
    </row>
    <row r="16" spans="1:5" ht="15.75" x14ac:dyDescent="0.25">
      <c r="B16" s="18" t="s">
        <v>274</v>
      </c>
      <c r="C16" s="4" t="str" cm="1">
        <f t="array" ref="C16">IF(C39="","",MMULT(MMULT(TRANSPOSE(I20:I149),T20:ES149),I20:I149))</f>
        <v/>
      </c>
      <c r="D16" s="19"/>
      <c r="E16" s="44"/>
    </row>
    <row r="18" spans="2:149" x14ac:dyDescent="0.25">
      <c r="B18" s="223" t="s">
        <v>284</v>
      </c>
      <c r="C18" s="224"/>
      <c r="D18" s="224"/>
      <c r="E18" s="225"/>
    </row>
    <row r="19" spans="2:149" ht="15.75" x14ac:dyDescent="0.25">
      <c r="B19" s="16" t="s">
        <v>102</v>
      </c>
      <c r="C19" s="6">
        <f>INDEX(Input_Cases!$B:$C,MATCH('D2T Male'!$B19,Input_Cases!$B:$B,0),2)</f>
        <v>45292</v>
      </c>
      <c r="E19" s="50"/>
      <c r="F19" s="94"/>
      <c r="G19" s="77" t="s">
        <v>287</v>
      </c>
      <c r="H19" s="37" t="s">
        <v>290</v>
      </c>
      <c r="I19" s="37" t="s">
        <v>299</v>
      </c>
      <c r="J19" s="37" t="s">
        <v>291</v>
      </c>
      <c r="K19" s="78" t="s">
        <v>399</v>
      </c>
      <c r="L19" s="78" t="s">
        <v>399</v>
      </c>
      <c r="M19" s="78" t="s">
        <v>399</v>
      </c>
      <c r="N19" s="78" t="s">
        <v>399</v>
      </c>
      <c r="O19" s="78" t="s">
        <v>399</v>
      </c>
      <c r="P19" s="78" t="s">
        <v>399</v>
      </c>
      <c r="Q19" s="78" t="s">
        <v>399</v>
      </c>
      <c r="R19" s="78" t="s">
        <v>399</v>
      </c>
      <c r="S19" s="127" t="s">
        <v>269</v>
      </c>
      <c r="T19" s="38" t="s">
        <v>0</v>
      </c>
      <c r="U19" s="38" t="s">
        <v>311</v>
      </c>
      <c r="V19" s="38" t="s">
        <v>312</v>
      </c>
      <c r="W19" s="38" t="s">
        <v>314</v>
      </c>
      <c r="X19" s="38" t="s">
        <v>313</v>
      </c>
      <c r="Y19" s="38" t="s">
        <v>6</v>
      </c>
      <c r="Z19" s="38" t="s">
        <v>8</v>
      </c>
      <c r="AA19" s="38" t="s">
        <v>10</v>
      </c>
      <c r="AB19" s="38" t="s">
        <v>12</v>
      </c>
      <c r="AC19" s="38" t="s">
        <v>14</v>
      </c>
      <c r="AD19" s="38" t="s">
        <v>16</v>
      </c>
      <c r="AE19" s="38" t="s">
        <v>18</v>
      </c>
      <c r="AF19" s="38" t="s">
        <v>20</v>
      </c>
      <c r="AG19" s="38" t="s">
        <v>22</v>
      </c>
      <c r="AH19" s="38" t="s">
        <v>24</v>
      </c>
      <c r="AI19" s="38" t="s">
        <v>26</v>
      </c>
      <c r="AJ19" s="38" t="s">
        <v>28</v>
      </c>
      <c r="AK19" s="38" t="s">
        <v>30</v>
      </c>
      <c r="AL19" s="38" t="s">
        <v>32</v>
      </c>
      <c r="AM19" s="38" t="s">
        <v>137</v>
      </c>
      <c r="AN19" s="38" t="s">
        <v>138</v>
      </c>
      <c r="AO19" s="38" t="s">
        <v>139</v>
      </c>
      <c r="AP19" s="38" t="s">
        <v>140</v>
      </c>
      <c r="AQ19" s="38" t="s">
        <v>141</v>
      </c>
      <c r="AR19" s="38"/>
      <c r="AS19" s="38" t="s">
        <v>34</v>
      </c>
      <c r="AT19" s="38" t="s">
        <v>36</v>
      </c>
      <c r="AU19" s="38"/>
      <c r="AV19" s="38" t="s">
        <v>142</v>
      </c>
      <c r="AW19" s="38" t="s">
        <v>106</v>
      </c>
      <c r="AX19" s="38" t="s">
        <v>38</v>
      </c>
      <c r="AY19" s="38"/>
      <c r="AZ19" s="38" t="s">
        <v>40</v>
      </c>
      <c r="BA19" s="38" t="s">
        <v>42</v>
      </c>
      <c r="BB19" s="38" t="s">
        <v>132</v>
      </c>
      <c r="BC19" s="38" t="s">
        <v>45</v>
      </c>
      <c r="BD19" s="38"/>
      <c r="BE19" s="38" t="s">
        <v>49</v>
      </c>
      <c r="BF19" s="38" t="s">
        <v>51</v>
      </c>
      <c r="BG19" s="38" t="s">
        <v>52</v>
      </c>
      <c r="BH19" s="38" t="s">
        <v>76</v>
      </c>
      <c r="BI19" s="38" t="s">
        <v>131</v>
      </c>
      <c r="BJ19" s="38" t="s">
        <v>53</v>
      </c>
      <c r="BK19" s="38" t="s">
        <v>54</v>
      </c>
      <c r="BL19" s="38" t="s">
        <v>55</v>
      </c>
      <c r="BM19" s="38" t="s">
        <v>56</v>
      </c>
      <c r="BN19" s="38"/>
      <c r="BO19" s="38" t="s">
        <v>57</v>
      </c>
      <c r="BP19" s="38" t="s">
        <v>58</v>
      </c>
      <c r="BQ19" s="38" t="s">
        <v>59</v>
      </c>
      <c r="BR19" s="38" t="s">
        <v>73</v>
      </c>
      <c r="BS19" s="38" t="s">
        <v>75</v>
      </c>
      <c r="BT19" s="38" t="s">
        <v>143</v>
      </c>
      <c r="BU19" s="38" t="s">
        <v>60</v>
      </c>
      <c r="BV19" s="38" t="s">
        <v>107</v>
      </c>
      <c r="BW19" s="38" t="s">
        <v>108</v>
      </c>
      <c r="BX19" s="38" t="s">
        <v>144</v>
      </c>
      <c r="BY19" s="38" t="s">
        <v>61</v>
      </c>
      <c r="BZ19" s="38"/>
      <c r="CA19" s="38" t="s">
        <v>63</v>
      </c>
      <c r="CB19" s="38" t="s">
        <v>109</v>
      </c>
      <c r="CC19" s="38" t="s">
        <v>64</v>
      </c>
      <c r="CD19" s="38" t="s">
        <v>168</v>
      </c>
      <c r="CE19" s="38"/>
      <c r="CF19" s="38"/>
      <c r="CG19" s="38"/>
      <c r="CH19" s="38" t="s">
        <v>190</v>
      </c>
      <c r="CI19" s="38" t="s">
        <v>11</v>
      </c>
      <c r="CJ19" s="38" t="s">
        <v>3</v>
      </c>
      <c r="CK19" s="38" t="s">
        <v>13</v>
      </c>
      <c r="CL19" s="38" t="s">
        <v>35</v>
      </c>
      <c r="CM19" s="38" t="s">
        <v>5</v>
      </c>
      <c r="CN19" s="38" t="s">
        <v>114</v>
      </c>
      <c r="CO19" s="38" t="s">
        <v>192</v>
      </c>
      <c r="CP19" s="38" t="s">
        <v>381</v>
      </c>
      <c r="CQ19" s="38" t="s">
        <v>147</v>
      </c>
      <c r="CR19" s="38" t="s">
        <v>224</v>
      </c>
      <c r="CS19" s="38" t="s">
        <v>225</v>
      </c>
      <c r="CT19" s="38" t="s">
        <v>226</v>
      </c>
      <c r="CU19" s="38" t="s">
        <v>227</v>
      </c>
      <c r="CV19" s="38" t="s">
        <v>1</v>
      </c>
      <c r="CW19" s="38" t="s">
        <v>228</v>
      </c>
      <c r="CX19" s="38" t="s">
        <v>194</v>
      </c>
      <c r="CY19" s="38" t="s">
        <v>229</v>
      </c>
      <c r="CZ19" s="38" t="s">
        <v>124</v>
      </c>
      <c r="DA19" s="38" t="s">
        <v>230</v>
      </c>
      <c r="DB19" s="38" t="s">
        <v>199</v>
      </c>
      <c r="DC19" s="38" t="s">
        <v>231</v>
      </c>
      <c r="DD19" s="38" t="s">
        <v>232</v>
      </c>
      <c r="DE19" s="38" t="s">
        <v>233</v>
      </c>
      <c r="DF19" s="38" t="s">
        <v>234</v>
      </c>
      <c r="DG19" s="38" t="s">
        <v>153</v>
      </c>
      <c r="DH19" s="38" t="s">
        <v>235</v>
      </c>
      <c r="DI19" s="38" t="s">
        <v>236</v>
      </c>
      <c r="DJ19" s="38" t="s">
        <v>237</v>
      </c>
      <c r="DK19" s="38" t="s">
        <v>238</v>
      </c>
      <c r="DL19" s="38" t="s">
        <v>120</v>
      </c>
      <c r="DM19" s="38" t="s">
        <v>29</v>
      </c>
      <c r="DN19" s="38" t="s">
        <v>239</v>
      </c>
      <c r="DO19" s="38" t="s">
        <v>240</v>
      </c>
      <c r="DP19" s="38" t="s">
        <v>241</v>
      </c>
      <c r="DQ19" s="38" t="s">
        <v>242</v>
      </c>
      <c r="DR19" s="38" t="s">
        <v>243</v>
      </c>
      <c r="DS19" s="38" t="s">
        <v>177</v>
      </c>
      <c r="DT19" s="38" t="s">
        <v>211</v>
      </c>
      <c r="DU19" s="38" t="s">
        <v>244</v>
      </c>
      <c r="DV19" s="38" t="s">
        <v>245</v>
      </c>
      <c r="DW19" s="38" t="s">
        <v>110</v>
      </c>
      <c r="DX19" s="38" t="s">
        <v>246</v>
      </c>
      <c r="DY19" s="38" t="s">
        <v>218</v>
      </c>
      <c r="DZ19" s="38" t="s">
        <v>247</v>
      </c>
      <c r="EA19" s="38" t="s">
        <v>248</v>
      </c>
      <c r="EB19" s="38" t="s">
        <v>249</v>
      </c>
      <c r="EC19" s="38" t="s">
        <v>250</v>
      </c>
      <c r="ED19" s="38" t="s">
        <v>251</v>
      </c>
      <c r="EE19" s="38" t="s">
        <v>252</v>
      </c>
      <c r="EF19" s="38" t="s">
        <v>253</v>
      </c>
      <c r="EG19" s="38" t="s">
        <v>254</v>
      </c>
      <c r="EH19" s="38" t="s">
        <v>255</v>
      </c>
      <c r="EI19" s="38" t="s">
        <v>216</v>
      </c>
      <c r="EJ19" s="38" t="s">
        <v>256</v>
      </c>
      <c r="EK19" s="38" t="s">
        <v>257</v>
      </c>
      <c r="EL19" s="38" t="s">
        <v>258</v>
      </c>
      <c r="EM19" s="38" t="s">
        <v>259</v>
      </c>
      <c r="EN19" s="38" t="s">
        <v>260</v>
      </c>
      <c r="EO19" s="38" t="s">
        <v>261</v>
      </c>
      <c r="EP19" s="38" t="s">
        <v>262</v>
      </c>
      <c r="EQ19" s="38" t="s">
        <v>263</v>
      </c>
      <c r="ER19" s="38" t="s">
        <v>264</v>
      </c>
      <c r="ES19" s="39" t="s">
        <v>265</v>
      </c>
    </row>
    <row r="20" spans="2:149" x14ac:dyDescent="0.25">
      <c r="B20" s="13" t="s">
        <v>65</v>
      </c>
      <c r="C20" s="6" t="str">
        <f>INDEX(Input_Cases!$B:$C,MATCH('D2T Male'!$B20,Input_Cases!$B:$B,0),2)</f>
        <v>01/01/1997</v>
      </c>
      <c r="D20" s="92"/>
      <c r="E20" s="50"/>
      <c r="G20" s="36" t="s">
        <v>292</v>
      </c>
      <c r="H20" s="7" t="s">
        <v>0</v>
      </c>
      <c r="I20" s="22">
        <f>IF(2009 -YEAR(C20)&gt;50,2009 -YEAR(C20),ROUND((2009 -YEAR(C20))*0.65105+17.4522,3))</f>
        <v>25.265000000000001</v>
      </c>
      <c r="J20" s="23">
        <v>8.93980355013268E-2</v>
      </c>
      <c r="P20" s="7" t="str">
        <f t="shared" ref="P20:P51" si="2">IF(H20=S20,"X","")</f>
        <v>X</v>
      </c>
      <c r="Q20" s="7" t="str">
        <f>IF(R20=S20,"X","")</f>
        <v>X</v>
      </c>
      <c r="R20" s="7" t="str" cm="1">
        <f t="array" ref="R20:R149">TRANSPOSE(T19:ES19)</f>
        <v>age</v>
      </c>
      <c r="S20" s="128" t="s">
        <v>0</v>
      </c>
      <c r="T20" s="25">
        <v>4.2618812425925903E-6</v>
      </c>
      <c r="U20" s="24">
        <v>1.28790347920625E-4</v>
      </c>
      <c r="V20" s="25">
        <v>-1.9636297315001799E-8</v>
      </c>
      <c r="W20" s="25">
        <v>-1.2964644157210099E-7</v>
      </c>
      <c r="X20" s="25">
        <v>3.7458208651613603E-8</v>
      </c>
      <c r="Y20" s="25">
        <v>-2.2027079354699099E-6</v>
      </c>
      <c r="Z20" s="25">
        <v>8.4324705684453202E-5</v>
      </c>
      <c r="AA20" s="25">
        <v>5.17386876302983E-6</v>
      </c>
      <c r="AB20" s="25">
        <v>-2.5032592569104398E-7</v>
      </c>
      <c r="AC20" s="25">
        <v>-6.7180712839462904E-7</v>
      </c>
      <c r="AD20" s="25">
        <v>-7.3766204366970004E-7</v>
      </c>
      <c r="AE20" s="25">
        <v>6.0107337104460406E-8</v>
      </c>
      <c r="AF20" s="25">
        <v>-7.3822481103708796E-7</v>
      </c>
      <c r="AG20" s="25">
        <v>1.4111922035774601E-5</v>
      </c>
      <c r="AH20" s="25">
        <v>1.6488855602371599E-7</v>
      </c>
      <c r="AI20" s="25">
        <v>2.8365254859353999E-5</v>
      </c>
      <c r="AJ20" s="25">
        <v>6.0776084865916503E-8</v>
      </c>
      <c r="AK20" s="25">
        <v>3.9270467029315002E-7</v>
      </c>
      <c r="AL20" s="25">
        <v>-7.3620438240529497E-9</v>
      </c>
      <c r="AM20" s="25">
        <v>-2.9900317666363602E-7</v>
      </c>
      <c r="AN20" s="25">
        <v>5.6950165214108902E-5</v>
      </c>
      <c r="AO20" s="25">
        <v>-7.5664402678523705E-7</v>
      </c>
      <c r="AP20" s="25">
        <v>-1.54606957652875E-6</v>
      </c>
      <c r="AQ20" s="25">
        <v>1.32239936678047E-6</v>
      </c>
      <c r="AR20" s="25">
        <v>0</v>
      </c>
      <c r="AS20" s="25">
        <v>1.5083367923160399E-5</v>
      </c>
      <c r="AT20" s="25">
        <v>1.3408947596343601E-5</v>
      </c>
      <c r="AU20" s="25">
        <v>0</v>
      </c>
      <c r="AV20" s="25">
        <v>-6.4310809996364903E-7</v>
      </c>
      <c r="AW20" s="25">
        <v>1.34362562935766E-5</v>
      </c>
      <c r="AX20" s="25">
        <v>-9.8818873921711206E-8</v>
      </c>
      <c r="AY20" s="25">
        <v>0</v>
      </c>
      <c r="AZ20" s="25">
        <v>1.3676699395899499E-6</v>
      </c>
      <c r="BA20" s="25">
        <v>4.9061256909245696E-6</v>
      </c>
      <c r="BB20" s="25">
        <v>3.6833565124690001E-9</v>
      </c>
      <c r="BC20" s="25">
        <v>4.0328829234219103E-5</v>
      </c>
      <c r="BD20" s="25">
        <v>0</v>
      </c>
      <c r="BE20" s="25">
        <v>4.1512259260868196E-6</v>
      </c>
      <c r="BF20" s="25">
        <v>4.3485345844774598E-6</v>
      </c>
      <c r="BG20" s="25">
        <v>4.0376102074258003E-7</v>
      </c>
      <c r="BH20" s="25">
        <v>4.4694017766412103E-6</v>
      </c>
      <c r="BI20" s="25">
        <v>-4.9535417359240197E-7</v>
      </c>
      <c r="BJ20" s="25">
        <v>4.3601749907750099E-5</v>
      </c>
      <c r="BK20" s="25">
        <v>8.1482755482483403E-7</v>
      </c>
      <c r="BL20" s="25">
        <v>2.3344631408326702E-6</v>
      </c>
      <c r="BM20" s="25">
        <v>-4.2495898920484502E-7</v>
      </c>
      <c r="BN20" s="25">
        <v>0</v>
      </c>
      <c r="BO20" s="25">
        <v>7.46474663143985E-6</v>
      </c>
      <c r="BP20" s="25">
        <v>-3.70865016691066E-6</v>
      </c>
      <c r="BQ20" s="25">
        <v>5.4214180564281605E-7</v>
      </c>
      <c r="BR20" s="25">
        <v>1.39491086373741E-6</v>
      </c>
      <c r="BS20" s="25">
        <v>-1.3681478712877E-6</v>
      </c>
      <c r="BT20" s="25">
        <v>3.9204674358182801E-6</v>
      </c>
      <c r="BU20" s="25">
        <v>-8.7147860152098903E-7</v>
      </c>
      <c r="BV20" s="25">
        <v>2.3429978507684698E-5</v>
      </c>
      <c r="BW20" s="25">
        <v>1.04614350859954E-7</v>
      </c>
      <c r="BX20" s="25">
        <v>-7.6748354939613401E-7</v>
      </c>
      <c r="BY20" s="25">
        <v>1.6816551792997998E-5</v>
      </c>
      <c r="BZ20" s="25">
        <v>0</v>
      </c>
      <c r="CA20" s="25">
        <v>1.55713417957244E-6</v>
      </c>
      <c r="CB20" s="25">
        <v>1.4203239429245499E-5</v>
      </c>
      <c r="CC20" s="25">
        <v>-6.3054230374775202E-6</v>
      </c>
      <c r="CD20" s="25">
        <v>-7.5165983130994504E-7</v>
      </c>
      <c r="CE20" s="25">
        <v>0</v>
      </c>
      <c r="CF20" s="25">
        <v>0</v>
      </c>
      <c r="CG20" s="25">
        <v>0</v>
      </c>
      <c r="CH20" s="25">
        <v>-2.1931457511924601E-8</v>
      </c>
      <c r="CI20" s="25">
        <v>-6.5238361748790603E-8</v>
      </c>
      <c r="CJ20" s="25">
        <v>-1.6360472391277799E-7</v>
      </c>
      <c r="CK20" s="25">
        <v>-2.2491277765792901E-7</v>
      </c>
      <c r="CL20" s="25">
        <v>-6.3076542008890001E-7</v>
      </c>
      <c r="CM20" s="25">
        <v>-1.7606095167444499E-7</v>
      </c>
      <c r="CN20" s="25">
        <v>-1.85533230998148E-7</v>
      </c>
      <c r="CO20" s="25">
        <v>-1.1162128397527699E-6</v>
      </c>
      <c r="CP20" s="25">
        <v>-1.7331968777301301E-6</v>
      </c>
      <c r="CQ20" s="25">
        <v>2.0354292934012599E-8</v>
      </c>
      <c r="CR20" s="25">
        <v>-7.6698958157919396E-7</v>
      </c>
      <c r="CS20" s="25">
        <v>-3.2732833263863398E-7</v>
      </c>
      <c r="CT20" s="25">
        <v>-2.20252774780831E-7</v>
      </c>
      <c r="CU20" s="25">
        <v>-3.8576627378430902E-7</v>
      </c>
      <c r="CV20" s="25">
        <v>-5.5663786600294199E-7</v>
      </c>
      <c r="CW20" s="25">
        <v>-3.0170254777329299E-7</v>
      </c>
      <c r="CX20" s="25">
        <v>-7.6679689619887794E-8</v>
      </c>
      <c r="CY20" s="25">
        <v>2.4610638005025798E-7</v>
      </c>
      <c r="CZ20" s="25">
        <v>-1.97004610366376E-7</v>
      </c>
      <c r="DA20" s="25">
        <v>8.5769734773746804E-8</v>
      </c>
      <c r="DB20" s="25">
        <v>1.51928147945774E-6</v>
      </c>
      <c r="DC20" s="25">
        <v>-3.6714517598513301E-7</v>
      </c>
      <c r="DD20" s="25">
        <v>-1.8235372333360699E-7</v>
      </c>
      <c r="DE20" s="25">
        <v>1.1725807256875901E-6</v>
      </c>
      <c r="DF20" s="25">
        <v>1.5078949330002801E-6</v>
      </c>
      <c r="DG20" s="25">
        <v>-1.1656545176355101E-9</v>
      </c>
      <c r="DH20" s="25">
        <v>1.73530570208287E-6</v>
      </c>
      <c r="DI20" s="25">
        <v>1.9309847456301999E-7</v>
      </c>
      <c r="DJ20" s="25">
        <v>3.1814361365171898E-6</v>
      </c>
      <c r="DK20" s="25">
        <v>3.4011752740997203E-7</v>
      </c>
      <c r="DL20" s="25">
        <v>2.8887709230225599E-7</v>
      </c>
      <c r="DM20" s="25">
        <v>3.3701983121609601E-6</v>
      </c>
      <c r="DN20" s="25">
        <v>-1.7133758965208799E-6</v>
      </c>
      <c r="DO20" s="25">
        <v>4.5036846318586397E-7</v>
      </c>
      <c r="DP20" s="25">
        <v>-8.8950878143253102E-7</v>
      </c>
      <c r="DQ20" s="25">
        <v>-2.40464977193189E-6</v>
      </c>
      <c r="DR20" s="25">
        <v>-3.4541120033821301E-6</v>
      </c>
      <c r="DS20" s="25">
        <v>-1.47681231196753E-7</v>
      </c>
      <c r="DT20" s="25">
        <v>1.1405344057738401E-6</v>
      </c>
      <c r="DU20" s="25">
        <v>5.0132180673709895E-7</v>
      </c>
      <c r="DV20" s="25">
        <v>-1.4598271632397399E-6</v>
      </c>
      <c r="DW20" s="25">
        <v>2.3601604710104E-6</v>
      </c>
      <c r="DX20" s="25">
        <v>9.2972039861534194E-8</v>
      </c>
      <c r="DY20" s="25">
        <v>-8.6147710373235102E-7</v>
      </c>
      <c r="DZ20" s="25">
        <v>-9.7002856367768797E-7</v>
      </c>
      <c r="EA20" s="25">
        <v>-1.34395795392161E-6</v>
      </c>
      <c r="EB20" s="25">
        <v>8.1078454428689904E-7</v>
      </c>
      <c r="EC20" s="25">
        <v>-4.0702638687791998E-7</v>
      </c>
      <c r="ED20" s="25">
        <v>-1.55680363085479E-6</v>
      </c>
      <c r="EE20" s="25">
        <v>6.0624833843759699E-8</v>
      </c>
      <c r="EF20" s="25">
        <v>1.83484833285404E-6</v>
      </c>
      <c r="EG20" s="25">
        <v>-2.0814660155971501E-6</v>
      </c>
      <c r="EH20" s="25">
        <v>-9.8264139081152101E-7</v>
      </c>
      <c r="EI20" s="25">
        <v>-1.50715856220704E-6</v>
      </c>
      <c r="EJ20" s="25">
        <v>1.96074288574382E-6</v>
      </c>
      <c r="EK20" s="25">
        <v>1.2207473164223299E-6</v>
      </c>
      <c r="EL20" s="25">
        <v>-2.8128497814364499E-6</v>
      </c>
      <c r="EM20" s="25">
        <v>-3.0787371303393799E-6</v>
      </c>
      <c r="EN20" s="25">
        <v>6.9820992486403199E-7</v>
      </c>
      <c r="EO20" s="25">
        <v>-2.7013004073089101E-6</v>
      </c>
      <c r="EP20" s="25">
        <v>8.5004606620376398E-7</v>
      </c>
      <c r="EQ20" s="25">
        <v>-9.31179949148075E-7</v>
      </c>
      <c r="ER20" s="25">
        <v>4.9622168396244203E-6</v>
      </c>
      <c r="ES20" s="27">
        <v>-2.9550410374129002E-7</v>
      </c>
    </row>
    <row r="21" spans="2:149" x14ac:dyDescent="0.25">
      <c r="B21" s="13" t="s">
        <v>372</v>
      </c>
      <c r="C21" s="1">
        <f>INDEX(Input_Cases!$B:$C,MATCH('D2T Male'!$B21,Input_Cases!$B:$B,0),2)</f>
        <v>1</v>
      </c>
      <c r="D21" s="12"/>
      <c r="E21" s="50"/>
      <c r="G21" s="204" t="s">
        <v>310</v>
      </c>
      <c r="H21" s="7" t="s">
        <v>311</v>
      </c>
      <c r="I21" s="22">
        <f>IF($C$21&gt;1,1,0)</f>
        <v>0</v>
      </c>
      <c r="J21" s="23">
        <v>0.44807617862437898</v>
      </c>
      <c r="P21" s="7" t="str">
        <f t="shared" si="2"/>
        <v>X</v>
      </c>
      <c r="Q21" s="7" t="str">
        <f t="shared" ref="Q21:Q84" si="3">IF(R21=S21,"X","")</f>
        <v>X</v>
      </c>
      <c r="R21" s="7" t="str">
        <v>IMD2</v>
      </c>
      <c r="S21" s="128" t="s">
        <v>311</v>
      </c>
      <c r="T21" s="24">
        <v>1.28790347920625E-4</v>
      </c>
      <c r="U21" s="24">
        <v>1.23231822383322E-2</v>
      </c>
      <c r="V21" s="24">
        <v>-1.49710362287905E-4</v>
      </c>
      <c r="W21" s="25">
        <v>-2.2335029703572202E-5</v>
      </c>
      <c r="X21" s="25">
        <v>-2.03648899358227E-5</v>
      </c>
      <c r="Y21" s="25">
        <v>1.33533632869551E-5</v>
      </c>
      <c r="Z21" s="24">
        <v>-3.1776385107172702E-4</v>
      </c>
      <c r="AA21" s="25">
        <v>2.6330511897619101E-5</v>
      </c>
      <c r="AB21" s="25">
        <v>-1.06945815341127E-5</v>
      </c>
      <c r="AC21" s="25">
        <v>-6.2249768509254694E-5</v>
      </c>
      <c r="AD21" s="25">
        <v>-2.61618759743297E-6</v>
      </c>
      <c r="AE21" s="25">
        <v>1.11165206351643E-6</v>
      </c>
      <c r="AF21" s="25">
        <v>-8.5311911235496802E-6</v>
      </c>
      <c r="AG21" s="25">
        <v>-9.4515983930629496E-6</v>
      </c>
      <c r="AH21" s="25">
        <v>-1.5473439905905701E-5</v>
      </c>
      <c r="AI21" s="24">
        <v>-8.8254443138243495E-4</v>
      </c>
      <c r="AJ21" s="25">
        <v>6.2218163521784998E-6</v>
      </c>
      <c r="AK21" s="25">
        <v>-1.9912347816263501E-5</v>
      </c>
      <c r="AL21" s="25">
        <v>-4.1243139659972299E-5</v>
      </c>
      <c r="AM21" s="25">
        <v>3.1657500458855298E-5</v>
      </c>
      <c r="AN21" s="25">
        <v>-1.1518916558717501E-5</v>
      </c>
      <c r="AO21" s="25">
        <v>-2.29496710107414E-5</v>
      </c>
      <c r="AP21" s="24">
        <v>-4.0350957798169698E-4</v>
      </c>
      <c r="AQ21" s="25">
        <v>-1.4115668157519501E-6</v>
      </c>
      <c r="AR21" s="25">
        <v>0</v>
      </c>
      <c r="AS21" s="25">
        <v>8.170946749661E-6</v>
      </c>
      <c r="AT21" s="24">
        <v>-3.20762746906512E-4</v>
      </c>
      <c r="AU21" s="25">
        <v>0</v>
      </c>
      <c r="AV21" s="25">
        <v>-1.71438769842257E-6</v>
      </c>
      <c r="AW21" s="24">
        <v>-2.6192668307738399E-4</v>
      </c>
      <c r="AX21" s="25">
        <v>9.1303625854083203E-7</v>
      </c>
      <c r="AY21" s="25">
        <v>0</v>
      </c>
      <c r="AZ21" s="25">
        <v>7.2277786850459203E-6</v>
      </c>
      <c r="BA21" s="24">
        <v>-6.1548315998820801E-4</v>
      </c>
      <c r="BB21" s="25">
        <v>-7.6704250390346006E-6</v>
      </c>
      <c r="BC21" s="24">
        <v>2.65149767878419E-4</v>
      </c>
      <c r="BD21" s="25">
        <v>0</v>
      </c>
      <c r="BE21" s="24">
        <v>1.2462819526935299E-4</v>
      </c>
      <c r="BF21" s="24">
        <v>-3.5147711249887198E-4</v>
      </c>
      <c r="BG21" s="25">
        <v>3.85388740359263E-5</v>
      </c>
      <c r="BH21" s="24">
        <v>-1.0830337554597E-4</v>
      </c>
      <c r="BI21" s="25">
        <v>-3.33961293692189E-6</v>
      </c>
      <c r="BJ21" s="24">
        <v>1.9955339748562999E-4</v>
      </c>
      <c r="BK21" s="25">
        <v>1.10040632689893E-6</v>
      </c>
      <c r="BL21" s="25">
        <v>-2.3747024287693901E-5</v>
      </c>
      <c r="BM21" s="25">
        <v>-8.8179341826720098E-5</v>
      </c>
      <c r="BN21" s="25">
        <v>0</v>
      </c>
      <c r="BO21" s="25">
        <v>-1.4117804691052501E-5</v>
      </c>
      <c r="BP21" s="25">
        <v>-9.3432017534836605E-6</v>
      </c>
      <c r="BQ21" s="25">
        <v>4.72843221156288E-6</v>
      </c>
      <c r="BR21" s="25">
        <v>-8.1186926950950301E-5</v>
      </c>
      <c r="BS21" s="24">
        <v>-1.1689795611936E-4</v>
      </c>
      <c r="BT21" s="25">
        <v>9.0529369041155396E-5</v>
      </c>
      <c r="BU21" s="25">
        <v>-1.70202504799011E-6</v>
      </c>
      <c r="BV21" s="24">
        <v>3.1122136751690599E-4</v>
      </c>
      <c r="BW21" s="25">
        <v>1.58485630786472E-5</v>
      </c>
      <c r="BX21" s="25">
        <v>-6.5012143764907499E-6</v>
      </c>
      <c r="BY21" s="24">
        <v>-2.9322431188477302E-4</v>
      </c>
      <c r="BZ21" s="25">
        <v>0</v>
      </c>
      <c r="CA21" s="25">
        <v>-3.6781141005486603E-5</v>
      </c>
      <c r="CB21" s="24">
        <v>-2.30612484420147E-4</v>
      </c>
      <c r="CC21" s="25">
        <v>-1.32833937536928E-5</v>
      </c>
      <c r="CD21" s="25">
        <v>-5.6654178560261598E-5</v>
      </c>
      <c r="CE21" s="25">
        <v>0</v>
      </c>
      <c r="CF21" s="25">
        <v>0</v>
      </c>
      <c r="CG21" s="25">
        <v>0</v>
      </c>
      <c r="CH21" s="25">
        <v>2.4710318418114101E-8</v>
      </c>
      <c r="CI21" s="25">
        <v>5.0594810897195696E-6</v>
      </c>
      <c r="CJ21" s="25">
        <v>1.51556069187635E-7</v>
      </c>
      <c r="CK21" s="25">
        <v>-2.38490747581527E-7</v>
      </c>
      <c r="CL21" s="25">
        <v>-2.7323249074999501E-6</v>
      </c>
      <c r="CM21" s="25">
        <v>4.4663899252167997E-6</v>
      </c>
      <c r="CN21" s="25">
        <v>3.5653966622153202E-6</v>
      </c>
      <c r="CO21" s="25">
        <v>4.39500172003325E-6</v>
      </c>
      <c r="CP21" s="24">
        <v>-1.6234639577090401E-4</v>
      </c>
      <c r="CQ21" s="25">
        <v>5.6183888140068997E-6</v>
      </c>
      <c r="CR21" s="25">
        <v>3.3358642623163499E-7</v>
      </c>
      <c r="CS21" s="25">
        <v>-4.3022809643472304E-6</v>
      </c>
      <c r="CT21" s="25">
        <v>1.7666184920988899E-6</v>
      </c>
      <c r="CU21" s="25">
        <v>1.22666732454386E-5</v>
      </c>
      <c r="CV21" s="25">
        <v>-3.4587980283842801E-6</v>
      </c>
      <c r="CW21" s="25">
        <v>3.05302173348645E-6</v>
      </c>
      <c r="CX21" s="25">
        <v>8.09140894356212E-6</v>
      </c>
      <c r="CY21" s="25">
        <v>3.36183494029872E-7</v>
      </c>
      <c r="CZ21" s="25">
        <v>1.0494099423542799E-7</v>
      </c>
      <c r="DA21" s="25">
        <v>1.7719311506551899E-7</v>
      </c>
      <c r="DB21" s="25">
        <v>1.44045790411381E-5</v>
      </c>
      <c r="DC21" s="25">
        <v>-1.07783442994159E-5</v>
      </c>
      <c r="DD21" s="25">
        <v>-4.8506736975406401E-7</v>
      </c>
      <c r="DE21" s="25">
        <v>2.5639739059412501E-5</v>
      </c>
      <c r="DF21" s="25">
        <v>1.09758053231247E-5</v>
      </c>
      <c r="DG21" s="25">
        <v>1.16010447005814E-6</v>
      </c>
      <c r="DH21" s="25">
        <v>-7.8616966913605802E-7</v>
      </c>
      <c r="DI21" s="25">
        <v>-3.1766885355578398E-7</v>
      </c>
      <c r="DJ21" s="25">
        <v>1.16474352427138E-5</v>
      </c>
      <c r="DK21" s="25">
        <v>5.4188169546588503E-5</v>
      </c>
      <c r="DL21" s="25">
        <v>5.5698214062987897E-5</v>
      </c>
      <c r="DM21" s="25">
        <v>6.4661354816454502E-6</v>
      </c>
      <c r="DN21" s="25">
        <v>1.11296665258469E-5</v>
      </c>
      <c r="DO21" s="25">
        <v>-1.6027503453260699E-6</v>
      </c>
      <c r="DP21" s="25">
        <v>3.5649307336128401E-6</v>
      </c>
      <c r="DQ21" s="25">
        <v>-1.5865483277756201E-5</v>
      </c>
      <c r="DR21" s="25">
        <v>-2.2710054476783E-5</v>
      </c>
      <c r="DS21" s="25">
        <v>-1.58877072572642E-5</v>
      </c>
      <c r="DT21" s="25">
        <v>-1.78240226336483E-5</v>
      </c>
      <c r="DU21" s="25">
        <v>-1.9013534423828802E-5</v>
      </c>
      <c r="DV21" s="25">
        <v>-9.3815999545039496E-6</v>
      </c>
      <c r="DW21" s="25">
        <v>-2.3588689872048602E-5</v>
      </c>
      <c r="DX21" s="25">
        <v>8.5559261173863405E-6</v>
      </c>
      <c r="DY21" s="25">
        <v>3.6985962780111401E-6</v>
      </c>
      <c r="DZ21" s="25">
        <v>1.5403770534863201E-5</v>
      </c>
      <c r="EA21" s="25">
        <v>4.0704268201259499E-6</v>
      </c>
      <c r="EB21" s="25">
        <v>-1.4823274174967499E-5</v>
      </c>
      <c r="EC21" s="25">
        <v>-9.6493354941153094E-6</v>
      </c>
      <c r="ED21" s="25">
        <v>-3.1690184146296298E-5</v>
      </c>
      <c r="EE21" s="25">
        <v>-1.40868316366776E-5</v>
      </c>
      <c r="EF21" s="25">
        <v>-2.46813218913271E-5</v>
      </c>
      <c r="EG21" s="25">
        <v>2.76138215033955E-5</v>
      </c>
      <c r="EH21" s="25">
        <v>-3.49977447516214E-5</v>
      </c>
      <c r="EI21" s="25">
        <v>1.5977654116360001E-5</v>
      </c>
      <c r="EJ21" s="25">
        <v>-4.3847403236010902E-5</v>
      </c>
      <c r="EK21" s="25">
        <v>5.2481845575297899E-5</v>
      </c>
      <c r="EL21" s="25">
        <v>-5.6077353498516102E-6</v>
      </c>
      <c r="EM21" s="25">
        <v>1.42340861124743E-5</v>
      </c>
      <c r="EN21" s="25">
        <v>6.1740029596609304E-5</v>
      </c>
      <c r="EO21" s="24">
        <v>1.5069831849125301E-4</v>
      </c>
      <c r="EP21" s="25">
        <v>-7.2336197817302103E-6</v>
      </c>
      <c r="EQ21" s="25">
        <v>5.7162522996063299E-8</v>
      </c>
      <c r="ER21" s="25">
        <v>6.9106954479505997E-5</v>
      </c>
      <c r="ES21" s="27">
        <v>-1.27369813637524E-5</v>
      </c>
    </row>
    <row r="22" spans="2:149" x14ac:dyDescent="0.25">
      <c r="B22" s="13"/>
      <c r="C22" s="12"/>
      <c r="D22" s="12"/>
      <c r="E22" s="50"/>
      <c r="G22" s="205"/>
      <c r="H22" s="7" t="s">
        <v>312</v>
      </c>
      <c r="I22" s="22">
        <f>IF($C$21&gt;2,1,0)</f>
        <v>0</v>
      </c>
      <c r="J22" s="23">
        <v>2.51096623336718E-2</v>
      </c>
      <c r="P22" s="7" t="str">
        <f t="shared" si="2"/>
        <v>X</v>
      </c>
      <c r="Q22" s="7" t="str">
        <f t="shared" si="3"/>
        <v>X</v>
      </c>
      <c r="R22" s="7" t="str">
        <v>IMD3</v>
      </c>
      <c r="S22" s="128" t="s">
        <v>312</v>
      </c>
      <c r="T22" s="25">
        <v>-1.9636297316001999E-8</v>
      </c>
      <c r="U22" s="24">
        <v>-1.4971036228790999E-4</v>
      </c>
      <c r="V22" s="24">
        <v>2.6975129741729401E-4</v>
      </c>
      <c r="W22" s="24">
        <v>-1.3299529011922401E-4</v>
      </c>
      <c r="X22" s="25">
        <v>8.0388225815059998E-7</v>
      </c>
      <c r="Y22" s="25">
        <v>-2.1495246954541899E-6</v>
      </c>
      <c r="Z22" s="25">
        <v>4.6919484980687404E-6</v>
      </c>
      <c r="AA22" s="25">
        <v>-7.0325020183197597E-7</v>
      </c>
      <c r="AB22" s="25">
        <v>-4.6227466204183698E-6</v>
      </c>
      <c r="AC22" s="25">
        <v>5.27405489147098E-7</v>
      </c>
      <c r="AD22" s="25">
        <v>1.0147149002340001E-6</v>
      </c>
      <c r="AE22" s="25">
        <v>1.0612869766296001E-6</v>
      </c>
      <c r="AF22" s="25">
        <v>6.4789214587916997E-7</v>
      </c>
      <c r="AG22" s="25">
        <v>1.98647042234729E-5</v>
      </c>
      <c r="AH22" s="25">
        <v>2.9637294465646601E-6</v>
      </c>
      <c r="AI22" s="25">
        <v>-2.6200776200824901E-5</v>
      </c>
      <c r="AJ22" s="25">
        <v>8.0867739605373899E-7</v>
      </c>
      <c r="AK22" s="25">
        <v>3.6779047241452299E-6</v>
      </c>
      <c r="AL22" s="25">
        <v>-5.0469261251731104E-6</v>
      </c>
      <c r="AM22" s="25">
        <v>-1.5447675724374001E-7</v>
      </c>
      <c r="AN22" s="25">
        <v>1.05634721767387E-5</v>
      </c>
      <c r="AO22" s="25">
        <v>-5.46034224036224E-7</v>
      </c>
      <c r="AP22" s="25">
        <v>1.4251759079020901E-5</v>
      </c>
      <c r="AQ22" s="25">
        <v>1.76093233357666E-7</v>
      </c>
      <c r="AR22" s="25">
        <v>0</v>
      </c>
      <c r="AS22" s="25">
        <v>1.3047811681561701E-6</v>
      </c>
      <c r="AT22" s="25">
        <v>-1.2502991127233601E-5</v>
      </c>
      <c r="AU22" s="25">
        <v>0</v>
      </c>
      <c r="AV22" s="25">
        <v>2.4874334978142798E-6</v>
      </c>
      <c r="AW22" s="25">
        <v>-3.9346368192795101E-6</v>
      </c>
      <c r="AX22" s="25">
        <v>4.0079782249231001E-6</v>
      </c>
      <c r="AY22" s="25">
        <v>0</v>
      </c>
      <c r="AZ22" s="25">
        <v>-5.9088329026968299E-7</v>
      </c>
      <c r="BA22" s="25">
        <v>-1.97447315419035E-5</v>
      </c>
      <c r="BB22" s="25">
        <v>2.2606669321444201E-6</v>
      </c>
      <c r="BC22" s="25">
        <v>-1.3037182349474E-5</v>
      </c>
      <c r="BD22" s="25">
        <v>0</v>
      </c>
      <c r="BE22" s="25">
        <v>-7.4003456182440804E-6</v>
      </c>
      <c r="BF22" s="25">
        <v>6.8783730128671602E-6</v>
      </c>
      <c r="BG22" s="25">
        <v>-2.8944794565024999E-7</v>
      </c>
      <c r="BH22" s="25">
        <v>-4.8131520071748403E-6</v>
      </c>
      <c r="BI22" s="25">
        <v>1.17692893222727E-6</v>
      </c>
      <c r="BJ22" s="25">
        <v>8.0474395939112001E-6</v>
      </c>
      <c r="BK22" s="25">
        <v>-1.3951236610722999E-6</v>
      </c>
      <c r="BL22" s="25">
        <v>-4.6624664157849104E-6</v>
      </c>
      <c r="BM22" s="25">
        <v>-3.6199797435234799E-6</v>
      </c>
      <c r="BN22" s="25">
        <v>0</v>
      </c>
      <c r="BO22" s="25">
        <v>4.1766554883357398E-6</v>
      </c>
      <c r="BP22" s="25">
        <v>-1.8273098237367799E-7</v>
      </c>
      <c r="BQ22" s="25">
        <v>1.15733055725173E-7</v>
      </c>
      <c r="BR22" s="25">
        <v>-1.34055294891239E-5</v>
      </c>
      <c r="BS22" s="25">
        <v>3.0338733184616599E-6</v>
      </c>
      <c r="BT22" s="25">
        <v>2.3585188433982002E-6</v>
      </c>
      <c r="BU22" s="25">
        <v>-1.6269660753772199E-6</v>
      </c>
      <c r="BV22" s="25">
        <v>-4.9263051993104804E-6</v>
      </c>
      <c r="BW22" s="25">
        <v>5.7116324447178899E-7</v>
      </c>
      <c r="BX22" s="25">
        <v>-5.4970106132214901E-7</v>
      </c>
      <c r="BY22" s="25">
        <v>2.3490461713414999E-5</v>
      </c>
      <c r="BZ22" s="25">
        <v>0</v>
      </c>
      <c r="CA22" s="25">
        <v>6.5202328043648203E-6</v>
      </c>
      <c r="CB22" s="25">
        <v>1.3666386690316401E-5</v>
      </c>
      <c r="CC22" s="25">
        <v>-9.63936826192816E-7</v>
      </c>
      <c r="CD22" s="25">
        <v>1.72260107832534E-6</v>
      </c>
      <c r="CE22" s="25">
        <v>0</v>
      </c>
      <c r="CF22" s="25">
        <v>0</v>
      </c>
      <c r="CG22" s="25">
        <v>0</v>
      </c>
      <c r="CH22" s="25">
        <v>2.8760558372153301E-9</v>
      </c>
      <c r="CI22" s="25">
        <v>-1.6790262113447899E-7</v>
      </c>
      <c r="CJ22" s="25">
        <v>8.1970826420110505E-8</v>
      </c>
      <c r="CK22" s="25">
        <v>2.4135723313446802E-8</v>
      </c>
      <c r="CL22" s="25">
        <v>-1.2964239528723199E-7</v>
      </c>
      <c r="CM22" s="25">
        <v>2.00344604206217E-7</v>
      </c>
      <c r="CN22" s="25">
        <v>2.6231703640389199E-8</v>
      </c>
      <c r="CO22" s="25">
        <v>-4.6944811601569103E-8</v>
      </c>
      <c r="CP22" s="25">
        <v>1.9494153231881801E-7</v>
      </c>
      <c r="CQ22" s="25">
        <v>-2.4643961481973901E-7</v>
      </c>
      <c r="CR22" s="25">
        <v>-1.22601213877036E-7</v>
      </c>
      <c r="CS22" s="25">
        <v>5.0979528595554403E-8</v>
      </c>
      <c r="CT22" s="25">
        <v>-7.8646765190222302E-8</v>
      </c>
      <c r="CU22" s="25">
        <v>3.1769230862749698E-7</v>
      </c>
      <c r="CV22" s="25">
        <v>1.99925710780041E-7</v>
      </c>
      <c r="CW22" s="25">
        <v>-4.4001236618227502E-7</v>
      </c>
      <c r="CX22" s="25">
        <v>2.9991749596002298E-7</v>
      </c>
      <c r="CY22" s="25">
        <v>-1.84168054378942E-7</v>
      </c>
      <c r="CZ22" s="25">
        <v>-3.2441125705677502E-7</v>
      </c>
      <c r="DA22" s="25">
        <v>-1.12109233423795E-7</v>
      </c>
      <c r="DB22" s="25">
        <v>-3.4719770120060499E-6</v>
      </c>
      <c r="DC22" s="25">
        <v>2.1407200056110002E-6</v>
      </c>
      <c r="DD22" s="25">
        <v>-2.6029542417217098E-7</v>
      </c>
      <c r="DE22" s="25">
        <v>-8.5984099366429401E-7</v>
      </c>
      <c r="DF22" s="25">
        <v>-2.83603519948361E-6</v>
      </c>
      <c r="DG22" s="25">
        <v>1.2039437715275099E-7</v>
      </c>
      <c r="DH22" s="25">
        <v>4.7034416193711302E-7</v>
      </c>
      <c r="DI22" s="25">
        <v>-5.1959633656540203E-6</v>
      </c>
      <c r="DJ22" s="25">
        <v>-2.92759448850816E-7</v>
      </c>
      <c r="DK22" s="25">
        <v>-8.7868245332952395E-6</v>
      </c>
      <c r="DL22" s="25">
        <v>-5.4156722044621302E-6</v>
      </c>
      <c r="DM22" s="25">
        <v>2.8952384056468601E-6</v>
      </c>
      <c r="DN22" s="25">
        <v>-1.8702448404067299E-6</v>
      </c>
      <c r="DO22" s="25">
        <v>9.6085129397063603E-7</v>
      </c>
      <c r="DP22" s="25">
        <v>7.7100817764423804E-8</v>
      </c>
      <c r="DQ22" s="25">
        <v>-5.18896871522734E-7</v>
      </c>
      <c r="DR22" s="25">
        <v>1.4232626921297399E-7</v>
      </c>
      <c r="DS22" s="25">
        <v>-4.9078352582604499E-8</v>
      </c>
      <c r="DT22" s="25">
        <v>-3.4857799791539699E-6</v>
      </c>
      <c r="DU22" s="25">
        <v>1.39372631493214E-7</v>
      </c>
      <c r="DV22" s="25">
        <v>-1.5879792824685E-6</v>
      </c>
      <c r="DW22" s="25">
        <v>2.0836456177943399E-6</v>
      </c>
      <c r="DX22" s="25">
        <v>-5.9753863761696998E-7</v>
      </c>
      <c r="DY22" s="25">
        <v>9.0945612770963807E-6</v>
      </c>
      <c r="DZ22" s="25">
        <v>1.01734526416992E-5</v>
      </c>
      <c r="EA22" s="25">
        <v>-1.5365947869698099E-5</v>
      </c>
      <c r="EB22" s="25">
        <v>4.8337637636817499E-6</v>
      </c>
      <c r="EC22" s="25">
        <v>-6.2343722758156304E-6</v>
      </c>
      <c r="ED22" s="25">
        <v>-7.9351792663809597E-6</v>
      </c>
      <c r="EE22" s="25">
        <v>3.43522353327556E-6</v>
      </c>
      <c r="EF22" s="25">
        <v>1.75363224496264E-5</v>
      </c>
      <c r="EG22" s="25">
        <v>-1.45745181293764E-6</v>
      </c>
      <c r="EH22" s="25">
        <v>1.9710664255927199E-6</v>
      </c>
      <c r="EI22" s="25">
        <v>-3.39685446006618E-6</v>
      </c>
      <c r="EJ22" s="25">
        <v>-9.1986814458667595E-6</v>
      </c>
      <c r="EK22" s="25">
        <v>4.8131011060812001E-6</v>
      </c>
      <c r="EL22" s="25">
        <v>4.0022449621595097E-6</v>
      </c>
      <c r="EM22" s="25">
        <v>-2.5127997567661001E-6</v>
      </c>
      <c r="EN22" s="25">
        <v>-7.9253433804127502E-6</v>
      </c>
      <c r="EO22" s="25">
        <v>-5.29542979192365E-6</v>
      </c>
      <c r="EP22" s="25">
        <v>4.3741797659290399E-6</v>
      </c>
      <c r="EQ22" s="25">
        <v>-2.7509871648477699E-6</v>
      </c>
      <c r="ER22" s="25">
        <v>4.52835058438478E-6</v>
      </c>
      <c r="ES22" s="27">
        <v>-8.06264636006651E-6</v>
      </c>
    </row>
    <row r="23" spans="2:149" x14ac:dyDescent="0.25">
      <c r="B23" s="13"/>
      <c r="C23" s="12"/>
      <c r="D23" s="12"/>
      <c r="E23" s="50"/>
      <c r="G23" s="205"/>
      <c r="H23" s="7" t="s">
        <v>314</v>
      </c>
      <c r="I23" s="22">
        <f>IF($C$21&gt;3,1,0)</f>
        <v>0</v>
      </c>
      <c r="J23" s="23">
        <v>1.7610962856622999E-2</v>
      </c>
      <c r="P23" s="7" t="str">
        <f t="shared" si="2"/>
        <v>X</v>
      </c>
      <c r="Q23" s="7" t="str">
        <f t="shared" si="3"/>
        <v>X</v>
      </c>
      <c r="R23" s="7" t="str">
        <v>IMD4</v>
      </c>
      <c r="S23" s="128" t="s">
        <v>314</v>
      </c>
      <c r="T23" s="25">
        <v>-1.29646441572252E-7</v>
      </c>
      <c r="U23" s="25">
        <v>-2.2335029703573899E-5</v>
      </c>
      <c r="V23" s="24">
        <v>-1.3299529011922401E-4</v>
      </c>
      <c r="W23" s="24">
        <v>2.8322437130882001E-4</v>
      </c>
      <c r="X23" s="24">
        <v>-1.47102745655456E-4</v>
      </c>
      <c r="Y23" s="25">
        <v>-7.6515873779324799E-6</v>
      </c>
      <c r="Z23" s="25">
        <v>1.56328439815569E-6</v>
      </c>
      <c r="AA23" s="25">
        <v>2.2516675984150698E-6</v>
      </c>
      <c r="AB23" s="25">
        <v>-2.6094499198971801E-6</v>
      </c>
      <c r="AC23" s="25">
        <v>-6.7413421624182596E-7</v>
      </c>
      <c r="AD23" s="25">
        <v>-3.4023411718875502E-7</v>
      </c>
      <c r="AE23" s="25">
        <v>2.86096042568436E-6</v>
      </c>
      <c r="AF23" s="25">
        <v>-1.9519371094376201E-6</v>
      </c>
      <c r="AG23" s="25">
        <v>-2.1277604488780801E-5</v>
      </c>
      <c r="AH23" s="25">
        <v>-1.8725742451673899E-6</v>
      </c>
      <c r="AI23" s="25">
        <v>2.83609943524095E-6</v>
      </c>
      <c r="AJ23" s="25">
        <v>-5.7983879614177697E-7</v>
      </c>
      <c r="AK23" s="25">
        <v>4.0650971544441899E-6</v>
      </c>
      <c r="AL23" s="25">
        <v>-3.2330355306868401E-6</v>
      </c>
      <c r="AM23" s="25">
        <v>1.0081289116425199E-6</v>
      </c>
      <c r="AN23" s="25">
        <v>-5.1832624332284096E-6</v>
      </c>
      <c r="AO23" s="25">
        <v>3.4517402559403898E-7</v>
      </c>
      <c r="AP23" s="25">
        <v>-9.1219711800745297E-6</v>
      </c>
      <c r="AQ23" s="25">
        <v>-9.4858758948603501E-7</v>
      </c>
      <c r="AR23" s="25">
        <v>0</v>
      </c>
      <c r="AS23" s="25">
        <v>6.3335929404286504E-6</v>
      </c>
      <c r="AT23" s="25">
        <v>-6.5144375322678996E-6</v>
      </c>
      <c r="AU23" s="25">
        <v>0</v>
      </c>
      <c r="AV23" s="25">
        <v>-5.39941233366785E-6</v>
      </c>
      <c r="AW23" s="25">
        <v>-1.7960301977384299E-5</v>
      </c>
      <c r="AX23" s="25">
        <v>-3.4657030529156199E-6</v>
      </c>
      <c r="AY23" s="25">
        <v>0</v>
      </c>
      <c r="AZ23" s="25">
        <v>-8.86151298122573E-7</v>
      </c>
      <c r="BA23" s="25">
        <v>2.8817142805652098E-5</v>
      </c>
      <c r="BB23" s="25">
        <v>2.3959202354204202E-6</v>
      </c>
      <c r="BC23" s="25">
        <v>1.67016754955974E-5</v>
      </c>
      <c r="BD23" s="25">
        <v>0</v>
      </c>
      <c r="BE23" s="25">
        <v>4.6068108051293299E-6</v>
      </c>
      <c r="BF23" s="25">
        <v>2.9099329810071701E-6</v>
      </c>
      <c r="BG23" s="25">
        <v>1.8531091796647E-6</v>
      </c>
      <c r="BH23" s="25">
        <v>6.8469811211756902E-6</v>
      </c>
      <c r="BI23" s="25">
        <v>1.0823351735701099E-6</v>
      </c>
      <c r="BJ23" s="25">
        <v>2.8144348986136701E-6</v>
      </c>
      <c r="BK23" s="25">
        <v>4.3418991313794101E-7</v>
      </c>
      <c r="BL23" s="25">
        <v>-2.3293010844371198E-6</v>
      </c>
      <c r="BM23" s="25">
        <v>-7.6079803585986005E-7</v>
      </c>
      <c r="BN23" s="25">
        <v>0</v>
      </c>
      <c r="BO23" s="25">
        <v>2.06241466217712E-7</v>
      </c>
      <c r="BP23" s="25">
        <v>2.16076446460193E-6</v>
      </c>
      <c r="BQ23" s="25">
        <v>3.1219983614636102E-6</v>
      </c>
      <c r="BR23" s="25">
        <v>-4.6685709919203699E-6</v>
      </c>
      <c r="BS23" s="25">
        <v>-2.8166988168791601E-6</v>
      </c>
      <c r="BT23" s="25">
        <v>1.2324650816005901E-5</v>
      </c>
      <c r="BU23" s="25">
        <v>1.52114077544967E-6</v>
      </c>
      <c r="BV23" s="25">
        <v>1.05879160226624E-6</v>
      </c>
      <c r="BW23" s="25">
        <v>2.5387761012562997E-7</v>
      </c>
      <c r="BX23" s="25">
        <v>-2.1220178758581099E-6</v>
      </c>
      <c r="BY23" s="25">
        <v>-8.6930692652928702E-5</v>
      </c>
      <c r="BZ23" s="25">
        <v>0</v>
      </c>
      <c r="CA23" s="25">
        <v>-1.01034170959955E-5</v>
      </c>
      <c r="CB23" s="25">
        <v>-8.4111140710266499E-6</v>
      </c>
      <c r="CC23" s="25">
        <v>5.2353666246272397E-6</v>
      </c>
      <c r="CD23" s="25">
        <v>-3.0173260958405402E-7</v>
      </c>
      <c r="CE23" s="25">
        <v>0</v>
      </c>
      <c r="CF23" s="25">
        <v>0</v>
      </c>
      <c r="CG23" s="25">
        <v>0</v>
      </c>
      <c r="CH23" s="25">
        <v>1.16644787951043E-8</v>
      </c>
      <c r="CI23" s="25">
        <v>-8.7834236685831301E-8</v>
      </c>
      <c r="CJ23" s="25">
        <v>-6.6965012454214398E-8</v>
      </c>
      <c r="CK23" s="25">
        <v>-7.8832175826644706E-8</v>
      </c>
      <c r="CL23" s="25">
        <v>-3.0844016936509098E-9</v>
      </c>
      <c r="CM23" s="25">
        <v>3.3937881304067101E-8</v>
      </c>
      <c r="CN23" s="25">
        <v>2.5246816051049498E-7</v>
      </c>
      <c r="CO23" s="25">
        <v>-2.10118631751524E-8</v>
      </c>
      <c r="CP23" s="25">
        <v>3.1368481799292399E-7</v>
      </c>
      <c r="CQ23" s="25">
        <v>1.11809383708693E-7</v>
      </c>
      <c r="CR23" s="25">
        <v>5.5637967162684501E-8</v>
      </c>
      <c r="CS23" s="25">
        <v>-4.7906108338910998E-10</v>
      </c>
      <c r="CT23" s="25">
        <v>7.7902847849865896E-8</v>
      </c>
      <c r="CU23" s="25">
        <v>-7.2474556130090599E-8</v>
      </c>
      <c r="CV23" s="25">
        <v>-1.8608834469196199E-7</v>
      </c>
      <c r="CW23" s="25">
        <v>1.0623875095610701E-6</v>
      </c>
      <c r="CX23" s="25">
        <v>-3.6708846971216698E-7</v>
      </c>
      <c r="CY23" s="25">
        <v>-1.14569220608355E-7</v>
      </c>
      <c r="CZ23" s="25">
        <v>3.56130340262614E-7</v>
      </c>
      <c r="DA23" s="25">
        <v>1.83770476871497E-7</v>
      </c>
      <c r="DB23" s="25">
        <v>1.7201098040128099E-6</v>
      </c>
      <c r="DC23" s="25">
        <v>-3.0195253546455601E-6</v>
      </c>
      <c r="DD23" s="25">
        <v>1.54326693362144E-6</v>
      </c>
      <c r="DE23" s="25">
        <v>-3.2186859961686301E-6</v>
      </c>
      <c r="DF23" s="25">
        <v>6.7769912708127302E-8</v>
      </c>
      <c r="DG23" s="25">
        <v>-4.1050171837687901E-7</v>
      </c>
      <c r="DH23" s="25">
        <v>-3.2971213131551801E-6</v>
      </c>
      <c r="DI23" s="25">
        <v>3.5861879262768898E-7</v>
      </c>
      <c r="DJ23" s="25">
        <v>-8.2703468454186298E-7</v>
      </c>
      <c r="DK23" s="25">
        <v>4.4846355630541201E-6</v>
      </c>
      <c r="DL23" s="25">
        <v>-1.01955534673394E-6</v>
      </c>
      <c r="DM23" s="25">
        <v>4.3858544527034402E-7</v>
      </c>
      <c r="DN23" s="25">
        <v>-2.8007736777645599E-6</v>
      </c>
      <c r="DO23" s="25">
        <v>-3.7612856820245498E-6</v>
      </c>
      <c r="DP23" s="25">
        <v>-1.13463025636589E-6</v>
      </c>
      <c r="DQ23" s="25">
        <v>-2.0312378525829402E-6</v>
      </c>
      <c r="DR23" s="25">
        <v>-1.47191703573506E-6</v>
      </c>
      <c r="DS23" s="25">
        <v>-1.24515468857052E-6</v>
      </c>
      <c r="DT23" s="25">
        <v>4.5025481747380498E-7</v>
      </c>
      <c r="DU23" s="25">
        <v>1.9159171474683999E-7</v>
      </c>
      <c r="DV23" s="25">
        <v>2.8924144210873E-6</v>
      </c>
      <c r="DW23" s="25">
        <v>-1.63656106134817E-6</v>
      </c>
      <c r="DX23" s="25">
        <v>2.7024492896144399E-6</v>
      </c>
      <c r="DY23" s="25">
        <v>-6.4387872204705801E-6</v>
      </c>
      <c r="DZ23" s="25">
        <v>-1.64629606022844E-6</v>
      </c>
      <c r="EA23" s="25">
        <v>-2.3696013139033701E-6</v>
      </c>
      <c r="EB23" s="25">
        <v>6.5903213784251695E-7</v>
      </c>
      <c r="EC23" s="25">
        <v>-7.25127203032069E-6</v>
      </c>
      <c r="ED23" s="25">
        <v>-5.8727002098491403E-6</v>
      </c>
      <c r="EE23" s="25">
        <v>-2.5968645899321499E-6</v>
      </c>
      <c r="EF23" s="25">
        <v>3.6109082012652302E-6</v>
      </c>
      <c r="EG23" s="25">
        <v>5.56401743069942E-6</v>
      </c>
      <c r="EH23" s="25">
        <v>3.7268384949800499E-6</v>
      </c>
      <c r="EI23" s="25">
        <v>-1.76489417665036E-6</v>
      </c>
      <c r="EJ23" s="25">
        <v>2.5422008716739099E-6</v>
      </c>
      <c r="EK23" s="25">
        <v>7.5063002945715601E-7</v>
      </c>
      <c r="EL23" s="25">
        <v>1.8005473984965101E-7</v>
      </c>
      <c r="EM23" s="25">
        <v>1.33067155753082E-6</v>
      </c>
      <c r="EN23" s="25">
        <v>-5.2995184974116202E-6</v>
      </c>
      <c r="EO23" s="25">
        <v>4.1324777909551804E-6</v>
      </c>
      <c r="EP23" s="25">
        <v>-1.0296867442638499E-5</v>
      </c>
      <c r="EQ23" s="25">
        <v>2.86305803189283E-6</v>
      </c>
      <c r="ER23" s="25">
        <v>1.3999903456502701E-5</v>
      </c>
      <c r="ES23" s="27">
        <v>8.5324629171214706E-6</v>
      </c>
    </row>
    <row r="24" spans="2:149" x14ac:dyDescent="0.25">
      <c r="B24" s="13"/>
      <c r="C24" s="12"/>
      <c r="D24" s="12"/>
      <c r="E24" s="50"/>
      <c r="G24" s="206"/>
      <c r="H24" s="7" t="s">
        <v>313</v>
      </c>
      <c r="I24" s="22">
        <f>IF($C$21&gt;4,1,0)</f>
        <v>0</v>
      </c>
      <c r="J24" s="23">
        <v>3.9236415456037503E-2</v>
      </c>
      <c r="P24" s="7" t="str">
        <f t="shared" si="2"/>
        <v>X</v>
      </c>
      <c r="Q24" s="7" t="str">
        <f t="shared" si="3"/>
        <v>X</v>
      </c>
      <c r="R24" s="7" t="str">
        <v>IMD5</v>
      </c>
      <c r="S24" s="128" t="s">
        <v>313</v>
      </c>
      <c r="T24" s="25">
        <v>3.7458208646958303E-8</v>
      </c>
      <c r="U24" s="25">
        <v>-2.0364889935842501E-5</v>
      </c>
      <c r="V24" s="25">
        <v>8.0388225815107601E-7</v>
      </c>
      <c r="W24" s="24">
        <v>-1.47102745655456E-4</v>
      </c>
      <c r="X24" s="24">
        <v>3.0911064796163598E-4</v>
      </c>
      <c r="Y24" s="25">
        <v>6.4757602094872403E-6</v>
      </c>
      <c r="Z24" s="25">
        <v>-1.26481862555502E-5</v>
      </c>
      <c r="AA24" s="25">
        <v>-2.6831508242810001E-6</v>
      </c>
      <c r="AB24" s="25">
        <v>1.28714406789E-6</v>
      </c>
      <c r="AC24" s="25">
        <v>-2.1654280935017198E-6</v>
      </c>
      <c r="AD24" s="25">
        <v>-3.4928581402513701E-7</v>
      </c>
      <c r="AE24" s="25">
        <v>1.74908307819926E-6</v>
      </c>
      <c r="AF24" s="25">
        <v>2.2832462707992801E-6</v>
      </c>
      <c r="AG24" s="25">
        <v>1.5378356551682199E-5</v>
      </c>
      <c r="AH24" s="25">
        <v>-1.1358792891526601E-6</v>
      </c>
      <c r="AI24" s="25">
        <v>-1.9311288402604399E-5</v>
      </c>
      <c r="AJ24" s="25">
        <v>3.53671648770886E-6</v>
      </c>
      <c r="AK24" s="25">
        <v>-8.5791600285253301E-6</v>
      </c>
      <c r="AL24" s="25">
        <v>7.0117606919567103E-6</v>
      </c>
      <c r="AM24" s="25">
        <v>-2.0367123853547101E-6</v>
      </c>
      <c r="AN24" s="25">
        <v>1.3953773332403701E-5</v>
      </c>
      <c r="AO24" s="25">
        <v>-5.0578671127529604E-7</v>
      </c>
      <c r="AP24" s="25">
        <v>-2.5617875576161402E-5</v>
      </c>
      <c r="AQ24" s="25">
        <v>7.0867009573203703E-7</v>
      </c>
      <c r="AR24" s="25">
        <v>0</v>
      </c>
      <c r="AS24" s="25">
        <v>6.2494888591403402E-6</v>
      </c>
      <c r="AT24" s="25">
        <v>-7.5688352434806297E-6</v>
      </c>
      <c r="AU24" s="25">
        <v>0</v>
      </c>
      <c r="AV24" s="25">
        <v>8.5642984433433396E-6</v>
      </c>
      <c r="AW24" s="25">
        <v>-7.4297110437929704E-7</v>
      </c>
      <c r="AX24" s="25">
        <v>-7.2345738972879597E-6</v>
      </c>
      <c r="AY24" s="25">
        <v>0</v>
      </c>
      <c r="AZ24" s="25">
        <v>3.1226442098791301E-6</v>
      </c>
      <c r="BA24" s="25">
        <v>1.4703355901411599E-5</v>
      </c>
      <c r="BB24" s="25">
        <v>-3.7078483773952302E-6</v>
      </c>
      <c r="BC24" s="25">
        <v>6.3877678882529897E-6</v>
      </c>
      <c r="BD24" s="25">
        <v>0</v>
      </c>
      <c r="BE24" s="25">
        <v>-1.50486570160913E-5</v>
      </c>
      <c r="BF24" s="25">
        <v>-1.5618000081215699E-5</v>
      </c>
      <c r="BG24" s="25">
        <v>1.08751582314985E-5</v>
      </c>
      <c r="BH24" s="25">
        <v>-6.4936825459070702E-5</v>
      </c>
      <c r="BI24" s="25">
        <v>1.2160971523606401E-6</v>
      </c>
      <c r="BJ24" s="25">
        <v>-6.1043657068600699E-6</v>
      </c>
      <c r="BK24" s="25">
        <v>-3.6284305761788E-6</v>
      </c>
      <c r="BL24" s="25">
        <v>-1.18997436160826E-6</v>
      </c>
      <c r="BM24" s="25">
        <v>-4.0554374237440804E-6</v>
      </c>
      <c r="BN24" s="25">
        <v>0</v>
      </c>
      <c r="BO24" s="25">
        <v>-5.09692341648713E-6</v>
      </c>
      <c r="BP24" s="25">
        <v>-5.1240633985411399E-6</v>
      </c>
      <c r="BQ24" s="25">
        <v>7.6853479993097598E-7</v>
      </c>
      <c r="BR24" s="25">
        <v>-1.4960009829872401E-7</v>
      </c>
      <c r="BS24" s="25">
        <v>1.25173751828117E-5</v>
      </c>
      <c r="BT24" s="25">
        <v>2.5189011724558699E-6</v>
      </c>
      <c r="BU24" s="25">
        <v>-1.0035807039891001E-6</v>
      </c>
      <c r="BV24" s="25">
        <v>3.3175389224240098E-6</v>
      </c>
      <c r="BW24" s="25">
        <v>2.39448414283722E-6</v>
      </c>
      <c r="BX24" s="25">
        <v>-1.2192735550836001E-6</v>
      </c>
      <c r="BY24" s="25">
        <v>7.1856633224459898E-5</v>
      </c>
      <c r="BZ24" s="25">
        <v>0</v>
      </c>
      <c r="CA24" s="25">
        <v>-1.67273770342376E-6</v>
      </c>
      <c r="CB24" s="25">
        <v>1.0406598092100101E-5</v>
      </c>
      <c r="CC24" s="25">
        <v>-2.5672760630053902E-6</v>
      </c>
      <c r="CD24" s="25">
        <v>-2.8788475662635901E-6</v>
      </c>
      <c r="CE24" s="25">
        <v>0</v>
      </c>
      <c r="CF24" s="25">
        <v>0</v>
      </c>
      <c r="CG24" s="25">
        <v>0</v>
      </c>
      <c r="CH24" s="25">
        <v>-1.1846055147710501E-8</v>
      </c>
      <c r="CI24" s="25">
        <v>6.8647942144804102E-8</v>
      </c>
      <c r="CJ24" s="25">
        <v>1.1991163060509199E-7</v>
      </c>
      <c r="CK24" s="25">
        <v>-5.9882310623721306E-8</v>
      </c>
      <c r="CL24" s="25">
        <v>5.41727237554407E-8</v>
      </c>
      <c r="CM24" s="25">
        <v>1.16392308917508E-7</v>
      </c>
      <c r="CN24" s="25">
        <v>-5.0934439292228897E-8</v>
      </c>
      <c r="CO24" s="25">
        <v>1.5501805734923299E-7</v>
      </c>
      <c r="CP24" s="25">
        <v>2.8648970418261099E-7</v>
      </c>
      <c r="CQ24" s="25">
        <v>3.3765827211655401E-7</v>
      </c>
      <c r="CR24" s="25">
        <v>-1.6912290749321699E-7</v>
      </c>
      <c r="CS24" s="25">
        <v>-4.4352218375502301E-8</v>
      </c>
      <c r="CT24" s="25">
        <v>2.6577835057358998E-8</v>
      </c>
      <c r="CU24" s="25">
        <v>1.6043603077684099E-7</v>
      </c>
      <c r="CV24" s="25">
        <v>-8.37109250321835E-8</v>
      </c>
      <c r="CW24" s="25">
        <v>-6.1010996326491805E-7</v>
      </c>
      <c r="CX24" s="25">
        <v>-1.98968546563224E-7</v>
      </c>
      <c r="CY24" s="25">
        <v>2.8957759642482698E-7</v>
      </c>
      <c r="CZ24" s="25">
        <v>-2.37917208984559E-7</v>
      </c>
      <c r="DA24" s="25">
        <v>2.7749888757236901E-8</v>
      </c>
      <c r="DB24" s="25">
        <v>3.48094064521212E-7</v>
      </c>
      <c r="DC24" s="25">
        <v>-1.4481835716514401E-6</v>
      </c>
      <c r="DD24" s="25">
        <v>-1.6332156520305799E-6</v>
      </c>
      <c r="DE24" s="25">
        <v>6.5717179467026596E-7</v>
      </c>
      <c r="DF24" s="25">
        <v>2.9951187299004401E-6</v>
      </c>
      <c r="DG24" s="25">
        <v>9.8411317791697296E-7</v>
      </c>
      <c r="DH24" s="25">
        <v>4.2171252423438299E-6</v>
      </c>
      <c r="DI24" s="25">
        <v>-2.3794006771999801E-6</v>
      </c>
      <c r="DJ24" s="25">
        <v>2.5419905155280801E-6</v>
      </c>
      <c r="DK24" s="25">
        <v>1.4703965942202801E-6</v>
      </c>
      <c r="DL24" s="25">
        <v>9.9902221164406196E-6</v>
      </c>
      <c r="DM24" s="25">
        <v>-1.78959234569494E-6</v>
      </c>
      <c r="DN24" s="25">
        <v>6.4127809230992699E-6</v>
      </c>
      <c r="DO24" s="25">
        <v>-9.8216442385114699E-8</v>
      </c>
      <c r="DP24" s="25">
        <v>-1.16775130618434E-6</v>
      </c>
      <c r="DQ24" s="25">
        <v>-4.9815194660295801E-8</v>
      </c>
      <c r="DR24" s="25">
        <v>4.6437050045242198E-7</v>
      </c>
      <c r="DS24" s="25">
        <v>-4.3127418014436798E-6</v>
      </c>
      <c r="DT24" s="25">
        <v>-1.6358843761199E-6</v>
      </c>
      <c r="DU24" s="25">
        <v>-6.4126911291313002E-6</v>
      </c>
      <c r="DV24" s="25">
        <v>-6.1166987932172296E-6</v>
      </c>
      <c r="DW24" s="25">
        <v>1.1569729206286801E-6</v>
      </c>
      <c r="DX24" s="25">
        <v>-4.1166780253205597E-6</v>
      </c>
      <c r="DY24" s="25">
        <v>1.6188313567751401E-6</v>
      </c>
      <c r="DZ24" s="25">
        <v>1.53067707329382E-6</v>
      </c>
      <c r="EA24" s="25">
        <v>1.7252254171678001E-5</v>
      </c>
      <c r="EB24" s="25">
        <v>-5.5563689308093497E-6</v>
      </c>
      <c r="EC24" s="25">
        <v>2.2433302785806302E-6</v>
      </c>
      <c r="ED24" s="25">
        <v>8.4432707269423902E-6</v>
      </c>
      <c r="EE24" s="25">
        <v>6.2149297948583898E-6</v>
      </c>
      <c r="EF24" s="25">
        <v>-3.1407046152659698E-6</v>
      </c>
      <c r="EG24" s="25">
        <v>-3.1283738353946098E-6</v>
      </c>
      <c r="EH24" s="25">
        <v>-1.22262869063247E-5</v>
      </c>
      <c r="EI24" s="25">
        <v>1.1049564127064E-5</v>
      </c>
      <c r="EJ24" s="25">
        <v>-5.3341905927678098E-7</v>
      </c>
      <c r="EK24" s="25">
        <v>-2.6943684324621601E-6</v>
      </c>
      <c r="EL24" s="25">
        <v>-4.2748182174952098E-6</v>
      </c>
      <c r="EM24" s="25">
        <v>-7.0659894727570896E-6</v>
      </c>
      <c r="EN24" s="25">
        <v>7.06706142701167E-6</v>
      </c>
      <c r="EO24" s="25">
        <v>-3.26782530903692E-5</v>
      </c>
      <c r="EP24" s="25">
        <v>1.56534019519026E-5</v>
      </c>
      <c r="EQ24" s="25">
        <v>-6.2140724001742196E-6</v>
      </c>
      <c r="ER24" s="25">
        <v>-3.0762510624124101E-5</v>
      </c>
      <c r="ES24" s="27">
        <v>4.8032098410237199E-6</v>
      </c>
    </row>
    <row r="25" spans="2:149" x14ac:dyDescent="0.25">
      <c r="B25" s="13" t="s">
        <v>66</v>
      </c>
      <c r="C25" s="1">
        <f>INDEX(Input_Cases!$B:$C,MATCH('D2T Male'!$B25,Input_Cases!$B:$B,0),2)</f>
        <v>28</v>
      </c>
      <c r="D25" s="12"/>
      <c r="E25" s="50"/>
      <c r="G25" s="204" t="s">
        <v>66</v>
      </c>
      <c r="H25" s="7" t="s">
        <v>6</v>
      </c>
      <c r="I25" s="22">
        <f>IF($C$25&lt;18.5,1,0)</f>
        <v>0</v>
      </c>
      <c r="J25" s="23">
        <v>0.55660365347447305</v>
      </c>
      <c r="P25" s="7" t="str">
        <f t="shared" si="2"/>
        <v>X</v>
      </c>
      <c r="Q25" s="7" t="str">
        <f t="shared" si="3"/>
        <v>X</v>
      </c>
      <c r="R25" s="7" t="str">
        <v>BMI1</v>
      </c>
      <c r="S25" s="128" t="s">
        <v>6</v>
      </c>
      <c r="T25" s="25">
        <v>-2.20270793547092E-6</v>
      </c>
      <c r="U25" s="25">
        <v>1.3353363286966599E-5</v>
      </c>
      <c r="V25" s="25">
        <v>-2.14952469545981E-6</v>
      </c>
      <c r="W25" s="25">
        <v>-7.6515873779300201E-6</v>
      </c>
      <c r="X25" s="25">
        <v>6.47576020947578E-6</v>
      </c>
      <c r="Y25" s="24">
        <v>3.1142371517379999E-3</v>
      </c>
      <c r="Z25" s="24">
        <v>1.2527264942654599E-4</v>
      </c>
      <c r="AA25" s="25">
        <v>7.5399885572465295E-5</v>
      </c>
      <c r="AB25" s="25">
        <v>-1.08686783927865E-6</v>
      </c>
      <c r="AC25" s="25">
        <v>-2.9523649292700802E-7</v>
      </c>
      <c r="AD25" s="25">
        <v>-2.0827362720909501E-7</v>
      </c>
      <c r="AE25" s="25">
        <v>2.5069551548697502E-5</v>
      </c>
      <c r="AF25" s="25">
        <v>-5.6481021282590704E-6</v>
      </c>
      <c r="AG25" s="25">
        <v>-2.8048275362714099E-5</v>
      </c>
      <c r="AH25" s="25">
        <v>-4.6832291531983402E-7</v>
      </c>
      <c r="AI25" s="25">
        <v>8.0429051635425592E-6</v>
      </c>
      <c r="AJ25" s="25">
        <v>1.13966755824927E-5</v>
      </c>
      <c r="AK25" s="25">
        <v>-3.2379624580900402E-6</v>
      </c>
      <c r="AL25" s="25">
        <v>1.0807545017748501E-5</v>
      </c>
      <c r="AM25" s="25">
        <v>1.45001714930613E-5</v>
      </c>
      <c r="AN25" s="25">
        <v>-3.5524939007069902E-5</v>
      </c>
      <c r="AO25" s="25">
        <v>1.8862485812919401E-6</v>
      </c>
      <c r="AP25" s="24">
        <v>-1.0611551991457801E-4</v>
      </c>
      <c r="AQ25" s="25">
        <v>-3.2232816076436298E-6</v>
      </c>
      <c r="AR25" s="25">
        <v>0</v>
      </c>
      <c r="AS25" s="25">
        <v>-5.7429016120114299E-5</v>
      </c>
      <c r="AT25" s="25">
        <v>-5.5325281830665403E-5</v>
      </c>
      <c r="AU25" s="25">
        <v>0</v>
      </c>
      <c r="AV25" s="25">
        <v>-2.6761498415637799E-5</v>
      </c>
      <c r="AW25" s="25">
        <v>-8.0186578075868906E-5</v>
      </c>
      <c r="AX25" s="25">
        <v>-4.49277401802024E-5</v>
      </c>
      <c r="AY25" s="25">
        <v>0</v>
      </c>
      <c r="AZ25" s="25">
        <v>-3.1592065564396398E-7</v>
      </c>
      <c r="BA25" s="25">
        <v>8.23707459134539E-5</v>
      </c>
      <c r="BB25" s="25">
        <v>-2.3632656323407302E-6</v>
      </c>
      <c r="BC25" s="25">
        <v>-1.10778638591689E-5</v>
      </c>
      <c r="BD25" s="25">
        <v>0</v>
      </c>
      <c r="BE25" s="25">
        <v>-4.7112650890991698E-5</v>
      </c>
      <c r="BF25" s="25">
        <v>-1.36836608745231E-5</v>
      </c>
      <c r="BG25" s="25">
        <v>1.13151601320576E-5</v>
      </c>
      <c r="BH25" s="25">
        <v>6.2946844352989201E-6</v>
      </c>
      <c r="BI25" s="25">
        <v>-5.8999230032295601E-6</v>
      </c>
      <c r="BJ25" s="25">
        <v>3.5947275333225498E-5</v>
      </c>
      <c r="BK25" s="25">
        <v>-6.9658204682411702E-6</v>
      </c>
      <c r="BL25" s="25">
        <v>-3.3552457835291599E-6</v>
      </c>
      <c r="BM25" s="25">
        <v>-1.18266579430649E-5</v>
      </c>
      <c r="BN25" s="25">
        <v>0</v>
      </c>
      <c r="BO25" s="25">
        <v>-2.3792180809810699E-5</v>
      </c>
      <c r="BP25" s="25">
        <v>1.50210674935127E-5</v>
      </c>
      <c r="BQ25" s="25">
        <v>8.6961077777405603E-6</v>
      </c>
      <c r="BR25" s="25">
        <v>-1.6674485925269999E-5</v>
      </c>
      <c r="BS25" s="25">
        <v>1.97588409820195E-5</v>
      </c>
      <c r="BT25" s="25">
        <v>-3.9111525760576099E-5</v>
      </c>
      <c r="BU25" s="25">
        <v>-1.5764616990221501E-6</v>
      </c>
      <c r="BV25" s="25">
        <v>-7.5200779822364698E-6</v>
      </c>
      <c r="BW25" s="25">
        <v>-6.5723928192744296E-7</v>
      </c>
      <c r="BX25" s="25">
        <v>-8.5289185906172105E-6</v>
      </c>
      <c r="BY25" s="24">
        <v>2.78742778248155E-4</v>
      </c>
      <c r="BZ25" s="25">
        <v>0</v>
      </c>
      <c r="CA25" s="25">
        <v>-1.5877225072902401E-5</v>
      </c>
      <c r="CB25" s="25">
        <v>3.6954394219360097E-5</v>
      </c>
      <c r="CC25" s="25">
        <v>-9.5438454170448808E-6</v>
      </c>
      <c r="CD25" s="25">
        <v>4.3958493228392202E-6</v>
      </c>
      <c r="CE25" s="25">
        <v>0</v>
      </c>
      <c r="CF25" s="25">
        <v>0</v>
      </c>
      <c r="CG25" s="25">
        <v>0</v>
      </c>
      <c r="CH25" s="25">
        <v>2.6230076181229599E-8</v>
      </c>
      <c r="CI25" s="25">
        <v>-3.4481588156207902E-7</v>
      </c>
      <c r="CJ25" s="25">
        <v>6.0839332143023703E-7</v>
      </c>
      <c r="CK25" s="25">
        <v>1.3425704353614699E-6</v>
      </c>
      <c r="CL25" s="25">
        <v>-5.7514496987684795E-7</v>
      </c>
      <c r="CM25" s="25">
        <v>5.8835505240938802E-7</v>
      </c>
      <c r="CN25" s="25">
        <v>1.17447039124077E-6</v>
      </c>
      <c r="CO25" s="25">
        <v>-3.2214860825838199E-7</v>
      </c>
      <c r="CP25" s="25">
        <v>-1.3977395745543201E-7</v>
      </c>
      <c r="CQ25" s="25">
        <v>1.3318384281745499E-6</v>
      </c>
      <c r="CR25" s="25">
        <v>5.4240731521243401E-7</v>
      </c>
      <c r="CS25" s="25">
        <v>1.29768863718537E-7</v>
      </c>
      <c r="CT25" s="25">
        <v>-4.6472601425890001E-7</v>
      </c>
      <c r="CU25" s="25">
        <v>-4.3427577831730202E-7</v>
      </c>
      <c r="CV25" s="25">
        <v>1.3925270263287E-6</v>
      </c>
      <c r="CW25" s="25">
        <v>-6.4245813930678101E-6</v>
      </c>
      <c r="CX25" s="25">
        <v>-1.2079990159532101E-6</v>
      </c>
      <c r="CY25" s="25">
        <v>1.74937005570409E-6</v>
      </c>
      <c r="CZ25" s="25">
        <v>5.7023133706713596E-7</v>
      </c>
      <c r="DA25" s="25">
        <v>-1.3535893499399601E-7</v>
      </c>
      <c r="DB25" s="25">
        <v>-1.41245488429207E-5</v>
      </c>
      <c r="DC25" s="25">
        <v>7.4621077690878896E-6</v>
      </c>
      <c r="DD25" s="25">
        <v>2.81209316322212E-6</v>
      </c>
      <c r="DE25" s="25">
        <v>-1.2137984674311001E-5</v>
      </c>
      <c r="DF25" s="25">
        <v>1.81386106954788E-6</v>
      </c>
      <c r="DG25" s="25">
        <v>-1.0117897636686599E-6</v>
      </c>
      <c r="DH25" s="25">
        <v>3.7530624015338501E-6</v>
      </c>
      <c r="DI25" s="25">
        <v>-3.3418975087773001E-5</v>
      </c>
      <c r="DJ25" s="25">
        <v>6.1460658593335102E-6</v>
      </c>
      <c r="DK25" s="25">
        <v>6.7577740027345201E-6</v>
      </c>
      <c r="DL25" s="25">
        <v>-1.18978153724942E-5</v>
      </c>
      <c r="DM25" s="25">
        <v>-5.6639642405548796E-6</v>
      </c>
      <c r="DN25" s="25">
        <v>2.6051738570355301E-6</v>
      </c>
      <c r="DO25" s="25">
        <v>4.8992672817099102E-6</v>
      </c>
      <c r="DP25" s="25">
        <v>4.5726439436408396E-6</v>
      </c>
      <c r="DQ25" s="25">
        <v>-8.69144198745921E-5</v>
      </c>
      <c r="DR25" s="25">
        <v>-3.8941776928242598E-5</v>
      </c>
      <c r="DS25" s="25">
        <v>2.9994467471976E-5</v>
      </c>
      <c r="DT25" s="25">
        <v>1.6086479397766E-5</v>
      </c>
      <c r="DU25" s="25">
        <v>-2.0674981521459401E-5</v>
      </c>
      <c r="DV25" s="25">
        <v>-7.8081697220451207E-6</v>
      </c>
      <c r="DW25" s="25">
        <v>-1.16291320903003E-5</v>
      </c>
      <c r="DX25" s="25">
        <v>7.6074850354596903E-6</v>
      </c>
      <c r="DY25" s="25">
        <v>2.8772994605032199E-5</v>
      </c>
      <c r="DZ25" s="25">
        <v>-3.7532950713021003E-5</v>
      </c>
      <c r="EA25" s="25">
        <v>-1.6605453233760101E-5</v>
      </c>
      <c r="EB25" s="25">
        <v>5.6540670225614598E-6</v>
      </c>
      <c r="EC25" s="25">
        <v>-4.9690483036491904E-6</v>
      </c>
      <c r="ED25" s="25">
        <v>-1.7971141550752901E-5</v>
      </c>
      <c r="EE25" s="25">
        <v>3.0397142148333201E-5</v>
      </c>
      <c r="EF25" s="25">
        <v>5.79919838420365E-5</v>
      </c>
      <c r="EG25" s="25">
        <v>2.9646725888866099E-5</v>
      </c>
      <c r="EH25" s="25">
        <v>8.7269440050220005E-6</v>
      </c>
      <c r="EI25" s="25">
        <v>1.9405403360195801E-5</v>
      </c>
      <c r="EJ25" s="24">
        <v>-2.6439070629591102E-3</v>
      </c>
      <c r="EK25" s="25">
        <v>-1.17685844842809E-5</v>
      </c>
      <c r="EL25" s="25">
        <v>3.4189409152827999E-5</v>
      </c>
      <c r="EM25" s="25">
        <v>3.2912939753880101E-6</v>
      </c>
      <c r="EN25" s="25">
        <v>-7.0944386084277901E-5</v>
      </c>
      <c r="EO25" s="25">
        <v>-9.3785349405939092E-6</v>
      </c>
      <c r="EP25" s="25">
        <v>6.5593643480331702E-5</v>
      </c>
      <c r="EQ25" s="24">
        <v>-1.4863007574632799E-3</v>
      </c>
      <c r="ER25" s="24">
        <v>1.7859220214124199E-4</v>
      </c>
      <c r="ES25" s="27">
        <v>6.1814415440760394E-5</v>
      </c>
    </row>
    <row r="26" spans="2:149" x14ac:dyDescent="0.25">
      <c r="B26" s="13"/>
      <c r="C26" s="12"/>
      <c r="D26" s="12"/>
      <c r="E26" s="50"/>
      <c r="G26" s="205"/>
      <c r="H26" s="7" t="s">
        <v>8</v>
      </c>
      <c r="I26" s="22">
        <f>IF($C$25&gt;=25,1,0)</f>
        <v>1</v>
      </c>
      <c r="J26" s="23">
        <v>-0.59362625227158905</v>
      </c>
      <c r="P26" s="7" t="str">
        <f t="shared" si="2"/>
        <v>X</v>
      </c>
      <c r="Q26" s="7" t="str">
        <f t="shared" si="3"/>
        <v>X</v>
      </c>
      <c r="R26" s="7" t="str">
        <v>BMI2</v>
      </c>
      <c r="S26" s="128" t="s">
        <v>8</v>
      </c>
      <c r="T26" s="25">
        <v>8.4324705684454002E-5</v>
      </c>
      <c r="U26" s="24">
        <v>-3.1776385107174703E-4</v>
      </c>
      <c r="V26" s="25">
        <v>4.6919484980657902E-6</v>
      </c>
      <c r="W26" s="25">
        <v>1.56328439814433E-6</v>
      </c>
      <c r="X26" s="25">
        <v>-1.26481862555302E-5</v>
      </c>
      <c r="Y26" s="24">
        <v>1.2527264942654401E-4</v>
      </c>
      <c r="Z26" s="24">
        <v>9.4342437010957701E-3</v>
      </c>
      <c r="AA26" s="24">
        <v>-3.8591929908848301E-4</v>
      </c>
      <c r="AB26" s="25">
        <v>-7.6549892777834301E-5</v>
      </c>
      <c r="AC26" s="25">
        <v>-9.9206162461786102E-5</v>
      </c>
      <c r="AD26" s="25">
        <v>9.69951961134E-6</v>
      </c>
      <c r="AE26" s="25">
        <v>-4.7595906110315002E-5</v>
      </c>
      <c r="AF26" s="25">
        <v>-1.9444730438703601E-5</v>
      </c>
      <c r="AG26" s="24">
        <v>-5.5708572362257096E-4</v>
      </c>
      <c r="AH26" s="25">
        <v>1.5820242687787199E-5</v>
      </c>
      <c r="AI26" s="24">
        <v>3.9339294940891401E-4</v>
      </c>
      <c r="AJ26" s="25">
        <v>-3.2418767042322799E-5</v>
      </c>
      <c r="AK26" s="25">
        <v>8.5403192462086902E-6</v>
      </c>
      <c r="AL26" s="25">
        <v>-4.7011167181347997E-5</v>
      </c>
      <c r="AM26" s="25">
        <v>-4.71646581701551E-5</v>
      </c>
      <c r="AN26" s="24">
        <v>-5.9326108229565595E-4</v>
      </c>
      <c r="AO26" s="25">
        <v>7.7178451186567093E-6</v>
      </c>
      <c r="AP26" s="25">
        <v>9.5053945083226806E-5</v>
      </c>
      <c r="AQ26" s="25">
        <v>3.8278254661193502E-5</v>
      </c>
      <c r="AR26" s="25">
        <v>0</v>
      </c>
      <c r="AS26" s="25">
        <v>-3.9528966356357299E-5</v>
      </c>
      <c r="AT26" s="24">
        <v>1.07883076429875E-4</v>
      </c>
      <c r="AU26" s="25">
        <v>0</v>
      </c>
      <c r="AV26" s="25">
        <v>-1.6150954861711201E-5</v>
      </c>
      <c r="AW26" s="24">
        <v>-1.1403800041404701E-4</v>
      </c>
      <c r="AX26" s="25">
        <v>7.3944933321239096E-5</v>
      </c>
      <c r="AY26" s="25">
        <v>0</v>
      </c>
      <c r="AZ26" s="24">
        <v>1.4651303149367599E-4</v>
      </c>
      <c r="BA26" s="24">
        <v>8.0215007219889298E-4</v>
      </c>
      <c r="BB26" s="25">
        <v>2.4397076365592202E-5</v>
      </c>
      <c r="BC26" s="25">
        <v>6.1265739035767496E-5</v>
      </c>
      <c r="BD26" s="25">
        <v>0</v>
      </c>
      <c r="BE26" s="25">
        <v>8.5954336659626403E-5</v>
      </c>
      <c r="BF26" s="24">
        <v>-1.1239292660171399E-4</v>
      </c>
      <c r="BG26" s="25">
        <v>-4.8391301209440397E-5</v>
      </c>
      <c r="BH26" s="24">
        <v>4.90044545696865E-4</v>
      </c>
      <c r="BI26" s="25">
        <v>5.4371556714206099E-7</v>
      </c>
      <c r="BJ26" s="25">
        <v>1.23897488561104E-5</v>
      </c>
      <c r="BK26" s="25">
        <v>2.96914905467741E-5</v>
      </c>
      <c r="BL26" s="25">
        <v>5.2425475626163597E-5</v>
      </c>
      <c r="BM26" s="25">
        <v>-4.0882972955242197E-5</v>
      </c>
      <c r="BN26" s="25">
        <v>0</v>
      </c>
      <c r="BO26" s="24">
        <v>-3.2899513675060498E-4</v>
      </c>
      <c r="BP26" s="25">
        <v>-5.4369372699611598E-5</v>
      </c>
      <c r="BQ26" s="25">
        <v>4.8290984766373398E-6</v>
      </c>
      <c r="BR26" s="25">
        <v>3.1946966771512497E-5</v>
      </c>
      <c r="BS26" s="25">
        <v>-1.8734143055216101E-5</v>
      </c>
      <c r="BT26" s="25">
        <v>9.1107553561468305E-5</v>
      </c>
      <c r="BU26" s="25">
        <v>1.07186963089887E-5</v>
      </c>
      <c r="BV26" s="24">
        <v>4.4387808174130798E-4</v>
      </c>
      <c r="BW26" s="25">
        <v>1.02951788450346E-6</v>
      </c>
      <c r="BX26" s="25">
        <v>1.2575412124826799E-5</v>
      </c>
      <c r="BY26" s="24">
        <v>5.8630173024154996E-4</v>
      </c>
      <c r="BZ26" s="25">
        <v>0</v>
      </c>
      <c r="CA26" s="25">
        <v>-9.7512439854571197E-7</v>
      </c>
      <c r="CB26" s="25">
        <v>1.16799188085469E-5</v>
      </c>
      <c r="CC26" s="24">
        <v>-1.0991111509353199E-4</v>
      </c>
      <c r="CD26" s="25">
        <v>1.08374252293005E-5</v>
      </c>
      <c r="CE26" s="25">
        <v>0</v>
      </c>
      <c r="CF26" s="25">
        <v>0</v>
      </c>
      <c r="CG26" s="25">
        <v>0</v>
      </c>
      <c r="CH26" s="25">
        <v>-5.5183990615611196E-7</v>
      </c>
      <c r="CI26" s="25">
        <v>1.30289376130482E-6</v>
      </c>
      <c r="CJ26" s="25">
        <v>4.72403886817987E-6</v>
      </c>
      <c r="CK26" s="25">
        <v>4.18832388474255E-7</v>
      </c>
      <c r="CL26" s="25">
        <v>-1.0002817962894801E-6</v>
      </c>
      <c r="CM26" s="25">
        <v>-1.1356880804411599E-6</v>
      </c>
      <c r="CN26" s="25">
        <v>1.592139147759E-6</v>
      </c>
      <c r="CO26" s="24">
        <v>-1.2244066831971299E-4</v>
      </c>
      <c r="CP26" s="25">
        <v>4.3668238643062901E-6</v>
      </c>
      <c r="CQ26" s="25">
        <v>-8.9465729684092296E-7</v>
      </c>
      <c r="CR26" s="25">
        <v>8.0159092569767199E-6</v>
      </c>
      <c r="CS26" s="25">
        <v>-5.7321095709228504E-6</v>
      </c>
      <c r="CT26" s="25">
        <v>-6.0299886566328797E-8</v>
      </c>
      <c r="CU26" s="25">
        <v>-4.7853753300999601E-6</v>
      </c>
      <c r="CV26" s="25">
        <v>-1.1164175641432199E-6</v>
      </c>
      <c r="CW26" s="25">
        <v>-1.06151309875846E-5</v>
      </c>
      <c r="CX26" s="25">
        <v>-1.14051605893011E-5</v>
      </c>
      <c r="CY26" s="25">
        <v>3.6679628697777801E-6</v>
      </c>
      <c r="CZ26" s="25">
        <v>7.6594849862506706E-6</v>
      </c>
      <c r="DA26" s="25">
        <v>-3.8318080144754602E-7</v>
      </c>
      <c r="DB26" s="25">
        <v>3.3306909930723099E-6</v>
      </c>
      <c r="DC26" s="25">
        <v>5.9446041225812697E-6</v>
      </c>
      <c r="DD26" s="25">
        <v>-2.7258478688466601E-6</v>
      </c>
      <c r="DE26" s="25">
        <v>-2.60900049341895E-5</v>
      </c>
      <c r="DF26" s="25">
        <v>-2.2885697262828299E-6</v>
      </c>
      <c r="DG26" s="25">
        <v>-5.8389359036850502E-6</v>
      </c>
      <c r="DH26" s="25">
        <v>6.6086398358666099E-6</v>
      </c>
      <c r="DI26" s="25">
        <v>5.3430421341855098E-5</v>
      </c>
      <c r="DJ26" s="24">
        <v>1.27253039790014E-4</v>
      </c>
      <c r="DK26" s="25">
        <v>2.02186052831952E-5</v>
      </c>
      <c r="DL26" s="25">
        <v>3.6565695300728403E-5</v>
      </c>
      <c r="DM26" s="25">
        <v>-1.59216589891483E-5</v>
      </c>
      <c r="DN26" s="24">
        <v>1.59319747950029E-4</v>
      </c>
      <c r="DO26" s="25">
        <v>3.3640059439797299E-6</v>
      </c>
      <c r="DP26" s="24">
        <v>-1.69154434116793E-4</v>
      </c>
      <c r="DQ26" s="25">
        <v>6.0454213371743703E-5</v>
      </c>
      <c r="DR26" s="25">
        <v>9.6042986119515702E-5</v>
      </c>
      <c r="DS26" s="25">
        <v>4.5139386320267899E-5</v>
      </c>
      <c r="DT26" s="25">
        <v>-2.3564786586642399E-5</v>
      </c>
      <c r="DU26" s="25">
        <v>-3.0834498413300401E-5</v>
      </c>
      <c r="DV26" s="24">
        <v>-2.06260247429348E-4</v>
      </c>
      <c r="DW26" s="25">
        <v>7.04542304421673E-6</v>
      </c>
      <c r="DX26" s="25">
        <v>-2.0139675141874401E-5</v>
      </c>
      <c r="DY26" s="25">
        <v>7.7026166282894993E-6</v>
      </c>
      <c r="DZ26" s="25">
        <v>-5.6780966837076398E-5</v>
      </c>
      <c r="EA26" s="25">
        <v>2.1018132763891099E-5</v>
      </c>
      <c r="EB26" s="25">
        <v>3.5080447082422403E-5</v>
      </c>
      <c r="EC26" s="25">
        <v>2.7929565367341901E-5</v>
      </c>
      <c r="ED26" s="25">
        <v>-2.82637324029322E-5</v>
      </c>
      <c r="EE26" s="25">
        <v>3.6943748580339597E-5</v>
      </c>
      <c r="EF26" s="25">
        <v>6.3605426804874901E-5</v>
      </c>
      <c r="EG26" s="25">
        <v>-1.4462500601997301E-5</v>
      </c>
      <c r="EH26" s="25">
        <v>-1.62089124430808E-5</v>
      </c>
      <c r="EI26" s="25">
        <v>-9.2307924248689297E-5</v>
      </c>
      <c r="EJ26" s="25">
        <v>8.6542759964513505E-5</v>
      </c>
      <c r="EK26" s="25">
        <v>2.8159805664295101E-5</v>
      </c>
      <c r="EL26" s="25">
        <v>-2.5247928214481701E-5</v>
      </c>
      <c r="EM26" s="24">
        <v>-1.06365846271902E-4</v>
      </c>
      <c r="EN26" s="25">
        <v>-3.5640588840593099E-6</v>
      </c>
      <c r="EO26" s="25">
        <v>-6.0482089693674398E-5</v>
      </c>
      <c r="EP26" s="25">
        <v>3.5731273552732498E-6</v>
      </c>
      <c r="EQ26" s="24">
        <v>-3.8268895236172502E-4</v>
      </c>
      <c r="ER26" s="24">
        <v>2.2027247254236701E-4</v>
      </c>
      <c r="ES26" s="27">
        <v>2.37863724106892E-5</v>
      </c>
    </row>
    <row r="27" spans="2:149" x14ac:dyDescent="0.25">
      <c r="B27" s="13"/>
      <c r="C27" s="12"/>
      <c r="D27" s="12"/>
      <c r="E27" s="50"/>
      <c r="G27" s="205"/>
      <c r="H27" s="7" t="s">
        <v>10</v>
      </c>
      <c r="I27" s="22">
        <f>IF($C$25&gt;=30,1,0)</f>
        <v>0</v>
      </c>
      <c r="J27" s="23">
        <v>0.21839171406039201</v>
      </c>
      <c r="P27" s="7" t="str">
        <f t="shared" si="2"/>
        <v>X</v>
      </c>
      <c r="Q27" s="7" t="str">
        <f t="shared" si="3"/>
        <v>X</v>
      </c>
      <c r="R27" s="7" t="str">
        <v>BMI3</v>
      </c>
      <c r="S27" s="128" t="s">
        <v>10</v>
      </c>
      <c r="T27" s="25">
        <v>5.1738687630265697E-6</v>
      </c>
      <c r="U27" s="25">
        <v>2.6330511897626101E-5</v>
      </c>
      <c r="V27" s="25">
        <v>-7.0325020182970402E-7</v>
      </c>
      <c r="W27" s="25">
        <v>2.2516675984200101E-6</v>
      </c>
      <c r="X27" s="25">
        <v>-2.6831508242593601E-6</v>
      </c>
      <c r="Y27" s="25">
        <v>7.5399885572459399E-5</v>
      </c>
      <c r="Z27" s="24">
        <v>-3.8591929908844599E-4</v>
      </c>
      <c r="AA27" s="24">
        <v>1.45709144815477E-3</v>
      </c>
      <c r="AB27" s="24">
        <v>-1.25269311795692E-4</v>
      </c>
      <c r="AC27" s="25">
        <v>-1.0396008900021701E-5</v>
      </c>
      <c r="AD27" s="25">
        <v>-4.5211139248476004E-6</v>
      </c>
      <c r="AE27" s="25">
        <v>-2.1166509664703601E-6</v>
      </c>
      <c r="AF27" s="25">
        <v>-2.1984425762577901E-6</v>
      </c>
      <c r="AG27" s="24">
        <v>-1.3483082618553799E-4</v>
      </c>
      <c r="AH27" s="25">
        <v>-2.8419152769642701E-6</v>
      </c>
      <c r="AI27" s="25">
        <v>3.8406831858097702E-5</v>
      </c>
      <c r="AJ27" s="25">
        <v>-5.3502056493327998E-6</v>
      </c>
      <c r="AK27" s="25">
        <v>-1.20976987826647E-5</v>
      </c>
      <c r="AL27" s="25">
        <v>-4.48523275839479E-5</v>
      </c>
      <c r="AM27" s="24">
        <v>2.9493420993369798E-4</v>
      </c>
      <c r="AN27" s="24">
        <v>4.2926574366292097E-4</v>
      </c>
      <c r="AO27" s="25">
        <v>1.09756654744617E-7</v>
      </c>
      <c r="AP27" s="25">
        <v>-1.03648596730213E-5</v>
      </c>
      <c r="AQ27" s="25">
        <v>-5.4996618999460901E-6</v>
      </c>
      <c r="AR27" s="25">
        <v>0</v>
      </c>
      <c r="AS27" s="25">
        <v>-1.6906201753657401E-5</v>
      </c>
      <c r="AT27" s="25">
        <v>7.0337984311290203E-6</v>
      </c>
      <c r="AU27" s="25">
        <v>0</v>
      </c>
      <c r="AV27" s="25">
        <v>-3.1390907892141101E-5</v>
      </c>
      <c r="AW27" s="25">
        <v>-6.2512850517542903E-6</v>
      </c>
      <c r="AX27" s="25">
        <v>-2.86221612492507E-6</v>
      </c>
      <c r="AY27" s="25">
        <v>0</v>
      </c>
      <c r="AZ27" s="25">
        <v>-5.8876574885556404E-6</v>
      </c>
      <c r="BA27" s="25">
        <v>-3.6570974159741003E-5</v>
      </c>
      <c r="BB27" s="25">
        <v>7.2255628093879597E-6</v>
      </c>
      <c r="BC27" s="24">
        <v>3.2112377794672899E-4</v>
      </c>
      <c r="BD27" s="25">
        <v>0</v>
      </c>
      <c r="BE27" s="25">
        <v>-1.1303914697712901E-5</v>
      </c>
      <c r="BF27" s="25">
        <v>-6.0507428741387599E-6</v>
      </c>
      <c r="BG27" s="25">
        <v>-7.5920702364786301E-6</v>
      </c>
      <c r="BH27" s="25">
        <v>-6.8538416181260393E-5</v>
      </c>
      <c r="BI27" s="25">
        <v>1.4124632188778099E-6</v>
      </c>
      <c r="BJ27" s="24">
        <v>3.4587620581198302E-4</v>
      </c>
      <c r="BK27" s="25">
        <v>-7.7813713489707103E-7</v>
      </c>
      <c r="BL27" s="25">
        <v>2.9147110332014399E-5</v>
      </c>
      <c r="BM27" s="25">
        <v>1.8808422084228899E-6</v>
      </c>
      <c r="BN27" s="25">
        <v>0</v>
      </c>
      <c r="BO27" s="25">
        <v>-9.4186107881775395E-5</v>
      </c>
      <c r="BP27" s="25">
        <v>-6.0273625508703297E-6</v>
      </c>
      <c r="BQ27" s="25">
        <v>1.4100301384132499E-6</v>
      </c>
      <c r="BR27" s="25">
        <v>-7.7755246333280197E-6</v>
      </c>
      <c r="BS27" s="25">
        <v>8.1236872764515107E-6</v>
      </c>
      <c r="BT27" s="25">
        <v>-1.3979082400330501E-5</v>
      </c>
      <c r="BU27" s="25">
        <v>6.97616423871019E-6</v>
      </c>
      <c r="BV27" s="25">
        <v>1.15634581159551E-6</v>
      </c>
      <c r="BW27" s="25">
        <v>-1.5793028156222899E-6</v>
      </c>
      <c r="BX27" s="25">
        <v>-2.86149173026976E-6</v>
      </c>
      <c r="BY27" s="24">
        <v>-1.56360128385204E-4</v>
      </c>
      <c r="BZ27" s="25">
        <v>0</v>
      </c>
      <c r="CA27" s="25">
        <v>3.2216836508103998E-6</v>
      </c>
      <c r="CB27" s="25">
        <v>-5.7452584677771399E-5</v>
      </c>
      <c r="CC27" s="25">
        <v>1.4465441302501601E-5</v>
      </c>
      <c r="CD27" s="25">
        <v>5.0321005960533102E-6</v>
      </c>
      <c r="CE27" s="25">
        <v>0</v>
      </c>
      <c r="CF27" s="25">
        <v>0</v>
      </c>
      <c r="CG27" s="25">
        <v>0</v>
      </c>
      <c r="CH27" s="25">
        <v>6.3793684483059595E-8</v>
      </c>
      <c r="CI27" s="25">
        <v>-3.67144862058597E-7</v>
      </c>
      <c r="CJ27" s="25">
        <v>-3.27395310227556E-7</v>
      </c>
      <c r="CK27" s="25">
        <v>2.04744358650668E-7</v>
      </c>
      <c r="CL27" s="25">
        <v>-3.5355683223618001E-6</v>
      </c>
      <c r="CM27" s="25">
        <v>-2.0942080851621899E-8</v>
      </c>
      <c r="CN27" s="25">
        <v>3.0570310185687801E-8</v>
      </c>
      <c r="CO27" s="25">
        <v>4.0673821132944897E-6</v>
      </c>
      <c r="CP27" s="25">
        <v>-4.3080783971932598E-7</v>
      </c>
      <c r="CQ27" s="25">
        <v>2.1196864855887401E-7</v>
      </c>
      <c r="CR27" s="25">
        <v>-5.7734013237961096E-6</v>
      </c>
      <c r="CS27" s="25">
        <v>-9.0031418798272302E-10</v>
      </c>
      <c r="CT27" s="25">
        <v>7.0645478104665596E-7</v>
      </c>
      <c r="CU27" s="25">
        <v>-5.5005378788763601E-7</v>
      </c>
      <c r="CV27" s="25">
        <v>-3.06989270483125E-6</v>
      </c>
      <c r="CW27" s="25">
        <v>1.09508121789752E-6</v>
      </c>
      <c r="CX27" s="25">
        <v>4.9805943676210304E-7</v>
      </c>
      <c r="CY27" s="25">
        <v>4.3640121058725801E-7</v>
      </c>
      <c r="CZ27" s="25">
        <v>1.65377000383976E-6</v>
      </c>
      <c r="DA27" s="25">
        <v>4.4102741936927802E-7</v>
      </c>
      <c r="DB27" s="25">
        <v>6.7099603930463098E-6</v>
      </c>
      <c r="DC27" s="25">
        <v>9.1955560018266792E-6</v>
      </c>
      <c r="DD27" s="25">
        <v>5.7426723564883602E-7</v>
      </c>
      <c r="DE27" s="25">
        <v>-1.8984237486082599E-6</v>
      </c>
      <c r="DF27" s="25">
        <v>-2.3788527546702802E-6</v>
      </c>
      <c r="DG27" s="25">
        <v>-9.6588067794770793E-7</v>
      </c>
      <c r="DH27" s="25">
        <v>-1.2749142459043E-6</v>
      </c>
      <c r="DI27" s="25">
        <v>1.9698044446937202E-6</v>
      </c>
      <c r="DJ27" s="25">
        <v>-5.4933447887568102E-6</v>
      </c>
      <c r="DK27" s="25">
        <v>-7.0835597388835897E-6</v>
      </c>
      <c r="DL27" s="25">
        <v>2.7994452944818398E-6</v>
      </c>
      <c r="DM27" s="25">
        <v>3.8327331170390503E-5</v>
      </c>
      <c r="DN27" s="24">
        <v>-2.6469627452718601E-4</v>
      </c>
      <c r="DO27" s="25">
        <v>2.2274370828746599E-6</v>
      </c>
      <c r="DP27" s="25">
        <v>1.0972665753281299E-5</v>
      </c>
      <c r="DQ27" s="24">
        <v>-2.56745745950077E-4</v>
      </c>
      <c r="DR27" s="24">
        <v>-1.10389302921386E-3</v>
      </c>
      <c r="DS27" s="25">
        <v>-3.0696361172532301E-6</v>
      </c>
      <c r="DT27" s="25">
        <v>9.7863157745922507E-5</v>
      </c>
      <c r="DU27" s="25">
        <v>-3.4465308928935399E-6</v>
      </c>
      <c r="DV27" s="25">
        <v>-3.7060760084094898E-6</v>
      </c>
      <c r="DW27" s="25">
        <v>-9.8504146282107908E-6</v>
      </c>
      <c r="DX27" s="25">
        <v>-6.5324401065933804E-6</v>
      </c>
      <c r="DY27" s="25">
        <v>1.4777944020004601E-5</v>
      </c>
      <c r="DZ27" s="25">
        <v>-1.74841939003986E-5</v>
      </c>
      <c r="EA27" s="25">
        <v>4.9574214225371904E-7</v>
      </c>
      <c r="EB27" s="25">
        <v>-2.7914924058620701E-6</v>
      </c>
      <c r="EC27" s="25">
        <v>-2.7455546163560599E-5</v>
      </c>
      <c r="ED27" s="25">
        <v>2.3890049071901101E-5</v>
      </c>
      <c r="EE27" s="25">
        <v>2.9300858420032001E-5</v>
      </c>
      <c r="EF27" s="25">
        <v>-6.6508148218089802E-7</v>
      </c>
      <c r="EG27" s="25">
        <v>-4.1796763891056999E-7</v>
      </c>
      <c r="EH27" s="25">
        <v>3.2419527540466198E-6</v>
      </c>
      <c r="EI27" s="25">
        <v>-2.58909161978808E-6</v>
      </c>
      <c r="EJ27" s="24">
        <v>-1.09915264280967E-4</v>
      </c>
      <c r="EK27" s="25">
        <v>-1.14929377539982E-5</v>
      </c>
      <c r="EL27" s="25">
        <v>2.4571785837422901E-5</v>
      </c>
      <c r="EM27" s="25">
        <v>-2.42117803191587E-5</v>
      </c>
      <c r="EN27" s="25">
        <v>-1.6563373702983499E-5</v>
      </c>
      <c r="EO27" s="25">
        <v>-6.6627164930942402E-6</v>
      </c>
      <c r="EP27" s="25">
        <v>1.86101587512457E-5</v>
      </c>
      <c r="EQ27" s="25">
        <v>8.8638263266133897E-6</v>
      </c>
      <c r="ER27" s="25">
        <v>7.50541877307754E-5</v>
      </c>
      <c r="ES27" s="27">
        <v>3.5118900460313001E-5</v>
      </c>
    </row>
    <row r="28" spans="2:149" x14ac:dyDescent="0.25">
      <c r="B28" s="13"/>
      <c r="C28" s="12"/>
      <c r="D28" s="12"/>
      <c r="E28" s="50"/>
      <c r="G28" s="205"/>
      <c r="H28" s="7" t="s">
        <v>12</v>
      </c>
      <c r="I28" s="22">
        <f>IF($C$25&gt;=35,1,0)</f>
        <v>0</v>
      </c>
      <c r="J28" s="23">
        <v>5.68009889399494E-2</v>
      </c>
      <c r="P28" s="7" t="str">
        <f t="shared" si="2"/>
        <v>X</v>
      </c>
      <c r="Q28" s="7" t="str">
        <f t="shared" si="3"/>
        <v>X</v>
      </c>
      <c r="R28" s="7" t="str">
        <v>BMI4</v>
      </c>
      <c r="S28" s="128" t="s">
        <v>12</v>
      </c>
      <c r="T28" s="25">
        <v>-2.5032592568737399E-7</v>
      </c>
      <c r="U28" s="25">
        <v>-1.06945815340928E-5</v>
      </c>
      <c r="V28" s="25">
        <v>-4.6227466204167901E-6</v>
      </c>
      <c r="W28" s="25">
        <v>-2.6094499198979501E-6</v>
      </c>
      <c r="X28" s="25">
        <v>1.28714406789156E-6</v>
      </c>
      <c r="Y28" s="25">
        <v>-1.0868678392792501E-6</v>
      </c>
      <c r="Z28" s="25">
        <v>-7.6549892777872397E-5</v>
      </c>
      <c r="AA28" s="24">
        <v>-1.2526931179565899E-4</v>
      </c>
      <c r="AB28" s="24">
        <v>4.84634030843908E-4</v>
      </c>
      <c r="AC28" s="24">
        <v>-3.4062021352451001E-4</v>
      </c>
      <c r="AD28" s="25">
        <v>-2.3304307926746E-6</v>
      </c>
      <c r="AE28" s="25">
        <v>-2.7115132697927902E-6</v>
      </c>
      <c r="AF28" s="25">
        <v>-4.2636114756949604E-6</v>
      </c>
      <c r="AG28" s="25">
        <v>-3.3682958522196301E-5</v>
      </c>
      <c r="AH28" s="25">
        <v>-7.5550296517027603E-7</v>
      </c>
      <c r="AI28" s="25">
        <v>2.77710623514712E-5</v>
      </c>
      <c r="AJ28" s="25">
        <v>2.1696218062097E-6</v>
      </c>
      <c r="AK28" s="25">
        <v>1.5800568656338799E-6</v>
      </c>
      <c r="AL28" s="25">
        <v>-8.4897552204047998E-6</v>
      </c>
      <c r="AM28" s="25">
        <v>6.2847246618889396E-6</v>
      </c>
      <c r="AN28" s="25">
        <v>-1.0288751729418501E-5</v>
      </c>
      <c r="AO28" s="25">
        <v>-2.4807773860526799E-6</v>
      </c>
      <c r="AP28" s="25">
        <v>-3.0486343878527701E-6</v>
      </c>
      <c r="AQ28" s="25">
        <v>8.3869532054753901E-7</v>
      </c>
      <c r="AR28" s="25">
        <v>0</v>
      </c>
      <c r="AS28" s="25">
        <v>-4.2505550471337899E-5</v>
      </c>
      <c r="AT28" s="25">
        <v>1.0890465454418E-5</v>
      </c>
      <c r="AU28" s="25">
        <v>0</v>
      </c>
      <c r="AV28" s="25">
        <v>-2.0913221731193601E-6</v>
      </c>
      <c r="AW28" s="25">
        <v>8.2032234827443708E-6</v>
      </c>
      <c r="AX28" s="25">
        <v>-1.0359828555138501E-5</v>
      </c>
      <c r="AY28" s="25">
        <v>0</v>
      </c>
      <c r="AZ28" s="25">
        <v>2.2388363788857098E-6</v>
      </c>
      <c r="BA28" s="25">
        <v>3.0730579689930598E-5</v>
      </c>
      <c r="BB28" s="25">
        <v>5.9384758185810997E-7</v>
      </c>
      <c r="BC28" s="25">
        <v>-9.9969267805497194E-6</v>
      </c>
      <c r="BD28" s="25">
        <v>0</v>
      </c>
      <c r="BE28" s="25">
        <v>8.1949096797958101E-7</v>
      </c>
      <c r="BF28" s="25">
        <v>-7.2728902213254803E-6</v>
      </c>
      <c r="BG28" s="25">
        <v>4.7840049695474501E-6</v>
      </c>
      <c r="BH28" s="25">
        <v>1.40651087139819E-5</v>
      </c>
      <c r="BI28" s="25">
        <v>-8.5650532468214098E-8</v>
      </c>
      <c r="BJ28" s="25">
        <v>-9.0648484500200597E-6</v>
      </c>
      <c r="BK28" s="25">
        <v>-1.98672683094312E-6</v>
      </c>
      <c r="BL28" s="25">
        <v>-1.64140637877106E-5</v>
      </c>
      <c r="BM28" s="25">
        <v>-3.8307463939830703E-6</v>
      </c>
      <c r="BN28" s="25">
        <v>0</v>
      </c>
      <c r="BO28" s="25">
        <v>-2.8057984924150199E-5</v>
      </c>
      <c r="BP28" s="25">
        <v>-6.1939756782420502E-6</v>
      </c>
      <c r="BQ28" s="25">
        <v>-1.8055778329066799E-6</v>
      </c>
      <c r="BR28" s="25">
        <v>-4.3437624541143598E-5</v>
      </c>
      <c r="BS28" s="25">
        <v>-3.2170112494627802E-6</v>
      </c>
      <c r="BT28" s="25">
        <v>8.4225584550628907E-6</v>
      </c>
      <c r="BU28" s="25">
        <v>2.1716348610073499E-6</v>
      </c>
      <c r="BV28" s="25">
        <v>5.1417160728321598E-8</v>
      </c>
      <c r="BW28" s="25">
        <v>-3.3071471144307299E-6</v>
      </c>
      <c r="BX28" s="25">
        <v>7.1214303931648696E-6</v>
      </c>
      <c r="BY28" s="25">
        <v>2.5307441255952099E-5</v>
      </c>
      <c r="BZ28" s="25">
        <v>0</v>
      </c>
      <c r="CA28" s="25">
        <v>6.0486380451947403E-6</v>
      </c>
      <c r="CB28" s="25">
        <v>2.8350002414970901E-5</v>
      </c>
      <c r="CC28" s="25">
        <v>-8.2083764588615494E-6</v>
      </c>
      <c r="CD28" s="25">
        <v>-1.7720116062243599E-7</v>
      </c>
      <c r="CE28" s="25">
        <v>0</v>
      </c>
      <c r="CF28" s="25">
        <v>0</v>
      </c>
      <c r="CG28" s="25">
        <v>0</v>
      </c>
      <c r="CH28" s="25">
        <v>-1.0233788971397901E-8</v>
      </c>
      <c r="CI28" s="25">
        <v>2.0107392705406801E-7</v>
      </c>
      <c r="CJ28" s="25">
        <v>2.71282734635244E-7</v>
      </c>
      <c r="CK28" s="25">
        <v>5.2817789325899201E-7</v>
      </c>
      <c r="CL28" s="25">
        <v>1.07860637889367E-7</v>
      </c>
      <c r="CM28" s="25">
        <v>-1.9319846646585801E-7</v>
      </c>
      <c r="CN28" s="25">
        <v>-8.3819893014772401E-8</v>
      </c>
      <c r="CO28" s="25">
        <v>1.0844699605301201E-6</v>
      </c>
      <c r="CP28" s="25">
        <v>1.6002245909966801E-7</v>
      </c>
      <c r="CQ28" s="25">
        <v>-3.5116079244916503E-8</v>
      </c>
      <c r="CR28" s="25">
        <v>1.3389987292302799E-7</v>
      </c>
      <c r="CS28" s="25">
        <v>6.2058415725981701E-9</v>
      </c>
      <c r="CT28" s="25">
        <v>-4.2877752067306398E-7</v>
      </c>
      <c r="CU28" s="25">
        <v>-3.5860665387842599E-7</v>
      </c>
      <c r="CV28" s="25">
        <v>1.3403298414969001E-7</v>
      </c>
      <c r="CW28" s="25">
        <v>-1.0143982072340301E-7</v>
      </c>
      <c r="CX28" s="25">
        <v>-3.2372753767337199E-7</v>
      </c>
      <c r="CY28" s="25">
        <v>-1.07295710120395E-7</v>
      </c>
      <c r="CZ28" s="25">
        <v>5.0288541226496197E-7</v>
      </c>
      <c r="DA28" s="25">
        <v>3.3353911202043203E-8</v>
      </c>
      <c r="DB28" s="25">
        <v>-9.5800092285383095E-7</v>
      </c>
      <c r="DC28" s="25">
        <v>1.4513499726905999E-6</v>
      </c>
      <c r="DD28" s="25">
        <v>1.55045705871908E-6</v>
      </c>
      <c r="DE28" s="25">
        <v>-1.70351913955274E-6</v>
      </c>
      <c r="DF28" s="25">
        <v>6.5626208991173202E-6</v>
      </c>
      <c r="DG28" s="25">
        <v>4.5030293254994201E-7</v>
      </c>
      <c r="DH28" s="25">
        <v>4.2598366720839904E-6</v>
      </c>
      <c r="DI28" s="25">
        <v>2.28866630331455E-6</v>
      </c>
      <c r="DJ28" s="25">
        <v>-1.3420654666998399E-6</v>
      </c>
      <c r="DK28" s="25">
        <v>-1.71953555241428E-6</v>
      </c>
      <c r="DL28" s="25">
        <v>1.4565512728648899E-6</v>
      </c>
      <c r="DM28" s="25">
        <v>-2.5606072716094799E-6</v>
      </c>
      <c r="DN28" s="25">
        <v>7.2931942665082097E-6</v>
      </c>
      <c r="DO28" s="25">
        <v>-1.4653516300285499E-6</v>
      </c>
      <c r="DP28" s="25">
        <v>-2.2108282251267901E-6</v>
      </c>
      <c r="DQ28" s="25">
        <v>8.8205073945661907E-6</v>
      </c>
      <c r="DR28" s="25">
        <v>-9.11429243698353E-6</v>
      </c>
      <c r="DS28" s="25">
        <v>8.0382047845051492E-6</v>
      </c>
      <c r="DT28" s="25">
        <v>-3.0727559492777E-6</v>
      </c>
      <c r="DU28" s="25">
        <v>1.0025620886591601E-5</v>
      </c>
      <c r="DV28" s="25">
        <v>-5.305532459971E-6</v>
      </c>
      <c r="DW28" s="25">
        <v>-1.58583380147103E-6</v>
      </c>
      <c r="DX28" s="25">
        <v>-7.54215669072496E-6</v>
      </c>
      <c r="DY28" s="25">
        <v>-1.19741212771965E-6</v>
      </c>
      <c r="DZ28" s="25">
        <v>1.91408127434953E-5</v>
      </c>
      <c r="EA28" s="25">
        <v>7.2755542255871604E-6</v>
      </c>
      <c r="EB28" s="25">
        <v>4.4320617792409697E-6</v>
      </c>
      <c r="EC28" s="25">
        <v>3.1660528888165201E-6</v>
      </c>
      <c r="ED28" s="25">
        <v>4.8032999372126302E-6</v>
      </c>
      <c r="EE28" s="25">
        <v>-1.28044240519038E-5</v>
      </c>
      <c r="EF28" s="25">
        <v>-5.2721098630568797E-6</v>
      </c>
      <c r="EG28" s="25">
        <v>-3.4628539839932902E-7</v>
      </c>
      <c r="EH28" s="25">
        <v>-8.5819000767222707E-6</v>
      </c>
      <c r="EI28" s="25">
        <v>6.0666849305394097E-7</v>
      </c>
      <c r="EJ28" s="25">
        <v>-5.5816317202979198E-7</v>
      </c>
      <c r="EK28" s="25">
        <v>1.6783384603769299E-6</v>
      </c>
      <c r="EL28" s="25">
        <v>-3.2499135789417201E-6</v>
      </c>
      <c r="EM28" s="25">
        <v>1.37440580317964E-5</v>
      </c>
      <c r="EN28" s="25">
        <v>-1.8012729420400101E-5</v>
      </c>
      <c r="EO28" s="25">
        <v>-4.1405964571321803E-5</v>
      </c>
      <c r="EP28" s="25">
        <v>1.21195755592532E-5</v>
      </c>
      <c r="EQ28" s="25">
        <v>5.3840307489403198E-6</v>
      </c>
      <c r="ER28" s="25">
        <v>-7.8117048953119899E-6</v>
      </c>
      <c r="ES28" s="27">
        <v>1.07191884468894E-5</v>
      </c>
    </row>
    <row r="29" spans="2:149" x14ac:dyDescent="0.25">
      <c r="B29" s="13"/>
      <c r="C29" s="12"/>
      <c r="D29" s="12"/>
      <c r="E29" s="50"/>
      <c r="G29" s="206"/>
      <c r="H29" s="7" t="s">
        <v>14</v>
      </c>
      <c r="I29" s="22">
        <f>IF($C$25&gt;=40,1,0)</f>
        <v>0</v>
      </c>
      <c r="J29" s="23">
        <v>0.300426878540277</v>
      </c>
      <c r="P29" s="7" t="str">
        <f t="shared" si="2"/>
        <v>X</v>
      </c>
      <c r="Q29" s="7" t="str">
        <f t="shared" si="3"/>
        <v>X</v>
      </c>
      <c r="R29" s="7" t="str">
        <v>BMI5</v>
      </c>
      <c r="S29" s="128" t="s">
        <v>14</v>
      </c>
      <c r="T29" s="25">
        <v>-6.7180712838935001E-7</v>
      </c>
      <c r="U29" s="25">
        <v>-6.2249768509257703E-5</v>
      </c>
      <c r="V29" s="25">
        <v>5.2740548914888799E-7</v>
      </c>
      <c r="W29" s="25">
        <v>-6.7413421624228897E-7</v>
      </c>
      <c r="X29" s="25">
        <v>-2.16542809349699E-6</v>
      </c>
      <c r="Y29" s="25">
        <v>-2.95236492909038E-7</v>
      </c>
      <c r="Z29" s="25">
        <v>-9.9206162461779095E-5</v>
      </c>
      <c r="AA29" s="25">
        <v>-1.03960088999765E-5</v>
      </c>
      <c r="AB29" s="24">
        <v>-3.4062021352451098E-4</v>
      </c>
      <c r="AC29" s="24">
        <v>1.00747136246476E-3</v>
      </c>
      <c r="AD29" s="25">
        <v>1.4427031159252001E-6</v>
      </c>
      <c r="AE29" s="25">
        <v>-1.0275448215214299E-9</v>
      </c>
      <c r="AF29" s="25">
        <v>-1.6444914723334001E-6</v>
      </c>
      <c r="AG29" s="24">
        <v>-1.1651377634662401E-4</v>
      </c>
      <c r="AH29" s="25">
        <v>1.78640903802158E-6</v>
      </c>
      <c r="AI29" s="25">
        <v>1.12578937102396E-5</v>
      </c>
      <c r="AJ29" s="25">
        <v>4.0671161830441901E-6</v>
      </c>
      <c r="AK29" s="25">
        <v>-4.5097349831416203E-6</v>
      </c>
      <c r="AL29" s="25">
        <v>1.15874910646517E-5</v>
      </c>
      <c r="AM29" s="25">
        <v>-5.5243353565378301E-6</v>
      </c>
      <c r="AN29" s="25">
        <v>-3.0548067777437799E-6</v>
      </c>
      <c r="AO29" s="25">
        <v>-3.4069586000655899E-6</v>
      </c>
      <c r="AP29" s="25">
        <v>2.4349649027135201E-5</v>
      </c>
      <c r="AQ29" s="25">
        <v>-8.9096618063524099E-7</v>
      </c>
      <c r="AR29" s="25">
        <v>0</v>
      </c>
      <c r="AS29" s="25">
        <v>-5.58693408503997E-5</v>
      </c>
      <c r="AT29" s="25">
        <v>-1.36748761823603E-6</v>
      </c>
      <c r="AU29" s="25">
        <v>0</v>
      </c>
      <c r="AV29" s="25">
        <v>-2.3485664481412601E-5</v>
      </c>
      <c r="AW29" s="25">
        <v>-1.3091888549944399E-5</v>
      </c>
      <c r="AX29" s="25">
        <v>2.8383373948983402E-6</v>
      </c>
      <c r="AY29" s="25">
        <v>0</v>
      </c>
      <c r="AZ29" s="25">
        <v>3.8137925016335701E-6</v>
      </c>
      <c r="BA29" s="25">
        <v>2.2360778926583399E-5</v>
      </c>
      <c r="BB29" s="25">
        <v>1.7163651604984499E-5</v>
      </c>
      <c r="BC29" s="25">
        <v>2.73743053530852E-5</v>
      </c>
      <c r="BD29" s="25">
        <v>0</v>
      </c>
      <c r="BE29" s="25">
        <v>-2.2099538518874E-6</v>
      </c>
      <c r="BF29" s="25">
        <v>-5.9385228559478697E-5</v>
      </c>
      <c r="BG29" s="25">
        <v>8.5047730330579796E-6</v>
      </c>
      <c r="BH29" s="25">
        <v>3.5830784491205999E-5</v>
      </c>
      <c r="BI29" s="25">
        <v>1.0399325011246001E-6</v>
      </c>
      <c r="BJ29" s="25">
        <v>8.0728175342850896E-6</v>
      </c>
      <c r="BK29" s="25">
        <v>-1.03891577011297E-5</v>
      </c>
      <c r="BL29" s="25">
        <v>1.3344887350719001E-5</v>
      </c>
      <c r="BM29" s="25">
        <v>2.6107061856194201E-6</v>
      </c>
      <c r="BN29" s="25">
        <v>0</v>
      </c>
      <c r="BO29" s="25">
        <v>-7.8022810954799494E-5</v>
      </c>
      <c r="BP29" s="25">
        <v>-5.5050966948528903E-6</v>
      </c>
      <c r="BQ29" s="25">
        <v>6.7118852189642899E-6</v>
      </c>
      <c r="BR29" s="25">
        <v>-1.7336019003538199E-5</v>
      </c>
      <c r="BS29" s="25">
        <v>1.4886097986436899E-5</v>
      </c>
      <c r="BT29" s="25">
        <v>6.30299907765098E-6</v>
      </c>
      <c r="BU29" s="25">
        <v>4.1847352547785801E-6</v>
      </c>
      <c r="BV29" s="25">
        <v>8.4955584754072206E-5</v>
      </c>
      <c r="BW29" s="25">
        <v>1.23898835690653E-6</v>
      </c>
      <c r="BX29" s="25">
        <v>-6.8381677101736502E-6</v>
      </c>
      <c r="BY29" s="24">
        <v>-1.69687019534328E-4</v>
      </c>
      <c r="BZ29" s="25">
        <v>0</v>
      </c>
      <c r="CA29" s="25">
        <v>1.4698357844066999E-5</v>
      </c>
      <c r="CB29" s="25">
        <v>-7.5672794797477104E-5</v>
      </c>
      <c r="CC29" s="25">
        <v>9.12120452900815E-6</v>
      </c>
      <c r="CD29" s="25">
        <v>-1.4938577594639801E-5</v>
      </c>
      <c r="CE29" s="25">
        <v>0</v>
      </c>
      <c r="CF29" s="25">
        <v>0</v>
      </c>
      <c r="CG29" s="25">
        <v>0</v>
      </c>
      <c r="CH29" s="25">
        <v>7.3473658981072201E-9</v>
      </c>
      <c r="CI29" s="25">
        <v>7.1819542063741704E-7</v>
      </c>
      <c r="CJ29" s="25">
        <v>8.2790334457059602E-7</v>
      </c>
      <c r="CK29" s="25">
        <v>6.8396148002148305E-7</v>
      </c>
      <c r="CL29" s="25">
        <v>-1.6505376617391999E-7</v>
      </c>
      <c r="CM29" s="25">
        <v>6.8077178229626601E-8</v>
      </c>
      <c r="CN29" s="25">
        <v>1.7072131629698999E-7</v>
      </c>
      <c r="CO29" s="25">
        <v>1.3477253300596701E-6</v>
      </c>
      <c r="CP29" s="25">
        <v>8.4252113445327305E-7</v>
      </c>
      <c r="CQ29" s="25">
        <v>-4.1808924141851899E-7</v>
      </c>
      <c r="CR29" s="25">
        <v>5.68716316270411E-8</v>
      </c>
      <c r="CS29" s="25">
        <v>-1.09943613517663E-6</v>
      </c>
      <c r="CT29" s="25">
        <v>1.14268723207505E-6</v>
      </c>
      <c r="CU29" s="25">
        <v>-1.7789510896121801E-8</v>
      </c>
      <c r="CV29" s="25">
        <v>-4.18143504120476E-7</v>
      </c>
      <c r="CW29" s="25">
        <v>1.1767570821091E-6</v>
      </c>
      <c r="CX29" s="25">
        <v>-3.3563117095782401E-7</v>
      </c>
      <c r="CY29" s="25">
        <v>2.6813325907561502E-7</v>
      </c>
      <c r="CZ29" s="25">
        <v>1.46630101500417E-6</v>
      </c>
      <c r="DA29" s="25">
        <v>1.8506582004142601E-7</v>
      </c>
      <c r="DB29" s="25">
        <v>6.2804628766869698E-7</v>
      </c>
      <c r="DC29" s="25">
        <v>-5.2795530697111504E-6</v>
      </c>
      <c r="DD29" s="25">
        <v>1.6712771663469099E-6</v>
      </c>
      <c r="DE29" s="25">
        <v>-7.14064371658812E-6</v>
      </c>
      <c r="DF29" s="25">
        <v>4.7889574592617596E-6</v>
      </c>
      <c r="DG29" s="25">
        <v>-2.92911698236803E-7</v>
      </c>
      <c r="DH29" s="25">
        <v>-1.09229684746779E-6</v>
      </c>
      <c r="DI29" s="25">
        <v>-6.9374912070197503E-6</v>
      </c>
      <c r="DJ29" s="25">
        <v>3.2881643041320899E-6</v>
      </c>
      <c r="DK29" s="25">
        <v>8.9807315881910407E-6</v>
      </c>
      <c r="DL29" s="25">
        <v>8.5138827680472408E-6</v>
      </c>
      <c r="DM29" s="25">
        <v>-2.9073409925894699E-6</v>
      </c>
      <c r="DN29" s="25">
        <v>7.0051323253492701E-6</v>
      </c>
      <c r="DO29" s="25">
        <v>7.5283507206857602E-6</v>
      </c>
      <c r="DP29" s="25">
        <v>2.9204510295649298E-6</v>
      </c>
      <c r="DQ29" s="25">
        <v>8.2938469071634902E-6</v>
      </c>
      <c r="DR29" s="25">
        <v>1.10094786250384E-5</v>
      </c>
      <c r="DS29" s="25">
        <v>-6.4239362971496397E-6</v>
      </c>
      <c r="DT29" s="25">
        <v>1.25554547990886E-5</v>
      </c>
      <c r="DU29" s="25">
        <v>-1.6204545424460499E-5</v>
      </c>
      <c r="DV29" s="25">
        <v>-1.9527321395286301E-6</v>
      </c>
      <c r="DW29" s="25">
        <v>7.62456888442729E-6</v>
      </c>
      <c r="DX29" s="25">
        <v>1.1807392082269399E-5</v>
      </c>
      <c r="DY29" s="25">
        <v>3.44798199435938E-6</v>
      </c>
      <c r="DZ29" s="25">
        <v>-8.2100886858255894E-6</v>
      </c>
      <c r="EA29" s="25">
        <v>-2.69922159516865E-5</v>
      </c>
      <c r="EB29" s="25">
        <v>-6.6672991409281901E-6</v>
      </c>
      <c r="EC29" s="25">
        <v>-9.1520272248839105E-6</v>
      </c>
      <c r="ED29" s="25">
        <v>2.8637040380193799E-6</v>
      </c>
      <c r="EE29" s="25">
        <v>3.3446698376241401E-6</v>
      </c>
      <c r="EF29" s="25">
        <v>-4.0345126578969502E-5</v>
      </c>
      <c r="EG29" s="25">
        <v>4.9885399948174001E-6</v>
      </c>
      <c r="EH29" s="25">
        <v>2.04027434325434E-5</v>
      </c>
      <c r="EI29" s="25">
        <v>4.5262524722149496E-6</v>
      </c>
      <c r="EJ29" s="25">
        <v>2.34147863459097E-6</v>
      </c>
      <c r="EK29" s="25">
        <v>-9.5807055015764601E-6</v>
      </c>
      <c r="EL29" s="25">
        <v>-7.9018081652805205E-6</v>
      </c>
      <c r="EM29" s="25">
        <v>-3.5536424221118798E-7</v>
      </c>
      <c r="EN29" s="25">
        <v>3.7457567705947103E-5</v>
      </c>
      <c r="EO29" s="25">
        <v>3.3513279097011103E-5</v>
      </c>
      <c r="EP29" s="25">
        <v>1.3517302065852801E-5</v>
      </c>
      <c r="EQ29" s="25">
        <v>1.07562398586124E-6</v>
      </c>
      <c r="ER29" s="25">
        <v>8.7002648944203094E-5</v>
      </c>
      <c r="ES29" s="27">
        <v>-5.7956625406863901E-6</v>
      </c>
    </row>
    <row r="30" spans="2:149" x14ac:dyDescent="0.25">
      <c r="B30" s="13" t="s">
        <v>67</v>
      </c>
      <c r="C30" s="1">
        <f>INDEX(Input_Cases!$B:$C,MATCH('D2T Male'!$B30,Input_Cases!$B:$B,0),2)</f>
        <v>90</v>
      </c>
      <c r="D30" s="12"/>
      <c r="E30" s="50"/>
      <c r="G30" s="204" t="s">
        <v>293</v>
      </c>
      <c r="H30" s="7" t="s">
        <v>16</v>
      </c>
      <c r="I30" s="22">
        <f>IF(OR($C$30&lt;90,$C$31&lt;60),1,0)</f>
        <v>0</v>
      </c>
      <c r="J30" s="23">
        <v>4.3749492319082199E-2</v>
      </c>
      <c r="P30" s="7" t="str">
        <f t="shared" si="2"/>
        <v>X</v>
      </c>
      <c r="Q30" s="7" t="str">
        <f t="shared" si="3"/>
        <v>X</v>
      </c>
      <c r="R30" s="7" t="str">
        <v>BP1</v>
      </c>
      <c r="S30" s="128" t="s">
        <v>16</v>
      </c>
      <c r="T30" s="25">
        <v>-7.3766204366872997E-7</v>
      </c>
      <c r="U30" s="25">
        <v>-2.6161875974297899E-6</v>
      </c>
      <c r="V30" s="25">
        <v>1.01471490023379E-6</v>
      </c>
      <c r="W30" s="25">
        <v>-3.4023411718830699E-7</v>
      </c>
      <c r="X30" s="25">
        <v>-3.4928581402461301E-7</v>
      </c>
      <c r="Y30" s="25">
        <v>-2.0827362721046101E-7</v>
      </c>
      <c r="Z30" s="25">
        <v>9.6995196113409199E-6</v>
      </c>
      <c r="AA30" s="25">
        <v>-4.5211139248386201E-6</v>
      </c>
      <c r="AB30" s="25">
        <v>-2.3304307926754199E-6</v>
      </c>
      <c r="AC30" s="25">
        <v>1.4427031159210801E-6</v>
      </c>
      <c r="AD30" s="24">
        <v>3.8326775490601402E-4</v>
      </c>
      <c r="AE30" s="25">
        <v>5.4788332068728497E-5</v>
      </c>
      <c r="AF30" s="25">
        <v>9.1588950196333608E-6</v>
      </c>
      <c r="AG30" s="25">
        <v>-5.83986280350692E-5</v>
      </c>
      <c r="AH30" s="25">
        <v>-3.6784568844049702E-6</v>
      </c>
      <c r="AI30" s="25">
        <v>1.1322425019910199E-5</v>
      </c>
      <c r="AJ30" s="25">
        <v>6.26061769265667E-6</v>
      </c>
      <c r="AK30" s="25">
        <v>5.3696464634557604E-6</v>
      </c>
      <c r="AL30" s="25">
        <v>1.8105202416919299E-6</v>
      </c>
      <c r="AM30" s="25">
        <v>-3.4667258662214502E-6</v>
      </c>
      <c r="AN30" s="25">
        <v>1.9332855500116902E-5</v>
      </c>
      <c r="AO30" s="25">
        <v>1.7323859822774199E-6</v>
      </c>
      <c r="AP30" s="25">
        <v>-2.4465090800635599E-5</v>
      </c>
      <c r="AQ30" s="25">
        <v>4.9636357955505597E-7</v>
      </c>
      <c r="AR30" s="25">
        <v>0</v>
      </c>
      <c r="AS30" s="25">
        <v>1.5210538698959499E-5</v>
      </c>
      <c r="AT30" s="25">
        <v>-1.02917724186033E-5</v>
      </c>
      <c r="AU30" s="25">
        <v>0</v>
      </c>
      <c r="AV30" s="25">
        <v>-4.29011459301125E-6</v>
      </c>
      <c r="AW30" s="25">
        <v>7.5794842691859801E-6</v>
      </c>
      <c r="AX30" s="25">
        <v>-1.7249854557023401E-6</v>
      </c>
      <c r="AY30" s="25">
        <v>0</v>
      </c>
      <c r="AZ30" s="25">
        <v>6.1285565921121897E-6</v>
      </c>
      <c r="BA30" s="25">
        <v>5.5829781374406098E-7</v>
      </c>
      <c r="BB30" s="25">
        <v>-1.60822600538206E-6</v>
      </c>
      <c r="BC30" s="25">
        <v>7.9911823996428904E-6</v>
      </c>
      <c r="BD30" s="25">
        <v>0</v>
      </c>
      <c r="BE30" s="25">
        <v>8.1390623585424303E-6</v>
      </c>
      <c r="BF30" s="25">
        <v>1.4605212809935299E-5</v>
      </c>
      <c r="BG30" s="25">
        <v>4.9091824821049602E-6</v>
      </c>
      <c r="BH30" s="25">
        <v>3.03327342464786E-5</v>
      </c>
      <c r="BI30" s="25">
        <v>-9.6100954382707895E-7</v>
      </c>
      <c r="BJ30" s="25">
        <v>-1.5394283464010601E-5</v>
      </c>
      <c r="BK30" s="25">
        <v>2.38312996106176E-6</v>
      </c>
      <c r="BL30" s="25">
        <v>-1.4484589518132999E-6</v>
      </c>
      <c r="BM30" s="25">
        <v>1.0104977625701899E-5</v>
      </c>
      <c r="BN30" s="25">
        <v>0</v>
      </c>
      <c r="BO30" s="25">
        <v>-4.3072783011202001E-6</v>
      </c>
      <c r="BP30" s="25">
        <v>-1.77270966417787E-6</v>
      </c>
      <c r="BQ30" s="25">
        <v>-3.5667795480240602E-6</v>
      </c>
      <c r="BR30" s="25">
        <v>4.3940542808948803E-6</v>
      </c>
      <c r="BS30" s="25">
        <v>-1.3791546606658499E-5</v>
      </c>
      <c r="BT30" s="25">
        <v>1.9413332335744202E-6</v>
      </c>
      <c r="BU30" s="25">
        <v>-6.1743201349785398E-6</v>
      </c>
      <c r="BV30" s="25">
        <v>-5.7385698459988697E-6</v>
      </c>
      <c r="BW30" s="25">
        <v>-1.4101685490276201E-6</v>
      </c>
      <c r="BX30" s="25">
        <v>-8.5525104260799904E-7</v>
      </c>
      <c r="BY30" s="25">
        <v>-4.3074403495411899E-6</v>
      </c>
      <c r="BZ30" s="25">
        <v>0</v>
      </c>
      <c r="CA30" s="25">
        <v>2.05360784737103E-6</v>
      </c>
      <c r="CB30" s="25">
        <v>2.06646281005004E-5</v>
      </c>
      <c r="CC30" s="25">
        <v>-1.08195874488723E-5</v>
      </c>
      <c r="CD30" s="25">
        <v>1.5327221743064799E-6</v>
      </c>
      <c r="CE30" s="25">
        <v>0</v>
      </c>
      <c r="CF30" s="25">
        <v>0</v>
      </c>
      <c r="CG30" s="25">
        <v>0</v>
      </c>
      <c r="CH30" s="25">
        <v>-8.4227568679061406E-9</v>
      </c>
      <c r="CI30" s="25">
        <v>-1.66948574404746E-7</v>
      </c>
      <c r="CJ30" s="25">
        <v>-9.5042419716566603E-8</v>
      </c>
      <c r="CK30" s="25">
        <v>-1.31762090004854E-7</v>
      </c>
      <c r="CL30" s="25">
        <v>1.9353139536390599E-7</v>
      </c>
      <c r="CM30" s="25">
        <v>1.4599479193743099E-7</v>
      </c>
      <c r="CN30" s="25">
        <v>-1.57681676350415E-7</v>
      </c>
      <c r="CO30" s="25">
        <v>-5.7587371383872103E-8</v>
      </c>
      <c r="CP30" s="25">
        <v>4.5329621846202198E-8</v>
      </c>
      <c r="CQ30" s="25">
        <v>4.4346469774519102E-7</v>
      </c>
      <c r="CR30" s="25">
        <v>-2.7385839363163399E-7</v>
      </c>
      <c r="CS30" s="25">
        <v>1.08231676977411E-7</v>
      </c>
      <c r="CT30" s="25">
        <v>-5.5752221904060896E-7</v>
      </c>
      <c r="CU30" s="25">
        <v>-1.54784685636321E-7</v>
      </c>
      <c r="CV30" s="25">
        <v>-1.0430378311793301E-7</v>
      </c>
      <c r="CW30" s="25">
        <v>2.4405298654495003E-7</v>
      </c>
      <c r="CX30" s="25">
        <v>1.38456664647987E-8</v>
      </c>
      <c r="CY30" s="25">
        <v>-3.4702922354763797E-7</v>
      </c>
      <c r="CZ30" s="25">
        <v>9.2440808148563404E-7</v>
      </c>
      <c r="DA30" s="25">
        <v>-4.6713165466793702E-8</v>
      </c>
      <c r="DB30" s="25">
        <v>-5.7211964647134197E-6</v>
      </c>
      <c r="DC30" s="25">
        <v>-4.3521405549080597E-6</v>
      </c>
      <c r="DD30" s="25">
        <v>-1.0297841384290799E-6</v>
      </c>
      <c r="DE30" s="25">
        <v>2.5054126304891298E-6</v>
      </c>
      <c r="DF30" s="25">
        <v>-5.9756255826828897E-6</v>
      </c>
      <c r="DG30" s="25">
        <v>5.0943031780594699E-7</v>
      </c>
      <c r="DH30" s="25">
        <v>1.2728470351215801E-6</v>
      </c>
      <c r="DI30" s="25">
        <v>1.5499395866310999E-5</v>
      </c>
      <c r="DJ30" s="25">
        <v>1.61522623165869E-7</v>
      </c>
      <c r="DK30" s="25">
        <v>-6.2687256112557604E-6</v>
      </c>
      <c r="DL30" s="25">
        <v>-1.4280614249729199E-5</v>
      </c>
      <c r="DM30" s="25">
        <v>-1.7051413579297201E-6</v>
      </c>
      <c r="DN30" s="25">
        <v>1.15285733005182E-6</v>
      </c>
      <c r="DO30" s="25">
        <v>-6.5052688157752497E-6</v>
      </c>
      <c r="DP30" s="25">
        <v>8.4123466048259505E-7</v>
      </c>
      <c r="DQ30" s="25">
        <v>-5.2542570420747799E-6</v>
      </c>
      <c r="DR30" s="25">
        <v>9.5489809522563299E-6</v>
      </c>
      <c r="DS30" s="25">
        <v>1.0930364269111E-5</v>
      </c>
      <c r="DT30" s="25">
        <v>-4.0653310118578299E-6</v>
      </c>
      <c r="DU30" s="25">
        <v>3.5596578605247899E-6</v>
      </c>
      <c r="DV30" s="25">
        <v>-5.9767010217606196E-6</v>
      </c>
      <c r="DW30" s="25">
        <v>6.27371847325555E-6</v>
      </c>
      <c r="DX30" s="25">
        <v>1.08887625461066E-6</v>
      </c>
      <c r="DY30" s="25">
        <v>-7.0594535977118499E-6</v>
      </c>
      <c r="DZ30" s="25">
        <v>1.9325455973081699E-6</v>
      </c>
      <c r="EA30" s="25">
        <v>-5.3947038271778903E-6</v>
      </c>
      <c r="EB30" s="25">
        <v>-2.4511461472246102E-6</v>
      </c>
      <c r="EC30" s="25">
        <v>-1.89046199192948E-6</v>
      </c>
      <c r="ED30" s="25">
        <v>5.1200200070689497E-6</v>
      </c>
      <c r="EE30" s="25">
        <v>-4.2929750787401999E-6</v>
      </c>
      <c r="EF30" s="25">
        <v>3.71496374061609E-6</v>
      </c>
      <c r="EG30" s="25">
        <v>-4.9700921237995902E-6</v>
      </c>
      <c r="EH30" s="25">
        <v>1.0565493038481099E-6</v>
      </c>
      <c r="EI30" s="25">
        <v>-5.1972873910955401E-6</v>
      </c>
      <c r="EJ30" s="25">
        <v>-8.5961630116325707E-6</v>
      </c>
      <c r="EK30" s="25">
        <v>1.34303560543072E-5</v>
      </c>
      <c r="EL30" s="25">
        <v>1.23615933175436E-5</v>
      </c>
      <c r="EM30" s="25">
        <v>-1.50409625538774E-5</v>
      </c>
      <c r="EN30" s="25">
        <v>-1.8944807398714399E-6</v>
      </c>
      <c r="EO30" s="25">
        <v>6.8701618141201301E-6</v>
      </c>
      <c r="EP30" s="25">
        <v>9.0748555749081702E-6</v>
      </c>
      <c r="EQ30" s="25">
        <v>-3.3586512297216599E-6</v>
      </c>
      <c r="ER30" s="25">
        <v>3.2840533891576801E-6</v>
      </c>
      <c r="ES30" s="27">
        <v>-6.8287555720702401E-6</v>
      </c>
    </row>
    <row r="31" spans="2:149" x14ac:dyDescent="0.25">
      <c r="B31" s="13" t="s">
        <v>68</v>
      </c>
      <c r="C31" s="1">
        <f>INDEX(Input_Cases!$B:$C,MATCH('D2T Male'!$B31,Input_Cases!$B:$B,0),2)</f>
        <v>70</v>
      </c>
      <c r="D31" s="12"/>
      <c r="E31" s="50"/>
      <c r="G31" s="205"/>
      <c r="H31" s="7" t="s">
        <v>18</v>
      </c>
      <c r="I31" s="22">
        <f>IF(OR($C$30&gt;120,$C$31&gt;80),1,0)</f>
        <v>0</v>
      </c>
      <c r="J31" s="23">
        <v>-0.377014263932271</v>
      </c>
      <c r="P31" s="7" t="str">
        <f t="shared" si="2"/>
        <v>X</v>
      </c>
      <c r="Q31" s="7" t="str">
        <f t="shared" si="3"/>
        <v>X</v>
      </c>
      <c r="R31" s="7" t="str">
        <v>BP2</v>
      </c>
      <c r="S31" s="128" t="s">
        <v>18</v>
      </c>
      <c r="T31" s="25">
        <v>6.0107337106879003E-8</v>
      </c>
      <c r="U31" s="25">
        <v>1.1116520635289199E-6</v>
      </c>
      <c r="V31" s="25">
        <v>1.0612869766295499E-6</v>
      </c>
      <c r="W31" s="25">
        <v>2.8609604256854302E-6</v>
      </c>
      <c r="X31" s="25">
        <v>1.7490830781975799E-6</v>
      </c>
      <c r="Y31" s="25">
        <v>2.5069551548696099E-5</v>
      </c>
      <c r="Z31" s="25">
        <v>-4.7595906110326298E-5</v>
      </c>
      <c r="AA31" s="25">
        <v>-2.11665096645368E-6</v>
      </c>
      <c r="AB31" s="25">
        <v>-2.7115132697902499E-6</v>
      </c>
      <c r="AC31" s="25">
        <v>-1.0275448212417599E-9</v>
      </c>
      <c r="AD31" s="25">
        <v>5.47883320687291E-5</v>
      </c>
      <c r="AE31" s="24">
        <v>3.9156271827016999E-4</v>
      </c>
      <c r="AF31" s="25">
        <v>-6.0901016653253699E-5</v>
      </c>
      <c r="AG31" s="25">
        <v>-1.7431279707809499E-5</v>
      </c>
      <c r="AH31" s="25">
        <v>-5.9191338733639296E-7</v>
      </c>
      <c r="AI31" s="25">
        <v>2.1738291096955599E-5</v>
      </c>
      <c r="AJ31" s="25">
        <v>-5.8306243203357002E-6</v>
      </c>
      <c r="AK31" s="25">
        <v>5.0068279623485097E-6</v>
      </c>
      <c r="AL31" s="25">
        <v>2.8432264294096198E-6</v>
      </c>
      <c r="AM31" s="25">
        <v>-7.5643975227385399E-6</v>
      </c>
      <c r="AN31" s="25">
        <v>3.8017924181197599E-6</v>
      </c>
      <c r="AO31" s="25">
        <v>-9.6678343036160602E-7</v>
      </c>
      <c r="AP31" s="25">
        <v>-6.5790697265027301E-6</v>
      </c>
      <c r="AQ31" s="25">
        <v>5.5454954520052805E-7</v>
      </c>
      <c r="AR31" s="25">
        <v>0</v>
      </c>
      <c r="AS31" s="25">
        <v>2.7178504514601001E-5</v>
      </c>
      <c r="AT31" s="25">
        <v>-1.0696112811968601E-5</v>
      </c>
      <c r="AU31" s="25">
        <v>0</v>
      </c>
      <c r="AV31" s="25">
        <v>9.9737307265238702E-6</v>
      </c>
      <c r="AW31" s="25">
        <v>2.5654040949892002E-5</v>
      </c>
      <c r="AX31" s="25">
        <v>5.4419505471635299E-6</v>
      </c>
      <c r="AY31" s="25">
        <v>0</v>
      </c>
      <c r="AZ31" s="25">
        <v>-1.49907403964667E-6</v>
      </c>
      <c r="BA31" s="25">
        <v>6.46743330327275E-6</v>
      </c>
      <c r="BB31" s="25">
        <v>-2.8561543880315202E-6</v>
      </c>
      <c r="BC31" s="25">
        <v>-9.3389492046769096E-6</v>
      </c>
      <c r="BD31" s="25">
        <v>0</v>
      </c>
      <c r="BE31" s="25">
        <v>1.1119203459019201E-5</v>
      </c>
      <c r="BF31" s="25">
        <v>-6.4612644834798597E-7</v>
      </c>
      <c r="BG31" s="25">
        <v>-2.3940687016087998E-6</v>
      </c>
      <c r="BH31" s="25">
        <v>1.6025370917397399E-5</v>
      </c>
      <c r="BI31" s="25">
        <v>1.4968478197999499E-6</v>
      </c>
      <c r="BJ31" s="25">
        <v>5.77327983346396E-6</v>
      </c>
      <c r="BK31" s="25">
        <v>4.4758920953398301E-6</v>
      </c>
      <c r="BL31" s="25">
        <v>6.9592295099308695E-7</v>
      </c>
      <c r="BM31" s="25">
        <v>6.9031917050629499E-6</v>
      </c>
      <c r="BN31" s="25">
        <v>0</v>
      </c>
      <c r="BO31" s="24">
        <v>2.6817582175933799E-4</v>
      </c>
      <c r="BP31" s="25">
        <v>-1.2701433357102499E-5</v>
      </c>
      <c r="BQ31" s="25">
        <v>1.1718191892211499E-6</v>
      </c>
      <c r="BR31" s="25">
        <v>1.5406093910850001E-5</v>
      </c>
      <c r="BS31" s="25">
        <v>4.4661395069664699E-7</v>
      </c>
      <c r="BT31" s="25">
        <v>2.02017042778597E-5</v>
      </c>
      <c r="BU31" s="25">
        <v>1.6129208949204599E-5</v>
      </c>
      <c r="BV31" s="25">
        <v>-4.4125019836358403E-6</v>
      </c>
      <c r="BW31" s="25">
        <v>1.1378213527750799E-6</v>
      </c>
      <c r="BX31" s="25">
        <v>1.60745342980177E-7</v>
      </c>
      <c r="BY31" s="25">
        <v>6.3970697360347703E-5</v>
      </c>
      <c r="BZ31" s="25">
        <v>0</v>
      </c>
      <c r="CA31" s="25">
        <v>1.56683893356445E-5</v>
      </c>
      <c r="CB31" s="25">
        <v>-8.9464421453768893E-6</v>
      </c>
      <c r="CC31" s="24">
        <v>1.7516745575607101E-4</v>
      </c>
      <c r="CD31" s="25">
        <v>1.6140722235311399E-6</v>
      </c>
      <c r="CE31" s="25">
        <v>0</v>
      </c>
      <c r="CF31" s="25">
        <v>0</v>
      </c>
      <c r="CG31" s="25">
        <v>0</v>
      </c>
      <c r="CH31" s="25">
        <v>-6.4238370908728498E-9</v>
      </c>
      <c r="CI31" s="25">
        <v>6.9481573031468201E-9</v>
      </c>
      <c r="CJ31" s="25">
        <v>-5.3772833535575398E-7</v>
      </c>
      <c r="CK31" s="25">
        <v>-1.66426419607555E-7</v>
      </c>
      <c r="CL31" s="25">
        <v>-4.3714695360015099E-8</v>
      </c>
      <c r="CM31" s="25">
        <v>1.8656825624504399E-7</v>
      </c>
      <c r="CN31" s="25">
        <v>-3.0338995557854999E-7</v>
      </c>
      <c r="CO31" s="25">
        <v>3.8327597684527E-7</v>
      </c>
      <c r="CP31" s="25">
        <v>-2.7502518195479101E-8</v>
      </c>
      <c r="CQ31" s="25">
        <v>1.5249465387523099E-7</v>
      </c>
      <c r="CR31" s="25">
        <v>-1.2165613169018901E-7</v>
      </c>
      <c r="CS31" s="25">
        <v>7.2680687780352003E-8</v>
      </c>
      <c r="CT31" s="25">
        <v>8.1355295667303502E-8</v>
      </c>
      <c r="CU31" s="25">
        <v>-2.9894691481284102E-7</v>
      </c>
      <c r="CV31" s="25">
        <v>1.6090295038421801E-7</v>
      </c>
      <c r="CW31" s="25">
        <v>-9.4029147208513804E-7</v>
      </c>
      <c r="CX31" s="25">
        <v>-2.74320472794686E-8</v>
      </c>
      <c r="CY31" s="25">
        <v>-2.1280422309818699E-7</v>
      </c>
      <c r="CZ31" s="25">
        <v>3.14925005646685E-7</v>
      </c>
      <c r="DA31" s="25">
        <v>8.4779830778439201E-8</v>
      </c>
      <c r="DB31" s="25">
        <v>-1.4242285885048301E-5</v>
      </c>
      <c r="DC31" s="25">
        <v>-6.5246673132309002E-6</v>
      </c>
      <c r="DD31" s="25">
        <v>4.9328166367765005E-7</v>
      </c>
      <c r="DE31" s="25">
        <v>-1.40779027286464E-5</v>
      </c>
      <c r="DF31" s="25">
        <v>-1.7876580026907001E-5</v>
      </c>
      <c r="DG31" s="25">
        <v>4.54359080807869E-7</v>
      </c>
      <c r="DH31" s="25">
        <v>-1.9401830725027802E-6</v>
      </c>
      <c r="DI31" s="24">
        <v>-2.7357459342211202E-4</v>
      </c>
      <c r="DJ31" s="25">
        <v>1.9792461165169501E-5</v>
      </c>
      <c r="DK31" s="25">
        <v>2.24975494510313E-6</v>
      </c>
      <c r="DL31" s="25">
        <v>-1.8495739121500899E-5</v>
      </c>
      <c r="DM31" s="25">
        <v>-1.3558923179297099E-6</v>
      </c>
      <c r="DN31" s="25">
        <v>-1.5807383058272701E-6</v>
      </c>
      <c r="DO31" s="25">
        <v>-6.4677429493599197E-7</v>
      </c>
      <c r="DP31" s="25">
        <v>-4.8730850015642303E-8</v>
      </c>
      <c r="DQ31" s="25">
        <v>-1.46521672729667E-7</v>
      </c>
      <c r="DR31" s="25">
        <v>6.6269490852526999E-7</v>
      </c>
      <c r="DS31" s="24">
        <v>-2.3400553398968501E-4</v>
      </c>
      <c r="DT31" s="25">
        <v>3.6312925369253101E-6</v>
      </c>
      <c r="DU31" s="25">
        <v>-7.5736726322875099E-6</v>
      </c>
      <c r="DV31" s="25">
        <v>6.1275699014851902E-6</v>
      </c>
      <c r="DW31" s="25">
        <v>-2.6278691139696299E-6</v>
      </c>
      <c r="DX31" s="25">
        <v>-3.0278273741813198E-7</v>
      </c>
      <c r="DY31" s="25">
        <v>3.1918499366484998E-6</v>
      </c>
      <c r="DZ31" s="25">
        <v>-6.4968065862855799E-6</v>
      </c>
      <c r="EA31" s="25">
        <v>-2.0510667002495799E-5</v>
      </c>
      <c r="EB31" s="25">
        <v>1.5131597048639699E-6</v>
      </c>
      <c r="EC31" s="25">
        <v>-3.6299421998365099E-6</v>
      </c>
      <c r="ED31" s="25">
        <v>-5.3692098015664504E-6</v>
      </c>
      <c r="EE31" s="25">
        <v>5.2343243037080498E-6</v>
      </c>
      <c r="EF31" s="25">
        <v>-5.1890336642606599E-6</v>
      </c>
      <c r="EG31" s="25">
        <v>-1.16456078062037E-6</v>
      </c>
      <c r="EH31" s="25">
        <v>7.60244171146039E-6</v>
      </c>
      <c r="EI31" s="25">
        <v>-3.2897742431288402E-6</v>
      </c>
      <c r="EJ31" s="25">
        <v>9.4954429622054203E-6</v>
      </c>
      <c r="EK31" s="25">
        <v>1.04634736717104E-5</v>
      </c>
      <c r="EL31" s="25">
        <v>9.9816964696781692E-7</v>
      </c>
      <c r="EM31" s="25">
        <v>-9.0253221585937296E-7</v>
      </c>
      <c r="EN31" s="25">
        <v>-1.16427921935347E-5</v>
      </c>
      <c r="EO31" s="25">
        <v>-8.8595125534467605E-6</v>
      </c>
      <c r="EP31" s="25">
        <v>-1.5847601057439899E-5</v>
      </c>
      <c r="EQ31" s="25">
        <v>-1.39696357360254E-5</v>
      </c>
      <c r="ER31" s="25">
        <v>2.7063713739018501E-5</v>
      </c>
      <c r="ES31" s="27">
        <v>1.8530323297277801E-5</v>
      </c>
    </row>
    <row r="32" spans="2:149" x14ac:dyDescent="0.25">
      <c r="B32" s="13"/>
      <c r="C32" s="12"/>
      <c r="D32" s="12"/>
      <c r="E32" s="50"/>
      <c r="G32" s="205"/>
      <c r="H32" s="7" t="s">
        <v>20</v>
      </c>
      <c r="I32" s="22">
        <f>IF(OR($C$30&gt;140,$C$31&gt;90),1,0)</f>
        <v>0</v>
      </c>
      <c r="J32" s="23">
        <v>2.63208415588276E-2</v>
      </c>
      <c r="P32" s="7" t="str">
        <f t="shared" si="2"/>
        <v>X</v>
      </c>
      <c r="Q32" s="7" t="str">
        <f t="shared" si="3"/>
        <v>X</v>
      </c>
      <c r="R32" s="7" t="str">
        <v>BP3</v>
      </c>
      <c r="S32" s="128" t="s">
        <v>20</v>
      </c>
      <c r="T32" s="25">
        <v>-7.3822481103675105E-7</v>
      </c>
      <c r="U32" s="25">
        <v>-8.5311911235472797E-6</v>
      </c>
      <c r="V32" s="25">
        <v>6.4789214587928199E-7</v>
      </c>
      <c r="W32" s="25">
        <v>-1.9519371094367299E-6</v>
      </c>
      <c r="X32" s="25">
        <v>2.2832462707979799E-6</v>
      </c>
      <c r="Y32" s="25">
        <v>-5.6481021282576203E-6</v>
      </c>
      <c r="Z32" s="25">
        <v>-1.9444730438705102E-5</v>
      </c>
      <c r="AA32" s="25">
        <v>-2.1984425762561202E-6</v>
      </c>
      <c r="AB32" s="25">
        <v>-4.2636114756926201E-6</v>
      </c>
      <c r="AC32" s="25">
        <v>-1.64449147233538E-6</v>
      </c>
      <c r="AD32" s="25">
        <v>9.1588950196335403E-6</v>
      </c>
      <c r="AE32" s="25">
        <v>-6.0901016653253197E-5</v>
      </c>
      <c r="AF32" s="24">
        <v>1.8105993730019399E-4</v>
      </c>
      <c r="AG32" s="24">
        <v>-1.11812371616339E-4</v>
      </c>
      <c r="AH32" s="25">
        <v>2.0850318207508898E-6</v>
      </c>
      <c r="AI32" s="25">
        <v>-6.0088252944348604E-6</v>
      </c>
      <c r="AJ32" s="25">
        <v>-7.6930107209580694E-6</v>
      </c>
      <c r="AK32" s="25">
        <v>-3.71488451005896E-6</v>
      </c>
      <c r="AL32" s="25">
        <v>8.4065879875311403E-6</v>
      </c>
      <c r="AM32" s="25">
        <v>3.01204530273533E-6</v>
      </c>
      <c r="AN32" s="25">
        <v>-1.4131545601447901E-5</v>
      </c>
      <c r="AO32" s="25">
        <v>-1.48173466105838E-6</v>
      </c>
      <c r="AP32" s="25">
        <v>-1.33275779572418E-6</v>
      </c>
      <c r="AQ32" s="25">
        <v>-7.4994691869271896E-7</v>
      </c>
      <c r="AR32" s="25">
        <v>0</v>
      </c>
      <c r="AS32" s="25">
        <v>1.40495972852286E-6</v>
      </c>
      <c r="AT32" s="25">
        <v>-2.02870681583276E-6</v>
      </c>
      <c r="AU32" s="25">
        <v>0</v>
      </c>
      <c r="AV32" s="25">
        <v>-1.0214015615169399E-5</v>
      </c>
      <c r="AW32" s="25">
        <v>2.4343873176215799E-6</v>
      </c>
      <c r="AX32" s="25">
        <v>-2.1506122061449199E-6</v>
      </c>
      <c r="AY32" s="25">
        <v>0</v>
      </c>
      <c r="AZ32" s="25">
        <v>4.8973295285843205E-7</v>
      </c>
      <c r="BA32" s="25">
        <v>-3.2063511448409402E-5</v>
      </c>
      <c r="BB32" s="25">
        <v>1.7416296163687499E-6</v>
      </c>
      <c r="BC32" s="25">
        <v>1.9649701058428699E-6</v>
      </c>
      <c r="BD32" s="25">
        <v>0</v>
      </c>
      <c r="BE32" s="25">
        <v>3.9937880221860903E-6</v>
      </c>
      <c r="BF32" s="25">
        <v>-2.4328991705846901E-6</v>
      </c>
      <c r="BG32" s="25">
        <v>-1.53215145006875E-6</v>
      </c>
      <c r="BH32" s="25">
        <v>-3.3432671161395301E-5</v>
      </c>
      <c r="BI32" s="25">
        <v>-7.5583327646965196E-7</v>
      </c>
      <c r="BJ32" s="25">
        <v>-8.1205400857952005E-6</v>
      </c>
      <c r="BK32" s="25">
        <v>-5.6671275481918601E-7</v>
      </c>
      <c r="BL32" s="25">
        <v>1.3701933910757001E-6</v>
      </c>
      <c r="BM32" s="25">
        <v>-2.0348582715631199E-5</v>
      </c>
      <c r="BN32" s="25">
        <v>0</v>
      </c>
      <c r="BO32" s="25">
        <v>-7.7531566203090208E-6</v>
      </c>
      <c r="BP32" s="25">
        <v>-7.0398288388456198E-6</v>
      </c>
      <c r="BQ32" s="25">
        <v>2.52535127947745E-6</v>
      </c>
      <c r="BR32" s="25">
        <v>-1.56498715670017E-6</v>
      </c>
      <c r="BS32" s="25">
        <v>-3.3356914811192699E-6</v>
      </c>
      <c r="BT32" s="25">
        <v>-1.0213600170753501E-5</v>
      </c>
      <c r="BU32" s="25">
        <v>3.8825159968400497E-6</v>
      </c>
      <c r="BV32" s="25">
        <v>6.1011494370627698E-6</v>
      </c>
      <c r="BW32" s="25">
        <v>5.22874654732965E-7</v>
      </c>
      <c r="BX32" s="25">
        <v>3.7009787187174298E-7</v>
      </c>
      <c r="BY32" s="25">
        <v>4.2724580635866501E-5</v>
      </c>
      <c r="BZ32" s="25">
        <v>0</v>
      </c>
      <c r="CA32" s="25">
        <v>9.2801656107891197E-6</v>
      </c>
      <c r="CB32" s="25">
        <v>2.39641844783318E-5</v>
      </c>
      <c r="CC32" s="25">
        <v>1.85373869151023E-6</v>
      </c>
      <c r="CD32" s="25">
        <v>3.8596618663203902E-6</v>
      </c>
      <c r="CE32" s="25">
        <v>0</v>
      </c>
      <c r="CF32" s="25">
        <v>0</v>
      </c>
      <c r="CG32" s="25">
        <v>0</v>
      </c>
      <c r="CH32" s="25">
        <v>8.7080746176259399E-9</v>
      </c>
      <c r="CI32" s="25">
        <v>7.2692390797689703E-8</v>
      </c>
      <c r="CJ32" s="25">
        <v>1.17770412438363E-7</v>
      </c>
      <c r="CK32" s="25">
        <v>1.80350130805461E-8</v>
      </c>
      <c r="CL32" s="25">
        <v>1.5741712612624001E-7</v>
      </c>
      <c r="CM32" s="25">
        <v>-1.34400948608818E-8</v>
      </c>
      <c r="CN32" s="25">
        <v>-1.94326076957664E-9</v>
      </c>
      <c r="CO32" s="25">
        <v>2.1470215899897801E-7</v>
      </c>
      <c r="CP32" s="25">
        <v>1.08338341911691E-7</v>
      </c>
      <c r="CQ32" s="25">
        <v>2.6245586913514701E-9</v>
      </c>
      <c r="CR32" s="25">
        <v>2.0723324429051999E-7</v>
      </c>
      <c r="CS32" s="25">
        <v>-8.8904614839186197E-8</v>
      </c>
      <c r="CT32" s="25">
        <v>-4.2513605576306598E-7</v>
      </c>
      <c r="CU32" s="25">
        <v>3.9240240372643499E-8</v>
      </c>
      <c r="CV32" s="25">
        <v>-5.0975421555050102E-9</v>
      </c>
      <c r="CW32" s="25">
        <v>-4.4967960295467101E-7</v>
      </c>
      <c r="CX32" s="25">
        <v>3.8670968649663201E-7</v>
      </c>
      <c r="CY32" s="25">
        <v>-1.8261297814418099E-7</v>
      </c>
      <c r="CZ32" s="25">
        <v>-5.4427402533475602E-8</v>
      </c>
      <c r="DA32" s="25">
        <v>-2.5628187583512298E-8</v>
      </c>
      <c r="DB32" s="25">
        <v>1.9684659372643501E-7</v>
      </c>
      <c r="DC32" s="25">
        <v>-2.4673519464042599E-6</v>
      </c>
      <c r="DD32" s="25">
        <v>-5.4838194220401196E-7</v>
      </c>
      <c r="DE32" s="25">
        <v>-3.9635353237047998E-6</v>
      </c>
      <c r="DF32" s="25">
        <v>2.7256114966927899E-7</v>
      </c>
      <c r="DG32" s="25">
        <v>1.22656687206006E-7</v>
      </c>
      <c r="DH32" s="25">
        <v>5.9256502618025203E-7</v>
      </c>
      <c r="DI32" s="25">
        <v>5.1457712722574403E-6</v>
      </c>
      <c r="DJ32" s="25">
        <v>7.3622064208886303E-7</v>
      </c>
      <c r="DK32" s="25">
        <v>-2.9753102411928202E-6</v>
      </c>
      <c r="DL32" s="25">
        <v>1.3704315211957499E-5</v>
      </c>
      <c r="DM32" s="25">
        <v>-2.97688753518894E-6</v>
      </c>
      <c r="DN32" s="25">
        <v>-4.06985386899513E-7</v>
      </c>
      <c r="DO32" s="25">
        <v>-3.3842628396479801E-7</v>
      </c>
      <c r="DP32" s="25">
        <v>8.8143769600643702E-7</v>
      </c>
      <c r="DQ32" s="25">
        <v>-1.88604279394957E-7</v>
      </c>
      <c r="DR32" s="25">
        <v>1.2345815003499599E-6</v>
      </c>
      <c r="DS32" s="25">
        <v>1.70858117773407E-7</v>
      </c>
      <c r="DT32" s="25">
        <v>2.4256729372786301E-6</v>
      </c>
      <c r="DU32" s="25">
        <v>-2.39860419361633E-7</v>
      </c>
      <c r="DV32" s="25">
        <v>2.1450812267934999E-6</v>
      </c>
      <c r="DW32" s="25">
        <v>-2.5691556318619602E-6</v>
      </c>
      <c r="DX32" s="25">
        <v>3.0747729470486201E-6</v>
      </c>
      <c r="DY32" s="25">
        <v>8.4454322508828899E-6</v>
      </c>
      <c r="DZ32" s="25">
        <v>6.2319382112104498E-6</v>
      </c>
      <c r="EA32" s="25">
        <v>-6.9917281810163799E-6</v>
      </c>
      <c r="EB32" s="25">
        <v>9.5144347150853798E-7</v>
      </c>
      <c r="EC32" s="25">
        <v>-3.6520960300143101E-6</v>
      </c>
      <c r="ED32" s="25">
        <v>5.0336663269642198E-6</v>
      </c>
      <c r="EE32" s="25">
        <v>-3.1550809590510699E-6</v>
      </c>
      <c r="EF32" s="25">
        <v>2.64506173956266E-6</v>
      </c>
      <c r="EG32" s="25">
        <v>-7.3753792001571497E-6</v>
      </c>
      <c r="EH32" s="25">
        <v>-1.07691478789172E-5</v>
      </c>
      <c r="EI32" s="25">
        <v>-1.3483025337638999E-5</v>
      </c>
      <c r="EJ32" s="25">
        <v>1.01024637125027E-5</v>
      </c>
      <c r="EK32" s="25">
        <v>8.6538091650832804E-6</v>
      </c>
      <c r="EL32" s="25">
        <v>8.4676390233029606E-6</v>
      </c>
      <c r="EM32" s="25">
        <v>-4.1849099828603402E-6</v>
      </c>
      <c r="EN32" s="25">
        <v>-1.4163009438515001E-5</v>
      </c>
      <c r="EO32" s="25">
        <v>6.2574561052208902E-6</v>
      </c>
      <c r="EP32" s="25">
        <v>-1.3874018624231101E-5</v>
      </c>
      <c r="EQ32" s="25">
        <v>-1.48697455701636E-5</v>
      </c>
      <c r="ER32" s="25">
        <v>-1.11963784410391E-5</v>
      </c>
      <c r="ES32" s="27">
        <v>-1.8935057180123601E-6</v>
      </c>
    </row>
    <row r="33" spans="2:149" x14ac:dyDescent="0.25">
      <c r="B33" s="13"/>
      <c r="C33" s="12"/>
      <c r="D33" s="12"/>
      <c r="E33" s="50"/>
      <c r="G33" s="206"/>
      <c r="H33" s="7" t="s">
        <v>22</v>
      </c>
      <c r="I33" s="22">
        <f>IF(OR($C$30&gt;160,$C$31&gt;100),1,0)</f>
        <v>0</v>
      </c>
      <c r="J33" s="23">
        <v>0.51309703741097801</v>
      </c>
      <c r="P33" s="7" t="str">
        <f t="shared" si="2"/>
        <v>X</v>
      </c>
      <c r="Q33" s="7" t="str">
        <f t="shared" si="3"/>
        <v>X</v>
      </c>
      <c r="R33" s="7" t="str">
        <v>BP4</v>
      </c>
      <c r="S33" s="128" t="s">
        <v>22</v>
      </c>
      <c r="T33" s="25">
        <v>1.4111922035773699E-5</v>
      </c>
      <c r="U33" s="25">
        <v>-9.4515983930082398E-6</v>
      </c>
      <c r="V33" s="25">
        <v>1.9864704223521601E-5</v>
      </c>
      <c r="W33" s="25">
        <v>-2.1277604488827602E-5</v>
      </c>
      <c r="X33" s="25">
        <v>1.5378356551793899E-5</v>
      </c>
      <c r="Y33" s="25">
        <v>-2.8048275362811102E-5</v>
      </c>
      <c r="Z33" s="24">
        <v>-5.5708572362265704E-4</v>
      </c>
      <c r="AA33" s="24">
        <v>-1.34830826185306E-4</v>
      </c>
      <c r="AB33" s="25">
        <v>-3.3682958522200401E-5</v>
      </c>
      <c r="AC33" s="24">
        <v>-1.16513776346176E-4</v>
      </c>
      <c r="AD33" s="25">
        <v>-5.8398628035075103E-5</v>
      </c>
      <c r="AE33" s="25">
        <v>-1.7431279707837099E-5</v>
      </c>
      <c r="AF33" s="24">
        <v>-1.11812371616334E-4</v>
      </c>
      <c r="AG33" s="24">
        <v>2.1799964584010099E-2</v>
      </c>
      <c r="AH33" s="25">
        <v>4.8814933075056602E-6</v>
      </c>
      <c r="AI33" s="24">
        <v>-2.9712362706799702E-4</v>
      </c>
      <c r="AJ33" s="25">
        <v>-2.4829739588785901E-5</v>
      </c>
      <c r="AK33" s="25">
        <v>-1.7118306571005501E-5</v>
      </c>
      <c r="AL33" s="24">
        <v>-1.9679341529073901E-4</v>
      </c>
      <c r="AM33" s="25">
        <v>-3.8986100381749499E-5</v>
      </c>
      <c r="AN33" s="25">
        <v>4.7456329078846401E-7</v>
      </c>
      <c r="AO33" s="25">
        <v>-1.5337938227020599E-6</v>
      </c>
      <c r="AP33" s="24">
        <v>-1.5975304539547601E-4</v>
      </c>
      <c r="AQ33" s="25">
        <v>-3.23438041583581E-5</v>
      </c>
      <c r="AR33" s="25">
        <v>0</v>
      </c>
      <c r="AS33" s="24">
        <v>1.3548897321980901E-4</v>
      </c>
      <c r="AT33" s="24">
        <v>-1.25981237261539E-4</v>
      </c>
      <c r="AU33" s="25">
        <v>0</v>
      </c>
      <c r="AV33" s="25">
        <v>-8.1295369318532597E-5</v>
      </c>
      <c r="AW33" s="25">
        <v>2.0478142374632801E-5</v>
      </c>
      <c r="AX33" s="25">
        <v>-2.07856906101392E-5</v>
      </c>
      <c r="AY33" s="25">
        <v>0</v>
      </c>
      <c r="AZ33" s="25">
        <v>3.65273444777389E-5</v>
      </c>
      <c r="BA33" s="25">
        <v>1.7798771545009801E-5</v>
      </c>
      <c r="BB33" s="25">
        <v>2.4663771936901201E-6</v>
      </c>
      <c r="BC33" s="24">
        <v>-1.86584148718481E-4</v>
      </c>
      <c r="BD33" s="25">
        <v>0</v>
      </c>
      <c r="BE33" s="25">
        <v>-4.8955027763627797E-5</v>
      </c>
      <c r="BF33" s="24">
        <v>3.1551453438900801E-4</v>
      </c>
      <c r="BG33" s="25">
        <v>5.3880976428296798E-5</v>
      </c>
      <c r="BH33" s="24">
        <v>1.7672492381684099E-4</v>
      </c>
      <c r="BI33" s="25">
        <v>-5.5289858140000901E-6</v>
      </c>
      <c r="BJ33" s="24">
        <v>1.5694961506391099E-4</v>
      </c>
      <c r="BK33" s="25">
        <v>2.2496674744542699E-5</v>
      </c>
      <c r="BL33" s="25">
        <v>-3.0765926251759199E-5</v>
      </c>
      <c r="BM33" s="25">
        <v>-6.46242699056868E-5</v>
      </c>
      <c r="BN33" s="25">
        <v>0</v>
      </c>
      <c r="BO33" s="24">
        <v>-1.3319398303492401E-4</v>
      </c>
      <c r="BP33" s="25">
        <v>-7.5303838888469006E-5</v>
      </c>
      <c r="BQ33" s="25">
        <v>1.3165987699213099E-5</v>
      </c>
      <c r="BR33" s="25">
        <v>-3.1941785096305802E-5</v>
      </c>
      <c r="BS33" s="25">
        <v>5.4117221911707702E-5</v>
      </c>
      <c r="BT33" s="25">
        <v>1.6860013344192201E-5</v>
      </c>
      <c r="BU33" s="25">
        <v>2.0625932807071901E-5</v>
      </c>
      <c r="BV33" s="24">
        <v>2.6048006562964202E-4</v>
      </c>
      <c r="BW33" s="25">
        <v>-1.27793635139684E-5</v>
      </c>
      <c r="BX33" s="25">
        <v>2.6136197798355601E-5</v>
      </c>
      <c r="BY33" s="24">
        <v>-1.0642671488229399E-3</v>
      </c>
      <c r="BZ33" s="25">
        <v>0</v>
      </c>
      <c r="CA33" s="25">
        <v>-2.70252378050689E-5</v>
      </c>
      <c r="CB33" s="24">
        <v>-5.0262524863531799E-4</v>
      </c>
      <c r="CC33" s="25">
        <v>-4.4730434518263398E-5</v>
      </c>
      <c r="CD33" s="25">
        <v>-2.4208318577052399E-5</v>
      </c>
      <c r="CE33" s="25">
        <v>0</v>
      </c>
      <c r="CF33" s="25">
        <v>0</v>
      </c>
      <c r="CG33" s="25">
        <v>0</v>
      </c>
      <c r="CH33" s="25">
        <v>3.6961717852650899E-7</v>
      </c>
      <c r="CI33" s="25">
        <v>-3.5822925565352699E-6</v>
      </c>
      <c r="CJ33" s="25">
        <v>7.7172052618013795E-7</v>
      </c>
      <c r="CK33" s="25">
        <v>-2.0893999098000199E-6</v>
      </c>
      <c r="CL33" s="25">
        <v>-2.0667497021674501E-6</v>
      </c>
      <c r="CM33" s="25">
        <v>1.0818913096521401E-6</v>
      </c>
      <c r="CN33" s="25">
        <v>-5.0480910979141605E-7</v>
      </c>
      <c r="CO33" s="25">
        <v>7.8647327267007806E-6</v>
      </c>
      <c r="CP33" s="25">
        <v>-4.0513361823523799E-8</v>
      </c>
      <c r="CQ33" s="25">
        <v>1.4918477880357901E-6</v>
      </c>
      <c r="CR33" s="25">
        <v>-6.5271940794081395E-8</v>
      </c>
      <c r="CS33" s="25">
        <v>-3.2334027814464601E-6</v>
      </c>
      <c r="CT33" s="25">
        <v>7.7728074803604197E-6</v>
      </c>
      <c r="CU33" s="25">
        <v>3.8962041937685498E-6</v>
      </c>
      <c r="CV33" s="25">
        <v>2.2515852577153201E-6</v>
      </c>
      <c r="CW33" s="25">
        <v>8.0144244235666194E-6</v>
      </c>
      <c r="CX33" s="25">
        <v>-9.88136665405675E-8</v>
      </c>
      <c r="CY33" s="25">
        <v>5.1221214603407097E-6</v>
      </c>
      <c r="CZ33" s="24">
        <v>-2.96021369011601E-4</v>
      </c>
      <c r="DA33" s="25">
        <v>1.2052419796671799E-6</v>
      </c>
      <c r="DB33" s="25">
        <v>-1.4185166571471299E-5</v>
      </c>
      <c r="DC33" s="25">
        <v>-1.7458791939580799E-5</v>
      </c>
      <c r="DD33" s="25">
        <v>-1.5282599201479601E-6</v>
      </c>
      <c r="DE33" s="25">
        <v>4.5770711373261403E-6</v>
      </c>
      <c r="DF33" s="25">
        <v>-5.5128359999385902E-6</v>
      </c>
      <c r="DG33" s="25">
        <v>-3.6517975255379999E-6</v>
      </c>
      <c r="DH33" s="25">
        <v>-2.5056623382821798E-5</v>
      </c>
      <c r="DI33" s="25">
        <v>1.79842450885564E-5</v>
      </c>
      <c r="DJ33" s="25">
        <v>-3.7323348709126497E-5</v>
      </c>
      <c r="DK33" s="25">
        <v>6.3184706210807007E-5</v>
      </c>
      <c r="DL33" s="25">
        <v>-4.3526151058810198E-5</v>
      </c>
      <c r="DM33" s="25">
        <v>5.4820345114600801E-6</v>
      </c>
      <c r="DN33" s="25">
        <v>2.32847011285362E-5</v>
      </c>
      <c r="DO33" s="25">
        <v>3.1101737133710001E-5</v>
      </c>
      <c r="DP33" s="25">
        <v>-2.0612538444648601E-5</v>
      </c>
      <c r="DQ33" s="25">
        <v>-3.2165105121471E-6</v>
      </c>
      <c r="DR33" s="24">
        <v>1.47367177537876E-4</v>
      </c>
      <c r="DS33" s="25">
        <v>7.4765475951404299E-5</v>
      </c>
      <c r="DT33" s="25">
        <v>5.5671372630688197E-5</v>
      </c>
      <c r="DU33" s="25">
        <v>8.90809747691174E-5</v>
      </c>
      <c r="DV33" s="25">
        <v>-2.9564979930641701E-5</v>
      </c>
      <c r="DW33" s="25">
        <v>8.0409861729657607E-6</v>
      </c>
      <c r="DX33" s="25">
        <v>-2.8864649504930501E-5</v>
      </c>
      <c r="DY33" s="25">
        <v>7.8522274604749995E-5</v>
      </c>
      <c r="DZ33" s="25">
        <v>3.6498312733952303E-5</v>
      </c>
      <c r="EA33" s="25">
        <v>-2.6147207639476598E-6</v>
      </c>
      <c r="EB33" s="25">
        <v>1.21988881683582E-5</v>
      </c>
      <c r="EC33" s="25">
        <v>6.6044587294211194E-5</v>
      </c>
      <c r="ED33" s="24">
        <v>-1.0019532936161999E-4</v>
      </c>
      <c r="EE33" s="25">
        <v>-4.70228408450563E-5</v>
      </c>
      <c r="EF33" s="25">
        <v>4.6742460411876397E-5</v>
      </c>
      <c r="EG33" s="25">
        <v>-3.6384821455743001E-6</v>
      </c>
      <c r="EH33" s="25">
        <v>7.42466412472169E-5</v>
      </c>
      <c r="EI33" s="25">
        <v>8.0762905557064404E-5</v>
      </c>
      <c r="EJ33" s="25">
        <v>7.2624392331604299E-5</v>
      </c>
      <c r="EK33" s="25">
        <v>6.1156175473543894E-5</v>
      </c>
      <c r="EL33" s="25">
        <v>-9.8191925038591498E-5</v>
      </c>
      <c r="EM33" s="24">
        <v>1.02425955698011E-4</v>
      </c>
      <c r="EN33" s="25">
        <v>-4.1463319741968097E-5</v>
      </c>
      <c r="EO33" s="24">
        <v>-4.01199036184298E-4</v>
      </c>
      <c r="EP33" s="25">
        <v>-1.5909124860310001E-5</v>
      </c>
      <c r="EQ33" s="24">
        <v>1.71631542437773E-4</v>
      </c>
      <c r="ER33" s="24">
        <v>4.2079300075952399E-4</v>
      </c>
      <c r="ES33" s="26">
        <v>2.0899718390276901E-4</v>
      </c>
    </row>
    <row r="34" spans="2:149" x14ac:dyDescent="0.25">
      <c r="B34" s="13" t="s">
        <v>69</v>
      </c>
      <c r="C34" s="1">
        <f>INDEX(Input_Cases!$B:$C,MATCH('D2T Male'!$B34,Input_Cases!$B:$B,0),2)</f>
        <v>0</v>
      </c>
      <c r="D34" s="12"/>
      <c r="E34" s="50"/>
      <c r="G34" s="220" t="s">
        <v>294</v>
      </c>
      <c r="H34" s="7" t="s">
        <v>24</v>
      </c>
      <c r="I34" s="22">
        <f>IF(OR($C$34=1,$C$35=1),1,0)</f>
        <v>0</v>
      </c>
      <c r="J34" s="23">
        <v>8.5971410855996799E-2</v>
      </c>
      <c r="P34" s="7" t="str">
        <f t="shared" si="2"/>
        <v>X</v>
      </c>
      <c r="Q34" s="7" t="str">
        <f t="shared" si="3"/>
        <v>X</v>
      </c>
      <c r="R34" s="7" t="str">
        <v>SmokerEver</v>
      </c>
      <c r="S34" s="128" t="s">
        <v>24</v>
      </c>
      <c r="T34" s="25">
        <v>1.6488855602372999E-7</v>
      </c>
      <c r="U34" s="25">
        <v>-1.5473439905908202E-5</v>
      </c>
      <c r="V34" s="25">
        <v>2.9637294465651001E-6</v>
      </c>
      <c r="W34" s="25">
        <v>-1.87257424516855E-6</v>
      </c>
      <c r="X34" s="25">
        <v>-1.13587928915079E-6</v>
      </c>
      <c r="Y34" s="25">
        <v>-4.6832291531668401E-7</v>
      </c>
      <c r="Z34" s="25">
        <v>1.5820242687786399E-5</v>
      </c>
      <c r="AA34" s="25">
        <v>-2.8419152769649101E-6</v>
      </c>
      <c r="AB34" s="25">
        <v>-7.5550296517063295E-7</v>
      </c>
      <c r="AC34" s="25">
        <v>1.7864090380207601E-6</v>
      </c>
      <c r="AD34" s="25">
        <v>-3.6784568844045602E-6</v>
      </c>
      <c r="AE34" s="25">
        <v>-5.9191338733583296E-7</v>
      </c>
      <c r="AF34" s="25">
        <v>2.0850318207511401E-6</v>
      </c>
      <c r="AG34" s="25">
        <v>4.8814933075020899E-6</v>
      </c>
      <c r="AH34" s="24">
        <v>1.6121907101179599E-4</v>
      </c>
      <c r="AI34" s="25">
        <v>-8.0197484504453205E-5</v>
      </c>
      <c r="AJ34" s="25">
        <v>4.9383478223886804E-6</v>
      </c>
      <c r="AK34" s="25">
        <v>1.05945297727698E-6</v>
      </c>
      <c r="AL34" s="25">
        <v>-8.9102205748980999E-6</v>
      </c>
      <c r="AM34" s="25">
        <v>-4.2420466807281003E-6</v>
      </c>
      <c r="AN34" s="25">
        <v>5.3205448951153803E-6</v>
      </c>
      <c r="AO34" s="25">
        <v>2.1112331589651301E-6</v>
      </c>
      <c r="AP34" s="25">
        <v>1.32569998334479E-5</v>
      </c>
      <c r="AQ34" s="25">
        <v>1.34603671546158E-6</v>
      </c>
      <c r="AR34" s="25">
        <v>0</v>
      </c>
      <c r="AS34" s="25">
        <v>-2.0172603343866298E-5</v>
      </c>
      <c r="AT34" s="25">
        <v>1.04739262859224E-5</v>
      </c>
      <c r="AU34" s="25">
        <v>0</v>
      </c>
      <c r="AV34" s="25">
        <v>-3.4122771024967099E-6</v>
      </c>
      <c r="AW34" s="25">
        <v>-1.50977196736412E-5</v>
      </c>
      <c r="AX34" s="25">
        <v>-1.3969530559064599E-6</v>
      </c>
      <c r="AY34" s="25">
        <v>0</v>
      </c>
      <c r="AZ34" s="25">
        <v>2.46610699931661E-6</v>
      </c>
      <c r="BA34" s="25">
        <v>2.3508686395348199E-5</v>
      </c>
      <c r="BB34" s="25">
        <v>9.0660902598860397E-7</v>
      </c>
      <c r="BC34" s="25">
        <v>-1.9336265323831899E-7</v>
      </c>
      <c r="BD34" s="25">
        <v>0</v>
      </c>
      <c r="BE34" s="25">
        <v>9.23336011141514E-7</v>
      </c>
      <c r="BF34" s="25">
        <v>2.0437950215670099E-7</v>
      </c>
      <c r="BG34" s="25">
        <v>2.89798758529373E-7</v>
      </c>
      <c r="BH34" s="25">
        <v>6.6080674780972998E-6</v>
      </c>
      <c r="BI34" s="25">
        <v>-4.0734224309228603E-6</v>
      </c>
      <c r="BJ34" s="25">
        <v>-1.18012268428602E-5</v>
      </c>
      <c r="BK34" s="25">
        <v>1.5437152009599801E-7</v>
      </c>
      <c r="BL34" s="25">
        <v>1.40786465172731E-7</v>
      </c>
      <c r="BM34" s="25">
        <v>-2.77814870725804E-6</v>
      </c>
      <c r="BN34" s="25">
        <v>0</v>
      </c>
      <c r="BO34" s="25">
        <v>-5.4615765037709003E-6</v>
      </c>
      <c r="BP34" s="25">
        <v>-1.2794439281630601E-6</v>
      </c>
      <c r="BQ34" s="25">
        <v>5.0260633727188198E-6</v>
      </c>
      <c r="BR34" s="25">
        <v>3.0321609278438099E-5</v>
      </c>
      <c r="BS34" s="25">
        <v>1.08816079433869E-6</v>
      </c>
      <c r="BT34" s="25">
        <v>-3.0658629675269E-6</v>
      </c>
      <c r="BU34" s="25">
        <v>-8.0577721323544607E-6</v>
      </c>
      <c r="BV34" s="25">
        <v>1.6453109946213099E-6</v>
      </c>
      <c r="BW34" s="25">
        <v>-1.60431901647047E-6</v>
      </c>
      <c r="BX34" s="25">
        <v>-2.1098910925302602E-6</v>
      </c>
      <c r="BY34" s="25">
        <v>-3.0582241384039303E-5</v>
      </c>
      <c r="BZ34" s="25">
        <v>0</v>
      </c>
      <c r="CA34" s="25">
        <v>6.3091992882357501E-6</v>
      </c>
      <c r="CB34" s="25">
        <v>2.33672555288201E-5</v>
      </c>
      <c r="CC34" s="25">
        <v>3.6211180524820002E-7</v>
      </c>
      <c r="CD34" s="25">
        <v>9.51124602073324E-5</v>
      </c>
      <c r="CE34" s="25">
        <v>0</v>
      </c>
      <c r="CF34" s="25">
        <v>0</v>
      </c>
      <c r="CG34" s="25">
        <v>0</v>
      </c>
      <c r="CH34" s="25">
        <v>-1.6253709436939899E-8</v>
      </c>
      <c r="CI34" s="25">
        <v>-2.1520378744903699E-7</v>
      </c>
      <c r="CJ34" s="25">
        <v>8.3345576563706006E-8</v>
      </c>
      <c r="CK34" s="25">
        <v>2.7396920825917403E-7</v>
      </c>
      <c r="CL34" s="25">
        <v>1.5802928767404899E-7</v>
      </c>
      <c r="CM34" s="25">
        <v>-2.3617020070297701E-7</v>
      </c>
      <c r="CN34" s="25">
        <v>1.55883919913788E-7</v>
      </c>
      <c r="CO34" s="25">
        <v>-3.0592319803350998E-7</v>
      </c>
      <c r="CP34" s="25">
        <v>1.89125607825248E-7</v>
      </c>
      <c r="CQ34" s="25">
        <v>-2.2397829171351601E-7</v>
      </c>
      <c r="CR34" s="25">
        <v>-7.6562613993790598E-8</v>
      </c>
      <c r="CS34" s="25">
        <v>-1.7875098647930998E-8</v>
      </c>
      <c r="CT34" s="25">
        <v>-3.1808307937254399E-7</v>
      </c>
      <c r="CU34" s="25">
        <v>3.2114186367368602E-7</v>
      </c>
      <c r="CV34" s="25">
        <v>-4.4043427121490703E-8</v>
      </c>
      <c r="CW34" s="25">
        <v>2.24638925722196E-8</v>
      </c>
      <c r="CX34" s="25">
        <v>-2.8829134621554702E-7</v>
      </c>
      <c r="CY34" s="25">
        <v>1.12265314147273E-7</v>
      </c>
      <c r="CZ34" s="25">
        <v>-7.4455185448818602E-8</v>
      </c>
      <c r="DA34" s="25">
        <v>-3.8201420254189003E-8</v>
      </c>
      <c r="DB34" s="25">
        <v>1.8282746396416099E-7</v>
      </c>
      <c r="DC34" s="25">
        <v>-4.9281843426666402E-6</v>
      </c>
      <c r="DD34" s="25">
        <v>-4.5002618284659199E-7</v>
      </c>
      <c r="DE34" s="25">
        <v>1.2793936884152699E-6</v>
      </c>
      <c r="DF34" s="25">
        <v>1.03908635776045E-7</v>
      </c>
      <c r="DG34" s="25">
        <v>-7.69017524447156E-8</v>
      </c>
      <c r="DH34" s="25">
        <v>1.0710364276321201E-8</v>
      </c>
      <c r="DI34" s="25">
        <v>2.7627667665816101E-6</v>
      </c>
      <c r="DJ34" s="25">
        <v>4.1103315972584403E-6</v>
      </c>
      <c r="DK34" s="24">
        <v>-1.4692575200631999E-4</v>
      </c>
      <c r="DL34" s="25">
        <v>-2.27219898454264E-6</v>
      </c>
      <c r="DM34" s="25">
        <v>7.6915573216045198E-7</v>
      </c>
      <c r="DN34" s="25">
        <v>5.3005751189932701E-7</v>
      </c>
      <c r="DO34" s="25">
        <v>9.9397240273406999E-8</v>
      </c>
      <c r="DP34" s="25">
        <v>-6.79354878320125E-7</v>
      </c>
      <c r="DQ34" s="25">
        <v>-2.8158044698602098E-7</v>
      </c>
      <c r="DR34" s="25">
        <v>-1.8346053095844501E-6</v>
      </c>
      <c r="DS34" s="25">
        <v>-1.30324042324244E-6</v>
      </c>
      <c r="DT34" s="25">
        <v>-1.35567707374512E-6</v>
      </c>
      <c r="DU34" s="25">
        <v>2.8059422581379599E-6</v>
      </c>
      <c r="DV34" s="25">
        <v>-1.6110446559856899E-6</v>
      </c>
      <c r="DW34" s="25">
        <v>8.7176110362893297E-7</v>
      </c>
      <c r="DX34" s="25">
        <v>3.79613090611752E-7</v>
      </c>
      <c r="DY34" s="25">
        <v>4.92992949409421E-6</v>
      </c>
      <c r="DZ34" s="25">
        <v>3.6177944106030499E-6</v>
      </c>
      <c r="EA34" s="25">
        <v>-4.9162635633542799E-6</v>
      </c>
      <c r="EB34" s="25">
        <v>7.3688765520731904E-7</v>
      </c>
      <c r="EC34" s="25">
        <v>1.20579961916895E-5</v>
      </c>
      <c r="ED34" s="25">
        <v>3.9219214719197797E-6</v>
      </c>
      <c r="EE34" s="25">
        <v>-3.2981746984916598E-6</v>
      </c>
      <c r="EF34" s="25">
        <v>-3.3714517201721599E-6</v>
      </c>
      <c r="EG34" s="25">
        <v>1.4917890478850399E-7</v>
      </c>
      <c r="EH34" s="25">
        <v>-6.1100474966163701E-6</v>
      </c>
      <c r="EI34" s="25">
        <v>4.7849397744865901E-6</v>
      </c>
      <c r="EJ34" s="25">
        <v>-1.56823314079388E-6</v>
      </c>
      <c r="EK34" s="25">
        <v>7.1916295774493297E-6</v>
      </c>
      <c r="EL34" s="25">
        <v>-3.3612259636591699E-6</v>
      </c>
      <c r="EM34" s="25">
        <v>-2.1510840611561299E-6</v>
      </c>
      <c r="EN34" s="25">
        <v>4.43129879835565E-6</v>
      </c>
      <c r="EO34" s="25">
        <v>-5.38806534429087E-6</v>
      </c>
      <c r="EP34" s="25">
        <v>-7.5360908938895104E-6</v>
      </c>
      <c r="EQ34" s="25">
        <v>1.3013447048271699E-6</v>
      </c>
      <c r="ER34" s="25">
        <v>2.2326572639814499E-5</v>
      </c>
      <c r="ES34" s="27">
        <v>-4.8354185040790202E-6</v>
      </c>
    </row>
    <row r="35" spans="2:149" x14ac:dyDescent="0.25">
      <c r="B35" s="13" t="s">
        <v>70</v>
      </c>
      <c r="C35" s="1">
        <f>INDEX(Input_Cases!$B:$C,MATCH('D2T Male'!$B35,Input_Cases!$B:$B,0),2)</f>
        <v>0</v>
      </c>
      <c r="D35" s="12"/>
      <c r="E35" s="50"/>
      <c r="G35" s="222"/>
      <c r="H35" s="7" t="s">
        <v>26</v>
      </c>
      <c r="I35" s="22">
        <f>IF($C$35=1,1,0)</f>
        <v>0</v>
      </c>
      <c r="J35" s="23">
        <v>1.07951708619735</v>
      </c>
      <c r="P35" s="7" t="str">
        <f t="shared" si="2"/>
        <v>X</v>
      </c>
      <c r="Q35" s="7" t="str">
        <f t="shared" si="3"/>
        <v>X</v>
      </c>
      <c r="R35" s="7" t="str">
        <v>SmokerCurrent</v>
      </c>
      <c r="S35" s="128" t="s">
        <v>26</v>
      </c>
      <c r="T35" s="25">
        <v>2.8365254859356099E-5</v>
      </c>
      <c r="U35" s="24">
        <v>-8.8254443138252505E-4</v>
      </c>
      <c r="V35" s="25">
        <v>-2.62007762006804E-5</v>
      </c>
      <c r="W35" s="25">
        <v>2.8360994353384701E-6</v>
      </c>
      <c r="X35" s="25">
        <v>-1.9311288402583501E-5</v>
      </c>
      <c r="Y35" s="25">
        <v>8.0429051635492897E-6</v>
      </c>
      <c r="Z35" s="24">
        <v>3.93392949408957E-4</v>
      </c>
      <c r="AA35" s="25">
        <v>3.8406831858097099E-5</v>
      </c>
      <c r="AB35" s="25">
        <v>2.7771062351395801E-5</v>
      </c>
      <c r="AC35" s="25">
        <v>1.12578937104281E-5</v>
      </c>
      <c r="AD35" s="25">
        <v>1.1322425019829301E-5</v>
      </c>
      <c r="AE35" s="25">
        <v>2.1738291096942399E-5</v>
      </c>
      <c r="AF35" s="25">
        <v>-6.0088252944392404E-6</v>
      </c>
      <c r="AG35" s="24">
        <v>-2.9712362706794802E-4</v>
      </c>
      <c r="AH35" s="25">
        <v>-8.01974845044554E-5</v>
      </c>
      <c r="AI35" s="24">
        <v>1.13845881163311E-2</v>
      </c>
      <c r="AJ35" s="25">
        <v>-1.2916239805544899E-5</v>
      </c>
      <c r="AK35" s="25">
        <v>-8.6688172106845303E-5</v>
      </c>
      <c r="AL35" s="25">
        <v>-6.3023005977634806E-5</v>
      </c>
      <c r="AM35" s="25">
        <v>1.62709023703007E-5</v>
      </c>
      <c r="AN35" s="25">
        <v>-4.7739984718108803E-5</v>
      </c>
      <c r="AO35" s="25">
        <v>-1.2730531698820101E-5</v>
      </c>
      <c r="AP35" s="24">
        <v>-1.2077707956377199E-3</v>
      </c>
      <c r="AQ35" s="25">
        <v>3.8199109813146503E-5</v>
      </c>
      <c r="AR35" s="25">
        <v>0</v>
      </c>
      <c r="AS35" s="24">
        <v>9.6521932609504703E-4</v>
      </c>
      <c r="AT35" s="24">
        <v>-2.5771358265335399E-3</v>
      </c>
      <c r="AU35" s="25">
        <v>0</v>
      </c>
      <c r="AV35" s="25">
        <v>3.0201298621152099E-5</v>
      </c>
      <c r="AW35" s="24">
        <v>-1.4765753150775199E-4</v>
      </c>
      <c r="AX35" s="25">
        <v>-1.1088940611694799E-6</v>
      </c>
      <c r="AY35" s="25">
        <v>0</v>
      </c>
      <c r="AZ35" s="25">
        <v>-2.31374959479609E-5</v>
      </c>
      <c r="BA35" s="24">
        <v>3.0159569153574001E-4</v>
      </c>
      <c r="BB35" s="25">
        <v>2.87862514654296E-5</v>
      </c>
      <c r="BC35" s="24">
        <v>4.8315256275972802E-4</v>
      </c>
      <c r="BD35" s="25">
        <v>0</v>
      </c>
      <c r="BE35" s="24">
        <v>-1.12606927811859E-4</v>
      </c>
      <c r="BF35" s="24">
        <v>-7.9018829915202004E-4</v>
      </c>
      <c r="BG35" s="25">
        <v>1.5483010690092201E-5</v>
      </c>
      <c r="BH35" s="24">
        <v>1.8106863222089301E-4</v>
      </c>
      <c r="BI35" s="25">
        <v>1.6680973090761401E-6</v>
      </c>
      <c r="BJ35" s="24">
        <v>5.2154665692986804E-4</v>
      </c>
      <c r="BK35" s="25">
        <v>-2.8781612907037498E-5</v>
      </c>
      <c r="BL35" s="25">
        <v>-7.8384595219913803E-5</v>
      </c>
      <c r="BM35" s="24">
        <v>1.9083327714001101E-4</v>
      </c>
      <c r="BN35" s="25">
        <v>0</v>
      </c>
      <c r="BO35" s="24">
        <v>2.7532631410818499E-4</v>
      </c>
      <c r="BP35" s="25">
        <v>4.2191059170714501E-5</v>
      </c>
      <c r="BQ35" s="25">
        <v>-2.43989526462989E-6</v>
      </c>
      <c r="BR35" s="24">
        <v>-1.8153570282710199E-4</v>
      </c>
      <c r="BS35" s="25">
        <v>6.8069635944475603E-5</v>
      </c>
      <c r="BT35" s="25">
        <v>1.66377917346272E-5</v>
      </c>
      <c r="BU35" s="25">
        <v>1.6895299684027699E-5</v>
      </c>
      <c r="BV35" s="24">
        <v>9.7123412433829505E-4</v>
      </c>
      <c r="BW35" s="25">
        <v>4.58186388922218E-6</v>
      </c>
      <c r="BX35" s="25">
        <v>8.2042947449307104E-6</v>
      </c>
      <c r="BY35" s="24">
        <v>1.27301985912418E-3</v>
      </c>
      <c r="BZ35" s="25">
        <v>0</v>
      </c>
      <c r="CA35" s="24">
        <v>-1.9689924516642899E-4</v>
      </c>
      <c r="CB35" s="24">
        <v>-5.0865310557241699E-4</v>
      </c>
      <c r="CC35" s="25">
        <v>-6.0370549966529999E-5</v>
      </c>
      <c r="CD35" s="25">
        <v>-2.6880229450878301E-5</v>
      </c>
      <c r="CE35" s="25">
        <v>0</v>
      </c>
      <c r="CF35" s="25">
        <v>0</v>
      </c>
      <c r="CG35" s="25">
        <v>0</v>
      </c>
      <c r="CH35" s="25">
        <v>-4.5999594284273302E-7</v>
      </c>
      <c r="CI35" s="25">
        <v>1.1416479290560499E-5</v>
      </c>
      <c r="CJ35" s="25">
        <v>-3.40435235543522E-6</v>
      </c>
      <c r="CK35" s="25">
        <v>-1.3125621628358299E-5</v>
      </c>
      <c r="CL35" s="25">
        <v>-7.1353415752030802E-6</v>
      </c>
      <c r="CM35" s="25">
        <v>3.6772462501576099E-5</v>
      </c>
      <c r="CN35" s="25">
        <v>1.7236091823434801E-6</v>
      </c>
      <c r="CO35" s="25">
        <v>-5.0435256619326704E-6</v>
      </c>
      <c r="CP35" s="25">
        <v>1.21420350932402E-5</v>
      </c>
      <c r="CQ35" s="25">
        <v>1.6491399504611801E-5</v>
      </c>
      <c r="CR35" s="25">
        <v>7.8163273110043301E-7</v>
      </c>
      <c r="CS35" s="25">
        <v>-1.2981625468151999E-5</v>
      </c>
      <c r="CT35" s="25">
        <v>9.0642171731892E-6</v>
      </c>
      <c r="CU35" s="24">
        <v>-1.65300865801773E-4</v>
      </c>
      <c r="CV35" s="25">
        <v>-6.42906382051418E-6</v>
      </c>
      <c r="CW35" s="25">
        <v>-1.6102452788078799E-5</v>
      </c>
      <c r="CX35" s="25">
        <v>-3.6076884692685901E-6</v>
      </c>
      <c r="CY35" s="25">
        <v>-3.8173068422644597E-6</v>
      </c>
      <c r="CZ35" s="25">
        <v>4.05632653233106E-6</v>
      </c>
      <c r="DA35" s="25">
        <v>-3.1825993409661101E-7</v>
      </c>
      <c r="DB35" s="25">
        <v>-3.5644742408328999E-6</v>
      </c>
      <c r="DC35" s="25">
        <v>-2.6576284201765299E-5</v>
      </c>
      <c r="DD35" s="25">
        <v>4.2721071693483603E-6</v>
      </c>
      <c r="DE35" s="25">
        <v>-1.10254107467927E-5</v>
      </c>
      <c r="DF35" s="25">
        <v>2.0709980518139099E-5</v>
      </c>
      <c r="DG35" s="25">
        <v>-4.5588967341653704E-6</v>
      </c>
      <c r="DH35" s="25">
        <v>1.7570919040464099E-5</v>
      </c>
      <c r="DI35" s="25">
        <v>-1.7295892744462498E-5</v>
      </c>
      <c r="DJ35" s="25">
        <v>-1.3834016358519401E-7</v>
      </c>
      <c r="DK35" s="25">
        <v>6.4776947728085196E-5</v>
      </c>
      <c r="DL35" s="25">
        <v>-3.3744785530788001E-5</v>
      </c>
      <c r="DM35" s="25">
        <v>3.0534634055642201E-5</v>
      </c>
      <c r="DN35" s="25">
        <v>-2.4179329265922101E-5</v>
      </c>
      <c r="DO35" s="25">
        <v>-8.8373615571530204E-6</v>
      </c>
      <c r="DP35" s="25">
        <v>1.22296826644018E-6</v>
      </c>
      <c r="DQ35" s="25">
        <v>-1.92134570513957E-5</v>
      </c>
      <c r="DR35" s="25">
        <v>-1.0000082545160699E-6</v>
      </c>
      <c r="DS35" s="25">
        <v>9.7138749751975508E-6</v>
      </c>
      <c r="DT35" s="25">
        <v>-5.1602234349517397E-5</v>
      </c>
      <c r="DU35" s="25">
        <v>6.1129183977909598E-5</v>
      </c>
      <c r="DV35" s="25">
        <v>1.17033994781355E-5</v>
      </c>
      <c r="DW35" s="25">
        <v>1.23570514205665E-5</v>
      </c>
      <c r="DX35" s="25">
        <v>-9.6791590503635405E-6</v>
      </c>
      <c r="DY35" s="25">
        <v>-4.1398507888052103E-5</v>
      </c>
      <c r="DZ35" s="25">
        <v>6.1553801700807396E-5</v>
      </c>
      <c r="EA35" s="24">
        <v>1.63233955909235E-4</v>
      </c>
      <c r="EB35" s="24">
        <v>1.45560760525928E-4</v>
      </c>
      <c r="EC35" s="24">
        <v>1.0330372324922099E-4</v>
      </c>
      <c r="ED35" s="25">
        <v>2.74723503356426E-6</v>
      </c>
      <c r="EE35" s="25">
        <v>-8.9958180135385001E-7</v>
      </c>
      <c r="EF35" s="25">
        <v>-3.64802893483386E-5</v>
      </c>
      <c r="EG35" s="25">
        <v>9.6795133242184793E-6</v>
      </c>
      <c r="EH35" s="25">
        <v>-4.4748048669668801E-6</v>
      </c>
      <c r="EI35" s="25">
        <v>5.3273224225141102E-5</v>
      </c>
      <c r="EJ35" s="25">
        <v>-3.8543325372700801E-5</v>
      </c>
      <c r="EK35" s="24">
        <v>-1.6091894365877701E-4</v>
      </c>
      <c r="EL35" s="25">
        <v>-2.8583104901054E-5</v>
      </c>
      <c r="EM35" s="25">
        <v>4.2418507469047496E-6</v>
      </c>
      <c r="EN35" s="25">
        <v>2.88273096093942E-5</v>
      </c>
      <c r="EO35" s="24">
        <v>-2.41713435841537E-4</v>
      </c>
      <c r="EP35" s="25">
        <v>9.8469232277184705E-5</v>
      </c>
      <c r="EQ35" s="25">
        <v>-6.3575696615411701E-6</v>
      </c>
      <c r="ER35" s="25">
        <v>-8.0421819531018997E-5</v>
      </c>
      <c r="ES35" s="27">
        <v>4.7963844728310902E-5</v>
      </c>
    </row>
    <row r="36" spans="2:149" x14ac:dyDescent="0.25">
      <c r="B36" s="13" t="s">
        <v>71</v>
      </c>
      <c r="C36" s="1">
        <f>INDEX(Input_Cases!$B:$C,MATCH('D2T Male'!$B36,Input_Cases!$B:$B,0),2)</f>
        <v>5</v>
      </c>
      <c r="D36" s="12"/>
      <c r="E36" s="50"/>
      <c r="G36" s="220" t="s">
        <v>297</v>
      </c>
      <c r="H36" s="7" t="s">
        <v>28</v>
      </c>
      <c r="I36" s="22">
        <f>IF($C$36&gt;5,1,0)</f>
        <v>0</v>
      </c>
      <c r="J36" s="23">
        <v>0.174599613015404</v>
      </c>
      <c r="P36" s="7" t="str">
        <f t="shared" si="2"/>
        <v>X</v>
      </c>
      <c r="Q36" s="7" t="str">
        <f t="shared" si="3"/>
        <v>X</v>
      </c>
      <c r="R36" s="7" t="str">
        <v>Cl1</v>
      </c>
      <c r="S36" s="128" t="s">
        <v>28</v>
      </c>
      <c r="T36" s="25">
        <v>6.0776084863558998E-8</v>
      </c>
      <c r="U36" s="25">
        <v>6.2218163521784498E-6</v>
      </c>
      <c r="V36" s="25">
        <v>8.0867739605513501E-7</v>
      </c>
      <c r="W36" s="25">
        <v>-5.7983879614207999E-7</v>
      </c>
      <c r="X36" s="25">
        <v>3.5367164877103E-6</v>
      </c>
      <c r="Y36" s="25">
        <v>1.13966755824967E-5</v>
      </c>
      <c r="Z36" s="25">
        <v>-3.2418767042312703E-5</v>
      </c>
      <c r="AA36" s="25">
        <v>-5.3502056493438502E-6</v>
      </c>
      <c r="AB36" s="25">
        <v>2.1696218062098402E-6</v>
      </c>
      <c r="AC36" s="25">
        <v>4.0671161830452099E-6</v>
      </c>
      <c r="AD36" s="25">
        <v>6.2606176926554901E-6</v>
      </c>
      <c r="AE36" s="25">
        <v>-5.8306243203361296E-6</v>
      </c>
      <c r="AF36" s="25">
        <v>-7.6930107209572495E-6</v>
      </c>
      <c r="AG36" s="25">
        <v>-2.48297395887869E-5</v>
      </c>
      <c r="AH36" s="25">
        <v>4.9383478223887304E-6</v>
      </c>
      <c r="AI36" s="25">
        <v>-1.29162398055303E-5</v>
      </c>
      <c r="AJ36" s="24">
        <v>2.83946141788076E-4</v>
      </c>
      <c r="AK36" s="24">
        <v>-2.3747586323409099E-4</v>
      </c>
      <c r="AL36" s="25">
        <v>5.5690112082086297E-6</v>
      </c>
      <c r="AM36" s="25">
        <v>8.1138446375694503E-6</v>
      </c>
      <c r="AN36" s="25">
        <v>2.3042663029159501E-6</v>
      </c>
      <c r="AO36" s="25">
        <v>-5.05487225315047E-6</v>
      </c>
      <c r="AP36" s="25">
        <v>-5.8596934027831898E-5</v>
      </c>
      <c r="AQ36" s="25">
        <v>5.9142240806868001E-7</v>
      </c>
      <c r="AR36" s="25">
        <v>0</v>
      </c>
      <c r="AS36" s="25">
        <v>-1.08875981932327E-5</v>
      </c>
      <c r="AT36" s="25">
        <v>1.7570738969683001E-5</v>
      </c>
      <c r="AU36" s="25">
        <v>0</v>
      </c>
      <c r="AV36" s="25">
        <v>1.64481253543905E-6</v>
      </c>
      <c r="AW36" s="25">
        <v>-4.7471462739273701E-6</v>
      </c>
      <c r="AX36" s="25">
        <v>-2.23172052179823E-5</v>
      </c>
      <c r="AY36" s="25">
        <v>0</v>
      </c>
      <c r="AZ36" s="25">
        <v>6.9916925533058497E-7</v>
      </c>
      <c r="BA36" s="25">
        <v>4.2088788216304198E-5</v>
      </c>
      <c r="BB36" s="25">
        <v>-2.7830275840479399E-6</v>
      </c>
      <c r="BC36" s="25">
        <v>1.15089098488837E-5</v>
      </c>
      <c r="BD36" s="25">
        <v>0</v>
      </c>
      <c r="BE36" s="25">
        <v>-4.7793259383056603E-6</v>
      </c>
      <c r="BF36" s="25">
        <v>-1.71577361436212E-7</v>
      </c>
      <c r="BG36" s="25">
        <v>1.51508862737552E-6</v>
      </c>
      <c r="BH36" s="25">
        <v>3.1991143166003201E-5</v>
      </c>
      <c r="BI36" s="25">
        <v>1.61807307490084E-6</v>
      </c>
      <c r="BJ36" s="25">
        <v>8.9090074065379707E-6</v>
      </c>
      <c r="BK36" s="25">
        <v>-5.0076114752435198E-6</v>
      </c>
      <c r="BL36" s="25">
        <v>-7.9137038332628099E-8</v>
      </c>
      <c r="BM36" s="25">
        <v>2.21268858067537E-5</v>
      </c>
      <c r="BN36" s="25">
        <v>0</v>
      </c>
      <c r="BO36" s="25">
        <v>5.7639624315707001E-7</v>
      </c>
      <c r="BP36" s="25">
        <v>1.45871871297812E-5</v>
      </c>
      <c r="BQ36" s="25">
        <v>-1.61964498005307E-6</v>
      </c>
      <c r="BR36" s="25">
        <v>1.37947048948602E-5</v>
      </c>
      <c r="BS36" s="25">
        <v>1.1149110683457099E-5</v>
      </c>
      <c r="BT36" s="25">
        <v>1.6574576710786502E-5</v>
      </c>
      <c r="BU36" s="25">
        <v>6.41028973392521E-6</v>
      </c>
      <c r="BV36" s="25">
        <v>3.4949300921673498E-5</v>
      </c>
      <c r="BW36" s="25">
        <v>3.0706380706194899E-6</v>
      </c>
      <c r="BX36" s="25">
        <v>-2.2479313091698899E-6</v>
      </c>
      <c r="BY36" s="25">
        <v>-6.4165667664411706E-5</v>
      </c>
      <c r="BZ36" s="25">
        <v>0</v>
      </c>
      <c r="CA36" s="25">
        <v>-9.7225214487015495E-6</v>
      </c>
      <c r="CB36" s="25">
        <v>-1.06947395350878E-5</v>
      </c>
      <c r="CC36" s="25">
        <v>-4.9178321277081002E-7</v>
      </c>
      <c r="CD36" s="25">
        <v>5.0611655902803895E-7</v>
      </c>
      <c r="CE36" s="25">
        <v>0</v>
      </c>
      <c r="CF36" s="25">
        <v>0</v>
      </c>
      <c r="CG36" s="25">
        <v>0</v>
      </c>
      <c r="CH36" s="25">
        <v>-2.3405125966396199E-9</v>
      </c>
      <c r="CI36" s="25">
        <v>-9.1083268095606397E-8</v>
      </c>
      <c r="CJ36" s="25">
        <v>3.49626602812323E-8</v>
      </c>
      <c r="CK36" s="25">
        <v>2.0976969430716301E-7</v>
      </c>
      <c r="CL36" s="25">
        <v>-1.38712741861708E-7</v>
      </c>
      <c r="CM36" s="25">
        <v>-3.2963748124293302E-7</v>
      </c>
      <c r="CN36" s="25">
        <v>9.7373859018428406E-8</v>
      </c>
      <c r="CO36" s="25">
        <v>4.4536718645858002E-7</v>
      </c>
      <c r="CP36" s="25">
        <v>-1.17835622545186E-7</v>
      </c>
      <c r="CQ36" s="25">
        <v>5.4368605774141896E-7</v>
      </c>
      <c r="CR36" s="25">
        <v>-3.5945703117854997E-8</v>
      </c>
      <c r="CS36" s="25">
        <v>-4.6677622239267802E-7</v>
      </c>
      <c r="CT36" s="25">
        <v>2.6007082126369002E-7</v>
      </c>
      <c r="CU36" s="25">
        <v>1.01901468987495E-7</v>
      </c>
      <c r="CV36" s="25">
        <v>-1.46430447784314E-7</v>
      </c>
      <c r="CW36" s="25">
        <v>7.2164987077268597E-7</v>
      </c>
      <c r="CX36" s="25">
        <v>-4.7274613098607101E-7</v>
      </c>
      <c r="CY36" s="25">
        <v>-2.96739700315438E-7</v>
      </c>
      <c r="CZ36" s="25">
        <v>1.15987307319028E-7</v>
      </c>
      <c r="DA36" s="25">
        <v>2.7255151608808701E-7</v>
      </c>
      <c r="DB36" s="25">
        <v>1.67259890114393E-6</v>
      </c>
      <c r="DC36" s="25">
        <v>-1.50307205666038E-6</v>
      </c>
      <c r="DD36" s="25">
        <v>5.1434365487631705E-7</v>
      </c>
      <c r="DE36" s="25">
        <v>-1.46916072929074E-6</v>
      </c>
      <c r="DF36" s="25">
        <v>7.6471003498667897E-7</v>
      </c>
      <c r="DG36" s="25">
        <v>1.1339625080585399E-6</v>
      </c>
      <c r="DH36" s="25">
        <v>1.91043539842431E-6</v>
      </c>
      <c r="DI36" s="25">
        <v>3.5915501622834201E-6</v>
      </c>
      <c r="DJ36" s="25">
        <v>-5.1896463123575196E-6</v>
      </c>
      <c r="DK36" s="25">
        <v>-1.6450030144036801E-7</v>
      </c>
      <c r="DL36" s="25">
        <v>-3.7628322441998598E-6</v>
      </c>
      <c r="DM36" s="25">
        <v>1.7142810758122399E-6</v>
      </c>
      <c r="DN36" s="25">
        <v>4.2580412659147496E-6</v>
      </c>
      <c r="DO36" s="25">
        <v>1.5126363032555799E-6</v>
      </c>
      <c r="DP36" s="25">
        <v>-3.0973767108702402E-6</v>
      </c>
      <c r="DQ36" s="25">
        <v>-5.4439970147123397E-6</v>
      </c>
      <c r="DR36" s="25">
        <v>7.0148661212643799E-6</v>
      </c>
      <c r="DS36" s="25">
        <v>2.9741027589572299E-6</v>
      </c>
      <c r="DT36" s="25">
        <v>-8.2953333155131798E-6</v>
      </c>
      <c r="DU36" s="25">
        <v>1.7438401725396E-6</v>
      </c>
      <c r="DV36" s="25">
        <v>-3.7935429687172101E-6</v>
      </c>
      <c r="DW36" s="25">
        <v>5.7915867653650101E-6</v>
      </c>
      <c r="DX36" s="25">
        <v>2.05100631316576E-6</v>
      </c>
      <c r="DY36" s="25">
        <v>-9.0485629313257693E-6</v>
      </c>
      <c r="DZ36" s="25">
        <v>-3.1375800814380502E-6</v>
      </c>
      <c r="EA36" s="25">
        <v>9.8689709346954506E-7</v>
      </c>
      <c r="EB36" s="25">
        <v>3.7952159167139698E-6</v>
      </c>
      <c r="EC36" s="25">
        <v>8.2211658182071297E-6</v>
      </c>
      <c r="ED36" s="25">
        <v>-2.03457547815013E-6</v>
      </c>
      <c r="EE36" s="25">
        <v>7.7401016647988096E-6</v>
      </c>
      <c r="EF36" s="25">
        <v>-1.0112424412777701E-5</v>
      </c>
      <c r="EG36" s="25">
        <v>-8.9296424835793596E-6</v>
      </c>
      <c r="EH36" s="25">
        <v>1.03468135718558E-5</v>
      </c>
      <c r="EI36" s="25">
        <v>-1.7704578303481E-6</v>
      </c>
      <c r="EJ36" s="25">
        <v>-1.29123199043233E-5</v>
      </c>
      <c r="EK36" s="25">
        <v>-2.5128132394552001E-5</v>
      </c>
      <c r="EL36" s="25">
        <v>-7.7807189797112402E-6</v>
      </c>
      <c r="EM36" s="25">
        <v>-5.4315925141700304E-7</v>
      </c>
      <c r="EN36" s="25">
        <v>1.1127251501171601E-5</v>
      </c>
      <c r="EO36" s="25">
        <v>-6.8496785477642398E-6</v>
      </c>
      <c r="EP36" s="25">
        <v>2.8597813738240101E-5</v>
      </c>
      <c r="EQ36" s="25">
        <v>-8.0187729949650004E-6</v>
      </c>
      <c r="ER36" s="25">
        <v>1.8107391024741101E-5</v>
      </c>
      <c r="ES36" s="27">
        <v>4.4911675485694796E-6</v>
      </c>
    </row>
    <row r="37" spans="2:149" x14ac:dyDescent="0.25">
      <c r="B37" s="13"/>
      <c r="C37" s="12"/>
      <c r="D37" s="12"/>
      <c r="E37" s="50"/>
      <c r="G37" s="221"/>
      <c r="H37" s="7" t="s">
        <v>30</v>
      </c>
      <c r="I37" s="22">
        <f>IF($C$36&gt;6.5,1,0)</f>
        <v>0</v>
      </c>
      <c r="J37" s="23">
        <v>0.11865366832987601</v>
      </c>
      <c r="P37" s="7" t="str">
        <f t="shared" si="2"/>
        <v>X</v>
      </c>
      <c r="Q37" s="7" t="str">
        <f t="shared" si="3"/>
        <v>X</v>
      </c>
      <c r="R37" s="7" t="str">
        <v>Cl2</v>
      </c>
      <c r="S37" s="128" t="s">
        <v>30</v>
      </c>
      <c r="T37" s="25">
        <v>3.92704670294215E-7</v>
      </c>
      <c r="U37" s="25">
        <v>-1.9912347816252001E-5</v>
      </c>
      <c r="V37" s="25">
        <v>3.67790472414596E-6</v>
      </c>
      <c r="W37" s="25">
        <v>4.06509715444363E-6</v>
      </c>
      <c r="X37" s="25">
        <v>-8.5791600285244593E-6</v>
      </c>
      <c r="Y37" s="25">
        <v>-3.23796245810188E-6</v>
      </c>
      <c r="Z37" s="25">
        <v>8.5403192461536907E-6</v>
      </c>
      <c r="AA37" s="25">
        <v>-1.2097698782652599E-5</v>
      </c>
      <c r="AB37" s="25">
        <v>1.5800568656350101E-6</v>
      </c>
      <c r="AC37" s="25">
        <v>-4.5097349831410002E-6</v>
      </c>
      <c r="AD37" s="25">
        <v>5.3696464634561297E-6</v>
      </c>
      <c r="AE37" s="25">
        <v>5.0068279623510203E-6</v>
      </c>
      <c r="AF37" s="25">
        <v>-3.7148845100580702E-6</v>
      </c>
      <c r="AG37" s="25">
        <v>-1.7118306571012599E-5</v>
      </c>
      <c r="AH37" s="25">
        <v>1.05945297727854E-6</v>
      </c>
      <c r="AI37" s="25">
        <v>-8.6688172106969498E-5</v>
      </c>
      <c r="AJ37" s="24">
        <v>-2.3747586323408901E-4</v>
      </c>
      <c r="AK37" s="24">
        <v>1.7418815359072201E-3</v>
      </c>
      <c r="AL37" s="24">
        <v>-1.48017649532411E-3</v>
      </c>
      <c r="AM37" s="25">
        <v>1.07294464472835E-5</v>
      </c>
      <c r="AN37" s="25">
        <v>-4.4759866095983102E-7</v>
      </c>
      <c r="AO37" s="25">
        <v>-5.3526178856897201E-6</v>
      </c>
      <c r="AP37" s="24">
        <v>-1.6491802173675899E-4</v>
      </c>
      <c r="AQ37" s="25">
        <v>-8.6433590768463603E-7</v>
      </c>
      <c r="AR37" s="25">
        <v>0</v>
      </c>
      <c r="AS37" s="25">
        <v>3.2571925714360497E-5</v>
      </c>
      <c r="AT37" s="25">
        <v>-3.4540517015314402E-5</v>
      </c>
      <c r="AU37" s="25">
        <v>0</v>
      </c>
      <c r="AV37" s="25">
        <v>-2.6213466480260199E-5</v>
      </c>
      <c r="AW37" s="25">
        <v>1.9272705119455901E-5</v>
      </c>
      <c r="AX37" s="25">
        <v>-1.84629512600776E-6</v>
      </c>
      <c r="AY37" s="25">
        <v>0</v>
      </c>
      <c r="AZ37" s="25">
        <v>6.2147774388043398E-6</v>
      </c>
      <c r="BA37" s="25">
        <v>8.8840905358114606E-5</v>
      </c>
      <c r="BB37" s="25">
        <v>1.45207179741225E-6</v>
      </c>
      <c r="BC37" s="25">
        <v>1.8351884389320201E-5</v>
      </c>
      <c r="BD37" s="25">
        <v>0</v>
      </c>
      <c r="BE37" s="25">
        <v>3.7696768450871098E-5</v>
      </c>
      <c r="BF37" s="25">
        <v>-5.9403121588517797E-6</v>
      </c>
      <c r="BG37" s="25">
        <v>4.8195760142285702E-6</v>
      </c>
      <c r="BH37" s="25">
        <v>1.45596659308735E-5</v>
      </c>
      <c r="BI37" s="25">
        <v>-6.1697095376601298E-6</v>
      </c>
      <c r="BJ37" s="25">
        <v>-1.36740324148692E-5</v>
      </c>
      <c r="BK37" s="25">
        <v>1.70476274993458E-6</v>
      </c>
      <c r="BL37" s="25">
        <v>3.44748539029267E-6</v>
      </c>
      <c r="BM37" s="25">
        <v>1.04114737447738E-5</v>
      </c>
      <c r="BN37" s="25">
        <v>0</v>
      </c>
      <c r="BO37" s="25">
        <v>2.8758881762888601E-5</v>
      </c>
      <c r="BP37" s="25">
        <v>4.2097454988364596E-6</v>
      </c>
      <c r="BQ37" s="25">
        <v>1.1934282905912401E-5</v>
      </c>
      <c r="BR37" s="25">
        <v>-5.6845068903546899E-5</v>
      </c>
      <c r="BS37" s="25">
        <v>-3.5503990102372799E-5</v>
      </c>
      <c r="BT37" s="25">
        <v>-1.3506084165852099E-5</v>
      </c>
      <c r="BU37" s="25">
        <v>-5.7733479526831496E-6</v>
      </c>
      <c r="BV37" s="25">
        <v>4.19679055807857E-5</v>
      </c>
      <c r="BW37" s="25">
        <v>1.07154614827755E-6</v>
      </c>
      <c r="BX37" s="25">
        <v>-2.3679589534958799E-6</v>
      </c>
      <c r="BY37" s="25">
        <v>1.37097559921034E-5</v>
      </c>
      <c r="BZ37" s="25">
        <v>0</v>
      </c>
      <c r="CA37" s="25">
        <v>1.24798618503166E-5</v>
      </c>
      <c r="CB37" s="25">
        <v>2.1738444348704202E-5</v>
      </c>
      <c r="CC37" s="25">
        <v>-6.1627301243612798E-6</v>
      </c>
      <c r="CD37" s="25">
        <v>4.1629332192120902E-6</v>
      </c>
      <c r="CE37" s="25">
        <v>0</v>
      </c>
      <c r="CF37" s="25">
        <v>0</v>
      </c>
      <c r="CG37" s="25">
        <v>0</v>
      </c>
      <c r="CH37" s="25">
        <v>1.72467017865164E-8</v>
      </c>
      <c r="CI37" s="25">
        <v>2.6831077786455902E-7</v>
      </c>
      <c r="CJ37" s="25">
        <v>-3.8577645226106498E-7</v>
      </c>
      <c r="CK37" s="25">
        <v>-2.8637422576078198E-7</v>
      </c>
      <c r="CL37" s="25">
        <v>1.6544683126977799E-7</v>
      </c>
      <c r="CM37" s="25">
        <v>3.7284104707612299E-7</v>
      </c>
      <c r="CN37" s="25">
        <v>-2.8752104477608298E-7</v>
      </c>
      <c r="CO37" s="25">
        <v>-1.5598189955445401E-7</v>
      </c>
      <c r="CP37" s="25">
        <v>2.53096587127062E-7</v>
      </c>
      <c r="CQ37" s="25">
        <v>2.2063596293434199E-6</v>
      </c>
      <c r="CR37" s="25">
        <v>-3.8072012415611501E-8</v>
      </c>
      <c r="CS37" s="25">
        <v>-4.9253491226305101E-7</v>
      </c>
      <c r="CT37" s="25">
        <v>-6.0445843186438196E-7</v>
      </c>
      <c r="CU37" s="25">
        <v>1.2672990009031799E-6</v>
      </c>
      <c r="CV37" s="25">
        <v>-2.6370289222488197E-7</v>
      </c>
      <c r="CW37" s="25">
        <v>-3.78849814039608E-7</v>
      </c>
      <c r="CX37" s="25">
        <v>-1.1721287773933101E-6</v>
      </c>
      <c r="CY37" s="25">
        <v>-2.2915602810162999E-7</v>
      </c>
      <c r="CZ37" s="25">
        <v>3.44208917073502E-7</v>
      </c>
      <c r="DA37" s="25">
        <v>-1.12784076341951E-7</v>
      </c>
      <c r="DB37" s="25">
        <v>-1.9850879594154801E-6</v>
      </c>
      <c r="DC37" s="25">
        <v>-3.2536023788319901E-6</v>
      </c>
      <c r="DD37" s="25">
        <v>-1.11043745222416E-7</v>
      </c>
      <c r="DE37" s="25">
        <v>3.7770546165694398E-6</v>
      </c>
      <c r="DF37" s="25">
        <v>6.8154880505019101E-6</v>
      </c>
      <c r="DG37" s="25">
        <v>-2.8951799091172401E-7</v>
      </c>
      <c r="DH37" s="25">
        <v>-4.2690934821116103E-6</v>
      </c>
      <c r="DI37" s="25">
        <v>-5.9763286803318901E-6</v>
      </c>
      <c r="DJ37" s="25">
        <v>3.23786462574621E-6</v>
      </c>
      <c r="DK37" s="25">
        <v>1.09358226780671E-7</v>
      </c>
      <c r="DL37" s="25">
        <v>-1.4048522351723101E-5</v>
      </c>
      <c r="DM37" s="25">
        <v>-1.05055645247967E-6</v>
      </c>
      <c r="DN37" s="25">
        <v>1.0206781619053801E-6</v>
      </c>
      <c r="DO37" s="25">
        <v>-7.7400651703166399E-6</v>
      </c>
      <c r="DP37" s="25">
        <v>-5.6903561811869198E-6</v>
      </c>
      <c r="DQ37" s="25">
        <v>6.4283369721701103E-6</v>
      </c>
      <c r="DR37" s="25">
        <v>1.4051415851811201E-5</v>
      </c>
      <c r="DS37" s="25">
        <v>-1.1965627144973301E-6</v>
      </c>
      <c r="DT37" s="25">
        <v>6.0596552697823601E-7</v>
      </c>
      <c r="DU37" s="25">
        <v>-8.0700745122511807E-6</v>
      </c>
      <c r="DV37" s="25">
        <v>-7.4428613271322696E-6</v>
      </c>
      <c r="DW37" s="25">
        <v>1.0168084498391401E-5</v>
      </c>
      <c r="DX37" s="25">
        <v>1.9404909301880399E-6</v>
      </c>
      <c r="DY37" s="25">
        <v>-3.7950543375527002E-6</v>
      </c>
      <c r="DZ37" s="25">
        <v>-8.4156832629051201E-6</v>
      </c>
      <c r="EA37" s="25">
        <v>-2.3354922070804399E-6</v>
      </c>
      <c r="EB37" s="25">
        <v>-1.17550177649264E-5</v>
      </c>
      <c r="EC37" s="25">
        <v>-3.2585528343701401E-6</v>
      </c>
      <c r="ED37" s="25">
        <v>-2.1345012241063499E-5</v>
      </c>
      <c r="EE37" s="25">
        <v>-1.6453765769145299E-5</v>
      </c>
      <c r="EF37" s="25">
        <v>1.75028501307754E-5</v>
      </c>
      <c r="EG37" s="25">
        <v>1.364344635284E-5</v>
      </c>
      <c r="EH37" s="25">
        <v>-3.6828201874750201E-6</v>
      </c>
      <c r="EI37" s="25">
        <v>5.55889066167166E-6</v>
      </c>
      <c r="EJ37" s="25">
        <v>2.1549771574136E-5</v>
      </c>
      <c r="EK37" s="25">
        <v>2.8497386576829402E-6</v>
      </c>
      <c r="EL37" s="25">
        <v>-3.4286160715260499E-6</v>
      </c>
      <c r="EM37" s="25">
        <v>-8.4933556095057605E-7</v>
      </c>
      <c r="EN37" s="25">
        <v>-9.8383699844357901E-6</v>
      </c>
      <c r="EO37" s="25">
        <v>-6.8372647479993302E-6</v>
      </c>
      <c r="EP37" s="25">
        <v>-7.5485936740156902E-6</v>
      </c>
      <c r="EQ37" s="25">
        <v>6.0795064852995004E-6</v>
      </c>
      <c r="ER37" s="25">
        <v>1.2656355874694201E-5</v>
      </c>
      <c r="ES37" s="27">
        <v>-1.2783721183784399E-5</v>
      </c>
    </row>
    <row r="38" spans="2:149" x14ac:dyDescent="0.25">
      <c r="B38" s="49"/>
      <c r="D38" s="12"/>
      <c r="E38" s="50"/>
      <c r="G38" s="222"/>
      <c r="H38" s="7" t="s">
        <v>32</v>
      </c>
      <c r="I38" s="22">
        <f>IF($C$36&gt;7.8,1,0)</f>
        <v>0</v>
      </c>
      <c r="J38" s="23">
        <v>0.229999663009157</v>
      </c>
      <c r="P38" s="7" t="str">
        <f t="shared" si="2"/>
        <v>X</v>
      </c>
      <c r="Q38" s="7" t="str">
        <f t="shared" si="3"/>
        <v>X</v>
      </c>
      <c r="R38" s="7" t="str">
        <v>Cl3</v>
      </c>
      <c r="S38" s="128" t="s">
        <v>32</v>
      </c>
      <c r="T38" s="25">
        <v>-7.3620438174736701E-9</v>
      </c>
      <c r="U38" s="25">
        <v>-4.1243139659920698E-5</v>
      </c>
      <c r="V38" s="25">
        <v>-5.0469261251765002E-6</v>
      </c>
      <c r="W38" s="25">
        <v>-3.2330355306877202E-6</v>
      </c>
      <c r="X38" s="25">
        <v>7.0117606919588E-6</v>
      </c>
      <c r="Y38" s="25">
        <v>1.08075450177434E-5</v>
      </c>
      <c r="Z38" s="25">
        <v>-4.7011167181258598E-5</v>
      </c>
      <c r="AA38" s="25">
        <v>-4.4852327583939098E-5</v>
      </c>
      <c r="AB38" s="25">
        <v>-8.4897552204096397E-6</v>
      </c>
      <c r="AC38" s="25">
        <v>1.15874910646484E-5</v>
      </c>
      <c r="AD38" s="25">
        <v>1.81052024169303E-6</v>
      </c>
      <c r="AE38" s="25">
        <v>2.84322642941602E-6</v>
      </c>
      <c r="AF38" s="25">
        <v>8.4065879875295208E-6</v>
      </c>
      <c r="AG38" s="24">
        <v>-1.96793415290699E-4</v>
      </c>
      <c r="AH38" s="25">
        <v>-8.9102205748999193E-6</v>
      </c>
      <c r="AI38" s="25">
        <v>-6.3023005977403695E-5</v>
      </c>
      <c r="AJ38" s="25">
        <v>5.5690112082146597E-6</v>
      </c>
      <c r="AK38" s="24">
        <v>-1.4801764953241E-3</v>
      </c>
      <c r="AL38" s="24">
        <v>7.29116406358937E-3</v>
      </c>
      <c r="AM38" s="25">
        <v>-5.9467566289913396E-7</v>
      </c>
      <c r="AN38" s="25">
        <v>4.1819205991914797E-5</v>
      </c>
      <c r="AO38" s="25">
        <v>5.6710929343651599E-6</v>
      </c>
      <c r="AP38" s="24">
        <v>-1.08945605200208E-4</v>
      </c>
      <c r="AQ38" s="25">
        <v>4.0092688302019702E-7</v>
      </c>
      <c r="AR38" s="25">
        <v>0</v>
      </c>
      <c r="AS38" s="25">
        <v>7.6572435315663099E-6</v>
      </c>
      <c r="AT38" s="25">
        <v>-9.4968981206090705E-5</v>
      </c>
      <c r="AU38" s="25">
        <v>0</v>
      </c>
      <c r="AV38" s="25">
        <v>5.93850313276791E-5</v>
      </c>
      <c r="AW38" s="25">
        <v>-4.35813920375288E-6</v>
      </c>
      <c r="AX38" s="25">
        <v>1.1480875806633899E-5</v>
      </c>
      <c r="AY38" s="25">
        <v>0</v>
      </c>
      <c r="AZ38" s="25">
        <v>8.3737845612300893E-6</v>
      </c>
      <c r="BA38" s="24">
        <v>-1.6277018546384701E-4</v>
      </c>
      <c r="BB38" s="25">
        <v>1.12380973101079E-5</v>
      </c>
      <c r="BC38" s="25">
        <v>-1.5561013253630499E-5</v>
      </c>
      <c r="BD38" s="25">
        <v>0</v>
      </c>
      <c r="BE38" s="25">
        <v>-4.4221989159845701E-6</v>
      </c>
      <c r="BF38" s="24">
        <v>1.43499755102299E-4</v>
      </c>
      <c r="BG38" s="25">
        <v>5.4722715595162898E-7</v>
      </c>
      <c r="BH38" s="25">
        <v>-1.35964678860452E-5</v>
      </c>
      <c r="BI38" s="25">
        <v>5.6712933856718804E-6</v>
      </c>
      <c r="BJ38" s="25">
        <v>9.9316438429542795E-6</v>
      </c>
      <c r="BK38" s="25">
        <v>3.2690031944980699E-7</v>
      </c>
      <c r="BL38" s="25">
        <v>-2.7282504575814101E-6</v>
      </c>
      <c r="BM38" s="25">
        <v>-6.0369286210161098E-6</v>
      </c>
      <c r="BN38" s="25">
        <v>0</v>
      </c>
      <c r="BO38" s="25">
        <v>-8.2621237205311593E-5</v>
      </c>
      <c r="BP38" s="25">
        <v>3.2793320217619702E-6</v>
      </c>
      <c r="BQ38" s="25">
        <v>8.4984691347531098E-6</v>
      </c>
      <c r="BR38" s="25">
        <v>-1.2486692427211301E-5</v>
      </c>
      <c r="BS38" s="25">
        <v>-7.7361798098673605E-6</v>
      </c>
      <c r="BT38" s="25">
        <v>2.60398717981106E-5</v>
      </c>
      <c r="BU38" s="25">
        <v>-8.9859738818739801E-7</v>
      </c>
      <c r="BV38" s="25">
        <v>-8.4110767656278394E-5</v>
      </c>
      <c r="BW38" s="25">
        <v>1.94939018479327E-6</v>
      </c>
      <c r="BX38" s="25">
        <v>7.4697500064618E-6</v>
      </c>
      <c r="BY38" s="24">
        <v>2.2414447691215E-4</v>
      </c>
      <c r="BZ38" s="25">
        <v>0</v>
      </c>
      <c r="CA38" s="25">
        <v>6.4151092410476098E-6</v>
      </c>
      <c r="CB38" s="25">
        <v>-8.9924834760514999E-5</v>
      </c>
      <c r="CC38" s="25">
        <v>2.3834462759285399E-5</v>
      </c>
      <c r="CD38" s="25">
        <v>-9.55519675667367E-6</v>
      </c>
      <c r="CE38" s="25">
        <v>0</v>
      </c>
      <c r="CF38" s="25">
        <v>0</v>
      </c>
      <c r="CG38" s="25">
        <v>0</v>
      </c>
      <c r="CH38" s="25">
        <v>-1.5167157226537201E-8</v>
      </c>
      <c r="CI38" s="25">
        <v>-1.25076826308552E-6</v>
      </c>
      <c r="CJ38" s="25">
        <v>4.3335764180439302E-7</v>
      </c>
      <c r="CK38" s="25">
        <v>-2.07865261278207E-7</v>
      </c>
      <c r="CL38" s="25">
        <v>-1.5506115181364101E-7</v>
      </c>
      <c r="CM38" s="25">
        <v>1.3963167264350399E-6</v>
      </c>
      <c r="CN38" s="25">
        <v>8.3968813760550803E-8</v>
      </c>
      <c r="CO38" s="25">
        <v>7.3503975516634399E-7</v>
      </c>
      <c r="CP38" s="25">
        <v>5.4156932294360998E-7</v>
      </c>
      <c r="CQ38" s="25">
        <v>9.5112832270678295E-7</v>
      </c>
      <c r="CR38" s="25">
        <v>-6.4513925209668802E-7</v>
      </c>
      <c r="CS38" s="25">
        <v>8.6593448071074299E-7</v>
      </c>
      <c r="CT38" s="25">
        <v>1.65882757990865E-6</v>
      </c>
      <c r="CU38" s="25">
        <v>9.1362049144605605E-7</v>
      </c>
      <c r="CV38" s="25">
        <v>1.12033126567791E-7</v>
      </c>
      <c r="CW38" s="25">
        <v>-2.1629901012754499E-6</v>
      </c>
      <c r="CX38" s="25">
        <v>1.9848502635596299E-6</v>
      </c>
      <c r="CY38" s="25">
        <v>3.7999450052843698E-7</v>
      </c>
      <c r="CZ38" s="25">
        <v>1.91980240668206E-6</v>
      </c>
      <c r="DA38" s="25">
        <v>1.55360678349213E-7</v>
      </c>
      <c r="DB38" s="25">
        <v>3.6339741012733598E-6</v>
      </c>
      <c r="DC38" s="25">
        <v>-1.4656401003122099E-5</v>
      </c>
      <c r="DD38" s="25">
        <v>7.5859672113516301E-6</v>
      </c>
      <c r="DE38" s="25">
        <v>-1.27843856384425E-5</v>
      </c>
      <c r="DF38" s="25">
        <v>-2.3473030119636301E-5</v>
      </c>
      <c r="DG38" s="25">
        <v>1.5977925812017199E-6</v>
      </c>
      <c r="DH38" s="25">
        <v>4.1823035769066903E-6</v>
      </c>
      <c r="DI38" s="25">
        <v>8.5865836131418008E-6</v>
      </c>
      <c r="DJ38" s="25">
        <v>-4.5577751867390398E-6</v>
      </c>
      <c r="DK38" s="25">
        <v>-7.5355910080194698E-6</v>
      </c>
      <c r="DL38" s="25">
        <v>3.1240757728944801E-5</v>
      </c>
      <c r="DM38" s="25">
        <v>-2.9316726738239599E-6</v>
      </c>
      <c r="DN38" s="25">
        <v>-2.4133617541744702E-6</v>
      </c>
      <c r="DO38" s="25">
        <v>2.9831388862386402E-6</v>
      </c>
      <c r="DP38" s="25">
        <v>-7.6664104536497595E-6</v>
      </c>
      <c r="DQ38" s="25">
        <v>1.0358145553802101E-5</v>
      </c>
      <c r="DR38" s="25">
        <v>3.4174238290675402E-5</v>
      </c>
      <c r="DS38" s="25">
        <v>-1.7251688382027899E-5</v>
      </c>
      <c r="DT38" s="25">
        <v>5.2190645822193602E-5</v>
      </c>
      <c r="DU38" s="25">
        <v>4.9200424152723496E-6</v>
      </c>
      <c r="DV38" s="25">
        <v>-8.6279566186039694E-6</v>
      </c>
      <c r="DW38" s="25">
        <v>6.79518473799077E-6</v>
      </c>
      <c r="DX38" s="25">
        <v>-7.9889536581335994E-6</v>
      </c>
      <c r="DY38" s="25">
        <v>4.490854392157E-5</v>
      </c>
      <c r="DZ38" s="25">
        <v>-1.0849420053278201E-5</v>
      </c>
      <c r="EA38" s="25">
        <v>4.7214117720776702E-5</v>
      </c>
      <c r="EB38" s="25">
        <v>-7.1567092281956505E-5</v>
      </c>
      <c r="EC38" s="25">
        <v>-3.4254362767915602E-5</v>
      </c>
      <c r="ED38" s="25">
        <v>6.7246756628634203E-5</v>
      </c>
      <c r="EE38" s="25">
        <v>-3.7202357315546597E-5</v>
      </c>
      <c r="EF38" s="25">
        <v>-5.0198127735569702E-6</v>
      </c>
      <c r="EG38" s="25">
        <v>-4.01877245496566E-5</v>
      </c>
      <c r="EH38" s="25">
        <v>8.6993451260630001E-6</v>
      </c>
      <c r="EI38" s="25">
        <v>-1.8273177329313901E-5</v>
      </c>
      <c r="EJ38" s="25">
        <v>-9.16818796387672E-6</v>
      </c>
      <c r="EK38" s="25">
        <v>-3.4803792645595799E-5</v>
      </c>
      <c r="EL38" s="25">
        <v>1.03654642525254E-5</v>
      </c>
      <c r="EM38" s="25">
        <v>7.5080384930806203E-5</v>
      </c>
      <c r="EN38" s="25">
        <v>6.1763394848176402E-6</v>
      </c>
      <c r="EO38" s="24">
        <v>-1.84332568795572E-4</v>
      </c>
      <c r="EP38" s="25">
        <v>-2.1065196524257601E-5</v>
      </c>
      <c r="EQ38" s="25">
        <v>-6.3362365598725504E-6</v>
      </c>
      <c r="ER38" s="25">
        <v>-5.5944862315631699E-5</v>
      </c>
      <c r="ES38" s="27">
        <v>-2.31677891787866E-5</v>
      </c>
    </row>
    <row r="39" spans="2:149" x14ac:dyDescent="0.25">
      <c r="B39" s="13" t="s">
        <v>268</v>
      </c>
      <c r="C39" s="1" t="str">
        <f>INDEX(Input_Cases!$B:$C,MATCH('D2T Male'!$B39,Input_Cases!$B:$B,0),2)</f>
        <v/>
      </c>
      <c r="D39" s="12"/>
      <c r="E39" s="50"/>
      <c r="G39" s="204" t="s">
        <v>321</v>
      </c>
      <c r="H39" s="7" t="s">
        <v>137</v>
      </c>
      <c r="I39" s="22">
        <f>IF(C40&gt;5.7,1,0)</f>
        <v>1</v>
      </c>
      <c r="J39" s="23">
        <v>-0.33031302511712202</v>
      </c>
      <c r="P39" s="7" t="str">
        <f t="shared" si="2"/>
        <v>X</v>
      </c>
      <c r="Q39" s="7" t="str">
        <f t="shared" si="3"/>
        <v>X</v>
      </c>
      <c r="R39" s="7" t="str">
        <v>HbA1C1</v>
      </c>
      <c r="S39" s="128" t="s">
        <v>137</v>
      </c>
      <c r="T39" s="25">
        <v>-2.9900317666458798E-7</v>
      </c>
      <c r="U39" s="25">
        <v>3.1657500458861898E-5</v>
      </c>
      <c r="V39" s="25">
        <v>-1.5447675724168699E-7</v>
      </c>
      <c r="W39" s="25">
        <v>1.00812891164353E-6</v>
      </c>
      <c r="X39" s="25">
        <v>-2.0367123853540799E-6</v>
      </c>
      <c r="Y39" s="25">
        <v>1.45001714930475E-5</v>
      </c>
      <c r="Z39" s="25">
        <v>-4.71646581701555E-5</v>
      </c>
      <c r="AA39" s="24">
        <v>2.9493420993368199E-4</v>
      </c>
      <c r="AB39" s="25">
        <v>6.28472466190004E-6</v>
      </c>
      <c r="AC39" s="25">
        <v>-5.5243353565382002E-6</v>
      </c>
      <c r="AD39" s="25">
        <v>-3.46672586622762E-6</v>
      </c>
      <c r="AE39" s="25">
        <v>-7.5643975227369501E-6</v>
      </c>
      <c r="AF39" s="25">
        <v>3.0120453027376102E-6</v>
      </c>
      <c r="AG39" s="25">
        <v>-3.8986100381750603E-5</v>
      </c>
      <c r="AH39" s="25">
        <v>-4.2420466807274803E-6</v>
      </c>
      <c r="AI39" s="25">
        <v>1.6270902370311901E-5</v>
      </c>
      <c r="AJ39" s="25">
        <v>8.1138446375663806E-6</v>
      </c>
      <c r="AK39" s="25">
        <v>1.07294464472864E-5</v>
      </c>
      <c r="AL39" s="25">
        <v>-5.9467566291333298E-7</v>
      </c>
      <c r="AM39" s="24">
        <v>6.4404909566982205E-4</v>
      </c>
      <c r="AN39" s="24">
        <v>-1.3412949570305299E-4</v>
      </c>
      <c r="AO39" s="25">
        <v>8.3302042562975903E-6</v>
      </c>
      <c r="AP39" s="25">
        <v>-4.0491895707126798E-5</v>
      </c>
      <c r="AQ39" s="25">
        <v>3.2558803993895401E-6</v>
      </c>
      <c r="AR39" s="25">
        <v>0</v>
      </c>
      <c r="AS39" s="25">
        <v>-3.5893246853424001E-6</v>
      </c>
      <c r="AT39" s="25">
        <v>5.9417821668808299E-6</v>
      </c>
      <c r="AU39" s="25">
        <v>0</v>
      </c>
      <c r="AV39" s="25">
        <v>-1.6900001411691399E-5</v>
      </c>
      <c r="AW39" s="25">
        <v>1.25886286736483E-5</v>
      </c>
      <c r="AX39" s="25">
        <v>-8.9398221942806696E-6</v>
      </c>
      <c r="AY39" s="25">
        <v>0</v>
      </c>
      <c r="AZ39" s="25">
        <v>-7.23945472025422E-6</v>
      </c>
      <c r="BA39" s="25">
        <v>-6.5152789119404494E-5</v>
      </c>
      <c r="BB39" s="25">
        <v>5.53268818806016E-6</v>
      </c>
      <c r="BC39" s="25">
        <v>-2.1468385705952201E-6</v>
      </c>
      <c r="BD39" s="25">
        <v>0</v>
      </c>
      <c r="BE39" s="25">
        <v>2.44659374809935E-5</v>
      </c>
      <c r="BF39" s="24">
        <v>2.7491135271291597E-4</v>
      </c>
      <c r="BG39" s="25">
        <v>-1.1699559118948099E-6</v>
      </c>
      <c r="BH39" s="25">
        <v>-3.1285773933738198E-5</v>
      </c>
      <c r="BI39" s="25">
        <v>4.9688953589806701E-7</v>
      </c>
      <c r="BJ39" s="25">
        <v>-3.0671844704411098E-5</v>
      </c>
      <c r="BK39" s="25">
        <v>2.9025090962189099E-6</v>
      </c>
      <c r="BL39" s="25">
        <v>1.0798651990401999E-5</v>
      </c>
      <c r="BM39" s="25">
        <v>3.4890558225171199E-5</v>
      </c>
      <c r="BN39" s="25">
        <v>0</v>
      </c>
      <c r="BO39" s="24">
        <v>2.8301387336721599E-4</v>
      </c>
      <c r="BP39" s="25">
        <v>3.8767794709334E-6</v>
      </c>
      <c r="BQ39" s="25">
        <v>-3.9003917187769501E-6</v>
      </c>
      <c r="BR39" s="25">
        <v>3.8965997870308902E-5</v>
      </c>
      <c r="BS39" s="25">
        <v>-1.9509069632909501E-6</v>
      </c>
      <c r="BT39" s="25">
        <v>4.8093311168428999E-6</v>
      </c>
      <c r="BU39" s="25">
        <v>-3.5276902544176598E-6</v>
      </c>
      <c r="BV39" s="25">
        <v>-5.7252013750023203E-6</v>
      </c>
      <c r="BW39" s="25">
        <v>-1.9049920914147799E-6</v>
      </c>
      <c r="BX39" s="25">
        <v>-1.4445366739131399E-7</v>
      </c>
      <c r="BY39" s="24">
        <v>1.6860732308873999E-4</v>
      </c>
      <c r="BZ39" s="25">
        <v>0</v>
      </c>
      <c r="CA39" s="25">
        <v>8.0635482179830798E-6</v>
      </c>
      <c r="CB39" s="25">
        <v>3.1466410545746501E-5</v>
      </c>
      <c r="CC39" s="25">
        <v>4.3769748878850103E-6</v>
      </c>
      <c r="CD39" s="25">
        <v>1.02135888830854E-6</v>
      </c>
      <c r="CE39" s="25">
        <v>0</v>
      </c>
      <c r="CF39" s="25">
        <v>0</v>
      </c>
      <c r="CG39" s="25">
        <v>0</v>
      </c>
      <c r="CH39" s="25">
        <v>-2.5396152375245601E-8</v>
      </c>
      <c r="CI39" s="25">
        <v>-2.2722284819092901E-7</v>
      </c>
      <c r="CJ39" s="25">
        <v>-3.5384873146926399E-7</v>
      </c>
      <c r="CK39" s="25">
        <v>6.1850357941446303E-9</v>
      </c>
      <c r="CL39" s="25">
        <v>3.4984341323639801E-7</v>
      </c>
      <c r="CM39" s="25">
        <v>5.8743439336418302E-8</v>
      </c>
      <c r="CN39" s="25">
        <v>-1.6826322481177199E-7</v>
      </c>
      <c r="CO39" s="25">
        <v>5.9818015092856298E-7</v>
      </c>
      <c r="CP39" s="25">
        <v>-4.3960401823442501E-7</v>
      </c>
      <c r="CQ39" s="25">
        <v>5.9929052405743303E-7</v>
      </c>
      <c r="CR39" s="25">
        <v>1.3101825757054101E-7</v>
      </c>
      <c r="CS39" s="25">
        <v>8.6983208542507403E-8</v>
      </c>
      <c r="CT39" s="25">
        <v>-4.9123649365672104E-7</v>
      </c>
      <c r="CU39" s="25">
        <v>-2.2850613009706801E-7</v>
      </c>
      <c r="CV39" s="25">
        <v>8.1939991147082194E-9</v>
      </c>
      <c r="CW39" s="25">
        <v>1.12151940465439E-7</v>
      </c>
      <c r="CX39" s="25">
        <v>9.0584275593722497E-7</v>
      </c>
      <c r="CY39" s="25">
        <v>-4.7800319758402199E-7</v>
      </c>
      <c r="CZ39" s="25">
        <v>5.3485878314220004E-7</v>
      </c>
      <c r="DA39" s="25">
        <v>-9.7079017751037794E-7</v>
      </c>
      <c r="DB39" s="25">
        <v>2.6355866824234102E-6</v>
      </c>
      <c r="DC39" s="25">
        <v>5.2136287056464096E-6</v>
      </c>
      <c r="DD39" s="25">
        <v>-3.0039795017262401E-6</v>
      </c>
      <c r="DE39" s="25">
        <v>2.0859762760725801E-6</v>
      </c>
      <c r="DF39" s="25">
        <v>6.5308523563289901E-6</v>
      </c>
      <c r="DG39" s="25">
        <v>-2.8833160919265802E-8</v>
      </c>
      <c r="DH39" s="25">
        <v>6.93347207815512E-6</v>
      </c>
      <c r="DI39" s="25">
        <v>9.1374078041140597E-6</v>
      </c>
      <c r="DJ39" s="25">
        <v>-7.5866921518820804E-6</v>
      </c>
      <c r="DK39" s="25">
        <v>4.5574669385603497E-6</v>
      </c>
      <c r="DL39" s="25">
        <v>-2.5299569577965599E-6</v>
      </c>
      <c r="DM39" s="25">
        <v>3.81060784740837E-6</v>
      </c>
      <c r="DN39" s="25">
        <v>4.68178494466171E-6</v>
      </c>
      <c r="DO39" s="25">
        <v>-2.2899590906128399E-6</v>
      </c>
      <c r="DP39" s="25">
        <v>-1.0066320090900301E-6</v>
      </c>
      <c r="DQ39" s="25">
        <v>-1.3873493648160201E-6</v>
      </c>
      <c r="DR39" s="24">
        <v>-3.3506173825839202E-4</v>
      </c>
      <c r="DS39" s="25">
        <v>-1.9427980515511E-6</v>
      </c>
      <c r="DT39" s="24">
        <v>-3.0320840054708602E-4</v>
      </c>
      <c r="DU39" s="25">
        <v>-2.8200336869405701E-6</v>
      </c>
      <c r="DV39" s="25">
        <v>5.3961466310677603E-6</v>
      </c>
      <c r="DW39" s="25">
        <v>5.6576372372234203E-8</v>
      </c>
      <c r="DX39" s="25">
        <v>-4.95334910423913E-6</v>
      </c>
      <c r="DY39" s="25">
        <v>1.2764494224492999E-5</v>
      </c>
      <c r="DZ39" s="25">
        <v>8.4856365911429105E-6</v>
      </c>
      <c r="EA39" s="25">
        <v>-1.9597914570859399E-5</v>
      </c>
      <c r="EB39" s="25">
        <v>-7.6063909371217099E-8</v>
      </c>
      <c r="EC39" s="25">
        <v>1.1234222813205299E-5</v>
      </c>
      <c r="ED39" s="25">
        <v>1.7460225625572799E-5</v>
      </c>
      <c r="EE39" s="24">
        <v>-3.0027030596515197E-4</v>
      </c>
      <c r="EF39" s="25">
        <v>-9.7218484452164399E-6</v>
      </c>
      <c r="EG39" s="25">
        <v>7.2493337292366198E-7</v>
      </c>
      <c r="EH39" s="25">
        <v>-2.06454863232095E-5</v>
      </c>
      <c r="EI39" s="25">
        <v>-2.9322218515188499E-5</v>
      </c>
      <c r="EJ39" s="25">
        <v>7.7641673399249104E-6</v>
      </c>
      <c r="EK39" s="25">
        <v>-2.64635634307968E-5</v>
      </c>
      <c r="EL39" s="25">
        <v>-4.0299087005169196E-6</v>
      </c>
      <c r="EM39" s="25">
        <v>-1.65787369310041E-5</v>
      </c>
      <c r="EN39" s="25">
        <v>1.45898201143072E-5</v>
      </c>
      <c r="EO39" s="25">
        <v>9.1017229340838901E-6</v>
      </c>
      <c r="EP39" s="25">
        <v>1.0104432816299201E-5</v>
      </c>
      <c r="EQ39" s="25">
        <v>1.4398084044265499E-5</v>
      </c>
      <c r="ER39" s="24">
        <v>-2.0240936468723399E-4</v>
      </c>
      <c r="ES39" s="27">
        <v>1.06945081565183E-5</v>
      </c>
    </row>
    <row r="40" spans="2:149" x14ac:dyDescent="0.25">
      <c r="B40" s="13" t="s">
        <v>273</v>
      </c>
      <c r="C40" s="1">
        <f>INDEX(Input_Cases!$B:$C,MATCH('D2T Male'!$B40,Input_Cases!$B:$B,0),2)</f>
        <v>7.0000000000000009</v>
      </c>
      <c r="D40" s="12"/>
      <c r="E40" s="50"/>
      <c r="G40" s="205"/>
      <c r="H40" s="7" t="s">
        <v>138</v>
      </c>
      <c r="I40" s="22">
        <f>IF(C40&gt;6.5,1,0)</f>
        <v>1</v>
      </c>
      <c r="J40" s="23">
        <v>-0.384398662550821</v>
      </c>
      <c r="P40" s="7" t="str">
        <f t="shared" si="2"/>
        <v>X</v>
      </c>
      <c r="Q40" s="7" t="str">
        <f t="shared" si="3"/>
        <v>X</v>
      </c>
      <c r="R40" s="7" t="str">
        <v>HbA1C2</v>
      </c>
      <c r="S40" s="128" t="s">
        <v>138</v>
      </c>
      <c r="T40" s="25">
        <v>5.69501652141092E-5</v>
      </c>
      <c r="U40" s="25">
        <v>-1.15189165587533E-5</v>
      </c>
      <c r="V40" s="25">
        <v>1.05634721765726E-5</v>
      </c>
      <c r="W40" s="25">
        <v>-5.1832624332141498E-6</v>
      </c>
      <c r="X40" s="25">
        <v>1.39537733325425E-5</v>
      </c>
      <c r="Y40" s="25">
        <v>-3.5524939006843697E-5</v>
      </c>
      <c r="Z40" s="24">
        <v>-5.9326108229580297E-4</v>
      </c>
      <c r="AA40" s="24">
        <v>4.2926574366328001E-4</v>
      </c>
      <c r="AB40" s="25">
        <v>-1.0288751729976301E-5</v>
      </c>
      <c r="AC40" s="25">
        <v>-3.0548067779056399E-6</v>
      </c>
      <c r="AD40" s="25">
        <v>1.9332855500164901E-5</v>
      </c>
      <c r="AE40" s="25">
        <v>3.8017924180709398E-6</v>
      </c>
      <c r="AF40" s="25">
        <v>-1.41315456014929E-5</v>
      </c>
      <c r="AG40" s="25">
        <v>4.7456329065395799E-7</v>
      </c>
      <c r="AH40" s="25">
        <v>5.3205448951029798E-6</v>
      </c>
      <c r="AI40" s="25">
        <v>-4.7739984718067902E-5</v>
      </c>
      <c r="AJ40" s="25">
        <v>2.3042663031412601E-6</v>
      </c>
      <c r="AK40" s="25">
        <v>-4.4759866136356001E-7</v>
      </c>
      <c r="AL40" s="25">
        <v>4.1819205991964697E-5</v>
      </c>
      <c r="AM40" s="24">
        <v>-1.3412949570294801E-4</v>
      </c>
      <c r="AN40" s="24">
        <v>8.1499154343140697E-3</v>
      </c>
      <c r="AO40" s="24">
        <v>-3.1195514440714498E-4</v>
      </c>
      <c r="AP40" s="24">
        <v>-2.85056772511833E-3</v>
      </c>
      <c r="AQ40" s="25">
        <v>-4.7375089638177299E-5</v>
      </c>
      <c r="AR40" s="25">
        <v>0</v>
      </c>
      <c r="AS40" s="24">
        <v>1.3758516701567301E-4</v>
      </c>
      <c r="AT40" s="24">
        <v>3.6971773202500603E-4</v>
      </c>
      <c r="AU40" s="25">
        <v>0</v>
      </c>
      <c r="AV40" s="25">
        <v>5.0531624831616797E-6</v>
      </c>
      <c r="AW40" s="24">
        <v>-1.6209513974694599E-4</v>
      </c>
      <c r="AX40" s="25">
        <v>-6.2243108608538701E-6</v>
      </c>
      <c r="AY40" s="25">
        <v>0</v>
      </c>
      <c r="AZ40" s="25">
        <v>3.6994105648468198E-6</v>
      </c>
      <c r="BA40" s="25">
        <v>3.5292147528701698E-5</v>
      </c>
      <c r="BB40" s="25">
        <v>2.8729775904985501E-6</v>
      </c>
      <c r="BC40" s="25">
        <v>-1.6059200153533599E-5</v>
      </c>
      <c r="BD40" s="25">
        <v>0</v>
      </c>
      <c r="BE40" s="25">
        <v>-1.31367910438644E-5</v>
      </c>
      <c r="BF40" s="25">
        <v>7.1212213722338406E-5</v>
      </c>
      <c r="BG40" s="25">
        <v>1.2775034024568399E-5</v>
      </c>
      <c r="BH40" s="24">
        <v>-2.6816711364352101E-4</v>
      </c>
      <c r="BI40" s="25">
        <v>2.0926314759047799E-6</v>
      </c>
      <c r="BJ40" s="25">
        <v>-7.5915012693137202E-6</v>
      </c>
      <c r="BK40" s="25">
        <v>-7.1587172967713097E-6</v>
      </c>
      <c r="BL40" s="25">
        <v>5.0160002133297202E-5</v>
      </c>
      <c r="BM40" s="25">
        <v>1.6446195869254201E-5</v>
      </c>
      <c r="BN40" s="25">
        <v>0</v>
      </c>
      <c r="BO40" s="24">
        <v>-2.8267901004646001E-4</v>
      </c>
      <c r="BP40" s="25">
        <v>-1.3352903491934401E-6</v>
      </c>
      <c r="BQ40" s="25">
        <v>-7.45977955541087E-6</v>
      </c>
      <c r="BR40" s="25">
        <v>6.5967202758591696E-5</v>
      </c>
      <c r="BS40" s="25">
        <v>1.6571285099626302E-5</v>
      </c>
      <c r="BT40" s="24">
        <v>1.13512766236552E-4</v>
      </c>
      <c r="BU40" s="25">
        <v>-4.4458729687237001E-6</v>
      </c>
      <c r="BV40" s="24">
        <v>1.18852906613826E-4</v>
      </c>
      <c r="BW40" s="25">
        <v>8.2291714979628005E-6</v>
      </c>
      <c r="BX40" s="25">
        <v>3.74261968867866E-6</v>
      </c>
      <c r="BY40" s="24">
        <v>-4.02770803556734E-4</v>
      </c>
      <c r="BZ40" s="25">
        <v>0</v>
      </c>
      <c r="CA40" s="25">
        <v>8.9601914573226205E-5</v>
      </c>
      <c r="CB40" s="24">
        <v>4.0024710687735701E-4</v>
      </c>
      <c r="CC40" s="25">
        <v>-1.7408007611777399E-5</v>
      </c>
      <c r="CD40" s="25">
        <v>1.4503735726164101E-5</v>
      </c>
      <c r="CE40" s="25">
        <v>0</v>
      </c>
      <c r="CF40" s="25">
        <v>0</v>
      </c>
      <c r="CG40" s="25">
        <v>0</v>
      </c>
      <c r="CH40" s="25">
        <v>5.2485998143373004E-7</v>
      </c>
      <c r="CI40" s="25">
        <v>-1.0180873086952899E-6</v>
      </c>
      <c r="CJ40" s="25">
        <v>1.30914136529391E-6</v>
      </c>
      <c r="CK40" s="25">
        <v>-1.6968892878168599E-6</v>
      </c>
      <c r="CL40" s="25">
        <v>1.17261120429161E-7</v>
      </c>
      <c r="CM40" s="25">
        <v>-4.8314160147496698E-6</v>
      </c>
      <c r="CN40" s="25">
        <v>2.22174297065706E-6</v>
      </c>
      <c r="CO40" s="25">
        <v>7.8278983798703003E-6</v>
      </c>
      <c r="CP40" s="25">
        <v>1.5330731230967199E-7</v>
      </c>
      <c r="CQ40" s="25">
        <v>3.9296084619225002E-5</v>
      </c>
      <c r="CR40" s="24">
        <v>-1.0653216549955499E-4</v>
      </c>
      <c r="CS40" s="25">
        <v>-1.5422721299603101E-6</v>
      </c>
      <c r="CT40" s="25">
        <v>-5.0971202025022796E-6</v>
      </c>
      <c r="CU40" s="25">
        <v>7.5856917109167798E-7</v>
      </c>
      <c r="CV40" s="25">
        <v>4.1206862280115302E-7</v>
      </c>
      <c r="CW40" s="25">
        <v>4.9412045457169601E-6</v>
      </c>
      <c r="CX40" s="25">
        <v>-6.7345445890074496E-7</v>
      </c>
      <c r="CY40" s="25">
        <v>2.4370708000395398E-6</v>
      </c>
      <c r="CZ40" s="25">
        <v>1.8364367120859499E-7</v>
      </c>
      <c r="DA40" s="25">
        <v>1.4287504833037801E-5</v>
      </c>
      <c r="DB40" s="25">
        <v>-3.89569571787713E-6</v>
      </c>
      <c r="DC40" s="25">
        <v>8.4159862945635005E-6</v>
      </c>
      <c r="DD40" s="25">
        <v>-2.88558105733379E-6</v>
      </c>
      <c r="DE40" s="25">
        <v>1.02524894341873E-5</v>
      </c>
      <c r="DF40" s="25">
        <v>-3.6967143400048701E-6</v>
      </c>
      <c r="DG40" s="25">
        <v>1.502008432359E-6</v>
      </c>
      <c r="DH40" s="25">
        <v>-1.53762776170452E-5</v>
      </c>
      <c r="DI40" s="25">
        <v>-1.03380987282803E-5</v>
      </c>
      <c r="DJ40" s="25">
        <v>2.1173072782258101E-5</v>
      </c>
      <c r="DK40" s="25">
        <v>-2.0081165968358898E-5</v>
      </c>
      <c r="DL40" s="25">
        <v>-4.0608835009245003E-6</v>
      </c>
      <c r="DM40" s="25">
        <v>-1.3482004532924501E-5</v>
      </c>
      <c r="DN40" s="25">
        <v>-4.4702122633104597E-6</v>
      </c>
      <c r="DO40" s="25">
        <v>-1.67967238033772E-6</v>
      </c>
      <c r="DP40" s="25">
        <v>1.1706747232413101E-5</v>
      </c>
      <c r="DQ40" s="25">
        <v>1.86345139411805E-6</v>
      </c>
      <c r="DR40" s="24">
        <v>-4.7886355362949901E-4</v>
      </c>
      <c r="DS40" s="25">
        <v>9.6496084623695803E-6</v>
      </c>
      <c r="DT40" s="24">
        <v>2.3313233413284299E-4</v>
      </c>
      <c r="DU40" s="25">
        <v>6.24762440094464E-5</v>
      </c>
      <c r="DV40" s="25">
        <v>-1.05177715652276E-5</v>
      </c>
      <c r="DW40" s="25">
        <v>-6.0553636727821799E-6</v>
      </c>
      <c r="DX40" s="25">
        <v>-7.46727248869296E-6</v>
      </c>
      <c r="DY40" s="25">
        <v>7.3066474889985103E-7</v>
      </c>
      <c r="DZ40" s="25">
        <v>-4.2518522936120603E-5</v>
      </c>
      <c r="EA40" s="25">
        <v>-7.3895551515714306E-5</v>
      </c>
      <c r="EB40" s="25">
        <v>-9.0520809078379201E-6</v>
      </c>
      <c r="EC40" s="25">
        <v>1.9149540955062699E-5</v>
      </c>
      <c r="ED40" s="25">
        <v>-2.8939587845479602E-6</v>
      </c>
      <c r="EE40" s="25">
        <v>-7.05757392882947E-6</v>
      </c>
      <c r="EF40" s="25">
        <v>8.7882952007189799E-6</v>
      </c>
      <c r="EG40" s="25">
        <v>-2.5088542509246301E-5</v>
      </c>
      <c r="EH40" s="25">
        <v>-4.69829332593359E-7</v>
      </c>
      <c r="EI40" s="25">
        <v>-1.4623432624710701E-5</v>
      </c>
      <c r="EJ40" s="25">
        <v>-7.7623190528903708E-6</v>
      </c>
      <c r="EK40" s="25">
        <v>-1.0875367545183199E-5</v>
      </c>
      <c r="EL40" s="25">
        <v>-6.4530844889397904E-6</v>
      </c>
      <c r="EM40" s="25">
        <v>-5.2458954537123E-5</v>
      </c>
      <c r="EN40" s="24">
        <v>-1.19970813895027E-4</v>
      </c>
      <c r="EO40" s="25">
        <v>2.4296717052070101E-5</v>
      </c>
      <c r="EP40" s="25">
        <v>-2.09210850225712E-5</v>
      </c>
      <c r="EQ40" s="25">
        <v>1.10371409049087E-5</v>
      </c>
      <c r="ER40" s="25">
        <v>8.9063766293172197E-5</v>
      </c>
      <c r="ES40" s="27">
        <v>-2.1723047572437501E-5</v>
      </c>
    </row>
    <row r="41" spans="2:149" x14ac:dyDescent="0.25">
      <c r="B41" s="13"/>
      <c r="C41" s="12"/>
      <c r="D41" s="12"/>
      <c r="E41" s="50"/>
      <c r="G41" s="205"/>
      <c r="H41" s="7" t="s">
        <v>139</v>
      </c>
      <c r="I41" s="22">
        <f>IF(C40&gt;7,1,0)</f>
        <v>0</v>
      </c>
      <c r="J41" s="23">
        <v>0.10532540400971201</v>
      </c>
      <c r="P41" s="7" t="str">
        <f t="shared" si="2"/>
        <v>X</v>
      </c>
      <c r="Q41" s="7" t="str">
        <f t="shared" si="3"/>
        <v>X</v>
      </c>
      <c r="R41" s="7" t="str">
        <v>HbA1C3</v>
      </c>
      <c r="S41" s="128" t="s">
        <v>139</v>
      </c>
      <c r="T41" s="25">
        <v>-7.56644026785355E-7</v>
      </c>
      <c r="U41" s="25">
        <v>-2.2949671010741E-5</v>
      </c>
      <c r="V41" s="25">
        <v>-5.4603422403382403E-7</v>
      </c>
      <c r="W41" s="25">
        <v>3.4517402558954902E-7</v>
      </c>
      <c r="X41" s="25">
        <v>-5.0578671127288803E-7</v>
      </c>
      <c r="Y41" s="25">
        <v>1.8862485812788699E-6</v>
      </c>
      <c r="Z41" s="25">
        <v>7.7178451186602601E-6</v>
      </c>
      <c r="AA41" s="25">
        <v>1.09756654732997E-7</v>
      </c>
      <c r="AB41" s="25">
        <v>-2.4807773860396801E-6</v>
      </c>
      <c r="AC41" s="25">
        <v>-3.40695860004911E-6</v>
      </c>
      <c r="AD41" s="25">
        <v>1.7323859822779999E-6</v>
      </c>
      <c r="AE41" s="25">
        <v>-9.667834303603179E-7</v>
      </c>
      <c r="AF41" s="25">
        <v>-1.48173466105652E-6</v>
      </c>
      <c r="AG41" s="25">
        <v>-1.53379382269897E-6</v>
      </c>
      <c r="AH41" s="25">
        <v>2.1112331589656798E-6</v>
      </c>
      <c r="AI41" s="25">
        <v>-1.27305316988252E-5</v>
      </c>
      <c r="AJ41" s="25">
        <v>-5.0548722531533999E-6</v>
      </c>
      <c r="AK41" s="25">
        <v>-5.352617885679E-6</v>
      </c>
      <c r="AL41" s="25">
        <v>5.6710929343621504E-6</v>
      </c>
      <c r="AM41" s="25">
        <v>8.3302042562940903E-6</v>
      </c>
      <c r="AN41" s="24">
        <v>-3.1195514440715799E-4</v>
      </c>
      <c r="AO41" s="24">
        <v>3.16948803870995E-4</v>
      </c>
      <c r="AP41" s="25">
        <v>-6.9764845203190197E-5</v>
      </c>
      <c r="AQ41" s="25">
        <v>5.7270229540722803E-6</v>
      </c>
      <c r="AR41" s="25">
        <v>0</v>
      </c>
      <c r="AS41" s="25">
        <v>5.2334996416668002E-6</v>
      </c>
      <c r="AT41" s="25">
        <v>1.2014149182894999E-5</v>
      </c>
      <c r="AU41" s="25">
        <v>0</v>
      </c>
      <c r="AV41" s="25">
        <v>4.1748490092218401E-6</v>
      </c>
      <c r="AW41" s="25">
        <v>1.01705460871935E-6</v>
      </c>
      <c r="AX41" s="25">
        <v>-7.4933486507422397E-6</v>
      </c>
      <c r="AY41" s="25">
        <v>0</v>
      </c>
      <c r="AZ41" s="25">
        <v>3.1110675077964601E-6</v>
      </c>
      <c r="BA41" s="25">
        <v>2.32349237050077E-6</v>
      </c>
      <c r="BB41" s="25">
        <v>-2.68772585717043E-6</v>
      </c>
      <c r="BC41" s="25">
        <v>9.2090180647619406E-6</v>
      </c>
      <c r="BD41" s="25">
        <v>0</v>
      </c>
      <c r="BE41" s="25">
        <v>-8.6944100370225599E-6</v>
      </c>
      <c r="BF41" s="25">
        <v>1.32099222614886E-5</v>
      </c>
      <c r="BG41" s="25">
        <v>1.61264236766999E-6</v>
      </c>
      <c r="BH41" s="25">
        <v>2.9115812347648599E-5</v>
      </c>
      <c r="BI41" s="25">
        <v>4.03888267289846E-7</v>
      </c>
      <c r="BJ41" s="25">
        <v>-6.0551907818108998E-6</v>
      </c>
      <c r="BK41" s="25">
        <v>-8.9549192986905601E-7</v>
      </c>
      <c r="BL41" s="25">
        <v>1.6677749089266E-6</v>
      </c>
      <c r="BM41" s="25">
        <v>6.4442889841804402E-6</v>
      </c>
      <c r="BN41" s="25">
        <v>0</v>
      </c>
      <c r="BO41" s="25">
        <v>1.2672861879371499E-6</v>
      </c>
      <c r="BP41" s="25">
        <v>-4.0323063108832098E-7</v>
      </c>
      <c r="BQ41" s="25">
        <v>2.98052517923541E-6</v>
      </c>
      <c r="BR41" s="25">
        <v>-1.4411787131913001E-6</v>
      </c>
      <c r="BS41" s="25">
        <v>6.1535627848913204E-6</v>
      </c>
      <c r="BT41" s="25">
        <v>-1.88877067570698E-5</v>
      </c>
      <c r="BU41" s="25">
        <v>1.66557357819451E-6</v>
      </c>
      <c r="BV41" s="25">
        <v>-1.6148919119254999E-6</v>
      </c>
      <c r="BW41" s="25">
        <v>1.5012979410939899E-6</v>
      </c>
      <c r="BX41" s="25">
        <v>5.2124698121029599E-7</v>
      </c>
      <c r="BY41" s="25">
        <v>-7.4089938159729402E-5</v>
      </c>
      <c r="BZ41" s="25">
        <v>0</v>
      </c>
      <c r="CA41" s="25">
        <v>8.1316498488291298E-7</v>
      </c>
      <c r="CB41" s="25">
        <v>-1.9173847432314199E-5</v>
      </c>
      <c r="CC41" s="25">
        <v>4.8847579579586999E-6</v>
      </c>
      <c r="CD41" s="25">
        <v>2.25227190557521E-6</v>
      </c>
      <c r="CE41" s="25">
        <v>0</v>
      </c>
      <c r="CF41" s="25">
        <v>0</v>
      </c>
      <c r="CG41" s="25">
        <v>0</v>
      </c>
      <c r="CH41" s="25">
        <v>-2.6234053444934501E-8</v>
      </c>
      <c r="CI41" s="25">
        <v>-1.76614857379863E-7</v>
      </c>
      <c r="CJ41" s="25">
        <v>-2.1061942813459301E-7</v>
      </c>
      <c r="CK41" s="25">
        <v>-5.2746933809442397E-8</v>
      </c>
      <c r="CL41" s="25">
        <v>1.07971242556166E-7</v>
      </c>
      <c r="CM41" s="25">
        <v>-1.55350086195714E-7</v>
      </c>
      <c r="CN41" s="25">
        <v>-2.8813334188515E-8</v>
      </c>
      <c r="CO41" s="25">
        <v>-1.3835098744139001E-7</v>
      </c>
      <c r="CP41" s="25">
        <v>2.84269611442813E-7</v>
      </c>
      <c r="CQ41" s="25">
        <v>6.8537231032660907E-8</v>
      </c>
      <c r="CR41" s="25">
        <v>2.1215165733994999E-6</v>
      </c>
      <c r="CS41" s="25">
        <v>4.9386591925059302E-8</v>
      </c>
      <c r="CT41" s="25">
        <v>2.33531893426229E-7</v>
      </c>
      <c r="CU41" s="25">
        <v>9.5332012704900806E-8</v>
      </c>
      <c r="CV41" s="25">
        <v>-1.4008231241655801E-7</v>
      </c>
      <c r="CW41" s="25">
        <v>1.1055558717010701E-6</v>
      </c>
      <c r="CX41" s="25">
        <v>-5.40216347898806E-9</v>
      </c>
      <c r="CY41" s="25">
        <v>8.9797459354846005E-7</v>
      </c>
      <c r="CZ41" s="25">
        <v>-1.89694999330204E-8</v>
      </c>
      <c r="DA41" s="25">
        <v>-1.19260424925134E-5</v>
      </c>
      <c r="DB41" s="25">
        <v>-1.76002621779708E-6</v>
      </c>
      <c r="DC41" s="25">
        <v>4.2019858985913698E-7</v>
      </c>
      <c r="DD41" s="25">
        <v>5.6466510054237701E-7</v>
      </c>
      <c r="DE41" s="25">
        <v>-1.36369958195455E-6</v>
      </c>
      <c r="DF41" s="25">
        <v>3.0570841838051601E-6</v>
      </c>
      <c r="DG41" s="25">
        <v>-1.2761577668928699E-7</v>
      </c>
      <c r="DH41" s="25">
        <v>-5.7682046033077803E-8</v>
      </c>
      <c r="DI41" s="25">
        <v>6.7966401621853004E-6</v>
      </c>
      <c r="DJ41" s="25">
        <v>1.9781244007444202E-6</v>
      </c>
      <c r="DK41" s="25">
        <v>-8.3369980770042605E-7</v>
      </c>
      <c r="DL41" s="25">
        <v>-7.14874030773718E-6</v>
      </c>
      <c r="DM41" s="25">
        <v>3.5771174620879301E-7</v>
      </c>
      <c r="DN41" s="25">
        <v>5.2268981446371898E-7</v>
      </c>
      <c r="DO41" s="25">
        <v>1.34729354662228E-6</v>
      </c>
      <c r="DP41" s="25">
        <v>1.52260224708947E-6</v>
      </c>
      <c r="DQ41" s="25">
        <v>4.57077755053952E-7</v>
      </c>
      <c r="DR41" s="25">
        <v>-7.7436329672741893E-6</v>
      </c>
      <c r="DS41" s="25">
        <v>-7.2071176217965001E-6</v>
      </c>
      <c r="DT41" s="25">
        <v>4.9896431902067097E-6</v>
      </c>
      <c r="DU41" s="25">
        <v>3.1712015462885698E-6</v>
      </c>
      <c r="DV41" s="25">
        <v>-5.0514486679230297E-6</v>
      </c>
      <c r="DW41" s="25">
        <v>-1.9445530693179401E-6</v>
      </c>
      <c r="DX41" s="25">
        <v>-5.44190652668704E-6</v>
      </c>
      <c r="DY41" s="25">
        <v>1.0846780456395201E-6</v>
      </c>
      <c r="DZ41" s="25">
        <v>5.4941099230694001E-6</v>
      </c>
      <c r="EA41" s="25">
        <v>1.02545349461476E-6</v>
      </c>
      <c r="EB41" s="25">
        <v>3.4452470916002401E-6</v>
      </c>
      <c r="EC41" s="25">
        <v>4.0312304462125597E-6</v>
      </c>
      <c r="ED41" s="25">
        <v>5.7628564346489201E-6</v>
      </c>
      <c r="EE41" s="25">
        <v>-1.0790469688841199E-6</v>
      </c>
      <c r="EF41" s="25">
        <v>-1.39620197797365E-5</v>
      </c>
      <c r="EG41" s="25">
        <v>-4.4172947237775403E-6</v>
      </c>
      <c r="EH41" s="25">
        <v>4.4163060990278104E-6</v>
      </c>
      <c r="EI41" s="25">
        <v>7.2188469516377302E-6</v>
      </c>
      <c r="EJ41" s="25">
        <v>-9.5309795708608505E-7</v>
      </c>
      <c r="EK41" s="25">
        <v>-4.6453184305518E-6</v>
      </c>
      <c r="EL41" s="25">
        <v>1.39947881285488E-6</v>
      </c>
      <c r="EM41" s="25">
        <v>9.9077258477179501E-7</v>
      </c>
      <c r="EN41" s="25">
        <v>-9.9638722392058106E-6</v>
      </c>
      <c r="EO41" s="25">
        <v>9.0897763295262707E-6</v>
      </c>
      <c r="EP41" s="25">
        <v>1.56107977859322E-5</v>
      </c>
      <c r="EQ41" s="25">
        <v>8.85314065388946E-6</v>
      </c>
      <c r="ER41" s="25">
        <v>-9.0708955310502297E-6</v>
      </c>
      <c r="ES41" s="27">
        <v>-1.0714553719584599E-5</v>
      </c>
    </row>
    <row r="42" spans="2:149" s="12" customFormat="1" x14ac:dyDescent="0.25">
      <c r="B42" s="130"/>
      <c r="E42" s="50"/>
      <c r="F42" s="7"/>
      <c r="G42" s="205"/>
      <c r="H42" s="7" t="s">
        <v>140</v>
      </c>
      <c r="I42" s="22">
        <f>IF(C40&gt;10,1,0)</f>
        <v>0</v>
      </c>
      <c r="J42" s="23">
        <v>1.05628718197155</v>
      </c>
      <c r="P42" s="7" t="str">
        <f t="shared" si="2"/>
        <v>X</v>
      </c>
      <c r="Q42" s="7" t="str">
        <f t="shared" si="3"/>
        <v>X</v>
      </c>
      <c r="R42" s="12" t="str">
        <v>HbA1C4</v>
      </c>
      <c r="S42" s="128" t="s">
        <v>140</v>
      </c>
      <c r="T42" s="117">
        <v>-1.5460695765314701E-6</v>
      </c>
      <c r="U42" s="118">
        <v>-4.0350957798160201E-4</v>
      </c>
      <c r="V42" s="117">
        <v>1.4251759079006599E-5</v>
      </c>
      <c r="W42" s="117">
        <v>-9.1219711799676392E-6</v>
      </c>
      <c r="X42" s="117">
        <v>-2.5617875576240199E-5</v>
      </c>
      <c r="Y42" s="118">
        <v>-1.06115519914473E-4</v>
      </c>
      <c r="Z42" s="117">
        <v>9.50539450834041E-5</v>
      </c>
      <c r="AA42" s="117">
        <v>-1.0364859673506301E-5</v>
      </c>
      <c r="AB42" s="117">
        <v>-3.0486343876731801E-6</v>
      </c>
      <c r="AC42" s="117">
        <v>2.4349649026978801E-5</v>
      </c>
      <c r="AD42" s="117">
        <v>-2.44650908007055E-5</v>
      </c>
      <c r="AE42" s="117">
        <v>-6.5790697265024997E-6</v>
      </c>
      <c r="AF42" s="117">
        <v>-1.3327577956742201E-6</v>
      </c>
      <c r="AG42" s="118">
        <v>-1.5975304539537501E-4</v>
      </c>
      <c r="AH42" s="117">
        <v>1.32569998334605E-5</v>
      </c>
      <c r="AI42" s="118">
        <v>-1.20777079563777E-3</v>
      </c>
      <c r="AJ42" s="117">
        <v>-5.85969340279462E-5</v>
      </c>
      <c r="AK42" s="118">
        <v>-1.6491802173658701E-4</v>
      </c>
      <c r="AL42" s="118">
        <v>-1.08945605200325E-4</v>
      </c>
      <c r="AM42" s="117">
        <v>-4.0491895707258502E-5</v>
      </c>
      <c r="AN42" s="118">
        <v>-2.85056772511851E-3</v>
      </c>
      <c r="AO42" s="117">
        <v>-6.9764845203193097E-5</v>
      </c>
      <c r="AP42" s="118">
        <v>1.7594705559871301E-2</v>
      </c>
      <c r="AQ42" s="117">
        <v>-1.8355282485296801E-5</v>
      </c>
      <c r="AR42" s="117">
        <v>0</v>
      </c>
      <c r="AS42" s="118">
        <v>1.88624550604871E-4</v>
      </c>
      <c r="AT42" s="118">
        <v>-8.4461184131195098E-4</v>
      </c>
      <c r="AU42" s="118">
        <v>0</v>
      </c>
      <c r="AV42" s="118">
        <v>-1.2600321555946399E-4</v>
      </c>
      <c r="AW42" s="117">
        <v>2.7213342677738299E-5</v>
      </c>
      <c r="AX42" s="117">
        <v>-3.9688599007939899E-5</v>
      </c>
      <c r="AY42" s="117">
        <v>0</v>
      </c>
      <c r="AZ42" s="117">
        <v>5.4765983935731201E-6</v>
      </c>
      <c r="BA42" s="117">
        <v>2.2860796389528799E-6</v>
      </c>
      <c r="BB42" s="117">
        <v>-8.6767570061362408E-6</v>
      </c>
      <c r="BC42" s="118">
        <v>5.2765265964935595E-4</v>
      </c>
      <c r="BD42" s="118">
        <v>0</v>
      </c>
      <c r="BE42" s="118">
        <v>1.1534358460664599E-4</v>
      </c>
      <c r="BF42" s="118">
        <v>1.8036554516323699E-4</v>
      </c>
      <c r="BG42" s="117">
        <v>4.2065660334777003E-5</v>
      </c>
      <c r="BH42" s="118">
        <v>1.53701064633179E-4</v>
      </c>
      <c r="BI42" s="117">
        <v>1.7389311482569899E-5</v>
      </c>
      <c r="BJ42" s="118">
        <v>3.5442609574486697E-4</v>
      </c>
      <c r="BK42" s="117">
        <v>-2.8351763860482899E-5</v>
      </c>
      <c r="BL42" s="117">
        <v>-3.2607117697691397E-5</v>
      </c>
      <c r="BM42" s="117">
        <v>-3.1150424340224598E-5</v>
      </c>
      <c r="BN42" s="117">
        <v>0</v>
      </c>
      <c r="BO42" s="118">
        <v>-3.0537066590034898E-4</v>
      </c>
      <c r="BP42" s="117">
        <v>1.93275274937611E-5</v>
      </c>
      <c r="BQ42" s="117">
        <v>-1.40036272949716E-5</v>
      </c>
      <c r="BR42" s="118">
        <v>-2.2512732388729699E-4</v>
      </c>
      <c r="BS42" s="117">
        <v>-6.3194995020390197E-5</v>
      </c>
      <c r="BT42" s="117">
        <v>6.6133281249058993E-5</v>
      </c>
      <c r="BU42" s="117">
        <v>4.4262098454633796E-6</v>
      </c>
      <c r="BV42" s="118">
        <v>6.3198100748994702E-4</v>
      </c>
      <c r="BW42" s="117">
        <v>1.01018251511424E-5</v>
      </c>
      <c r="BX42" s="117">
        <v>1.2683964591555001E-5</v>
      </c>
      <c r="BY42" s="118">
        <v>5.5231973641601303E-4</v>
      </c>
      <c r="BZ42" s="118">
        <v>0</v>
      </c>
      <c r="CA42" s="117">
        <v>6.7835011036524806E-5</v>
      </c>
      <c r="CB42" s="118">
        <v>3.1394415822118298E-4</v>
      </c>
      <c r="CC42" s="117">
        <v>-3.8856871013384298E-5</v>
      </c>
      <c r="CD42" s="117">
        <v>1.46002456696061E-5</v>
      </c>
      <c r="CE42" s="117">
        <v>0</v>
      </c>
      <c r="CF42" s="117">
        <v>0</v>
      </c>
      <c r="CG42" s="117">
        <v>0</v>
      </c>
      <c r="CH42" s="117">
        <v>2.1738439730978199E-7</v>
      </c>
      <c r="CI42" s="117">
        <v>-2.56883411797897E-6</v>
      </c>
      <c r="CJ42" s="117">
        <v>3.40888797031634E-6</v>
      </c>
      <c r="CK42" s="117">
        <v>-2.6459032083186599E-6</v>
      </c>
      <c r="CL42" s="117">
        <v>-5.0956343083658796E-6</v>
      </c>
      <c r="CM42" s="117">
        <v>1.1883509381919401E-5</v>
      </c>
      <c r="CN42" s="117">
        <v>-4.7635403805816298E-7</v>
      </c>
      <c r="CO42" s="117">
        <v>-8.2180888733100201E-7</v>
      </c>
      <c r="CP42" s="117">
        <v>5.4337507286382499E-6</v>
      </c>
      <c r="CQ42" s="118">
        <v>-2.5145495486677102E-4</v>
      </c>
      <c r="CR42" s="117">
        <v>3.8648196258041502E-5</v>
      </c>
      <c r="CS42" s="117">
        <v>-8.4150283376477105E-6</v>
      </c>
      <c r="CT42" s="117">
        <v>-5.0327787578846999E-6</v>
      </c>
      <c r="CU42" s="117">
        <v>1.7300533334191599E-5</v>
      </c>
      <c r="CV42" s="117">
        <v>-7.2288026371061996E-6</v>
      </c>
      <c r="CW42" s="117">
        <v>-7.8887366725920104E-6</v>
      </c>
      <c r="CX42" s="117">
        <v>-3.5556680149117603E-7</v>
      </c>
      <c r="CY42" s="117">
        <v>-1.31422136614282E-6</v>
      </c>
      <c r="CZ42" s="117">
        <v>1.83436305905252E-6</v>
      </c>
      <c r="DA42" s="117">
        <v>7.9635155692347705E-6</v>
      </c>
      <c r="DB42" s="117">
        <v>-1.8673835840993699E-6</v>
      </c>
      <c r="DC42" s="117">
        <v>2.1206249686813E-5</v>
      </c>
      <c r="DD42" s="117">
        <v>6.2466801690527797E-6</v>
      </c>
      <c r="DE42" s="117">
        <v>-2.4580207097471699E-6</v>
      </c>
      <c r="DF42" s="117">
        <v>1.23716782593856E-5</v>
      </c>
      <c r="DG42" s="117">
        <v>2.8961171901808102E-6</v>
      </c>
      <c r="DH42" s="117">
        <v>1.5303215717921701E-5</v>
      </c>
      <c r="DI42" s="117">
        <v>5.3046160564567698E-5</v>
      </c>
      <c r="DJ42" s="117">
        <v>2.8470462275187299E-6</v>
      </c>
      <c r="DK42" s="117">
        <v>-5.08177182891426E-5</v>
      </c>
      <c r="DL42" s="117">
        <v>6.9596359146464198E-5</v>
      </c>
      <c r="DM42" s="117">
        <v>1.52421500365861E-5</v>
      </c>
      <c r="DN42" s="117">
        <v>-1.0736807079659499E-5</v>
      </c>
      <c r="DO42" s="117">
        <v>-2.6331442483037101E-5</v>
      </c>
      <c r="DP42" s="117">
        <v>2.5281120947246901E-6</v>
      </c>
      <c r="DQ42" s="117">
        <v>1.48389123659012E-5</v>
      </c>
      <c r="DR42" s="117">
        <v>2.8677846764149199E-5</v>
      </c>
      <c r="DS42" s="117">
        <v>9.4408188595939804E-6</v>
      </c>
      <c r="DT42" s="117">
        <v>6.5836138680861601E-6</v>
      </c>
      <c r="DU42" s="117">
        <v>-4.7816246520803802E-5</v>
      </c>
      <c r="DV42" s="117">
        <v>-1.4690001824866699E-5</v>
      </c>
      <c r="DW42" s="117">
        <v>2.2685733754208401E-5</v>
      </c>
      <c r="DX42" s="117">
        <v>4.1496912051278897E-6</v>
      </c>
      <c r="DY42" s="117">
        <v>-5.1321128061554402E-5</v>
      </c>
      <c r="DZ42" s="117">
        <v>9.0385273785324201E-5</v>
      </c>
      <c r="EA42" s="117">
        <v>-4.2210059043663998E-5</v>
      </c>
      <c r="EB42" s="117">
        <v>-5.7477101998452197E-5</v>
      </c>
      <c r="EC42" s="117">
        <v>-2.5675418046381201E-5</v>
      </c>
      <c r="ED42" s="117">
        <v>1.7072794768331901E-5</v>
      </c>
      <c r="EE42" s="117">
        <v>1.7285753917754799E-5</v>
      </c>
      <c r="EF42" s="117">
        <v>-2.9487275069509701E-6</v>
      </c>
      <c r="EG42" s="117">
        <v>-8.2728059065232697E-6</v>
      </c>
      <c r="EH42" s="117">
        <v>-3.2973648248008703E-5</v>
      </c>
      <c r="EI42" s="117">
        <v>1.3749650724661901E-6</v>
      </c>
      <c r="EJ42" s="118">
        <v>1.8240396886635499E-4</v>
      </c>
      <c r="EK42" s="117">
        <v>2.8358164632998801E-5</v>
      </c>
      <c r="EL42" s="117">
        <v>-1.0473948658161699E-5</v>
      </c>
      <c r="EM42" s="117">
        <v>-6.9982807275514403E-5</v>
      </c>
      <c r="EN42" s="117">
        <v>3.4682362025695498E-5</v>
      </c>
      <c r="EO42" s="118">
        <v>-1.35086037787559E-4</v>
      </c>
      <c r="EP42" s="117">
        <v>1.86880193069266E-5</v>
      </c>
      <c r="EQ42" s="117">
        <v>4.26184176962705E-5</v>
      </c>
      <c r="ER42" s="117">
        <v>1.1470788565292E-5</v>
      </c>
      <c r="ES42" s="120">
        <v>1.9609217024192201E-5</v>
      </c>
    </row>
    <row r="43" spans="2:149" s="12" customFormat="1" x14ac:dyDescent="0.25">
      <c r="B43" s="130"/>
      <c r="E43" s="50"/>
      <c r="F43" s="7"/>
      <c r="G43" s="206"/>
      <c r="H43" s="7" t="s">
        <v>141</v>
      </c>
      <c r="I43" s="22" t="e">
        <f>2009-C39</f>
        <v>#VALUE!</v>
      </c>
      <c r="J43" s="23">
        <v>4.0317320508929298E-2</v>
      </c>
      <c r="P43" s="7" t="str">
        <f t="shared" si="2"/>
        <v>X</v>
      </c>
      <c r="Q43" s="7" t="str">
        <f t="shared" si="3"/>
        <v>X</v>
      </c>
      <c r="R43" s="12" t="str">
        <v>DIBAge</v>
      </c>
      <c r="S43" s="128" t="s">
        <v>141</v>
      </c>
      <c r="T43" s="117">
        <v>1.3223993667803099E-6</v>
      </c>
      <c r="U43" s="117">
        <v>-1.41156681577272E-6</v>
      </c>
      <c r="V43" s="117">
        <v>1.7609323336651501E-7</v>
      </c>
      <c r="W43" s="117">
        <v>-9.4858758950004303E-7</v>
      </c>
      <c r="X43" s="117">
        <v>7.0867009575473095E-7</v>
      </c>
      <c r="Y43" s="117">
        <v>-3.22328160763882E-6</v>
      </c>
      <c r="Z43" s="117">
        <v>3.8278254661201999E-5</v>
      </c>
      <c r="AA43" s="117">
        <v>-5.4996618999663401E-6</v>
      </c>
      <c r="AB43" s="117">
        <v>8.3869532054329898E-7</v>
      </c>
      <c r="AC43" s="117">
        <v>-8.9096618066602196E-7</v>
      </c>
      <c r="AD43" s="117">
        <v>4.9636357955787405E-7</v>
      </c>
      <c r="AE43" s="117">
        <v>5.5454954520323898E-7</v>
      </c>
      <c r="AF43" s="117">
        <v>-7.4994691869012502E-7</v>
      </c>
      <c r="AG43" s="117">
        <v>-3.2343804158355999E-5</v>
      </c>
      <c r="AH43" s="117">
        <v>1.3460367154609299E-6</v>
      </c>
      <c r="AI43" s="117">
        <v>3.8199109813137199E-5</v>
      </c>
      <c r="AJ43" s="117">
        <v>5.9142240806901205E-7</v>
      </c>
      <c r="AK43" s="117">
        <v>-8.6433590768637001E-7</v>
      </c>
      <c r="AL43" s="117">
        <v>4.00926883017353E-7</v>
      </c>
      <c r="AM43" s="117">
        <v>3.2558803993845502E-6</v>
      </c>
      <c r="AN43" s="117">
        <v>-4.7375089638174697E-5</v>
      </c>
      <c r="AO43" s="117">
        <v>5.7270229540720999E-6</v>
      </c>
      <c r="AP43" s="117">
        <v>-1.8355282485302399E-5</v>
      </c>
      <c r="AQ43" s="117">
        <v>3.0106661804508401E-5</v>
      </c>
      <c r="AR43" s="117">
        <v>0</v>
      </c>
      <c r="AS43" s="117">
        <v>1.7405887247267901E-5</v>
      </c>
      <c r="AT43" s="117">
        <v>2.0113084882476701E-5</v>
      </c>
      <c r="AU43" s="117">
        <v>0</v>
      </c>
      <c r="AV43" s="117">
        <v>-9.3398518026194399E-6</v>
      </c>
      <c r="AW43" s="117">
        <v>-4.7097896751322701E-5</v>
      </c>
      <c r="AX43" s="117">
        <v>1.2573890049923101E-6</v>
      </c>
      <c r="AY43" s="117">
        <v>0</v>
      </c>
      <c r="AZ43" s="117">
        <v>-1.73835425094915E-6</v>
      </c>
      <c r="BA43" s="117">
        <v>-5.9960296665097099E-5</v>
      </c>
      <c r="BB43" s="117">
        <v>5.93197680915103E-7</v>
      </c>
      <c r="BC43" s="117">
        <v>6.78700880433183E-6</v>
      </c>
      <c r="BD43" s="117">
        <v>0</v>
      </c>
      <c r="BE43" s="117">
        <v>9.3872323168545495E-7</v>
      </c>
      <c r="BF43" s="117">
        <v>5.9100830284763199E-6</v>
      </c>
      <c r="BG43" s="117">
        <v>-1.5020139124619701E-7</v>
      </c>
      <c r="BH43" s="117">
        <v>-1.3819992606828999E-6</v>
      </c>
      <c r="BI43" s="117">
        <v>4.4423344916836598E-7</v>
      </c>
      <c r="BJ43" s="117">
        <v>-2.5218269863190901E-5</v>
      </c>
      <c r="BK43" s="117">
        <v>6.89972067479145E-8</v>
      </c>
      <c r="BL43" s="117">
        <v>-2.12159281811378E-6</v>
      </c>
      <c r="BM43" s="117">
        <v>2.7295660094602099E-6</v>
      </c>
      <c r="BN43" s="117">
        <v>0</v>
      </c>
      <c r="BO43" s="117">
        <v>-2.3585686597010101E-5</v>
      </c>
      <c r="BP43" s="117">
        <v>1.00778686951128E-5</v>
      </c>
      <c r="BQ43" s="117">
        <v>-3.9913802601295701E-7</v>
      </c>
      <c r="BR43" s="117">
        <v>2.3283074496351901E-5</v>
      </c>
      <c r="BS43" s="117">
        <v>-2.3029914601460202E-6</v>
      </c>
      <c r="BT43" s="117">
        <v>-9.5179241087048595E-7</v>
      </c>
      <c r="BU43" s="117">
        <v>7.6462909291289402E-7</v>
      </c>
      <c r="BV43" s="117">
        <v>-2.61638499499487E-5</v>
      </c>
      <c r="BW43" s="117">
        <v>5.25642290748206E-7</v>
      </c>
      <c r="BX43" s="117">
        <v>-5.91284175581442E-7</v>
      </c>
      <c r="BY43" s="117">
        <v>1.8978969356810401E-5</v>
      </c>
      <c r="BZ43" s="117">
        <v>0</v>
      </c>
      <c r="CA43" s="117">
        <v>-4.9774777442579001E-7</v>
      </c>
      <c r="CB43" s="117">
        <v>2.14427648088579E-5</v>
      </c>
      <c r="CC43" s="117">
        <v>-9.7615481095535199E-7</v>
      </c>
      <c r="CD43" s="117">
        <v>-2.3227387483551999E-7</v>
      </c>
      <c r="CE43" s="117">
        <v>0</v>
      </c>
      <c r="CF43" s="117">
        <v>0</v>
      </c>
      <c r="CG43" s="117">
        <v>0</v>
      </c>
      <c r="CH43" s="117">
        <v>-3.53052570778782E-7</v>
      </c>
      <c r="CI43" s="117">
        <v>-5.9061172052828099E-8</v>
      </c>
      <c r="CJ43" s="117">
        <v>3.6680623567621201E-7</v>
      </c>
      <c r="CK43" s="117">
        <v>-2.5351958397502998E-7</v>
      </c>
      <c r="CL43" s="117">
        <v>3.5190916419678298E-7</v>
      </c>
      <c r="CM43" s="117">
        <v>-2.7888465686052901E-7</v>
      </c>
      <c r="CN43" s="117">
        <v>6.1546086113989404E-7</v>
      </c>
      <c r="CO43" s="117">
        <v>-5.2616710409143502E-7</v>
      </c>
      <c r="CP43" s="117">
        <v>2.8048179156593199E-8</v>
      </c>
      <c r="CQ43" s="117">
        <v>2.5692456772281202E-7</v>
      </c>
      <c r="CR43" s="117">
        <v>6.3769992369915496E-7</v>
      </c>
      <c r="CS43" s="117">
        <v>3.5381959712290898E-7</v>
      </c>
      <c r="CT43" s="117">
        <v>-3.4214841155099597E-7</v>
      </c>
      <c r="CU43" s="117">
        <v>-5.5945490107187804E-7</v>
      </c>
      <c r="CV43" s="117">
        <v>-9.2810416529708302E-8</v>
      </c>
      <c r="CW43" s="117">
        <v>-1.6782477926560399E-7</v>
      </c>
      <c r="CX43" s="117">
        <v>7.9152372252670799E-7</v>
      </c>
      <c r="CY43" s="117">
        <v>-3.3097644313994399E-6</v>
      </c>
      <c r="CZ43" s="117">
        <v>4.4887687916596E-7</v>
      </c>
      <c r="DA43" s="117">
        <v>-1.0982068022115899E-6</v>
      </c>
      <c r="DB43" s="117">
        <v>-7.6898968477476401E-7</v>
      </c>
      <c r="DC43" s="117">
        <v>-6.1717702131438704E-7</v>
      </c>
      <c r="DD43" s="117">
        <v>-3.8605048216592501E-6</v>
      </c>
      <c r="DE43" s="117">
        <v>-1.7233494734971E-7</v>
      </c>
      <c r="DF43" s="117">
        <v>-1.1359731227832199E-6</v>
      </c>
      <c r="DG43" s="117">
        <v>-5.3509224379250398E-8</v>
      </c>
      <c r="DH43" s="117">
        <v>-2.9829476537173198E-7</v>
      </c>
      <c r="DI43" s="117">
        <v>-3.59932339281591E-7</v>
      </c>
      <c r="DJ43" s="117">
        <v>8.0285574950507904E-7</v>
      </c>
      <c r="DK43" s="117">
        <v>-3.4787844184865398E-7</v>
      </c>
      <c r="DL43" s="117">
        <v>-3.40159998230258E-6</v>
      </c>
      <c r="DM43" s="117">
        <v>3.98933846409274E-7</v>
      </c>
      <c r="DN43" s="117">
        <v>5.7460583617373701E-7</v>
      </c>
      <c r="DO43" s="117">
        <v>-9.7366995998645898E-8</v>
      </c>
      <c r="DP43" s="117">
        <v>-2.2544029038312399E-7</v>
      </c>
      <c r="DQ43" s="117">
        <v>1.0158670249150801E-7</v>
      </c>
      <c r="DR43" s="117">
        <v>4.0662522322886797E-6</v>
      </c>
      <c r="DS43" s="117">
        <v>5.4097551422831095E-7</v>
      </c>
      <c r="DT43" s="117">
        <v>-2.3977878777520002E-6</v>
      </c>
      <c r="DU43" s="117">
        <v>6.1451930044423397E-7</v>
      </c>
      <c r="DV43" s="117">
        <v>2.1462162014463602E-6</v>
      </c>
      <c r="DW43" s="117">
        <v>-5.0390112094028502E-7</v>
      </c>
      <c r="DX43" s="117">
        <v>1.30933945253653E-7</v>
      </c>
      <c r="DY43" s="117">
        <v>1.03106908808197E-6</v>
      </c>
      <c r="DZ43" s="117">
        <v>9.9605996199630091E-7</v>
      </c>
      <c r="EA43" s="117">
        <v>-1.04864771336917E-6</v>
      </c>
      <c r="EB43" s="117">
        <v>-1.6558383861775301E-6</v>
      </c>
      <c r="EC43" s="117">
        <v>-5.2733047766167403E-6</v>
      </c>
      <c r="ED43" s="117">
        <v>2.3770370562132901E-6</v>
      </c>
      <c r="EE43" s="117">
        <v>-1.49721317256114E-6</v>
      </c>
      <c r="EF43" s="117">
        <v>-6.0368637129508197E-7</v>
      </c>
      <c r="EG43" s="117">
        <v>5.8167143832366304E-6</v>
      </c>
      <c r="EH43" s="117">
        <v>-1.20982194067466E-7</v>
      </c>
      <c r="EI43" s="117">
        <v>4.1173322586525998E-7</v>
      </c>
      <c r="EJ43" s="117">
        <v>1.59367507182198E-6</v>
      </c>
      <c r="EK43" s="117">
        <v>-1.3091517535359699E-6</v>
      </c>
      <c r="EL43" s="117">
        <v>4.6082228024932799E-7</v>
      </c>
      <c r="EM43" s="117">
        <v>-1.90714915782934E-6</v>
      </c>
      <c r="EN43" s="117">
        <v>3.37845862630935E-6</v>
      </c>
      <c r="EO43" s="117">
        <v>1.95148289777112E-5</v>
      </c>
      <c r="EP43" s="117">
        <v>9.0576722354861199E-8</v>
      </c>
      <c r="EQ43" s="117">
        <v>1.0290783615513801E-6</v>
      </c>
      <c r="ER43" s="117">
        <v>-6.1074647732061098E-6</v>
      </c>
      <c r="ES43" s="120">
        <v>-4.45556263885333E-7</v>
      </c>
    </row>
    <row r="44" spans="2:149" s="12" customFormat="1" x14ac:dyDescent="0.25">
      <c r="B44" s="46" t="s">
        <v>380</v>
      </c>
      <c r="E44" s="50"/>
      <c r="F44" s="7"/>
      <c r="G44" s="204" t="s">
        <v>296</v>
      </c>
      <c r="H44" s="7"/>
      <c r="I44" s="22">
        <v>0</v>
      </c>
      <c r="J44" s="23"/>
      <c r="P44" s="7" t="str">
        <f t="shared" si="2"/>
        <v>X</v>
      </c>
      <c r="Q44" s="7" t="str">
        <f t="shared" si="3"/>
        <v>X</v>
      </c>
      <c r="R44" s="12">
        <v>0</v>
      </c>
      <c r="S44" s="128"/>
      <c r="T44" s="117">
        <v>0</v>
      </c>
      <c r="U44" s="117">
        <v>0</v>
      </c>
      <c r="V44" s="117">
        <v>0</v>
      </c>
      <c r="W44" s="117">
        <v>0</v>
      </c>
      <c r="X44" s="117">
        <v>0</v>
      </c>
      <c r="Y44" s="117">
        <v>0</v>
      </c>
      <c r="Z44" s="117">
        <v>0</v>
      </c>
      <c r="AA44" s="117">
        <v>0</v>
      </c>
      <c r="AB44" s="117">
        <v>0</v>
      </c>
      <c r="AC44" s="117">
        <v>0</v>
      </c>
      <c r="AD44" s="117">
        <v>0</v>
      </c>
      <c r="AE44" s="117">
        <v>0</v>
      </c>
      <c r="AF44" s="117">
        <v>0</v>
      </c>
      <c r="AG44" s="117">
        <v>0</v>
      </c>
      <c r="AH44" s="117">
        <v>0</v>
      </c>
      <c r="AI44" s="117">
        <v>0</v>
      </c>
      <c r="AJ44" s="117">
        <v>0</v>
      </c>
      <c r="AK44" s="117">
        <v>0</v>
      </c>
      <c r="AL44" s="117">
        <v>0</v>
      </c>
      <c r="AM44" s="117">
        <v>0</v>
      </c>
      <c r="AN44" s="117">
        <v>0</v>
      </c>
      <c r="AO44" s="117">
        <v>0</v>
      </c>
      <c r="AP44" s="117">
        <v>0</v>
      </c>
      <c r="AQ44" s="117">
        <v>0</v>
      </c>
      <c r="AR44" s="117">
        <v>0</v>
      </c>
      <c r="AS44" s="117">
        <v>0</v>
      </c>
      <c r="AT44" s="117">
        <v>0</v>
      </c>
      <c r="AU44" s="117">
        <v>0</v>
      </c>
      <c r="AV44" s="117">
        <v>0</v>
      </c>
      <c r="AW44" s="117">
        <v>0</v>
      </c>
      <c r="AX44" s="117">
        <v>0</v>
      </c>
      <c r="AY44" s="117">
        <v>0</v>
      </c>
      <c r="AZ44" s="117">
        <v>0</v>
      </c>
      <c r="BA44" s="117">
        <v>0</v>
      </c>
      <c r="BB44" s="117">
        <v>0</v>
      </c>
      <c r="BC44" s="117">
        <v>0</v>
      </c>
      <c r="BD44" s="117">
        <v>0</v>
      </c>
      <c r="BE44" s="117">
        <v>0</v>
      </c>
      <c r="BF44" s="117">
        <v>0</v>
      </c>
      <c r="BG44" s="117">
        <v>0</v>
      </c>
      <c r="BH44" s="117">
        <v>0</v>
      </c>
      <c r="BI44" s="117">
        <v>0</v>
      </c>
      <c r="BJ44" s="117">
        <v>0</v>
      </c>
      <c r="BK44" s="117">
        <v>0</v>
      </c>
      <c r="BL44" s="117">
        <v>0</v>
      </c>
      <c r="BM44" s="117">
        <v>0</v>
      </c>
      <c r="BN44" s="117">
        <v>0</v>
      </c>
      <c r="BO44" s="117">
        <v>0</v>
      </c>
      <c r="BP44" s="117">
        <v>0</v>
      </c>
      <c r="BQ44" s="117">
        <v>0</v>
      </c>
      <c r="BR44" s="117">
        <v>0</v>
      </c>
      <c r="BS44" s="117">
        <v>0</v>
      </c>
      <c r="BT44" s="117">
        <v>0</v>
      </c>
      <c r="BU44" s="117">
        <v>0</v>
      </c>
      <c r="BV44" s="117">
        <v>0</v>
      </c>
      <c r="BW44" s="117">
        <v>0</v>
      </c>
      <c r="BX44" s="117">
        <v>0</v>
      </c>
      <c r="BY44" s="117">
        <v>0</v>
      </c>
      <c r="BZ44" s="117">
        <v>0</v>
      </c>
      <c r="CA44" s="117">
        <v>0</v>
      </c>
      <c r="CB44" s="117">
        <v>0</v>
      </c>
      <c r="CC44" s="117">
        <v>0</v>
      </c>
      <c r="CD44" s="117">
        <v>0</v>
      </c>
      <c r="CE44" s="117">
        <v>0</v>
      </c>
      <c r="CF44" s="117">
        <v>0</v>
      </c>
      <c r="CG44" s="117">
        <v>0</v>
      </c>
      <c r="CH44" s="117">
        <v>0</v>
      </c>
      <c r="CI44" s="117">
        <v>0</v>
      </c>
      <c r="CJ44" s="117">
        <v>0</v>
      </c>
      <c r="CK44" s="117">
        <v>0</v>
      </c>
      <c r="CL44" s="117">
        <v>0</v>
      </c>
      <c r="CM44" s="117">
        <v>0</v>
      </c>
      <c r="CN44" s="117">
        <v>0</v>
      </c>
      <c r="CO44" s="117">
        <v>0</v>
      </c>
      <c r="CP44" s="117">
        <v>0</v>
      </c>
      <c r="CQ44" s="117">
        <v>0</v>
      </c>
      <c r="CR44" s="117">
        <v>0</v>
      </c>
      <c r="CS44" s="117">
        <v>0</v>
      </c>
      <c r="CT44" s="117">
        <v>0</v>
      </c>
      <c r="CU44" s="117">
        <v>0</v>
      </c>
      <c r="CV44" s="117">
        <v>0</v>
      </c>
      <c r="CW44" s="117">
        <v>0</v>
      </c>
      <c r="CX44" s="117">
        <v>0</v>
      </c>
      <c r="CY44" s="117">
        <v>0</v>
      </c>
      <c r="CZ44" s="117">
        <v>0</v>
      </c>
      <c r="DA44" s="117">
        <v>0</v>
      </c>
      <c r="DB44" s="117">
        <v>0</v>
      </c>
      <c r="DC44" s="117">
        <v>0</v>
      </c>
      <c r="DD44" s="117">
        <v>0</v>
      </c>
      <c r="DE44" s="117">
        <v>0</v>
      </c>
      <c r="DF44" s="117">
        <v>0</v>
      </c>
      <c r="DG44" s="117">
        <v>0</v>
      </c>
      <c r="DH44" s="117">
        <v>0</v>
      </c>
      <c r="DI44" s="117">
        <v>0</v>
      </c>
      <c r="DJ44" s="117">
        <v>0</v>
      </c>
      <c r="DK44" s="117">
        <v>0</v>
      </c>
      <c r="DL44" s="117">
        <v>0</v>
      </c>
      <c r="DM44" s="117">
        <v>0</v>
      </c>
      <c r="DN44" s="117">
        <v>0</v>
      </c>
      <c r="DO44" s="117">
        <v>0</v>
      </c>
      <c r="DP44" s="117">
        <v>0</v>
      </c>
      <c r="DQ44" s="117">
        <v>0</v>
      </c>
      <c r="DR44" s="117">
        <v>0</v>
      </c>
      <c r="DS44" s="117">
        <v>0</v>
      </c>
      <c r="DT44" s="117">
        <v>0</v>
      </c>
      <c r="DU44" s="117">
        <v>0</v>
      </c>
      <c r="DV44" s="117">
        <v>0</v>
      </c>
      <c r="DW44" s="117">
        <v>0</v>
      </c>
      <c r="DX44" s="117">
        <v>0</v>
      </c>
      <c r="DY44" s="117">
        <v>0</v>
      </c>
      <c r="DZ44" s="117">
        <v>0</v>
      </c>
      <c r="EA44" s="117">
        <v>0</v>
      </c>
      <c r="EB44" s="117">
        <v>0</v>
      </c>
      <c r="EC44" s="117">
        <v>0</v>
      </c>
      <c r="ED44" s="117">
        <v>0</v>
      </c>
      <c r="EE44" s="117">
        <v>0</v>
      </c>
      <c r="EF44" s="117">
        <v>0</v>
      </c>
      <c r="EG44" s="117">
        <v>0</v>
      </c>
      <c r="EH44" s="117">
        <v>0</v>
      </c>
      <c r="EI44" s="117">
        <v>0</v>
      </c>
      <c r="EJ44" s="117">
        <v>0</v>
      </c>
      <c r="EK44" s="117">
        <v>0</v>
      </c>
      <c r="EL44" s="117">
        <v>0</v>
      </c>
      <c r="EM44" s="117">
        <v>0</v>
      </c>
      <c r="EN44" s="117">
        <v>0</v>
      </c>
      <c r="EO44" s="117">
        <v>0</v>
      </c>
      <c r="EP44" s="117">
        <v>0</v>
      </c>
      <c r="EQ44" s="117">
        <v>0</v>
      </c>
      <c r="ER44" s="117">
        <v>0</v>
      </c>
      <c r="ES44" s="120">
        <v>0</v>
      </c>
    </row>
    <row r="45" spans="2:149" s="12" customFormat="1" ht="15.75" customHeight="1" x14ac:dyDescent="0.25">
      <c r="B45" s="133" t="s">
        <v>77</v>
      </c>
      <c r="C45" s="1">
        <f>INDEX(Input_Cases!$B:$C,MATCH('D2T Male'!$B45,Input_Cases!$B:$B,0),2)</f>
        <v>0</v>
      </c>
      <c r="E45" s="50"/>
      <c r="F45" s="7"/>
      <c r="G45" s="205"/>
      <c r="H45" s="7" t="s">
        <v>34</v>
      </c>
      <c r="I45" s="22">
        <f>C45</f>
        <v>0</v>
      </c>
      <c r="J45" s="23">
        <v>0.82392146600702798</v>
      </c>
      <c r="P45" s="7" t="str">
        <f t="shared" si="2"/>
        <v>X</v>
      </c>
      <c r="Q45" s="7" t="str">
        <f t="shared" si="3"/>
        <v>X</v>
      </c>
      <c r="R45" s="12" t="str">
        <v>AF</v>
      </c>
      <c r="S45" s="128" t="s">
        <v>34</v>
      </c>
      <c r="T45" s="117">
        <v>1.5083367923160499E-5</v>
      </c>
      <c r="U45" s="117">
        <v>8.1709467497912093E-6</v>
      </c>
      <c r="V45" s="117">
        <v>1.30478116799555E-6</v>
      </c>
      <c r="W45" s="117">
        <v>6.3335929404287596E-6</v>
      </c>
      <c r="X45" s="117">
        <v>6.2494888590154596E-6</v>
      </c>
      <c r="Y45" s="117">
        <v>-5.7429016120333897E-5</v>
      </c>
      <c r="Z45" s="117">
        <v>-3.9528966356431899E-5</v>
      </c>
      <c r="AA45" s="117">
        <v>-1.69062017534084E-5</v>
      </c>
      <c r="AB45" s="117">
        <v>-4.2505550471397103E-5</v>
      </c>
      <c r="AC45" s="117">
        <v>-5.5869340850640203E-5</v>
      </c>
      <c r="AD45" s="117">
        <v>1.52105386989014E-5</v>
      </c>
      <c r="AE45" s="117">
        <v>2.7178504514665301E-5</v>
      </c>
      <c r="AF45" s="117">
        <v>1.4049597284776501E-6</v>
      </c>
      <c r="AG45" s="118">
        <v>1.3548897321974599E-4</v>
      </c>
      <c r="AH45" s="117">
        <v>-2.0172603343886902E-5</v>
      </c>
      <c r="AI45" s="118">
        <v>9.6521932609487096E-4</v>
      </c>
      <c r="AJ45" s="117">
        <v>-1.08875981932263E-5</v>
      </c>
      <c r="AK45" s="117">
        <v>3.2571925714503103E-5</v>
      </c>
      <c r="AL45" s="117">
        <v>7.6572435317139494E-6</v>
      </c>
      <c r="AM45" s="117">
        <v>-3.5893246854035E-6</v>
      </c>
      <c r="AN45" s="118">
        <v>1.3758516701579599E-4</v>
      </c>
      <c r="AO45" s="117">
        <v>5.2334996416707898E-6</v>
      </c>
      <c r="AP45" s="118">
        <v>1.8862455060494901E-4</v>
      </c>
      <c r="AQ45" s="117">
        <v>1.7405887247251801E-5</v>
      </c>
      <c r="AR45" s="117">
        <v>0</v>
      </c>
      <c r="AS45" s="118">
        <v>1.19680006543436E-2</v>
      </c>
      <c r="AT45" s="117">
        <v>-9.8750865171846804E-5</v>
      </c>
      <c r="AU45" s="117">
        <v>0</v>
      </c>
      <c r="AV45" s="117">
        <v>1.0044480480089E-5</v>
      </c>
      <c r="AW45" s="118">
        <v>-5.1940432519082598E-4</v>
      </c>
      <c r="AX45" s="117">
        <v>5.1089975410995699E-5</v>
      </c>
      <c r="AY45" s="117">
        <v>0</v>
      </c>
      <c r="AZ45" s="117">
        <v>-1.9252503582866401E-5</v>
      </c>
      <c r="BA45" s="118">
        <v>2.06670799569813E-4</v>
      </c>
      <c r="BB45" s="117">
        <v>1.2977606668745499E-5</v>
      </c>
      <c r="BC45" s="118">
        <v>-3.15894011689406E-4</v>
      </c>
      <c r="BD45" s="118">
        <v>0</v>
      </c>
      <c r="BE45" s="117">
        <v>1.4579163975510799E-5</v>
      </c>
      <c r="BF45" s="118">
        <v>-4.5208460497874701E-4</v>
      </c>
      <c r="BG45" s="117">
        <v>-3.0398539677412601E-5</v>
      </c>
      <c r="BH45" s="117">
        <v>1.4369209023658E-5</v>
      </c>
      <c r="BI45" s="117">
        <v>-1.71596002652874E-5</v>
      </c>
      <c r="BJ45" s="118">
        <v>-2.6035017741652202E-4</v>
      </c>
      <c r="BK45" s="117">
        <v>8.9974695499346096E-6</v>
      </c>
      <c r="BL45" s="117">
        <v>7.4545286287209102E-6</v>
      </c>
      <c r="BM45" s="117">
        <v>7.3303014845639406E-5</v>
      </c>
      <c r="BN45" s="117">
        <v>0</v>
      </c>
      <c r="BO45" s="118">
        <v>-2.8045654987998402E-3</v>
      </c>
      <c r="BP45" s="117">
        <v>-4.9310736594337798E-5</v>
      </c>
      <c r="BQ45" s="117">
        <v>-1.22552490557107E-5</v>
      </c>
      <c r="BR45" s="117">
        <v>6.4181893965615294E-5</v>
      </c>
      <c r="BS45" s="117">
        <v>-8.4241465366297298E-6</v>
      </c>
      <c r="BT45" s="117">
        <v>-1.5611004654530799E-5</v>
      </c>
      <c r="BU45" s="117">
        <v>3.0740248873526599E-6</v>
      </c>
      <c r="BV45" s="118">
        <v>-5.6191849819511505E-4</v>
      </c>
      <c r="BW45" s="117">
        <v>9.4301754604566299E-8</v>
      </c>
      <c r="BX45" s="117">
        <v>1.06113786883448E-5</v>
      </c>
      <c r="BY45" s="118">
        <v>-1.8489461894365E-4</v>
      </c>
      <c r="BZ45" s="118">
        <v>0</v>
      </c>
      <c r="CA45" s="117">
        <v>-3.9966600681677802E-5</v>
      </c>
      <c r="CB45" s="118">
        <v>5.40327907095984E-4</v>
      </c>
      <c r="CC45" s="117">
        <v>3.64579520360394E-5</v>
      </c>
      <c r="CD45" s="117">
        <v>-2.45779311468113E-5</v>
      </c>
      <c r="CE45" s="117">
        <v>0</v>
      </c>
      <c r="CF45" s="117">
        <v>0</v>
      </c>
      <c r="CG45" s="117">
        <v>0</v>
      </c>
      <c r="CH45" s="117">
        <v>-2.8061923117845697E-7</v>
      </c>
      <c r="CI45" s="117">
        <v>5.4908666206342801E-6</v>
      </c>
      <c r="CJ45" s="117">
        <v>3.83042626814602E-5</v>
      </c>
      <c r="CK45" s="118">
        <v>-1.5619714778068199E-4</v>
      </c>
      <c r="CL45" s="117">
        <v>3.53349090211624E-6</v>
      </c>
      <c r="CM45" s="117">
        <v>8.2408008374483899E-7</v>
      </c>
      <c r="CN45" s="117">
        <v>6.6022289895022398E-6</v>
      </c>
      <c r="CO45" s="117">
        <v>3.6778278098443101E-7</v>
      </c>
      <c r="CP45" s="117">
        <v>-1.7437803123553599E-7</v>
      </c>
      <c r="CQ45" s="117">
        <v>-2.8248055261333501E-6</v>
      </c>
      <c r="CR45" s="117">
        <v>-1.8469068403051399E-6</v>
      </c>
      <c r="CS45" s="117">
        <v>7.5637592696670798E-6</v>
      </c>
      <c r="CT45" s="117">
        <v>-7.73358800930389E-6</v>
      </c>
      <c r="CU45" s="117">
        <v>-1.35169878373785E-5</v>
      </c>
      <c r="CV45" s="117">
        <v>4.1587097031254996E-6</v>
      </c>
      <c r="CW45" s="117">
        <v>3.5521665819863701E-6</v>
      </c>
      <c r="CX45" s="117">
        <v>-2.3113092812896398E-6</v>
      </c>
      <c r="CY45" s="117">
        <v>1.45345654083943E-6</v>
      </c>
      <c r="CZ45" s="117">
        <v>-2.1536564030854899E-6</v>
      </c>
      <c r="DA45" s="117">
        <v>1.0299539785440101E-6</v>
      </c>
      <c r="DB45" s="118">
        <v>-3.6082062012092898E-4</v>
      </c>
      <c r="DC45" s="117">
        <v>1.48736013063189E-5</v>
      </c>
      <c r="DD45" s="117">
        <v>-1.2576665863837999E-6</v>
      </c>
      <c r="DE45" s="117">
        <v>-1.3311384066250899E-5</v>
      </c>
      <c r="DF45" s="117">
        <v>2.2657614720091599E-5</v>
      </c>
      <c r="DG45" s="117">
        <v>-6.4055978720654799E-6</v>
      </c>
      <c r="DH45" s="117">
        <v>1.4550368342439799E-5</v>
      </c>
      <c r="DI45" s="117">
        <v>3.65060942386173E-6</v>
      </c>
      <c r="DJ45" s="117">
        <v>-2.31356572027958E-5</v>
      </c>
      <c r="DK45" s="117">
        <v>5.4909953250587697E-5</v>
      </c>
      <c r="DL45" s="117">
        <v>3.50760470756708E-6</v>
      </c>
      <c r="DM45" s="117">
        <v>3.9943388722407501E-5</v>
      </c>
      <c r="DN45" s="117">
        <v>4.8930298855630897E-5</v>
      </c>
      <c r="DO45" s="117">
        <v>2.3090245605967798E-5</v>
      </c>
      <c r="DP45" s="117">
        <v>-5.5660090768977203E-6</v>
      </c>
      <c r="DQ45" s="117">
        <v>1.8386929937726799E-5</v>
      </c>
      <c r="DR45" s="117">
        <v>-3.3822688515898797E-5</v>
      </c>
      <c r="DS45" s="117">
        <v>-5.1294118638421001E-5</v>
      </c>
      <c r="DT45" s="117">
        <v>-1.11591019279276E-5</v>
      </c>
      <c r="DU45" s="117">
        <v>-4.9267596111825301E-5</v>
      </c>
      <c r="DV45" s="117">
        <v>-9.0821089270752696E-6</v>
      </c>
      <c r="DW45" s="117">
        <v>1.5439312870483199E-5</v>
      </c>
      <c r="DX45" s="117">
        <v>-3.4904850520396899E-5</v>
      </c>
      <c r="DY45" s="117">
        <v>-7.2279585215885006E-5</v>
      </c>
      <c r="DZ45" s="117">
        <v>-8.69212592840378E-6</v>
      </c>
      <c r="EA45" s="117">
        <v>2.62509420783205E-5</v>
      </c>
      <c r="EB45" s="117">
        <v>-3.3588170897839497E-5</v>
      </c>
      <c r="EC45" s="117">
        <v>1.19653074120466E-5</v>
      </c>
      <c r="ED45" s="117">
        <v>-1.9420643638307701E-5</v>
      </c>
      <c r="EE45" s="117">
        <v>2.6076475314786701E-5</v>
      </c>
      <c r="EF45" s="117">
        <v>3.7759734506230498E-5</v>
      </c>
      <c r="EG45" s="117">
        <v>6.1847494676793606E-5</v>
      </c>
      <c r="EH45" s="117">
        <v>1.27872773915961E-5</v>
      </c>
      <c r="EI45" s="117">
        <v>6.8101637891560297E-5</v>
      </c>
      <c r="EJ45" s="117">
        <v>-8.5573852553723099E-6</v>
      </c>
      <c r="EK45" s="117">
        <v>-8.4087896597224995E-5</v>
      </c>
      <c r="EL45" s="117">
        <v>-5.6335227524101097E-5</v>
      </c>
      <c r="EM45" s="117">
        <v>6.4949101615916003E-5</v>
      </c>
      <c r="EN45" s="117">
        <v>-8.3314943858618605E-5</v>
      </c>
      <c r="EO45" s="117">
        <v>5.0008809820656402E-5</v>
      </c>
      <c r="EP45" s="117">
        <v>7.8577929010083302E-5</v>
      </c>
      <c r="EQ45" s="118">
        <v>3.5946490282134902E-4</v>
      </c>
      <c r="ER45" s="117">
        <v>-9.8300135718240998E-5</v>
      </c>
      <c r="ES45" s="120">
        <v>-4.8303940325272103E-5</v>
      </c>
    </row>
    <row r="46" spans="2:149" s="12" customFormat="1" ht="15.75" x14ac:dyDescent="0.25">
      <c r="B46" s="133" t="s">
        <v>72</v>
      </c>
      <c r="C46" s="1">
        <f>INDEX(Input_Cases!$B:$C,MATCH('D2T Male'!$B46,Input_Cases!$B:$B,0),2)</f>
        <v>0</v>
      </c>
      <c r="E46" s="50"/>
      <c r="F46" s="7"/>
      <c r="G46" s="205"/>
      <c r="H46" s="7" t="s">
        <v>36</v>
      </c>
      <c r="I46" s="22">
        <f t="shared" ref="I46:I82" si="4">C46</f>
        <v>0</v>
      </c>
      <c r="J46" s="23">
        <v>1.2358465685698099</v>
      </c>
      <c r="P46" s="7" t="str">
        <f t="shared" si="2"/>
        <v>X</v>
      </c>
      <c r="Q46" s="7" t="str">
        <f t="shared" si="3"/>
        <v>X</v>
      </c>
      <c r="R46" s="12" t="str">
        <v>Alc</v>
      </c>
      <c r="S46" s="128" t="s">
        <v>36</v>
      </c>
      <c r="T46" s="117">
        <v>1.34089475963445E-5</v>
      </c>
      <c r="U46" s="118">
        <v>-3.20762746906494E-4</v>
      </c>
      <c r="V46" s="117">
        <v>-1.2502991127203501E-5</v>
      </c>
      <c r="W46" s="117">
        <v>-6.51443753238952E-6</v>
      </c>
      <c r="X46" s="117">
        <v>-7.5688352434415603E-6</v>
      </c>
      <c r="Y46" s="117">
        <v>-5.5325281830422501E-5</v>
      </c>
      <c r="Z46" s="118">
        <v>1.07883076429914E-4</v>
      </c>
      <c r="AA46" s="117">
        <v>7.0337984312288999E-6</v>
      </c>
      <c r="AB46" s="117">
        <v>1.0890465454581699E-5</v>
      </c>
      <c r="AC46" s="117">
        <v>-1.3674876186453599E-6</v>
      </c>
      <c r="AD46" s="117">
        <v>-1.0291772418445999E-5</v>
      </c>
      <c r="AE46" s="117">
        <v>-1.0696112811995901E-5</v>
      </c>
      <c r="AF46" s="117">
        <v>-2.0287068158495101E-6</v>
      </c>
      <c r="AG46" s="118">
        <v>-1.2598123726154499E-4</v>
      </c>
      <c r="AH46" s="117">
        <v>1.04739262859384E-5</v>
      </c>
      <c r="AI46" s="118">
        <v>-2.5771358265335299E-3</v>
      </c>
      <c r="AJ46" s="117">
        <v>1.7570738969896999E-5</v>
      </c>
      <c r="AK46" s="117">
        <v>-3.4540517015708997E-5</v>
      </c>
      <c r="AL46" s="117">
        <v>-9.4968981206256696E-5</v>
      </c>
      <c r="AM46" s="117">
        <v>5.9417821669949201E-6</v>
      </c>
      <c r="AN46" s="118">
        <v>3.6971773202506902E-4</v>
      </c>
      <c r="AO46" s="117">
        <v>1.20141491828907E-5</v>
      </c>
      <c r="AP46" s="118">
        <v>-8.4461184131200302E-4</v>
      </c>
      <c r="AQ46" s="117">
        <v>2.01130848825016E-5</v>
      </c>
      <c r="AR46" s="117">
        <v>0</v>
      </c>
      <c r="AS46" s="117">
        <v>-9.8750865171854204E-5</v>
      </c>
      <c r="AT46" s="118">
        <v>1.446914548307E-2</v>
      </c>
      <c r="AU46" s="118">
        <v>0</v>
      </c>
      <c r="AV46" s="117">
        <v>-9.3982428451193505E-5</v>
      </c>
      <c r="AW46" s="118">
        <v>-3.6244210937316898E-4</v>
      </c>
      <c r="AX46" s="117">
        <v>-5.3768005467031102E-5</v>
      </c>
      <c r="AY46" s="117">
        <v>0</v>
      </c>
      <c r="AZ46" s="117">
        <v>-5.36895625710228E-5</v>
      </c>
      <c r="BA46" s="118">
        <v>-9.2963867893117202E-4</v>
      </c>
      <c r="BB46" s="117">
        <v>4.8547384563982602E-5</v>
      </c>
      <c r="BC46" s="118">
        <v>-1.06715980274341E-4</v>
      </c>
      <c r="BD46" s="118">
        <v>0</v>
      </c>
      <c r="BE46" s="118">
        <v>-1.4940845876938499E-4</v>
      </c>
      <c r="BF46" s="118">
        <v>-6.4535459520174E-4</v>
      </c>
      <c r="BG46" s="117">
        <v>-5.9857489840608703E-6</v>
      </c>
      <c r="BH46" s="117">
        <v>-8.0804516373983199E-5</v>
      </c>
      <c r="BI46" s="117">
        <v>1.0837825765846699E-5</v>
      </c>
      <c r="BJ46" s="118">
        <v>1.5120685423579601E-4</v>
      </c>
      <c r="BK46" s="117">
        <v>-3.8169998215214697E-5</v>
      </c>
      <c r="BL46" s="118">
        <v>-1.59224846103079E-4</v>
      </c>
      <c r="BM46" s="117">
        <v>3.2786355535112399E-5</v>
      </c>
      <c r="BN46" s="117">
        <v>0</v>
      </c>
      <c r="BO46" s="118">
        <v>-3.6168918412053799E-4</v>
      </c>
      <c r="BP46" s="117">
        <v>-2.41265041283824E-5</v>
      </c>
      <c r="BQ46" s="117">
        <v>3.9443173253099301E-5</v>
      </c>
      <c r="BR46" s="117">
        <v>-1.30708850692519E-5</v>
      </c>
      <c r="BS46" s="117">
        <v>5.47941986886358E-5</v>
      </c>
      <c r="BT46" s="117">
        <v>2.4633289048014801E-5</v>
      </c>
      <c r="BU46" s="117">
        <v>-8.2512586429381193E-6</v>
      </c>
      <c r="BV46" s="118">
        <v>5.0488029096157404E-4</v>
      </c>
      <c r="BW46" s="117">
        <v>-1.4089314548659001E-5</v>
      </c>
      <c r="BX46" s="117">
        <v>-2.4073609873255499E-5</v>
      </c>
      <c r="BY46" s="118">
        <v>6.9676017966316297E-4</v>
      </c>
      <c r="BZ46" s="118">
        <v>0</v>
      </c>
      <c r="CA46" s="118">
        <v>-1.7714672476821499E-4</v>
      </c>
      <c r="CB46" s="118">
        <v>-5.8853035635472303E-3</v>
      </c>
      <c r="CC46" s="117">
        <v>7.3302045853952702E-6</v>
      </c>
      <c r="CD46" s="117">
        <v>3.03573383962487E-5</v>
      </c>
      <c r="CE46" s="117">
        <v>0</v>
      </c>
      <c r="CF46" s="117">
        <v>0</v>
      </c>
      <c r="CG46" s="117">
        <v>0</v>
      </c>
      <c r="CH46" s="117">
        <v>-2.9959706345288803E-7</v>
      </c>
      <c r="CI46" s="117">
        <v>8.5446554358826193E-6</v>
      </c>
      <c r="CJ46" s="117">
        <v>4.5770007588870501E-6</v>
      </c>
      <c r="CK46" s="117">
        <v>1.35228342245925E-6</v>
      </c>
      <c r="CL46" s="117">
        <v>-2.0996907746471799E-6</v>
      </c>
      <c r="CM46" s="118">
        <v>-2.06540742771491E-4</v>
      </c>
      <c r="CN46" s="117">
        <v>5.1060562245659897E-6</v>
      </c>
      <c r="CO46" s="117">
        <v>-1.1244583713943401E-6</v>
      </c>
      <c r="CP46" s="117">
        <v>4.4373852243450599E-6</v>
      </c>
      <c r="CQ46" s="117">
        <v>1.16514692629724E-5</v>
      </c>
      <c r="CR46" s="117">
        <v>-5.0319383806662803E-6</v>
      </c>
      <c r="CS46" s="117">
        <v>-6.7826375631096299E-6</v>
      </c>
      <c r="CT46" s="117">
        <v>8.2199870179349804E-5</v>
      </c>
      <c r="CU46" s="117">
        <v>3.7110811171587998E-5</v>
      </c>
      <c r="CV46" s="117">
        <v>1.43894957580415E-6</v>
      </c>
      <c r="CW46" s="117">
        <v>-8.3735419340724597E-6</v>
      </c>
      <c r="CX46" s="117">
        <v>1.26380605195473E-5</v>
      </c>
      <c r="CY46" s="117">
        <v>4.2257539373976103E-6</v>
      </c>
      <c r="CZ46" s="117">
        <v>9.9819640025300101E-7</v>
      </c>
      <c r="DA46" s="117">
        <v>-1.6764598106001299E-6</v>
      </c>
      <c r="DB46" s="117">
        <v>9.2448861151498705E-6</v>
      </c>
      <c r="DC46" s="117">
        <v>6.4620723666114695E-7</v>
      </c>
      <c r="DD46" s="117">
        <v>6.6183813591339496E-6</v>
      </c>
      <c r="DE46" s="117">
        <v>-2.5300004947026501E-6</v>
      </c>
      <c r="DF46" s="117">
        <v>4.1461870866386601E-5</v>
      </c>
      <c r="DG46" s="117">
        <v>7.5022510988322298E-6</v>
      </c>
      <c r="DH46" s="117">
        <v>1.48343899930437E-5</v>
      </c>
      <c r="DI46" s="117">
        <v>-1.8575531816627901E-6</v>
      </c>
      <c r="DJ46" s="117">
        <v>-1.76111693392271E-5</v>
      </c>
      <c r="DK46" s="117">
        <v>-5.4506754228599202E-5</v>
      </c>
      <c r="DL46" s="118">
        <v>-1.09493546195157E-4</v>
      </c>
      <c r="DM46" s="117">
        <v>-9.6812448677820697E-6</v>
      </c>
      <c r="DN46" s="117">
        <v>5.3082381408582503E-6</v>
      </c>
      <c r="DO46" s="117">
        <v>-2.4794944837472401E-5</v>
      </c>
      <c r="DP46" s="117">
        <v>-6.8098073914440904E-5</v>
      </c>
      <c r="DQ46" s="117">
        <v>7.1338340207973099E-6</v>
      </c>
      <c r="DR46" s="117">
        <v>1.00283680573135E-5</v>
      </c>
      <c r="DS46" s="117">
        <v>1.2986405925371399E-5</v>
      </c>
      <c r="DT46" s="117">
        <v>-5.2429629183558699E-7</v>
      </c>
      <c r="DU46" s="117">
        <v>-8.3988508248304496E-5</v>
      </c>
      <c r="DV46" s="117">
        <v>3.5113714158809903E-5</v>
      </c>
      <c r="DW46" s="117">
        <v>-7.8310528896927899E-6</v>
      </c>
      <c r="DX46" s="117">
        <v>2.6014943283521899E-5</v>
      </c>
      <c r="DY46" s="117">
        <v>4.3036322781179497E-5</v>
      </c>
      <c r="DZ46" s="117">
        <v>7.9731151622686899E-5</v>
      </c>
      <c r="EA46" s="118">
        <v>1.35294952505948E-4</v>
      </c>
      <c r="EB46" s="117">
        <v>4.17533719342393E-6</v>
      </c>
      <c r="EC46" s="118">
        <v>-4.9226137648467798E-4</v>
      </c>
      <c r="ED46" s="117">
        <v>-2.2625512585930499E-5</v>
      </c>
      <c r="EE46" s="117">
        <v>8.9603089092655605E-6</v>
      </c>
      <c r="EF46" s="117">
        <v>8.9457280708369995E-5</v>
      </c>
      <c r="EG46" s="117">
        <v>4.5857129214925901E-5</v>
      </c>
      <c r="EH46" s="117">
        <v>3.0226058484332999E-5</v>
      </c>
      <c r="EI46" s="118">
        <v>1.3646823890904101E-4</v>
      </c>
      <c r="EJ46" s="117">
        <v>-5.0336611317052501E-5</v>
      </c>
      <c r="EK46" s="117">
        <v>8.1240091688599599E-5</v>
      </c>
      <c r="EL46" s="117">
        <v>6.4837276794596103E-5</v>
      </c>
      <c r="EM46" s="117">
        <v>6.5222105870732001E-5</v>
      </c>
      <c r="EN46" s="117">
        <v>-4.1873278660533203E-5</v>
      </c>
      <c r="EO46" s="118">
        <v>-2.9167782008849598E-4</v>
      </c>
      <c r="EP46" s="117">
        <v>8.3873644783046997E-5</v>
      </c>
      <c r="EQ46" s="118">
        <v>2.1774675049815399E-4</v>
      </c>
      <c r="ER46" s="117">
        <v>-5.2879969093632598E-5</v>
      </c>
      <c r="ES46" s="120">
        <v>-5.0168340789694802E-5</v>
      </c>
    </row>
    <row r="47" spans="2:149" s="12" customFormat="1" ht="15.75" x14ac:dyDescent="0.25">
      <c r="B47" s="133" t="s">
        <v>78</v>
      </c>
      <c r="C47" s="1">
        <f>INDEX(Input_Cases!$B:$C,MATCH('D2T Male'!$B47,Input_Cases!$B:$B,0),2)</f>
        <v>0</v>
      </c>
      <c r="E47" s="50"/>
      <c r="F47" s="7"/>
      <c r="G47" s="205"/>
      <c r="H47" s="7" t="s">
        <v>74</v>
      </c>
      <c r="I47" s="22">
        <f t="shared" si="4"/>
        <v>0</v>
      </c>
      <c r="J47" s="23">
        <v>0</v>
      </c>
      <c r="P47" s="7" t="str">
        <f t="shared" si="2"/>
        <v/>
      </c>
      <c r="Q47" s="7" t="str">
        <f t="shared" si="3"/>
        <v>X</v>
      </c>
      <c r="R47" s="12">
        <v>0</v>
      </c>
      <c r="S47" s="128"/>
      <c r="T47" s="117">
        <v>0</v>
      </c>
      <c r="U47" s="118">
        <v>0</v>
      </c>
      <c r="V47" s="117">
        <v>0</v>
      </c>
      <c r="W47" s="117">
        <v>0</v>
      </c>
      <c r="X47" s="117">
        <v>0</v>
      </c>
      <c r="Y47" s="117">
        <v>0</v>
      </c>
      <c r="Z47" s="118">
        <v>0</v>
      </c>
      <c r="AA47" s="117">
        <v>0</v>
      </c>
      <c r="AB47" s="117">
        <v>0</v>
      </c>
      <c r="AC47" s="117">
        <v>0</v>
      </c>
      <c r="AD47" s="117">
        <v>0</v>
      </c>
      <c r="AE47" s="117">
        <v>0</v>
      </c>
      <c r="AF47" s="117">
        <v>0</v>
      </c>
      <c r="AG47" s="118">
        <v>0</v>
      </c>
      <c r="AH47" s="117">
        <v>0</v>
      </c>
      <c r="AI47" s="118">
        <v>0</v>
      </c>
      <c r="AJ47" s="117">
        <v>0</v>
      </c>
      <c r="AK47" s="117">
        <v>0</v>
      </c>
      <c r="AL47" s="117">
        <v>0</v>
      </c>
      <c r="AM47" s="117">
        <v>0</v>
      </c>
      <c r="AN47" s="118">
        <v>0</v>
      </c>
      <c r="AO47" s="117">
        <v>0</v>
      </c>
      <c r="AP47" s="118">
        <v>0</v>
      </c>
      <c r="AQ47" s="117">
        <v>0</v>
      </c>
      <c r="AR47" s="117">
        <v>0</v>
      </c>
      <c r="AS47" s="117">
        <v>0</v>
      </c>
      <c r="AT47" s="118">
        <v>0</v>
      </c>
      <c r="AU47" s="118">
        <v>0</v>
      </c>
      <c r="AV47" s="117">
        <v>0</v>
      </c>
      <c r="AW47" s="118">
        <v>0</v>
      </c>
      <c r="AX47" s="117">
        <v>0</v>
      </c>
      <c r="AY47" s="117">
        <v>0</v>
      </c>
      <c r="AZ47" s="117">
        <v>0</v>
      </c>
      <c r="BA47" s="118">
        <v>0</v>
      </c>
      <c r="BB47" s="117">
        <v>0</v>
      </c>
      <c r="BC47" s="118">
        <v>0</v>
      </c>
      <c r="BD47" s="118">
        <v>0</v>
      </c>
      <c r="BE47" s="118">
        <v>0</v>
      </c>
      <c r="BF47" s="118">
        <v>0</v>
      </c>
      <c r="BG47" s="117">
        <v>0</v>
      </c>
      <c r="BH47" s="117">
        <v>0</v>
      </c>
      <c r="BI47" s="117">
        <v>0</v>
      </c>
      <c r="BJ47" s="118">
        <v>0</v>
      </c>
      <c r="BK47" s="117">
        <v>0</v>
      </c>
      <c r="BL47" s="118">
        <v>0</v>
      </c>
      <c r="BM47" s="117">
        <v>0</v>
      </c>
      <c r="BN47" s="117">
        <v>0</v>
      </c>
      <c r="BO47" s="118">
        <v>0</v>
      </c>
      <c r="BP47" s="117">
        <v>0</v>
      </c>
      <c r="BQ47" s="117">
        <v>0</v>
      </c>
      <c r="BR47" s="117">
        <v>0</v>
      </c>
      <c r="BS47" s="117">
        <v>0</v>
      </c>
      <c r="BT47" s="117">
        <v>0</v>
      </c>
      <c r="BU47" s="117">
        <v>0</v>
      </c>
      <c r="BV47" s="118">
        <v>0</v>
      </c>
      <c r="BW47" s="117">
        <v>0</v>
      </c>
      <c r="BX47" s="117">
        <v>0</v>
      </c>
      <c r="BY47" s="118">
        <v>0</v>
      </c>
      <c r="BZ47" s="118">
        <v>0</v>
      </c>
      <c r="CA47" s="118">
        <v>0</v>
      </c>
      <c r="CB47" s="118">
        <v>0</v>
      </c>
      <c r="CC47" s="117">
        <v>0</v>
      </c>
      <c r="CD47" s="117">
        <v>0</v>
      </c>
      <c r="CE47" s="117">
        <v>0</v>
      </c>
      <c r="CF47" s="117">
        <v>0</v>
      </c>
      <c r="CG47" s="117">
        <v>0</v>
      </c>
      <c r="CH47" s="117">
        <v>0</v>
      </c>
      <c r="CI47" s="117">
        <v>0</v>
      </c>
      <c r="CJ47" s="117">
        <v>0</v>
      </c>
      <c r="CK47" s="117">
        <v>0</v>
      </c>
      <c r="CL47" s="117">
        <v>0</v>
      </c>
      <c r="CM47" s="118">
        <v>0</v>
      </c>
      <c r="CN47" s="117">
        <v>0</v>
      </c>
      <c r="CO47" s="117">
        <v>0</v>
      </c>
      <c r="CP47" s="117">
        <v>0</v>
      </c>
      <c r="CQ47" s="117">
        <v>0</v>
      </c>
      <c r="CR47" s="117">
        <v>0</v>
      </c>
      <c r="CS47" s="117">
        <v>0</v>
      </c>
      <c r="CT47" s="117">
        <v>0</v>
      </c>
      <c r="CU47" s="117">
        <v>0</v>
      </c>
      <c r="CV47" s="117">
        <v>0</v>
      </c>
      <c r="CW47" s="117">
        <v>0</v>
      </c>
      <c r="CX47" s="117">
        <v>0</v>
      </c>
      <c r="CY47" s="117">
        <v>0</v>
      </c>
      <c r="CZ47" s="117">
        <v>0</v>
      </c>
      <c r="DA47" s="117">
        <v>0</v>
      </c>
      <c r="DB47" s="117">
        <v>0</v>
      </c>
      <c r="DC47" s="117">
        <v>0</v>
      </c>
      <c r="DD47" s="117">
        <v>0</v>
      </c>
      <c r="DE47" s="117">
        <v>0</v>
      </c>
      <c r="DF47" s="117">
        <v>0</v>
      </c>
      <c r="DG47" s="117">
        <v>0</v>
      </c>
      <c r="DH47" s="117">
        <v>0</v>
      </c>
      <c r="DI47" s="117">
        <v>0</v>
      </c>
      <c r="DJ47" s="117">
        <v>0</v>
      </c>
      <c r="DK47" s="117">
        <v>0</v>
      </c>
      <c r="DL47" s="118">
        <v>0</v>
      </c>
      <c r="DM47" s="117">
        <v>0</v>
      </c>
      <c r="DN47" s="117">
        <v>0</v>
      </c>
      <c r="DO47" s="117">
        <v>0</v>
      </c>
      <c r="DP47" s="117">
        <v>0</v>
      </c>
      <c r="DQ47" s="117">
        <v>0</v>
      </c>
      <c r="DR47" s="117">
        <v>0</v>
      </c>
      <c r="DS47" s="117">
        <v>0</v>
      </c>
      <c r="DT47" s="117">
        <v>0</v>
      </c>
      <c r="DU47" s="117">
        <v>0</v>
      </c>
      <c r="DV47" s="117">
        <v>0</v>
      </c>
      <c r="DW47" s="117">
        <v>0</v>
      </c>
      <c r="DX47" s="117">
        <v>0</v>
      </c>
      <c r="DY47" s="117">
        <v>0</v>
      </c>
      <c r="DZ47" s="117">
        <v>0</v>
      </c>
      <c r="EA47" s="118">
        <v>0</v>
      </c>
      <c r="EB47" s="117">
        <v>0</v>
      </c>
      <c r="EC47" s="118">
        <v>0</v>
      </c>
      <c r="ED47" s="117">
        <v>0</v>
      </c>
      <c r="EE47" s="117">
        <v>0</v>
      </c>
      <c r="EF47" s="117">
        <v>0</v>
      </c>
      <c r="EG47" s="117">
        <v>0</v>
      </c>
      <c r="EH47" s="117">
        <v>0</v>
      </c>
      <c r="EI47" s="118">
        <v>0</v>
      </c>
      <c r="EJ47" s="117">
        <v>0</v>
      </c>
      <c r="EK47" s="117">
        <v>0</v>
      </c>
      <c r="EL47" s="117">
        <v>0</v>
      </c>
      <c r="EM47" s="117">
        <v>0</v>
      </c>
      <c r="EN47" s="117">
        <v>0</v>
      </c>
      <c r="EO47" s="118">
        <v>0</v>
      </c>
      <c r="EP47" s="117">
        <v>0</v>
      </c>
      <c r="EQ47" s="118">
        <v>0</v>
      </c>
      <c r="ER47" s="117">
        <v>0</v>
      </c>
      <c r="ES47" s="120">
        <v>0</v>
      </c>
    </row>
    <row r="48" spans="2:149" s="12" customFormat="1" ht="15.75" x14ac:dyDescent="0.25">
      <c r="B48" s="133" t="s">
        <v>170</v>
      </c>
      <c r="C48" s="1">
        <f>INDEX(Input_Cases!$B:$C,MATCH('D2T Male'!$B48,Input_Cases!$B:$B,0),2)</f>
        <v>0</v>
      </c>
      <c r="E48" s="50"/>
      <c r="F48" s="7"/>
      <c r="G48" s="205"/>
      <c r="H48" s="12" t="s">
        <v>142</v>
      </c>
      <c r="I48" s="22">
        <f t="shared" si="4"/>
        <v>0</v>
      </c>
      <c r="J48" s="23">
        <v>0.61137568289284006</v>
      </c>
      <c r="P48" s="7" t="str">
        <f t="shared" si="2"/>
        <v>X</v>
      </c>
      <c r="Q48" s="7" t="str">
        <f t="shared" si="3"/>
        <v>X</v>
      </c>
      <c r="R48" s="12" t="str">
        <v>Amp</v>
      </c>
      <c r="S48" s="128" t="s">
        <v>142</v>
      </c>
      <c r="T48" s="117">
        <v>-6.4310809996353204E-7</v>
      </c>
      <c r="U48" s="117">
        <v>-1.71438769840639E-6</v>
      </c>
      <c r="V48" s="117">
        <v>2.4874334978092099E-6</v>
      </c>
      <c r="W48" s="117">
        <v>-5.39941233366234E-6</v>
      </c>
      <c r="X48" s="117">
        <v>8.5642984433427907E-6</v>
      </c>
      <c r="Y48" s="117">
        <v>-2.6761498415638998E-5</v>
      </c>
      <c r="Z48" s="117">
        <v>-1.6150954861724299E-5</v>
      </c>
      <c r="AA48" s="117">
        <v>-3.1390907892132997E-5</v>
      </c>
      <c r="AB48" s="117">
        <v>-2.0913221731257701E-6</v>
      </c>
      <c r="AC48" s="117">
        <v>-2.3485664481403999E-5</v>
      </c>
      <c r="AD48" s="117">
        <v>-4.2901145930127704E-6</v>
      </c>
      <c r="AE48" s="117">
        <v>9.9737307265202703E-6</v>
      </c>
      <c r="AF48" s="117">
        <v>-1.0214015615169801E-5</v>
      </c>
      <c r="AG48" s="117">
        <v>-8.1295369318566397E-5</v>
      </c>
      <c r="AH48" s="117">
        <v>-3.41227710249785E-6</v>
      </c>
      <c r="AI48" s="117">
        <v>3.0201298621154301E-5</v>
      </c>
      <c r="AJ48" s="117">
        <v>1.64481253543632E-6</v>
      </c>
      <c r="AK48" s="117">
        <v>-2.6213466480260999E-5</v>
      </c>
      <c r="AL48" s="117">
        <v>5.9385031327683301E-5</v>
      </c>
      <c r="AM48" s="117">
        <v>-1.6900001411687899E-5</v>
      </c>
      <c r="AN48" s="117">
        <v>5.0531624831554303E-6</v>
      </c>
      <c r="AO48" s="117">
        <v>4.17484900922132E-6</v>
      </c>
      <c r="AP48" s="118">
        <v>-1.2600321555946301E-4</v>
      </c>
      <c r="AQ48" s="117">
        <v>-9.3398518026196703E-6</v>
      </c>
      <c r="AR48" s="117">
        <v>0</v>
      </c>
      <c r="AS48" s="117">
        <v>1.00444804800917E-5</v>
      </c>
      <c r="AT48" s="117">
        <v>-9.39824284511532E-5</v>
      </c>
      <c r="AU48" s="117">
        <v>0</v>
      </c>
      <c r="AV48" s="118">
        <v>2.5767181243305701E-3</v>
      </c>
      <c r="AW48" s="118">
        <v>-1.5752646611711299E-4</v>
      </c>
      <c r="AX48" s="117">
        <v>-2.9114705823118799E-5</v>
      </c>
      <c r="AY48" s="117">
        <v>0</v>
      </c>
      <c r="AZ48" s="117">
        <v>1.2020430530678599E-6</v>
      </c>
      <c r="BA48" s="117">
        <v>-2.8732779741673598E-5</v>
      </c>
      <c r="BB48" s="117">
        <v>1.9245960537415999E-6</v>
      </c>
      <c r="BC48" s="117">
        <v>3.6156741823108798E-5</v>
      </c>
      <c r="BD48" s="117">
        <v>0</v>
      </c>
      <c r="BE48" s="117">
        <v>-2.3388804420990099E-5</v>
      </c>
      <c r="BF48" s="117">
        <v>-4.8292194571582497E-5</v>
      </c>
      <c r="BG48" s="117">
        <v>1.30158365762992E-5</v>
      </c>
      <c r="BH48" s="117">
        <v>4.6933037468509197E-5</v>
      </c>
      <c r="BI48" s="117">
        <v>1.2715340089986899E-5</v>
      </c>
      <c r="BJ48" s="117">
        <v>2.07948734312097E-6</v>
      </c>
      <c r="BK48" s="117">
        <v>-5.1839035901239804E-6</v>
      </c>
      <c r="BL48" s="117">
        <v>2.5579359272781E-5</v>
      </c>
      <c r="BM48" s="117">
        <v>-1.56536642796792E-5</v>
      </c>
      <c r="BN48" s="117">
        <v>0</v>
      </c>
      <c r="BO48" s="117">
        <v>-7.0846462855015402E-5</v>
      </c>
      <c r="BP48" s="117">
        <v>9.4976672717661406E-6</v>
      </c>
      <c r="BQ48" s="117">
        <v>-2.60249755849067E-6</v>
      </c>
      <c r="BR48" s="117">
        <v>-5.1800868317280998E-5</v>
      </c>
      <c r="BS48" s="117">
        <v>3.87718742047658E-5</v>
      </c>
      <c r="BT48" s="117">
        <v>4.8959909957714004E-6</v>
      </c>
      <c r="BU48" s="117">
        <v>-1.7657494607013001E-5</v>
      </c>
      <c r="BV48" s="117">
        <v>4.01520141669409E-5</v>
      </c>
      <c r="BW48" s="117">
        <v>6.5611745962106204E-6</v>
      </c>
      <c r="BX48" s="117">
        <v>-2.7824792456425499E-6</v>
      </c>
      <c r="BY48" s="117">
        <v>5.0038283479115098E-5</v>
      </c>
      <c r="BZ48" s="117">
        <v>0</v>
      </c>
      <c r="CA48" s="117">
        <v>3.2485271067107303E-5</v>
      </c>
      <c r="CB48" s="117">
        <v>-2.6621354263471699E-5</v>
      </c>
      <c r="CC48" s="117">
        <v>1.7712825336600101E-5</v>
      </c>
      <c r="CD48" s="117">
        <v>-1.59952983378223E-5</v>
      </c>
      <c r="CE48" s="117">
        <v>0</v>
      </c>
      <c r="CF48" s="117">
        <v>0</v>
      </c>
      <c r="CG48" s="117">
        <v>0</v>
      </c>
      <c r="CH48" s="117">
        <v>1.2991393018254801E-7</v>
      </c>
      <c r="CI48" s="117">
        <v>4.8710884084432895E-7</v>
      </c>
      <c r="CJ48" s="117">
        <v>4.4739953844993799E-7</v>
      </c>
      <c r="CK48" s="117">
        <v>-2.4945310028652599E-8</v>
      </c>
      <c r="CL48" s="117">
        <v>3.2561807093690697E-8</v>
      </c>
      <c r="CM48" s="117">
        <v>1.0333399163340199E-6</v>
      </c>
      <c r="CN48" s="117">
        <v>1.7489950665023401E-6</v>
      </c>
      <c r="CO48" s="117">
        <v>2.07491700711837E-7</v>
      </c>
      <c r="CP48" s="117">
        <v>-1.2911940626054799E-7</v>
      </c>
      <c r="CQ48" s="117">
        <v>1.5222756050152899E-6</v>
      </c>
      <c r="CR48" s="117">
        <v>-8.3975676569859295E-8</v>
      </c>
      <c r="CS48" s="117">
        <v>-5.4128749516656296E-7</v>
      </c>
      <c r="CT48" s="117">
        <v>6.3532363940621802E-7</v>
      </c>
      <c r="CU48" s="117">
        <v>-5.3415720222557099E-7</v>
      </c>
      <c r="CV48" s="117">
        <v>-4.4198702831481099E-7</v>
      </c>
      <c r="CW48" s="117">
        <v>-4.3040938793704799E-7</v>
      </c>
      <c r="CX48" s="117">
        <v>2.7664561425267099E-7</v>
      </c>
      <c r="CY48" s="117">
        <v>-1.69159521145102E-6</v>
      </c>
      <c r="CZ48" s="117">
        <v>1.032034030295E-6</v>
      </c>
      <c r="DA48" s="117">
        <v>-3.3426416843255798E-7</v>
      </c>
      <c r="DB48" s="117">
        <v>-8.0444216681429206E-6</v>
      </c>
      <c r="DC48" s="117">
        <v>-1.17890055701508E-5</v>
      </c>
      <c r="DD48" s="117">
        <v>-6.0680202680572404E-6</v>
      </c>
      <c r="DE48" s="117">
        <v>-7.7379908857575508E-6</v>
      </c>
      <c r="DF48" s="117">
        <v>5.79588021845311E-6</v>
      </c>
      <c r="DG48" s="117">
        <v>-7.27276487383303E-7</v>
      </c>
      <c r="DH48" s="117">
        <v>-3.1041519590114402E-6</v>
      </c>
      <c r="DI48" s="117">
        <v>-3.2123248492883999E-6</v>
      </c>
      <c r="DJ48" s="117">
        <v>-2.91374150780792E-6</v>
      </c>
      <c r="DK48" s="117">
        <v>2.0571795734014999E-5</v>
      </c>
      <c r="DL48" s="117">
        <v>-2.9184645498221999E-5</v>
      </c>
      <c r="DM48" s="117">
        <v>-4.5226669776337398E-6</v>
      </c>
      <c r="DN48" s="117">
        <v>-5.3444468449419702E-6</v>
      </c>
      <c r="DO48" s="117">
        <v>1.2711263890998001E-6</v>
      </c>
      <c r="DP48" s="117">
        <v>6.2645611325126397E-6</v>
      </c>
      <c r="DQ48" s="117">
        <v>-1.4711693241448199E-5</v>
      </c>
      <c r="DR48" s="117">
        <v>4.1455048391267497E-5</v>
      </c>
      <c r="DS48" s="117">
        <v>-7.6480386980327004E-6</v>
      </c>
      <c r="DT48" s="117">
        <v>3.7809668395655897E-5</v>
      </c>
      <c r="DU48" s="117">
        <v>5.2265623083345502E-6</v>
      </c>
      <c r="DV48" s="117">
        <v>6.9735301470119097E-6</v>
      </c>
      <c r="DW48" s="117">
        <v>8.6127789014271108E-6</v>
      </c>
      <c r="DX48" s="117">
        <v>9.9226517634587593E-6</v>
      </c>
      <c r="DY48" s="117">
        <v>-6.7467254044471897E-6</v>
      </c>
      <c r="DZ48" s="117">
        <v>-4.1933383656936698E-5</v>
      </c>
      <c r="EA48" s="117">
        <v>2.0818829224566301E-5</v>
      </c>
      <c r="EB48" s="117">
        <v>-4.0990994615074097E-5</v>
      </c>
      <c r="EC48" s="118">
        <v>-1.25060278894878E-4</v>
      </c>
      <c r="ED48" s="117">
        <v>8.1633731880479092E-6</v>
      </c>
      <c r="EE48" s="117">
        <v>1.46970233250694E-5</v>
      </c>
      <c r="EF48" s="117">
        <v>2.6234314516746499E-5</v>
      </c>
      <c r="EG48" s="117">
        <v>-7.2350107795671703E-6</v>
      </c>
      <c r="EH48" s="117">
        <v>-1.1491413402371901E-5</v>
      </c>
      <c r="EI48" s="117">
        <v>-1.8364557410154599E-5</v>
      </c>
      <c r="EJ48" s="117">
        <v>-6.5358501220871997E-5</v>
      </c>
      <c r="EK48" s="117">
        <v>6.8579485748580297E-5</v>
      </c>
      <c r="EL48" s="117">
        <v>-2.3583656535474099E-5</v>
      </c>
      <c r="EM48" s="117">
        <v>-4.7012823894175502E-5</v>
      </c>
      <c r="EN48" s="117">
        <v>6.14665448786993E-5</v>
      </c>
      <c r="EO48" s="117">
        <v>1.33369795443694E-5</v>
      </c>
      <c r="EP48" s="117">
        <v>2.1151458904288698E-6</v>
      </c>
      <c r="EQ48" s="117">
        <v>1.7966796254100599E-5</v>
      </c>
      <c r="ER48" s="117">
        <v>-4.27054157980058E-5</v>
      </c>
      <c r="ES48" s="120">
        <v>-4.6424515207574602E-5</v>
      </c>
    </row>
    <row r="49" spans="2:149" s="12" customFormat="1" ht="15.75" x14ac:dyDescent="0.25">
      <c r="B49" s="133" t="s">
        <v>133</v>
      </c>
      <c r="C49" s="1">
        <f>INDEX(Input_Cases!$B:$C,MATCH('D2T Male'!$B49,Input_Cases!$B:$B,0),2)</f>
        <v>0</v>
      </c>
      <c r="E49" s="50"/>
      <c r="F49" s="7"/>
      <c r="G49" s="205"/>
      <c r="H49" s="7" t="s">
        <v>106</v>
      </c>
      <c r="I49" s="22">
        <f t="shared" si="4"/>
        <v>0</v>
      </c>
      <c r="J49" s="23">
        <v>0.66454532910394704</v>
      </c>
      <c r="P49" s="7" t="str">
        <f t="shared" si="2"/>
        <v>X</v>
      </c>
      <c r="Q49" s="7" t="str">
        <f t="shared" si="3"/>
        <v>X</v>
      </c>
      <c r="R49" s="12" t="str">
        <v>Ang</v>
      </c>
      <c r="S49" s="128" t="s">
        <v>106</v>
      </c>
      <c r="T49" s="117">
        <v>1.3436256293575101E-5</v>
      </c>
      <c r="U49" s="118">
        <v>-2.6192668307739001E-4</v>
      </c>
      <c r="V49" s="117">
        <v>-3.9346368191540196E-6</v>
      </c>
      <c r="W49" s="117">
        <v>-1.79603019774621E-5</v>
      </c>
      <c r="X49" s="117">
        <v>-7.4297110442194398E-7</v>
      </c>
      <c r="Y49" s="117">
        <v>-8.0186578075972894E-5</v>
      </c>
      <c r="Z49" s="118">
        <v>-1.14038000414078E-4</v>
      </c>
      <c r="AA49" s="117">
        <v>-6.2512850517560098E-6</v>
      </c>
      <c r="AB49" s="117">
        <v>8.2032234829996496E-6</v>
      </c>
      <c r="AC49" s="117">
        <v>-1.3091888550168301E-5</v>
      </c>
      <c r="AD49" s="117">
        <v>7.57948426920241E-6</v>
      </c>
      <c r="AE49" s="117">
        <v>2.5654040949930999E-5</v>
      </c>
      <c r="AF49" s="117">
        <v>2.4343873176273702E-6</v>
      </c>
      <c r="AG49" s="117">
        <v>2.04781423746488E-5</v>
      </c>
      <c r="AH49" s="117">
        <v>-1.50977196736337E-5</v>
      </c>
      <c r="AI49" s="118">
        <v>-1.47657531507725E-4</v>
      </c>
      <c r="AJ49" s="117">
        <v>-4.7471462738877501E-6</v>
      </c>
      <c r="AK49" s="117">
        <v>1.92727051194416E-5</v>
      </c>
      <c r="AL49" s="117">
        <v>-4.3581392036162697E-6</v>
      </c>
      <c r="AM49" s="117">
        <v>1.2588628673713701E-5</v>
      </c>
      <c r="AN49" s="118">
        <v>-1.6209513974698201E-4</v>
      </c>
      <c r="AO49" s="117">
        <v>1.01705460872569E-6</v>
      </c>
      <c r="AP49" s="117">
        <v>2.7213342677715599E-5</v>
      </c>
      <c r="AQ49" s="117">
        <v>-4.7097896751328901E-5</v>
      </c>
      <c r="AR49" s="117">
        <v>0</v>
      </c>
      <c r="AS49" s="118">
        <v>-5.1940432519096899E-4</v>
      </c>
      <c r="AT49" s="118">
        <v>-3.6244210937310002E-4</v>
      </c>
      <c r="AU49" s="118">
        <v>0</v>
      </c>
      <c r="AV49" s="118">
        <v>-1.57526466117239E-4</v>
      </c>
      <c r="AW49" s="118">
        <v>8.2726207758088005E-3</v>
      </c>
      <c r="AX49" s="117">
        <v>-2.2264399711930999E-5</v>
      </c>
      <c r="AY49" s="117">
        <v>0</v>
      </c>
      <c r="AZ49" s="117">
        <v>8.2348916614956098E-6</v>
      </c>
      <c r="BA49" s="118">
        <v>-4.1061036021734602E-4</v>
      </c>
      <c r="BB49" s="117">
        <v>-1.40210969733698E-5</v>
      </c>
      <c r="BC49" s="118">
        <v>-1.95350571000067E-4</v>
      </c>
      <c r="BD49" s="118">
        <v>0</v>
      </c>
      <c r="BE49" s="118">
        <v>2.6317551284771101E-4</v>
      </c>
      <c r="BF49" s="118">
        <v>-8.1813895098141595E-4</v>
      </c>
      <c r="BG49" s="117">
        <v>2.1181926082667399E-5</v>
      </c>
      <c r="BH49" s="118">
        <v>2.0770454184598799E-4</v>
      </c>
      <c r="BI49" s="117">
        <v>8.9247899680136598E-6</v>
      </c>
      <c r="BJ49" s="118">
        <v>-2.4429543088864801E-4</v>
      </c>
      <c r="BK49" s="117">
        <v>-2.55555867952865E-5</v>
      </c>
      <c r="BL49" s="117">
        <v>9.1831146173968301E-6</v>
      </c>
      <c r="BM49" s="117">
        <v>3.99610065287785E-5</v>
      </c>
      <c r="BN49" s="117">
        <v>0</v>
      </c>
      <c r="BO49" s="118">
        <v>-2.4081180843465002E-3</v>
      </c>
      <c r="BP49" s="118">
        <v>-1.3688998590241199E-4</v>
      </c>
      <c r="BQ49" s="117">
        <v>-5.1524006127560304E-6</v>
      </c>
      <c r="BR49" s="117">
        <v>-2.3543773435439702E-5</v>
      </c>
      <c r="BS49" s="117">
        <v>1.20800828067883E-5</v>
      </c>
      <c r="BT49" s="117">
        <v>4.00674398548958E-5</v>
      </c>
      <c r="BU49" s="118">
        <v>-1.39752207005513E-4</v>
      </c>
      <c r="BV49" s="118">
        <v>-7.7007753405530799E-4</v>
      </c>
      <c r="BW49" s="117">
        <v>3.9238000720756297E-6</v>
      </c>
      <c r="BX49" s="117">
        <v>2.6344897620942301E-5</v>
      </c>
      <c r="BY49" s="118">
        <v>-4.0939095806790402E-4</v>
      </c>
      <c r="BZ49" s="118">
        <v>0</v>
      </c>
      <c r="CA49" s="117">
        <v>4.2659154897746803E-5</v>
      </c>
      <c r="CB49" s="118">
        <v>3.7882384884053299E-4</v>
      </c>
      <c r="CC49" s="117">
        <v>-3.9941977984100098E-5</v>
      </c>
      <c r="CD49" s="117">
        <v>1.1318469149906301E-5</v>
      </c>
      <c r="CE49" s="117">
        <v>0</v>
      </c>
      <c r="CF49" s="117">
        <v>0</v>
      </c>
      <c r="CG49" s="117">
        <v>0</v>
      </c>
      <c r="CH49" s="117">
        <v>5.4883704859734804E-7</v>
      </c>
      <c r="CI49" s="117">
        <v>1.10065992084166E-5</v>
      </c>
      <c r="CJ49" s="117">
        <v>3.1732038629899498E-5</v>
      </c>
      <c r="CK49" s="117">
        <v>6.7995026952900402E-6</v>
      </c>
      <c r="CL49" s="117">
        <v>3.22207860938698E-6</v>
      </c>
      <c r="CM49" s="117">
        <v>4.9951088247094999E-6</v>
      </c>
      <c r="CN49" s="118">
        <v>-1.0949685755130699E-4</v>
      </c>
      <c r="CO49" s="117">
        <v>1.8213443256427199E-6</v>
      </c>
      <c r="CP49" s="117">
        <v>3.7032711595278301E-6</v>
      </c>
      <c r="CQ49" s="117">
        <v>-8.8670173788902796E-7</v>
      </c>
      <c r="CR49" s="117">
        <v>2.19223864985258E-6</v>
      </c>
      <c r="CS49" s="117">
        <v>1.04590827737302E-5</v>
      </c>
      <c r="CT49" s="117">
        <v>-6.0843224897520002E-6</v>
      </c>
      <c r="CU49" s="117">
        <v>2.0209268805245799E-6</v>
      </c>
      <c r="CV49" s="117">
        <v>2.4494434313501002E-6</v>
      </c>
      <c r="CW49" s="117">
        <v>3.440937472779E-6</v>
      </c>
      <c r="CX49" s="117">
        <v>5.7680523455297201E-6</v>
      </c>
      <c r="CY49" s="117">
        <v>6.00605882957127E-6</v>
      </c>
      <c r="CZ49" s="117">
        <v>-3.6628459843079299E-7</v>
      </c>
      <c r="DA49" s="117">
        <v>-4.5254852878834502E-7</v>
      </c>
      <c r="DB49" s="117">
        <v>1.6549012925401699E-5</v>
      </c>
      <c r="DC49" s="117">
        <v>5.7080591651682297E-6</v>
      </c>
      <c r="DD49" s="117">
        <v>7.8567083982068707E-6</v>
      </c>
      <c r="DE49" s="118">
        <v>1.57005325453227E-4</v>
      </c>
      <c r="DF49" s="117">
        <v>6.6750507968095805E-5</v>
      </c>
      <c r="DG49" s="117">
        <v>-4.7550431808227399E-7</v>
      </c>
      <c r="DH49" s="117">
        <v>2.5451115693551501E-5</v>
      </c>
      <c r="DI49" s="117">
        <v>-2.2423606379870698E-5</v>
      </c>
      <c r="DJ49" s="117">
        <v>-5.7500691173846701E-5</v>
      </c>
      <c r="DK49" s="117">
        <v>6.5745583303284702E-7</v>
      </c>
      <c r="DL49" s="117">
        <v>-7.7034776912680194E-5</v>
      </c>
      <c r="DM49" s="117">
        <v>-2.7096878522270301E-5</v>
      </c>
      <c r="DN49" s="117">
        <v>1.00258194438051E-5</v>
      </c>
      <c r="DO49" s="118">
        <v>-1.2457878010394601E-4</v>
      </c>
      <c r="DP49" s="117">
        <v>-1.8912642259767299E-5</v>
      </c>
      <c r="DQ49" s="117">
        <v>2.1438554613117398E-5</v>
      </c>
      <c r="DR49" s="117">
        <v>-1.7881888811882801E-5</v>
      </c>
      <c r="DS49" s="117">
        <v>-1.0437660814775001E-5</v>
      </c>
      <c r="DT49" s="117">
        <v>1.12216002181862E-5</v>
      </c>
      <c r="DU49" s="117">
        <v>5.8067495174596102E-5</v>
      </c>
      <c r="DV49" s="117">
        <v>-2.9278181401407601E-5</v>
      </c>
      <c r="DW49" s="117">
        <v>1.56126750431371E-5</v>
      </c>
      <c r="DX49" s="117">
        <v>4.1168748739449201E-5</v>
      </c>
      <c r="DY49" s="117">
        <v>1.8303126399092799E-5</v>
      </c>
      <c r="DZ49" s="117">
        <v>-2.21396181526444E-5</v>
      </c>
      <c r="EA49" s="118">
        <v>-1.2386442970188001E-4</v>
      </c>
      <c r="EB49" s="118">
        <v>-1.11046555489138E-4</v>
      </c>
      <c r="EC49" s="117">
        <v>-8.0319186761440597E-5</v>
      </c>
      <c r="ED49" s="118">
        <v>-1.09751813377448E-4</v>
      </c>
      <c r="EE49" s="117">
        <v>-9.1762182484845702E-6</v>
      </c>
      <c r="EF49" s="117">
        <v>-6.8765977097265302E-6</v>
      </c>
      <c r="EG49" s="117">
        <v>2.8133824870350101E-5</v>
      </c>
      <c r="EH49" s="117">
        <v>4.45262409630836E-5</v>
      </c>
      <c r="EI49" s="118">
        <v>2.38855535223372E-4</v>
      </c>
      <c r="EJ49" s="118">
        <v>1.17247254986512E-4</v>
      </c>
      <c r="EK49" s="117">
        <v>-1.8043457412294198E-5</v>
      </c>
      <c r="EL49" s="118">
        <v>-6.6259908730156901E-4</v>
      </c>
      <c r="EM49" s="117">
        <v>-5.12741271426288E-5</v>
      </c>
      <c r="EN49" s="117">
        <v>1.7778825974667099E-5</v>
      </c>
      <c r="EO49" s="117">
        <v>7.6928472632852698E-7</v>
      </c>
      <c r="EP49" s="117">
        <v>5.123790426726E-5</v>
      </c>
      <c r="EQ49" s="117">
        <v>-5.0180331301646799E-6</v>
      </c>
      <c r="ER49" s="118">
        <v>1.67346558979719E-4</v>
      </c>
      <c r="ES49" s="119">
        <v>1.4306522791085501E-4</v>
      </c>
    </row>
    <row r="50" spans="2:149" s="12" customFormat="1" ht="15.75" x14ac:dyDescent="0.25">
      <c r="B50" s="133" t="s">
        <v>79</v>
      </c>
      <c r="C50" s="1">
        <f>INDEX(Input_Cases!$B:$C,MATCH('D2T Male'!$B50,Input_Cases!$B:$B,0),2)</f>
        <v>0</v>
      </c>
      <c r="E50" s="50"/>
      <c r="F50" s="7"/>
      <c r="G50" s="205"/>
      <c r="H50" s="7" t="s">
        <v>38</v>
      </c>
      <c r="I50" s="22">
        <f t="shared" si="4"/>
        <v>0</v>
      </c>
      <c r="J50" s="23">
        <v>1.0400526245951001</v>
      </c>
      <c r="P50" s="7" t="str">
        <f t="shared" si="2"/>
        <v>X</v>
      </c>
      <c r="Q50" s="7" t="str">
        <f t="shared" si="3"/>
        <v>X</v>
      </c>
      <c r="R50" s="12" t="str">
        <v>Ano</v>
      </c>
      <c r="S50" s="128" t="s">
        <v>38</v>
      </c>
      <c r="T50" s="117">
        <v>-9.8818873921470701E-8</v>
      </c>
      <c r="U50" s="117">
        <v>9.1303625854916895E-7</v>
      </c>
      <c r="V50" s="117">
        <v>4.00797822491985E-6</v>
      </c>
      <c r="W50" s="117">
        <v>-3.4657030529133401E-6</v>
      </c>
      <c r="X50" s="117">
        <v>-7.2345738972812198E-6</v>
      </c>
      <c r="Y50" s="117">
        <v>-4.4927740180205802E-5</v>
      </c>
      <c r="Z50" s="117">
        <v>7.3944933321265605E-5</v>
      </c>
      <c r="AA50" s="117">
        <v>-2.86221612492386E-6</v>
      </c>
      <c r="AB50" s="117">
        <v>-1.03598285551426E-5</v>
      </c>
      <c r="AC50" s="117">
        <v>2.8383373949025601E-6</v>
      </c>
      <c r="AD50" s="117">
        <v>-1.7249854557044001E-6</v>
      </c>
      <c r="AE50" s="117">
        <v>5.4419505471640296E-6</v>
      </c>
      <c r="AF50" s="117">
        <v>-2.1506122061459E-6</v>
      </c>
      <c r="AG50" s="117">
        <v>-2.07856906101361E-5</v>
      </c>
      <c r="AH50" s="117">
        <v>-1.3969530559060701E-6</v>
      </c>
      <c r="AI50" s="117">
        <v>-1.1088940611718399E-6</v>
      </c>
      <c r="AJ50" s="117">
        <v>-2.2317205217983201E-5</v>
      </c>
      <c r="AK50" s="117">
        <v>-1.8462951260010299E-6</v>
      </c>
      <c r="AL50" s="117">
        <v>1.1480875806616899E-5</v>
      </c>
      <c r="AM50" s="117">
        <v>-8.9398221942820503E-6</v>
      </c>
      <c r="AN50" s="117">
        <v>-6.2243108608370598E-6</v>
      </c>
      <c r="AO50" s="117">
        <v>-7.4933486507424896E-6</v>
      </c>
      <c r="AP50" s="117">
        <v>-3.9688599007945002E-5</v>
      </c>
      <c r="AQ50" s="117">
        <v>1.25738900499303E-6</v>
      </c>
      <c r="AR50" s="117">
        <v>0</v>
      </c>
      <c r="AS50" s="117">
        <v>5.1089975411005199E-5</v>
      </c>
      <c r="AT50" s="117">
        <v>-5.3768005467012698E-5</v>
      </c>
      <c r="AU50" s="117">
        <v>0</v>
      </c>
      <c r="AV50" s="117">
        <v>-2.9114705823119701E-5</v>
      </c>
      <c r="AW50" s="117">
        <v>-2.2264399711942499E-5</v>
      </c>
      <c r="AX50" s="118">
        <v>2.6646065594193198E-3</v>
      </c>
      <c r="AY50" s="118">
        <v>0</v>
      </c>
      <c r="AZ50" s="117">
        <v>-2.1954476596552801E-5</v>
      </c>
      <c r="BA50" s="117">
        <v>-6.4381096316367004E-6</v>
      </c>
      <c r="BB50" s="117">
        <v>2.1281704202287701E-5</v>
      </c>
      <c r="BC50" s="117">
        <v>-6.2645675898675999E-6</v>
      </c>
      <c r="BD50" s="117">
        <v>0</v>
      </c>
      <c r="BE50" s="117">
        <v>1.7328102723214701E-5</v>
      </c>
      <c r="BF50" s="117">
        <v>-3.9751011555381197E-5</v>
      </c>
      <c r="BG50" s="117">
        <v>1.2412038215538201E-5</v>
      </c>
      <c r="BH50" s="117">
        <v>-1.01821329743734E-5</v>
      </c>
      <c r="BI50" s="117">
        <v>-8.3411062649098001E-6</v>
      </c>
      <c r="BJ50" s="117">
        <v>4.8138119858495103E-5</v>
      </c>
      <c r="BK50" s="117">
        <v>-1.84732461126144E-5</v>
      </c>
      <c r="BL50" s="117">
        <v>-4.3581836333346098E-5</v>
      </c>
      <c r="BM50" s="118">
        <v>-1.02574638531107E-4</v>
      </c>
      <c r="BN50" s="118">
        <v>0</v>
      </c>
      <c r="BO50" s="117">
        <v>2.1333235659028099E-5</v>
      </c>
      <c r="BP50" s="117">
        <v>-1.7264458379425301E-5</v>
      </c>
      <c r="BQ50" s="117">
        <v>-1.5711620374239399E-5</v>
      </c>
      <c r="BR50" s="117">
        <v>-4.8983674380379903E-5</v>
      </c>
      <c r="BS50" s="117">
        <v>-1.6676259166230801E-5</v>
      </c>
      <c r="BT50" s="117">
        <v>-1.7771419121357002E-5</v>
      </c>
      <c r="BU50" s="117">
        <v>-1.4373929599921901E-5</v>
      </c>
      <c r="BV50" s="117">
        <v>4.5171337652752802E-5</v>
      </c>
      <c r="BW50" s="117">
        <v>3.3674040494368E-6</v>
      </c>
      <c r="BX50" s="117">
        <v>1.98376928072436E-6</v>
      </c>
      <c r="BY50" s="117">
        <v>1.59682779546822E-5</v>
      </c>
      <c r="BZ50" s="117">
        <v>0</v>
      </c>
      <c r="CA50" s="117">
        <v>1.0235796522736201E-5</v>
      </c>
      <c r="CB50" s="117">
        <v>-1.9999116231068399E-5</v>
      </c>
      <c r="CC50" s="117">
        <v>-7.3404274289436498E-6</v>
      </c>
      <c r="CD50" s="117">
        <v>-2.0395997293364099E-5</v>
      </c>
      <c r="CE50" s="117">
        <v>0</v>
      </c>
      <c r="CF50" s="117">
        <v>0</v>
      </c>
      <c r="CG50" s="117">
        <v>0</v>
      </c>
      <c r="CH50" s="117">
        <v>2.61103269226942E-8</v>
      </c>
      <c r="CI50" s="117">
        <v>3.6835749022649798E-7</v>
      </c>
      <c r="CJ50" s="117">
        <v>1.08075751693173E-7</v>
      </c>
      <c r="CK50" s="117">
        <v>-8.3978654031889295E-7</v>
      </c>
      <c r="CL50" s="117">
        <v>-7.39102777326359E-7</v>
      </c>
      <c r="CM50" s="117">
        <v>4.6431850874983502E-7</v>
      </c>
      <c r="CN50" s="117">
        <v>3.29903590042963E-7</v>
      </c>
      <c r="CO50" s="117">
        <v>-7.6318477044144496E-7</v>
      </c>
      <c r="CP50" s="117">
        <v>4.88030507327901E-9</v>
      </c>
      <c r="CQ50" s="117">
        <v>5.37400314669105E-7</v>
      </c>
      <c r="CR50" s="117">
        <v>9.9647655855864099E-8</v>
      </c>
      <c r="CS50" s="117">
        <v>-6.3527524316031502E-7</v>
      </c>
      <c r="CT50" s="117">
        <v>8.6669280024174101E-7</v>
      </c>
      <c r="CU50" s="117">
        <v>-2.2435766071976499E-7</v>
      </c>
      <c r="CV50" s="117">
        <v>6.8922222917066794E-8</v>
      </c>
      <c r="CW50" s="117">
        <v>-1.6566897815245399E-7</v>
      </c>
      <c r="CX50" s="117">
        <v>-1.01739452988497E-7</v>
      </c>
      <c r="CY50" s="117">
        <v>-1.9629624839746301E-7</v>
      </c>
      <c r="CZ50" s="117">
        <v>3.2815805553816702E-7</v>
      </c>
      <c r="DA50" s="117">
        <v>-1.5516309025916001E-7</v>
      </c>
      <c r="DB50" s="117">
        <v>1.06502616378659E-5</v>
      </c>
      <c r="DC50" s="117">
        <v>6.6688464084233803E-6</v>
      </c>
      <c r="DD50" s="117">
        <v>-2.3326550237072701E-6</v>
      </c>
      <c r="DE50" s="117">
        <v>-6.0670007724798996E-6</v>
      </c>
      <c r="DF50" s="117">
        <v>2.40910465504431E-5</v>
      </c>
      <c r="DG50" s="118">
        <v>-1.10758175593801E-4</v>
      </c>
      <c r="DH50" s="117">
        <v>-1.8256053629306399E-5</v>
      </c>
      <c r="DI50" s="117">
        <v>-1.80809804835465E-6</v>
      </c>
      <c r="DJ50" s="117">
        <v>2.3900104610512501E-5</v>
      </c>
      <c r="DK50" s="117">
        <v>2.1664227262860401E-5</v>
      </c>
      <c r="DL50" s="117">
        <v>2.7672629329241699E-5</v>
      </c>
      <c r="DM50" s="117">
        <v>2.8769801878907701E-5</v>
      </c>
      <c r="DN50" s="117">
        <v>-1.2617913400934599E-5</v>
      </c>
      <c r="DO50" s="117">
        <v>-1.72195199044999E-5</v>
      </c>
      <c r="DP50" s="117">
        <v>1.8426156908932599E-7</v>
      </c>
      <c r="DQ50" s="117">
        <v>1.52628472979522E-6</v>
      </c>
      <c r="DR50" s="117">
        <v>8.2256085901812495E-6</v>
      </c>
      <c r="DS50" s="117">
        <v>-3.5463553081881901E-6</v>
      </c>
      <c r="DT50" s="117">
        <v>-7.4277239918206601E-6</v>
      </c>
      <c r="DU50" s="117">
        <v>-2.7462970734389199E-6</v>
      </c>
      <c r="DV50" s="117">
        <v>1.2919769088598701E-5</v>
      </c>
      <c r="DW50" s="117">
        <v>-1.34022186425857E-5</v>
      </c>
      <c r="DX50" s="117">
        <v>-1.28481712506207E-5</v>
      </c>
      <c r="DY50" s="117">
        <v>2.8936477636350199E-5</v>
      </c>
      <c r="DZ50" s="117">
        <v>2.15306076726489E-5</v>
      </c>
      <c r="EA50" s="117">
        <v>-7.4375543786118105E-7</v>
      </c>
      <c r="EB50" s="117">
        <v>1.5300157175012801E-5</v>
      </c>
      <c r="EC50" s="117">
        <v>6.9229686825845003E-6</v>
      </c>
      <c r="ED50" s="117">
        <v>-2.5199568795260001E-5</v>
      </c>
      <c r="EE50" s="117">
        <v>6.4996951564166898E-6</v>
      </c>
      <c r="EF50" s="117">
        <v>6.4644808451483601E-5</v>
      </c>
      <c r="EG50" s="117">
        <v>3.46842773770108E-5</v>
      </c>
      <c r="EH50" s="117">
        <v>1.2980878204202399E-5</v>
      </c>
      <c r="EI50" s="117">
        <v>-4.2228778687727096E-6</v>
      </c>
      <c r="EJ50" s="117">
        <v>-1.1527401921017499E-5</v>
      </c>
      <c r="EK50" s="117">
        <v>5.34562172473609E-5</v>
      </c>
      <c r="EL50" s="117">
        <v>2.45380256048361E-5</v>
      </c>
      <c r="EM50" s="117">
        <v>1.5035609136914001E-5</v>
      </c>
      <c r="EN50" s="117">
        <v>2.90367341361196E-5</v>
      </c>
      <c r="EO50" s="117">
        <v>-5.1036534533054603E-5</v>
      </c>
      <c r="EP50" s="118">
        <v>-1.73569054913513E-3</v>
      </c>
      <c r="EQ50" s="117">
        <v>5.7852214994148299E-5</v>
      </c>
      <c r="ER50" s="117">
        <v>-5.7352982600112898E-5</v>
      </c>
      <c r="ES50" s="119">
        <v>-1.4166444201858201E-3</v>
      </c>
    </row>
    <row r="51" spans="2:149" s="12" customFormat="1" ht="15.75" x14ac:dyDescent="0.25">
      <c r="B51" s="133" t="s">
        <v>267</v>
      </c>
      <c r="C51" s="1">
        <f>INDEX(Input_Cases!$B:$C,MATCH('D2T Male'!$B51,Input_Cases!$B:$B,0),2)</f>
        <v>0</v>
      </c>
      <c r="E51" s="50"/>
      <c r="F51" s="7"/>
      <c r="G51" s="205"/>
      <c r="H51" s="7" t="s">
        <v>266</v>
      </c>
      <c r="I51" s="22">
        <f t="shared" si="4"/>
        <v>0</v>
      </c>
      <c r="J51" s="23">
        <v>0</v>
      </c>
      <c r="P51" s="7" t="str">
        <f t="shared" si="2"/>
        <v/>
      </c>
      <c r="Q51" s="7" t="str">
        <f t="shared" si="3"/>
        <v>X</v>
      </c>
      <c r="R51" s="12">
        <v>0</v>
      </c>
      <c r="S51" s="128"/>
      <c r="T51" s="117">
        <v>0</v>
      </c>
      <c r="U51" s="117">
        <v>0</v>
      </c>
      <c r="V51" s="117">
        <v>0</v>
      </c>
      <c r="W51" s="117">
        <v>0</v>
      </c>
      <c r="X51" s="117">
        <v>0</v>
      </c>
      <c r="Y51" s="117">
        <v>0</v>
      </c>
      <c r="Z51" s="117">
        <v>0</v>
      </c>
      <c r="AA51" s="117">
        <v>0</v>
      </c>
      <c r="AB51" s="117">
        <v>0</v>
      </c>
      <c r="AC51" s="117">
        <v>0</v>
      </c>
      <c r="AD51" s="117">
        <v>0</v>
      </c>
      <c r="AE51" s="117">
        <v>0</v>
      </c>
      <c r="AF51" s="117">
        <v>0</v>
      </c>
      <c r="AG51" s="117">
        <v>0</v>
      </c>
      <c r="AH51" s="117">
        <v>0</v>
      </c>
      <c r="AI51" s="117">
        <v>0</v>
      </c>
      <c r="AJ51" s="117">
        <v>0</v>
      </c>
      <c r="AK51" s="117">
        <v>0</v>
      </c>
      <c r="AL51" s="117">
        <v>0</v>
      </c>
      <c r="AM51" s="117">
        <v>0</v>
      </c>
      <c r="AN51" s="117">
        <v>0</v>
      </c>
      <c r="AO51" s="117">
        <v>0</v>
      </c>
      <c r="AP51" s="117">
        <v>0</v>
      </c>
      <c r="AQ51" s="117">
        <v>0</v>
      </c>
      <c r="AR51" s="117">
        <v>0</v>
      </c>
      <c r="AS51" s="117">
        <v>0</v>
      </c>
      <c r="AT51" s="117">
        <v>0</v>
      </c>
      <c r="AU51" s="117">
        <v>0</v>
      </c>
      <c r="AV51" s="117">
        <v>0</v>
      </c>
      <c r="AW51" s="117">
        <v>0</v>
      </c>
      <c r="AX51" s="118">
        <v>0</v>
      </c>
      <c r="AY51" s="118">
        <v>0</v>
      </c>
      <c r="AZ51" s="117">
        <v>0</v>
      </c>
      <c r="BA51" s="117">
        <v>0</v>
      </c>
      <c r="BB51" s="117">
        <v>0</v>
      </c>
      <c r="BC51" s="117">
        <v>0</v>
      </c>
      <c r="BD51" s="117">
        <v>0</v>
      </c>
      <c r="BE51" s="117">
        <v>0</v>
      </c>
      <c r="BF51" s="117">
        <v>0</v>
      </c>
      <c r="BG51" s="117">
        <v>0</v>
      </c>
      <c r="BH51" s="117">
        <v>0</v>
      </c>
      <c r="BI51" s="117">
        <v>0</v>
      </c>
      <c r="BJ51" s="117">
        <v>0</v>
      </c>
      <c r="BK51" s="117">
        <v>0</v>
      </c>
      <c r="BL51" s="117">
        <v>0</v>
      </c>
      <c r="BM51" s="118">
        <v>0</v>
      </c>
      <c r="BN51" s="118">
        <v>0</v>
      </c>
      <c r="BO51" s="117">
        <v>0</v>
      </c>
      <c r="BP51" s="117">
        <v>0</v>
      </c>
      <c r="BQ51" s="117">
        <v>0</v>
      </c>
      <c r="BR51" s="117">
        <v>0</v>
      </c>
      <c r="BS51" s="117">
        <v>0</v>
      </c>
      <c r="BT51" s="117">
        <v>0</v>
      </c>
      <c r="BU51" s="117">
        <v>0</v>
      </c>
      <c r="BV51" s="117">
        <v>0</v>
      </c>
      <c r="BW51" s="117">
        <v>0</v>
      </c>
      <c r="BX51" s="117">
        <v>0</v>
      </c>
      <c r="BY51" s="117">
        <v>0</v>
      </c>
      <c r="BZ51" s="117">
        <v>0</v>
      </c>
      <c r="CA51" s="117">
        <v>0</v>
      </c>
      <c r="CB51" s="117">
        <v>0</v>
      </c>
      <c r="CC51" s="117">
        <v>0</v>
      </c>
      <c r="CD51" s="117">
        <v>0</v>
      </c>
      <c r="CE51" s="117">
        <v>0</v>
      </c>
      <c r="CF51" s="117">
        <v>0</v>
      </c>
      <c r="CG51" s="117">
        <v>0</v>
      </c>
      <c r="CH51" s="117">
        <v>0</v>
      </c>
      <c r="CI51" s="117">
        <v>0</v>
      </c>
      <c r="CJ51" s="117">
        <v>0</v>
      </c>
      <c r="CK51" s="117">
        <v>0</v>
      </c>
      <c r="CL51" s="117">
        <v>0</v>
      </c>
      <c r="CM51" s="117">
        <v>0</v>
      </c>
      <c r="CN51" s="117">
        <v>0</v>
      </c>
      <c r="CO51" s="117">
        <v>0</v>
      </c>
      <c r="CP51" s="117">
        <v>0</v>
      </c>
      <c r="CQ51" s="117">
        <v>0</v>
      </c>
      <c r="CR51" s="117">
        <v>0</v>
      </c>
      <c r="CS51" s="117">
        <v>0</v>
      </c>
      <c r="CT51" s="117">
        <v>0</v>
      </c>
      <c r="CU51" s="117">
        <v>0</v>
      </c>
      <c r="CV51" s="117">
        <v>0</v>
      </c>
      <c r="CW51" s="117">
        <v>0</v>
      </c>
      <c r="CX51" s="117">
        <v>0</v>
      </c>
      <c r="CY51" s="117">
        <v>0</v>
      </c>
      <c r="CZ51" s="117">
        <v>0</v>
      </c>
      <c r="DA51" s="117">
        <v>0</v>
      </c>
      <c r="DB51" s="117">
        <v>0</v>
      </c>
      <c r="DC51" s="117">
        <v>0</v>
      </c>
      <c r="DD51" s="117">
        <v>0</v>
      </c>
      <c r="DE51" s="117">
        <v>0</v>
      </c>
      <c r="DF51" s="117">
        <v>0</v>
      </c>
      <c r="DG51" s="118">
        <v>0</v>
      </c>
      <c r="DH51" s="117">
        <v>0</v>
      </c>
      <c r="DI51" s="117">
        <v>0</v>
      </c>
      <c r="DJ51" s="117">
        <v>0</v>
      </c>
      <c r="DK51" s="117">
        <v>0</v>
      </c>
      <c r="DL51" s="117">
        <v>0</v>
      </c>
      <c r="DM51" s="117">
        <v>0</v>
      </c>
      <c r="DN51" s="117">
        <v>0</v>
      </c>
      <c r="DO51" s="117">
        <v>0</v>
      </c>
      <c r="DP51" s="117">
        <v>0</v>
      </c>
      <c r="DQ51" s="117">
        <v>0</v>
      </c>
      <c r="DR51" s="117">
        <v>0</v>
      </c>
      <c r="DS51" s="117">
        <v>0</v>
      </c>
      <c r="DT51" s="117">
        <v>0</v>
      </c>
      <c r="DU51" s="117">
        <v>0</v>
      </c>
      <c r="DV51" s="117">
        <v>0</v>
      </c>
      <c r="DW51" s="117">
        <v>0</v>
      </c>
      <c r="DX51" s="117">
        <v>0</v>
      </c>
      <c r="DY51" s="117">
        <v>0</v>
      </c>
      <c r="DZ51" s="117">
        <v>0</v>
      </c>
      <c r="EA51" s="117">
        <v>0</v>
      </c>
      <c r="EB51" s="117">
        <v>0</v>
      </c>
      <c r="EC51" s="117">
        <v>0</v>
      </c>
      <c r="ED51" s="117">
        <v>0</v>
      </c>
      <c r="EE51" s="117">
        <v>0</v>
      </c>
      <c r="EF51" s="117">
        <v>0</v>
      </c>
      <c r="EG51" s="117">
        <v>0</v>
      </c>
      <c r="EH51" s="117">
        <v>0</v>
      </c>
      <c r="EI51" s="117">
        <v>0</v>
      </c>
      <c r="EJ51" s="117">
        <v>0</v>
      </c>
      <c r="EK51" s="117">
        <v>0</v>
      </c>
      <c r="EL51" s="117">
        <v>0</v>
      </c>
      <c r="EM51" s="117">
        <v>0</v>
      </c>
      <c r="EN51" s="117">
        <v>0</v>
      </c>
      <c r="EO51" s="117">
        <v>0</v>
      </c>
      <c r="EP51" s="118">
        <v>0</v>
      </c>
      <c r="EQ51" s="117">
        <v>0</v>
      </c>
      <c r="ER51" s="117">
        <v>0</v>
      </c>
      <c r="ES51" s="119">
        <v>0</v>
      </c>
    </row>
    <row r="52" spans="2:149" s="12" customFormat="1" ht="15.75" x14ac:dyDescent="0.25">
      <c r="B52" s="133" t="s">
        <v>80</v>
      </c>
      <c r="C52" s="1">
        <f>INDEX(Input_Cases!$B:$C,MATCH('D2T Male'!$B52,Input_Cases!$B:$B,0),2)</f>
        <v>0</v>
      </c>
      <c r="E52" s="50"/>
      <c r="F52" s="7"/>
      <c r="G52" s="205"/>
      <c r="H52" s="7" t="s">
        <v>40</v>
      </c>
      <c r="I52" s="22">
        <f t="shared" si="4"/>
        <v>0</v>
      </c>
      <c r="J52" s="23">
        <v>0.18104618581034401</v>
      </c>
      <c r="P52" s="7" t="str">
        <f t="shared" ref="P52:P83" si="5">IF(H52=S52,"X","")</f>
        <v>X</v>
      </c>
      <c r="Q52" s="7" t="str">
        <f t="shared" si="3"/>
        <v>X</v>
      </c>
      <c r="R52" s="12" t="str">
        <v>Ast</v>
      </c>
      <c r="S52" s="128" t="s">
        <v>40</v>
      </c>
      <c r="T52" s="117">
        <v>1.36766993958963E-6</v>
      </c>
      <c r="U52" s="117">
        <v>7.2277786850439298E-6</v>
      </c>
      <c r="V52" s="117">
        <v>-5.9088329027479801E-7</v>
      </c>
      <c r="W52" s="117">
        <v>-8.8615129812087798E-7</v>
      </c>
      <c r="X52" s="117">
        <v>3.1226442098808001E-6</v>
      </c>
      <c r="Y52" s="117">
        <v>-3.1592065564490403E-7</v>
      </c>
      <c r="Z52" s="118">
        <v>1.46513031493669E-4</v>
      </c>
      <c r="AA52" s="117">
        <v>-5.8876574885503998E-6</v>
      </c>
      <c r="AB52" s="117">
        <v>2.23883637888683E-6</v>
      </c>
      <c r="AC52" s="117">
        <v>3.8137925016292201E-6</v>
      </c>
      <c r="AD52" s="117">
        <v>6.1285565921116899E-6</v>
      </c>
      <c r="AE52" s="117">
        <v>-1.4990740396504501E-6</v>
      </c>
      <c r="AF52" s="117">
        <v>4.89732952859492E-7</v>
      </c>
      <c r="AG52" s="117">
        <v>3.6527344477736203E-5</v>
      </c>
      <c r="AH52" s="117">
        <v>2.4661069993161001E-6</v>
      </c>
      <c r="AI52" s="117">
        <v>-2.3137495947975202E-5</v>
      </c>
      <c r="AJ52" s="117">
        <v>6.9916925532829004E-7</v>
      </c>
      <c r="AK52" s="117">
        <v>6.2147774388068301E-6</v>
      </c>
      <c r="AL52" s="117">
        <v>8.3737845612118899E-6</v>
      </c>
      <c r="AM52" s="117">
        <v>-7.2394547202539498E-6</v>
      </c>
      <c r="AN52" s="117">
        <v>3.6994105648516898E-6</v>
      </c>
      <c r="AO52" s="117">
        <v>3.1110675077964601E-6</v>
      </c>
      <c r="AP52" s="117">
        <v>5.4765983935623297E-6</v>
      </c>
      <c r="AQ52" s="117">
        <v>-1.73835425094964E-6</v>
      </c>
      <c r="AR52" s="117">
        <v>0</v>
      </c>
      <c r="AS52" s="117">
        <v>-1.9252503582848301E-5</v>
      </c>
      <c r="AT52" s="117">
        <v>-5.3689562571025999E-5</v>
      </c>
      <c r="AU52" s="117">
        <v>0</v>
      </c>
      <c r="AV52" s="117">
        <v>1.20204305306799E-6</v>
      </c>
      <c r="AW52" s="117">
        <v>8.2348916615078393E-6</v>
      </c>
      <c r="AX52" s="117">
        <v>-2.1954476596553899E-5</v>
      </c>
      <c r="AY52" s="117">
        <v>0</v>
      </c>
      <c r="AZ52" s="118">
        <v>6.3862653285170904E-4</v>
      </c>
      <c r="BA52" s="117">
        <v>-1.02746356002645E-5</v>
      </c>
      <c r="BB52" s="117">
        <v>-1.69398219678714E-5</v>
      </c>
      <c r="BC52" s="117">
        <v>-3.7809828432471497E-5</v>
      </c>
      <c r="BD52" s="117">
        <v>0</v>
      </c>
      <c r="BE52" s="117">
        <v>-5.1888821762109198E-6</v>
      </c>
      <c r="BF52" s="118">
        <v>1.48023275502531E-4</v>
      </c>
      <c r="BG52" s="117">
        <v>-4.8656254227399804E-6</v>
      </c>
      <c r="BH52" s="117">
        <v>-2.71098150347091E-5</v>
      </c>
      <c r="BI52" s="117">
        <v>-3.1646082505144698E-6</v>
      </c>
      <c r="BJ52" s="117">
        <v>-1.3182316818148499E-6</v>
      </c>
      <c r="BK52" s="117">
        <v>-2.2533036794157102E-6</v>
      </c>
      <c r="BL52" s="117">
        <v>-7.9128688808214092E-6</v>
      </c>
      <c r="BM52" s="117">
        <v>2.5184543135767499E-5</v>
      </c>
      <c r="BN52" s="117">
        <v>0</v>
      </c>
      <c r="BO52" s="117">
        <v>2.2006428292019199E-5</v>
      </c>
      <c r="BP52" s="117">
        <v>-6.0693669540591704E-6</v>
      </c>
      <c r="BQ52" s="117">
        <v>-7.9645663409988494E-6</v>
      </c>
      <c r="BR52" s="117">
        <v>1.4105264501343299E-5</v>
      </c>
      <c r="BS52" s="117">
        <v>9.8979704137365905E-7</v>
      </c>
      <c r="BT52" s="117">
        <v>-3.2382109119818399E-7</v>
      </c>
      <c r="BU52" s="117">
        <v>-8.7464085702944407E-6</v>
      </c>
      <c r="BV52" s="117">
        <v>2.8023342629114001E-5</v>
      </c>
      <c r="BW52" s="117">
        <v>-2.9470425411213899E-6</v>
      </c>
      <c r="BX52" s="117">
        <v>-1.7143601783593099E-6</v>
      </c>
      <c r="BY52" s="117">
        <v>3.8890099406021197E-5</v>
      </c>
      <c r="BZ52" s="117">
        <v>0</v>
      </c>
      <c r="CA52" s="117">
        <v>-1.7570924766459599E-5</v>
      </c>
      <c r="CB52" s="117">
        <v>3.8460050938813498E-5</v>
      </c>
      <c r="CC52" s="117">
        <v>-1.16699819539892E-5</v>
      </c>
      <c r="CD52" s="117">
        <v>-6.9246764204498096E-6</v>
      </c>
      <c r="CE52" s="117">
        <v>0</v>
      </c>
      <c r="CF52" s="117">
        <v>0</v>
      </c>
      <c r="CG52" s="117">
        <v>0</v>
      </c>
      <c r="CH52" s="117">
        <v>2.7990852313152499E-8</v>
      </c>
      <c r="CI52" s="117">
        <v>-1.39403308694245E-6</v>
      </c>
      <c r="CJ52" s="117">
        <v>-1.1140018067016999E-6</v>
      </c>
      <c r="CK52" s="117">
        <v>1.2506728822703599E-7</v>
      </c>
      <c r="CL52" s="117">
        <v>-2.1877437698431401E-8</v>
      </c>
      <c r="CM52" s="117">
        <v>8.6544635724199396E-7</v>
      </c>
      <c r="CN52" s="117">
        <v>-2.9683813889692602E-7</v>
      </c>
      <c r="CO52" s="117">
        <v>-1.34651899412365E-7</v>
      </c>
      <c r="CP52" s="117">
        <v>-1.00899899126381E-7</v>
      </c>
      <c r="CQ52" s="117">
        <v>-1.27169512407631E-7</v>
      </c>
      <c r="CR52" s="117">
        <v>-5.5373236613378503E-8</v>
      </c>
      <c r="CS52" s="117">
        <v>-4.00194562862039E-7</v>
      </c>
      <c r="CT52" s="117">
        <v>-5.1299978417497304E-7</v>
      </c>
      <c r="CU52" s="117">
        <v>4.45302814982278E-7</v>
      </c>
      <c r="CV52" s="117">
        <v>4.2309609351461898E-7</v>
      </c>
      <c r="CW52" s="117">
        <v>-7.1803048857581702E-7</v>
      </c>
      <c r="CX52" s="117">
        <v>1.82480956494331E-7</v>
      </c>
      <c r="CY52" s="117">
        <v>-2.7959696806932298E-7</v>
      </c>
      <c r="CZ52" s="117">
        <v>-5.4056512556736805E-7</v>
      </c>
      <c r="DA52" s="117">
        <v>-1.51680141375653E-7</v>
      </c>
      <c r="DB52" s="117">
        <v>7.7838128692361603E-6</v>
      </c>
      <c r="DC52" s="118">
        <v>-2.45708042457079E-4</v>
      </c>
      <c r="DD52" s="117">
        <v>1.7340046316679099E-7</v>
      </c>
      <c r="DE52" s="117">
        <v>1.9983396042945702E-6</v>
      </c>
      <c r="DF52" s="117">
        <v>-1.2231892727979401E-5</v>
      </c>
      <c r="DG52" s="117">
        <v>4.0735275901026398E-7</v>
      </c>
      <c r="DH52" s="117">
        <v>1.1095978015689699E-6</v>
      </c>
      <c r="DI52" s="117">
        <v>1.1912702648458599E-5</v>
      </c>
      <c r="DJ52" s="117">
        <v>2.3773213035377798E-5</v>
      </c>
      <c r="DK52" s="117">
        <v>-2.7551092732275001E-6</v>
      </c>
      <c r="DL52" s="117">
        <v>-1.40986286472943E-5</v>
      </c>
      <c r="DM52" s="117">
        <v>4.1530243188037303E-6</v>
      </c>
      <c r="DN52" s="117">
        <v>5.6537855454937698E-6</v>
      </c>
      <c r="DO52" s="117">
        <v>-3.65039972770481E-6</v>
      </c>
      <c r="DP52" s="117">
        <v>8.7491991882322997E-6</v>
      </c>
      <c r="DQ52" s="117">
        <v>8.0769778429131394E-6</v>
      </c>
      <c r="DR52" s="117">
        <v>2.2078367606170599E-6</v>
      </c>
      <c r="DS52" s="117">
        <v>-3.4048023141538899E-6</v>
      </c>
      <c r="DT52" s="117">
        <v>9.8345468496947801E-6</v>
      </c>
      <c r="DU52" s="117">
        <v>9.5585952741998103E-7</v>
      </c>
      <c r="DV52" s="118">
        <v>-5.1452952746115104E-4</v>
      </c>
      <c r="DW52" s="117">
        <v>4.95198622521628E-7</v>
      </c>
      <c r="DX52" s="117">
        <v>-5.4834685758715699E-6</v>
      </c>
      <c r="DY52" s="117">
        <v>-1.45859727088398E-6</v>
      </c>
      <c r="DZ52" s="117">
        <v>-2.1721298718059201E-6</v>
      </c>
      <c r="EA52" s="117">
        <v>2.7253638090321502E-5</v>
      </c>
      <c r="EB52" s="117">
        <v>-9.7351608400520305E-6</v>
      </c>
      <c r="EC52" s="117">
        <v>-2.8292701707333101E-5</v>
      </c>
      <c r="ED52" s="117">
        <v>1.0437079271522499E-5</v>
      </c>
      <c r="EE52" s="117">
        <v>1.6457097735184598E-5</v>
      </c>
      <c r="EF52" s="117">
        <v>3.4834601048708999E-5</v>
      </c>
      <c r="EG52" s="117">
        <v>2.5351140388964802E-5</v>
      </c>
      <c r="EH52" s="117">
        <v>4.7330426970596299E-6</v>
      </c>
      <c r="EI52" s="117">
        <v>2.1903980628267699E-5</v>
      </c>
      <c r="EJ52" s="117">
        <v>-3.6771953595515002E-5</v>
      </c>
      <c r="EK52" s="117">
        <v>-1.5463323461141299E-5</v>
      </c>
      <c r="EL52" s="117">
        <v>-7.4737557184154697E-6</v>
      </c>
      <c r="EM52" s="117">
        <v>1.9311666188411902E-6</v>
      </c>
      <c r="EN52" s="117">
        <v>-3.2594024096428902E-6</v>
      </c>
      <c r="EO52" s="117">
        <v>2.2730371255907999E-5</v>
      </c>
      <c r="EP52" s="117">
        <v>-1.7249297068041001E-5</v>
      </c>
      <c r="EQ52" s="117">
        <v>-4.0451955334034201E-5</v>
      </c>
      <c r="ER52" s="117">
        <v>-8.6807787645164508E-6</v>
      </c>
      <c r="ES52" s="120">
        <v>-6.9012517589072401E-6</v>
      </c>
    </row>
    <row r="53" spans="2:149" s="12" customFormat="1" ht="15.75" x14ac:dyDescent="0.25">
      <c r="B53" s="133" t="s">
        <v>81</v>
      </c>
      <c r="C53" s="1">
        <f>INDEX(Input_Cases!$B:$C,MATCH('D2T Male'!$B53,Input_Cases!$B:$B,0),2)</f>
        <v>0</v>
      </c>
      <c r="E53" s="50"/>
      <c r="F53" s="7"/>
      <c r="G53" s="205"/>
      <c r="H53" s="7" t="s">
        <v>42</v>
      </c>
      <c r="I53" s="22">
        <f t="shared" si="4"/>
        <v>0</v>
      </c>
      <c r="J53" s="23">
        <v>1.15056213890148</v>
      </c>
      <c r="P53" s="7" t="str">
        <f t="shared" si="5"/>
        <v>X</v>
      </c>
      <c r="Q53" s="7" t="str">
        <f t="shared" si="3"/>
        <v>X</v>
      </c>
      <c r="R53" s="12" t="str">
        <v>Bli</v>
      </c>
      <c r="S53" s="128" t="s">
        <v>42</v>
      </c>
      <c r="T53" s="117">
        <v>4.9061256909234304E-6</v>
      </c>
      <c r="U53" s="118">
        <v>-6.1548315998821604E-4</v>
      </c>
      <c r="V53" s="117">
        <v>-1.9744731541872701E-5</v>
      </c>
      <c r="W53" s="117">
        <v>2.8817142805669601E-5</v>
      </c>
      <c r="X53" s="117">
        <v>1.47033559014037E-5</v>
      </c>
      <c r="Y53" s="117">
        <v>8.2370745913570899E-5</v>
      </c>
      <c r="Z53" s="118">
        <v>8.0215007219887802E-4</v>
      </c>
      <c r="AA53" s="117">
        <v>-3.6570974159917999E-5</v>
      </c>
      <c r="AB53" s="117">
        <v>3.0730579690075902E-5</v>
      </c>
      <c r="AC53" s="117">
        <v>2.2360778927287101E-5</v>
      </c>
      <c r="AD53" s="117">
        <v>5.5829781354552905E-7</v>
      </c>
      <c r="AE53" s="117">
        <v>6.4674333035924304E-6</v>
      </c>
      <c r="AF53" s="117">
        <v>-3.2063511448410303E-5</v>
      </c>
      <c r="AG53" s="117">
        <v>1.7798771544915201E-5</v>
      </c>
      <c r="AH53" s="117">
        <v>2.3508686395405299E-5</v>
      </c>
      <c r="AI53" s="118">
        <v>3.0159569153578002E-4</v>
      </c>
      <c r="AJ53" s="117">
        <v>4.2088788216337503E-5</v>
      </c>
      <c r="AK53" s="117">
        <v>8.8840905359580501E-5</v>
      </c>
      <c r="AL53" s="118">
        <v>-1.6277018546407201E-4</v>
      </c>
      <c r="AM53" s="117">
        <v>-6.5152789119058796E-5</v>
      </c>
      <c r="AN53" s="117">
        <v>3.5292147528605001E-5</v>
      </c>
      <c r="AO53" s="117">
        <v>2.32349237049894E-6</v>
      </c>
      <c r="AP53" s="117">
        <v>2.2860796389662999E-6</v>
      </c>
      <c r="AQ53" s="117">
        <v>-5.9960296665114202E-5</v>
      </c>
      <c r="AR53" s="117">
        <v>0</v>
      </c>
      <c r="AS53" s="118">
        <v>2.0667079956961901E-4</v>
      </c>
      <c r="AT53" s="118">
        <v>-9.2963867893106403E-4</v>
      </c>
      <c r="AU53" s="118">
        <v>0</v>
      </c>
      <c r="AV53" s="117">
        <v>-2.87327797410142E-5</v>
      </c>
      <c r="AW53" s="118">
        <v>-4.10610360217571E-4</v>
      </c>
      <c r="AX53" s="117">
        <v>-6.4381096316679398E-6</v>
      </c>
      <c r="AY53" s="117">
        <v>0</v>
      </c>
      <c r="AZ53" s="117">
        <v>-1.02746356002543E-5</v>
      </c>
      <c r="BA53" s="118">
        <v>3.5571504816002297E-2</v>
      </c>
      <c r="BB53" s="117">
        <v>-5.2711129431354202E-5</v>
      </c>
      <c r="BC53" s="118">
        <v>-3.15351982098499E-4</v>
      </c>
      <c r="BD53" s="118">
        <v>0</v>
      </c>
      <c r="BE53" s="118">
        <v>2.9533061659609499E-4</v>
      </c>
      <c r="BF53" s="118">
        <v>-1.87438125308082E-4</v>
      </c>
      <c r="BG53" s="118">
        <v>-1.17092042422476E-4</v>
      </c>
      <c r="BH53" s="118">
        <v>2.53283155667425E-4</v>
      </c>
      <c r="BI53" s="117">
        <v>-3.5588166680989498E-5</v>
      </c>
      <c r="BJ53" s="118">
        <v>-9.1025245460032501E-4</v>
      </c>
      <c r="BK53" s="117">
        <v>1.9748405236597701E-5</v>
      </c>
      <c r="BL53" s="118">
        <v>-1.9238662891992201E-4</v>
      </c>
      <c r="BM53" s="117">
        <v>3.19174638241896E-5</v>
      </c>
      <c r="BN53" s="117">
        <v>0</v>
      </c>
      <c r="BO53" s="118">
        <v>-9.2033094513321997E-4</v>
      </c>
      <c r="BP53" s="117">
        <v>1.22549629631697E-5</v>
      </c>
      <c r="BQ53" s="117">
        <v>-1.87974619485797E-5</v>
      </c>
      <c r="BR53" s="118">
        <v>-8.5804798958389499E-4</v>
      </c>
      <c r="BS53" s="118">
        <v>-1.60551598574757E-4</v>
      </c>
      <c r="BT53" s="117">
        <v>-8.0418395911738494E-5</v>
      </c>
      <c r="BU53" s="117">
        <v>2.1916851039919598E-5</v>
      </c>
      <c r="BV53" s="118">
        <v>-2.5216567610980301E-4</v>
      </c>
      <c r="BW53" s="117">
        <v>-1.27404652304653E-5</v>
      </c>
      <c r="BX53" s="117">
        <v>1.88791815851321E-5</v>
      </c>
      <c r="BY53" s="118">
        <v>7.5473752250702702E-4</v>
      </c>
      <c r="BZ53" s="118">
        <v>0</v>
      </c>
      <c r="CA53" s="118">
        <v>-1.5328053891364499E-4</v>
      </c>
      <c r="CB53" s="117">
        <v>4.5253818887121898E-5</v>
      </c>
      <c r="CC53" s="117">
        <v>-6.5159258368435998E-6</v>
      </c>
      <c r="CD53" s="117">
        <v>-9.5663121531003897E-5</v>
      </c>
      <c r="CE53" s="117">
        <v>0</v>
      </c>
      <c r="CF53" s="117">
        <v>0</v>
      </c>
      <c r="CG53" s="117">
        <v>0</v>
      </c>
      <c r="CH53" s="117">
        <v>9.0396400033289296E-7</v>
      </c>
      <c r="CI53" s="117">
        <v>2.99096441592282E-6</v>
      </c>
      <c r="CJ53" s="117">
        <v>1.06003464895532E-5</v>
      </c>
      <c r="CK53" s="117">
        <v>-2.8421969458528998E-6</v>
      </c>
      <c r="CL53" s="117">
        <v>1.25581852202559E-5</v>
      </c>
      <c r="CM53" s="117">
        <v>1.35278384695232E-5</v>
      </c>
      <c r="CN53" s="117">
        <v>5.6589152487893597E-6</v>
      </c>
      <c r="CO53" s="117">
        <v>-1.07816050441741E-5</v>
      </c>
      <c r="CP53" s="117">
        <v>8.2704751743673698E-6</v>
      </c>
      <c r="CQ53" s="117">
        <v>-1.28584730280545E-7</v>
      </c>
      <c r="CR53" s="117">
        <v>-5.0448015512584899E-7</v>
      </c>
      <c r="CS53" s="117">
        <v>3.1117205825713399E-6</v>
      </c>
      <c r="CT53" s="117">
        <v>-3.5988855535988298E-6</v>
      </c>
      <c r="CU53" s="117">
        <v>-3.5320777551377101E-6</v>
      </c>
      <c r="CV53" s="117">
        <v>4.6474686105298304E-6</v>
      </c>
      <c r="CW53" s="117">
        <v>-1.22353936469794E-5</v>
      </c>
      <c r="CX53" s="118">
        <v>-4.6427188301523698E-4</v>
      </c>
      <c r="CY53" s="117">
        <v>-9.0163976584591498E-6</v>
      </c>
      <c r="CZ53" s="117">
        <v>1.3180237201902701E-7</v>
      </c>
      <c r="DA53" s="117">
        <v>-1.7636385537635E-6</v>
      </c>
      <c r="DB53" s="117">
        <v>3.9366767604162798E-5</v>
      </c>
      <c r="DC53" s="117">
        <v>2.3134064970277699E-5</v>
      </c>
      <c r="DD53" s="117">
        <v>2.8828159079310501E-6</v>
      </c>
      <c r="DE53" s="117">
        <v>3.0228246675046701E-5</v>
      </c>
      <c r="DF53" s="117">
        <v>-5.8365093917854499E-5</v>
      </c>
      <c r="DG53" s="117">
        <v>-4.8229272596293903E-6</v>
      </c>
      <c r="DH53" s="117">
        <v>1.69491567368605E-5</v>
      </c>
      <c r="DI53" s="117">
        <v>9.9232243419566206E-6</v>
      </c>
      <c r="DJ53" s="117">
        <v>-4.1051775113226998E-5</v>
      </c>
      <c r="DK53" s="117">
        <v>6.76764950741844E-5</v>
      </c>
      <c r="DL53" s="118">
        <v>-1.16896094597241E-4</v>
      </c>
      <c r="DM53" s="117">
        <v>-3.3832888404321697E-5</v>
      </c>
      <c r="DN53" s="117">
        <v>-2.2186643735204601E-5</v>
      </c>
      <c r="DO53" s="117">
        <v>-1.4467567237552299E-5</v>
      </c>
      <c r="DP53" s="117">
        <v>-1.40713654294309E-5</v>
      </c>
      <c r="DQ53" s="117">
        <v>-2.02183753867471E-5</v>
      </c>
      <c r="DR53" s="117">
        <v>7.8007351395255599E-5</v>
      </c>
      <c r="DS53" s="117">
        <v>-5.2110401725486001E-5</v>
      </c>
      <c r="DT53" s="118">
        <v>1.4307956394732799E-4</v>
      </c>
      <c r="DU53" s="118">
        <v>-2.3017632754742699E-4</v>
      </c>
      <c r="DV53" s="117">
        <v>-2.8020030678348699E-5</v>
      </c>
      <c r="DW53" s="117">
        <v>-2.3791800042468401E-6</v>
      </c>
      <c r="DX53" s="117">
        <v>4.7362450237289202E-5</v>
      </c>
      <c r="DY53" s="117">
        <v>-4.8386970384840001E-5</v>
      </c>
      <c r="DZ53" s="117">
        <v>-2.9730115220956699E-5</v>
      </c>
      <c r="EA53" s="117">
        <v>8.3616471436734696E-5</v>
      </c>
      <c r="EB53" s="117">
        <v>2.0067401583317801E-5</v>
      </c>
      <c r="EC53" s="118">
        <v>-4.4343425548351302E-4</v>
      </c>
      <c r="ED53" s="118">
        <v>-1.00569743733552E-4</v>
      </c>
      <c r="EE53" s="117">
        <v>-4.6457565822678898E-5</v>
      </c>
      <c r="EF53" s="118">
        <v>2.18496367834455E-4</v>
      </c>
      <c r="EG53" s="118">
        <v>1.9251280815158899E-4</v>
      </c>
      <c r="EH53" s="117">
        <v>-1.4516687844131601E-5</v>
      </c>
      <c r="EI53" s="117">
        <v>-8.0317349938431893E-5</v>
      </c>
      <c r="EJ53" s="117">
        <v>-3.4467324629945803E-5</v>
      </c>
      <c r="EK53" s="117">
        <v>6.1106630134788499E-5</v>
      </c>
      <c r="EL53" s="117">
        <v>1.00126865194042E-5</v>
      </c>
      <c r="EM53" s="117">
        <v>-2.2147852178189702E-5</v>
      </c>
      <c r="EN53" s="118">
        <v>1.60319692779194E-4</v>
      </c>
      <c r="EO53" s="118">
        <v>-5.48573743195596E-4</v>
      </c>
      <c r="EP53" s="117">
        <v>-5.9070662361368202E-5</v>
      </c>
      <c r="EQ53" s="118">
        <v>-2.16893885343886E-4</v>
      </c>
      <c r="ER53" s="118">
        <v>1.03712432013701E-4</v>
      </c>
      <c r="ES53" s="120">
        <v>3.83002656103631E-5</v>
      </c>
    </row>
    <row r="54" spans="2:149" s="12" customFormat="1" ht="15.75" x14ac:dyDescent="0.25">
      <c r="B54" s="133" t="s">
        <v>145</v>
      </c>
      <c r="C54" s="1">
        <f>INDEX(Input_Cases!$B:$C,MATCH('D2T Male'!$B54,Input_Cases!$B:$B,0),2)</f>
        <v>0</v>
      </c>
      <c r="E54" s="50"/>
      <c r="F54" s="7"/>
      <c r="G54" s="205"/>
      <c r="H54" s="7" t="s">
        <v>132</v>
      </c>
      <c r="I54" s="22">
        <f t="shared" si="4"/>
        <v>0</v>
      </c>
      <c r="J54" s="23">
        <v>0.34587304009373698</v>
      </c>
      <c r="P54" s="7" t="str">
        <f t="shared" si="5"/>
        <v>X</v>
      </c>
      <c r="Q54" s="7" t="str">
        <f t="shared" si="3"/>
        <v>X</v>
      </c>
      <c r="R54" s="12" t="str">
        <v>Bro</v>
      </c>
      <c r="S54" s="128" t="s">
        <v>132</v>
      </c>
      <c r="T54" s="117">
        <v>3.6833565128705499E-9</v>
      </c>
      <c r="U54" s="117">
        <v>-7.6704250390245108E-6</v>
      </c>
      <c r="V54" s="117">
        <v>2.2606669321433499E-6</v>
      </c>
      <c r="W54" s="117">
        <v>2.3959202354197798E-6</v>
      </c>
      <c r="X54" s="117">
        <v>-3.70784837739599E-6</v>
      </c>
      <c r="Y54" s="117">
        <v>-2.36326563234067E-6</v>
      </c>
      <c r="Z54" s="117">
        <v>2.43970763656032E-5</v>
      </c>
      <c r="AA54" s="117">
        <v>7.22556280939019E-6</v>
      </c>
      <c r="AB54" s="117">
        <v>5.93847581855998E-7</v>
      </c>
      <c r="AC54" s="117">
        <v>1.7163651604994501E-5</v>
      </c>
      <c r="AD54" s="117">
        <v>-1.6082260053810701E-6</v>
      </c>
      <c r="AE54" s="117">
        <v>-2.85615438803161E-6</v>
      </c>
      <c r="AF54" s="117">
        <v>1.74162961636859E-6</v>
      </c>
      <c r="AG54" s="117">
        <v>2.4663771936948901E-6</v>
      </c>
      <c r="AH54" s="117">
        <v>9.0660902598869905E-7</v>
      </c>
      <c r="AI54" s="117">
        <v>2.87862514654545E-5</v>
      </c>
      <c r="AJ54" s="117">
        <v>-2.78302758404671E-6</v>
      </c>
      <c r="AK54" s="117">
        <v>1.45207179740872E-6</v>
      </c>
      <c r="AL54" s="117">
        <v>1.1238097310109701E-5</v>
      </c>
      <c r="AM54" s="117">
        <v>5.5326881880597399E-6</v>
      </c>
      <c r="AN54" s="117">
        <v>2.8729775905063098E-6</v>
      </c>
      <c r="AO54" s="117">
        <v>-2.6877258571704698E-6</v>
      </c>
      <c r="AP54" s="117">
        <v>-8.6767570061172401E-6</v>
      </c>
      <c r="AQ54" s="117">
        <v>5.9319768091416702E-7</v>
      </c>
      <c r="AR54" s="117">
        <v>0</v>
      </c>
      <c r="AS54" s="117">
        <v>1.2977606668715501E-5</v>
      </c>
      <c r="AT54" s="117">
        <v>4.8547384564024499E-5</v>
      </c>
      <c r="AU54" s="117">
        <v>0</v>
      </c>
      <c r="AV54" s="117">
        <v>1.9245960537431602E-6</v>
      </c>
      <c r="AW54" s="117">
        <v>-1.4021096973391201E-5</v>
      </c>
      <c r="AX54" s="117">
        <v>2.1281704202288799E-5</v>
      </c>
      <c r="AY54" s="117">
        <v>0</v>
      </c>
      <c r="AZ54" s="117">
        <v>-1.69398219678714E-5</v>
      </c>
      <c r="BA54" s="117">
        <v>-5.2711129431352799E-5</v>
      </c>
      <c r="BB54" s="118">
        <v>9.4377962962731497E-4</v>
      </c>
      <c r="BC54" s="117">
        <v>-2.1725771280868101E-5</v>
      </c>
      <c r="BD54" s="117">
        <v>0</v>
      </c>
      <c r="BE54" s="117">
        <v>-6.6682112051983302E-5</v>
      </c>
      <c r="BF54" s="117">
        <v>-2.5296994216027E-5</v>
      </c>
      <c r="BG54" s="117">
        <v>-2.2937288492677902E-5</v>
      </c>
      <c r="BH54" s="118">
        <v>-4.2948061933904201E-4</v>
      </c>
      <c r="BI54" s="117">
        <v>-9.5316655162832E-6</v>
      </c>
      <c r="BJ54" s="117">
        <v>-1.0301107221302E-5</v>
      </c>
      <c r="BK54" s="117">
        <v>-9.63793222937319E-7</v>
      </c>
      <c r="BL54" s="117">
        <v>-1.09237995984966E-6</v>
      </c>
      <c r="BM54" s="117">
        <v>2.0046620102800499E-5</v>
      </c>
      <c r="BN54" s="117">
        <v>0</v>
      </c>
      <c r="BO54" s="117">
        <v>-2.0951252356164001E-5</v>
      </c>
      <c r="BP54" s="117">
        <v>1.8422854457706299E-6</v>
      </c>
      <c r="BQ54" s="117">
        <v>-1.9903177996856199E-6</v>
      </c>
      <c r="BR54" s="117">
        <v>-2.8712668795226199E-5</v>
      </c>
      <c r="BS54" s="117">
        <v>2.7853250796690499E-5</v>
      </c>
      <c r="BT54" s="117">
        <v>1.9925635387342898E-5</v>
      </c>
      <c r="BU54" s="117">
        <v>-2.6851824138663298E-6</v>
      </c>
      <c r="BV54" s="117">
        <v>-1.28004022426325E-5</v>
      </c>
      <c r="BW54" s="117">
        <v>-1.8936716918351699E-6</v>
      </c>
      <c r="BX54" s="117">
        <v>-9.3469256981082704E-6</v>
      </c>
      <c r="BY54" s="118">
        <v>-1.09123032898683E-4</v>
      </c>
      <c r="BZ54" s="118">
        <v>0</v>
      </c>
      <c r="CA54" s="117">
        <v>7.6621133975120696E-7</v>
      </c>
      <c r="CB54" s="117">
        <v>4.8365882589491199E-5</v>
      </c>
      <c r="CC54" s="117">
        <v>3.5666086265006401E-6</v>
      </c>
      <c r="CD54" s="117">
        <v>-8.4541452788394099E-7</v>
      </c>
      <c r="CE54" s="117">
        <v>0</v>
      </c>
      <c r="CF54" s="117">
        <v>0</v>
      </c>
      <c r="CG54" s="117">
        <v>0</v>
      </c>
      <c r="CH54" s="117">
        <v>-5.5430380421631297E-9</v>
      </c>
      <c r="CI54" s="117">
        <v>-1.25524554309452E-7</v>
      </c>
      <c r="CJ54" s="117">
        <v>2.3420932238671801E-7</v>
      </c>
      <c r="CK54" s="117">
        <v>-1.43143879213851E-7</v>
      </c>
      <c r="CL54" s="117">
        <v>1.16637029631536E-7</v>
      </c>
      <c r="CM54" s="117">
        <v>-7.9657172329643903E-7</v>
      </c>
      <c r="CN54" s="117">
        <v>2.5125728018735497E-7</v>
      </c>
      <c r="CO54" s="117">
        <v>-3.0494428860015198E-7</v>
      </c>
      <c r="CP54" s="117">
        <v>1.25081589612214E-7</v>
      </c>
      <c r="CQ54" s="117">
        <v>2.6736692991729398E-7</v>
      </c>
      <c r="CR54" s="117">
        <v>-2.79253469564779E-8</v>
      </c>
      <c r="CS54" s="117">
        <v>6.1346264406445494E-8</v>
      </c>
      <c r="CT54" s="117">
        <v>4.2451312968220797E-8</v>
      </c>
      <c r="CU54" s="117">
        <v>-1.8501433534621401E-7</v>
      </c>
      <c r="CV54" s="117">
        <v>3.2270634660543098E-7</v>
      </c>
      <c r="CW54" s="117">
        <v>3.26756601706433E-7</v>
      </c>
      <c r="CX54" s="117">
        <v>6.3322667882966298E-7</v>
      </c>
      <c r="CY54" s="117">
        <v>-2.46840975771735E-8</v>
      </c>
      <c r="CZ54" s="117">
        <v>7.4499132233899599E-8</v>
      </c>
      <c r="DA54" s="117">
        <v>1.67518701090568E-7</v>
      </c>
      <c r="DB54" s="117">
        <v>-5.8771723808331302E-6</v>
      </c>
      <c r="DC54" s="117">
        <v>-3.2056139620198499E-5</v>
      </c>
      <c r="DD54" s="117">
        <v>-9.9446523294995407E-7</v>
      </c>
      <c r="DE54" s="117">
        <v>-3.0332132025550902E-6</v>
      </c>
      <c r="DF54" s="117">
        <v>1.2285462096608701E-5</v>
      </c>
      <c r="DG54" s="117">
        <v>-1.94008620684654E-6</v>
      </c>
      <c r="DH54" s="117">
        <v>3.8170465964813096E-6</v>
      </c>
      <c r="DI54" s="117">
        <v>1.6690788305106899E-5</v>
      </c>
      <c r="DJ54" s="117">
        <v>-2.6759418694780101E-6</v>
      </c>
      <c r="DK54" s="117">
        <v>-7.0243426671282201E-6</v>
      </c>
      <c r="DL54" s="117">
        <v>-9.6450360958393895E-6</v>
      </c>
      <c r="DM54" s="117">
        <v>-8.2004612076043102E-7</v>
      </c>
      <c r="DN54" s="117">
        <v>2.6546711331252399E-7</v>
      </c>
      <c r="DO54" s="117">
        <v>2.74664561621625E-6</v>
      </c>
      <c r="DP54" s="117">
        <v>-6.83038925836605E-6</v>
      </c>
      <c r="DQ54" s="117">
        <v>4.3958535651916799E-6</v>
      </c>
      <c r="DR54" s="117">
        <v>-7.5699185885717204E-6</v>
      </c>
      <c r="DS54" s="117">
        <v>3.0494605110928299E-6</v>
      </c>
      <c r="DT54" s="117">
        <v>-1.7666890987829801E-5</v>
      </c>
      <c r="DU54" s="117">
        <v>4.1881909892855799E-6</v>
      </c>
      <c r="DV54" s="117">
        <v>8.5656841414060193E-6</v>
      </c>
      <c r="DW54" s="117">
        <v>4.15545336478113E-7</v>
      </c>
      <c r="DX54" s="117">
        <v>3.4750708309884301E-6</v>
      </c>
      <c r="DY54" s="117">
        <v>2.7979571005626899E-6</v>
      </c>
      <c r="DZ54" s="117">
        <v>1.08527946597312E-5</v>
      </c>
      <c r="EA54" s="117">
        <v>4.9912035063930703E-6</v>
      </c>
      <c r="EB54" s="117">
        <v>-2.2394119247618199E-6</v>
      </c>
      <c r="EC54" s="117">
        <v>3.7148954966902098E-6</v>
      </c>
      <c r="ED54" s="117">
        <v>-1.6826692120293401E-5</v>
      </c>
      <c r="EE54" s="117">
        <v>-3.1100829649908499E-6</v>
      </c>
      <c r="EF54" s="117">
        <v>-4.6543801075017299E-5</v>
      </c>
      <c r="EG54" s="117">
        <v>-1.06807435245927E-5</v>
      </c>
      <c r="EH54" s="117">
        <v>-1.2154545011552599E-5</v>
      </c>
      <c r="EI54" s="117">
        <v>-1.21917762647777E-5</v>
      </c>
      <c r="EJ54" s="117">
        <v>-3.0066206833223E-5</v>
      </c>
      <c r="EK54" s="117">
        <v>-5.3862648971339096E-6</v>
      </c>
      <c r="EL54" s="117">
        <v>9.3210344943002005E-6</v>
      </c>
      <c r="EM54" s="117">
        <v>-3.6670971125888701E-6</v>
      </c>
      <c r="EN54" s="117">
        <v>-5.2799113218772398E-5</v>
      </c>
      <c r="EO54" s="117">
        <v>1.7779408412207801E-5</v>
      </c>
      <c r="EP54" s="117">
        <v>-2.4949263774934E-6</v>
      </c>
      <c r="EQ54" s="117">
        <v>1.4678320151998E-5</v>
      </c>
      <c r="ER54" s="117">
        <v>2.3238295559589901E-5</v>
      </c>
      <c r="ES54" s="120">
        <v>2.4616217703436898E-7</v>
      </c>
    </row>
    <row r="55" spans="2:149" s="12" customFormat="1" ht="15.75" x14ac:dyDescent="0.25">
      <c r="B55" s="133" t="s">
        <v>82</v>
      </c>
      <c r="C55" s="1">
        <f>INDEX(Input_Cases!$B:$C,MATCH('D2T Male'!$B55,Input_Cases!$B:$B,0),2)</f>
        <v>0</v>
      </c>
      <c r="E55" s="50"/>
      <c r="F55" s="7"/>
      <c r="G55" s="205"/>
      <c r="H55" s="7" t="s">
        <v>45</v>
      </c>
      <c r="I55" s="22">
        <f t="shared" si="4"/>
        <v>0</v>
      </c>
      <c r="J55" s="23">
        <v>3.7234561263884398</v>
      </c>
      <c r="P55" s="7" t="str">
        <f t="shared" si="5"/>
        <v>X</v>
      </c>
      <c r="Q55" s="7" t="str">
        <f t="shared" si="3"/>
        <v>X</v>
      </c>
      <c r="R55" s="12" t="str">
        <v>Can</v>
      </c>
      <c r="S55" s="128" t="s">
        <v>45</v>
      </c>
      <c r="T55" s="117">
        <v>4.0328829234217998E-5</v>
      </c>
      <c r="U55" s="118">
        <v>2.6514976787854298E-4</v>
      </c>
      <c r="V55" s="117">
        <v>-1.3037182349059699E-5</v>
      </c>
      <c r="W55" s="117">
        <v>1.6701675495659E-5</v>
      </c>
      <c r="X55" s="117">
        <v>6.3877678887197701E-6</v>
      </c>
      <c r="Y55" s="117">
        <v>-1.1077863858862801E-5</v>
      </c>
      <c r="Z55" s="117">
        <v>6.1265739035861998E-5</v>
      </c>
      <c r="AA55" s="118">
        <v>3.2112377794628799E-4</v>
      </c>
      <c r="AB55" s="117">
        <v>-9.9969267805810207E-6</v>
      </c>
      <c r="AC55" s="117">
        <v>2.7374305352163499E-5</v>
      </c>
      <c r="AD55" s="117">
        <v>7.9911823994909598E-6</v>
      </c>
      <c r="AE55" s="117">
        <v>-9.3389492048096397E-6</v>
      </c>
      <c r="AF55" s="117">
        <v>1.96497010584357E-6</v>
      </c>
      <c r="AG55" s="118">
        <v>-1.86584148718312E-4</v>
      </c>
      <c r="AH55" s="117">
        <v>-1.9336265324041301E-7</v>
      </c>
      <c r="AI55" s="118">
        <v>4.8315256275963998E-4</v>
      </c>
      <c r="AJ55" s="117">
        <v>1.1508909849026801E-5</v>
      </c>
      <c r="AK55" s="117">
        <v>1.8351884389131201E-5</v>
      </c>
      <c r="AL55" s="117">
        <v>-1.5561013253561699E-5</v>
      </c>
      <c r="AM55" s="117">
        <v>-2.1468385707023702E-6</v>
      </c>
      <c r="AN55" s="117">
        <v>-1.6059200153708301E-5</v>
      </c>
      <c r="AO55" s="117">
        <v>9.2090180647603007E-6</v>
      </c>
      <c r="AP55" s="118">
        <v>5.2765265964941201E-4</v>
      </c>
      <c r="AQ55" s="117">
        <v>6.7870088043402698E-6</v>
      </c>
      <c r="AR55" s="117">
        <v>0</v>
      </c>
      <c r="AS55" s="118">
        <v>-3.1589401168955101E-4</v>
      </c>
      <c r="AT55" s="118">
        <v>-1.06715980274383E-4</v>
      </c>
      <c r="AU55" s="118">
        <v>0</v>
      </c>
      <c r="AV55" s="117">
        <v>3.6156741822989501E-5</v>
      </c>
      <c r="AW55" s="118">
        <v>-1.95350571000094E-4</v>
      </c>
      <c r="AX55" s="117">
        <v>-6.2645675898396597E-6</v>
      </c>
      <c r="AY55" s="117">
        <v>0</v>
      </c>
      <c r="AZ55" s="117">
        <v>-3.78098284324564E-5</v>
      </c>
      <c r="BA55" s="118">
        <v>-3.1535198209822502E-4</v>
      </c>
      <c r="BB55" s="117">
        <v>-2.1725771280831201E-5</v>
      </c>
      <c r="BC55" s="118">
        <v>7.5834784995140797E-3</v>
      </c>
      <c r="BD55" s="118">
        <v>0</v>
      </c>
      <c r="BE55" s="117">
        <v>2.3336755445050901E-5</v>
      </c>
      <c r="BF55" s="118">
        <v>-4.16250872128975E-4</v>
      </c>
      <c r="BG55" s="117">
        <v>-4.5898179926832504E-6</v>
      </c>
      <c r="BH55" s="118">
        <v>3.5616365856088697E-4</v>
      </c>
      <c r="BI55" s="117">
        <v>-9.0869552720344208E-6</v>
      </c>
      <c r="BJ55" s="118">
        <v>-3.6743003954299602E-4</v>
      </c>
      <c r="BK55" s="117">
        <v>-2.57438668197145E-6</v>
      </c>
      <c r="BL55" s="118">
        <v>2.48872254889473E-4</v>
      </c>
      <c r="BM55" s="117">
        <v>5.7767646486007798E-5</v>
      </c>
      <c r="BN55" s="117">
        <v>0</v>
      </c>
      <c r="BO55" s="117">
        <v>4.3802289907127301E-5</v>
      </c>
      <c r="BP55" s="117">
        <v>-1.8668521048579901E-5</v>
      </c>
      <c r="BQ55" s="117">
        <v>1.2965582222285E-5</v>
      </c>
      <c r="BR55" s="117">
        <v>8.19862379286851E-6</v>
      </c>
      <c r="BS55" s="117">
        <v>-4.90850243516868E-5</v>
      </c>
      <c r="BT55" s="117">
        <v>4.0009850901156202E-6</v>
      </c>
      <c r="BU55" s="117">
        <v>4.5325542070178699E-6</v>
      </c>
      <c r="BV55" s="118">
        <v>-9.4386989857868299E-4</v>
      </c>
      <c r="BW55" s="117">
        <v>9.5421921508171802E-8</v>
      </c>
      <c r="BX55" s="117">
        <v>-3.2821637237084799E-5</v>
      </c>
      <c r="BY55" s="118">
        <v>1.8491672534211201E-4</v>
      </c>
      <c r="BZ55" s="118">
        <v>0</v>
      </c>
      <c r="CA55" s="117">
        <v>5.0568488975348399E-5</v>
      </c>
      <c r="CB55" s="118">
        <v>-9.0003086285884103E-4</v>
      </c>
      <c r="CC55" s="118">
        <v>-1.25915890413677E-4</v>
      </c>
      <c r="CD55" s="117">
        <v>-7.5476882163654102E-6</v>
      </c>
      <c r="CE55" s="117">
        <v>0</v>
      </c>
      <c r="CF55" s="117">
        <v>0</v>
      </c>
      <c r="CG55" s="117">
        <v>0</v>
      </c>
      <c r="CH55" s="117">
        <v>-9.2705935639960006E-8</v>
      </c>
      <c r="CI55" s="117">
        <v>5.4759842341752799E-6</v>
      </c>
      <c r="CJ55" s="117">
        <v>-4.8769312354702197E-7</v>
      </c>
      <c r="CK55" s="117">
        <v>4.3476243154891902E-6</v>
      </c>
      <c r="CL55" s="117">
        <v>4.8245712741899701E-6</v>
      </c>
      <c r="CM55" s="117">
        <v>1.46363141690634E-6</v>
      </c>
      <c r="CN55" s="117">
        <v>2.7049068389194599E-6</v>
      </c>
      <c r="CO55" s="117">
        <v>-1.1121483041271801E-6</v>
      </c>
      <c r="CP55" s="117">
        <v>-3.5570728978326402E-6</v>
      </c>
      <c r="CQ55" s="117">
        <v>-7.05225460214836E-6</v>
      </c>
      <c r="CR55" s="117">
        <v>2.80097115176681E-7</v>
      </c>
      <c r="CS55" s="117">
        <v>1.2596371505716401E-5</v>
      </c>
      <c r="CT55" s="117">
        <v>1.1359290209775E-5</v>
      </c>
      <c r="CU55" s="117">
        <v>-7.13015654101496E-6</v>
      </c>
      <c r="CV55" s="117">
        <v>-9.9463673591344005E-5</v>
      </c>
      <c r="CW55" s="117">
        <v>-2.24425622234317E-6</v>
      </c>
      <c r="CX55" s="117">
        <v>4.5326243047053198E-6</v>
      </c>
      <c r="CY55" s="117">
        <v>6.9209175265782903E-7</v>
      </c>
      <c r="CZ55" s="117">
        <v>2.4241724931642402E-6</v>
      </c>
      <c r="DA55" s="117">
        <v>-6.84308086192926E-7</v>
      </c>
      <c r="DB55" s="117">
        <v>-8.5563539763574393E-6</v>
      </c>
      <c r="DC55" s="117">
        <v>-8.0591638181336699E-6</v>
      </c>
      <c r="DD55" s="117">
        <v>4.8695529644274602E-6</v>
      </c>
      <c r="DE55" s="117">
        <v>1.86117784399197E-5</v>
      </c>
      <c r="DF55" s="117">
        <v>-9.5312979793880996E-6</v>
      </c>
      <c r="DG55" s="117">
        <v>2.2816989756973799E-6</v>
      </c>
      <c r="DH55" s="117">
        <v>-2.8600537616862101E-5</v>
      </c>
      <c r="DI55" s="117">
        <v>1.4720953717269401E-6</v>
      </c>
      <c r="DJ55" s="117">
        <v>1.41852534297814E-5</v>
      </c>
      <c r="DK55" s="117">
        <v>-7.3577328869162999E-6</v>
      </c>
      <c r="DL55" s="117">
        <v>-2.2570777057761401E-5</v>
      </c>
      <c r="DM55" s="117">
        <v>2.3583232960291399E-5</v>
      </c>
      <c r="DN55" s="117">
        <v>3.2809396389926698E-5</v>
      </c>
      <c r="DO55" s="117">
        <v>5.4832166346018799E-6</v>
      </c>
      <c r="DP55" s="117">
        <v>-7.1531587363257898E-6</v>
      </c>
      <c r="DQ55" s="118">
        <v>-7.0428664837685702E-4</v>
      </c>
      <c r="DR55" s="117">
        <v>8.0014720330802496E-6</v>
      </c>
      <c r="DS55" s="117">
        <v>2.6025594574819201E-5</v>
      </c>
      <c r="DT55" s="117">
        <v>-8.0738249106636203E-6</v>
      </c>
      <c r="DU55" s="117">
        <v>8.5393491597371196E-5</v>
      </c>
      <c r="DV55" s="117">
        <v>4.4423450902149499E-5</v>
      </c>
      <c r="DW55" s="118">
        <v>1.7787782967014899E-4</v>
      </c>
      <c r="DX55" s="117">
        <v>1.24438635213246E-5</v>
      </c>
      <c r="DY55" s="118">
        <v>-1.88711372944347E-4</v>
      </c>
      <c r="DZ55" s="118">
        <v>-1.08609574704147E-4</v>
      </c>
      <c r="EA55" s="117">
        <v>-2.0530892849318901E-5</v>
      </c>
      <c r="EB55" s="117">
        <v>7.0146707023821395E-5</v>
      </c>
      <c r="EC55" s="117">
        <v>6.0969638408501497E-5</v>
      </c>
      <c r="ED55" s="117">
        <v>2.0153630705375701E-8</v>
      </c>
      <c r="EE55" s="117">
        <v>1.0557286996812099E-5</v>
      </c>
      <c r="EF55" s="117">
        <v>1.1611125261269599E-5</v>
      </c>
      <c r="EG55" s="118">
        <v>-4.0559737465928602E-4</v>
      </c>
      <c r="EH55" s="117">
        <v>-1.8612081073288302E-5</v>
      </c>
      <c r="EI55" s="117">
        <v>2.12291657133368E-5</v>
      </c>
      <c r="EJ55" s="117">
        <v>-9.9068028237275603E-5</v>
      </c>
      <c r="EK55" s="117">
        <v>6.1636383556502102E-5</v>
      </c>
      <c r="EL55" s="117">
        <v>-1.27681074820787E-5</v>
      </c>
      <c r="EM55" s="117">
        <v>-4.4411120703922103E-5</v>
      </c>
      <c r="EN55" s="117">
        <v>-4.9673247597652298E-5</v>
      </c>
      <c r="EO55" s="118">
        <v>1.3675309551429001E-4</v>
      </c>
      <c r="EP55" s="117">
        <v>1.6486366042682801E-6</v>
      </c>
      <c r="EQ55" s="117">
        <v>2.4707369980677201E-5</v>
      </c>
      <c r="ER55" s="117">
        <v>-2.0666431977913501E-5</v>
      </c>
      <c r="ES55" s="119">
        <v>-1.19647972331396E-4</v>
      </c>
    </row>
    <row r="56" spans="2:149" s="12" customFormat="1" ht="15.75" x14ac:dyDescent="0.25">
      <c r="B56" s="133" t="s">
        <v>83</v>
      </c>
      <c r="C56" s="1">
        <f>INDEX(Input_Cases!$B:$C,MATCH('D2T Male'!$B56,Input_Cases!$B:$B,0),2)</f>
        <v>0</v>
      </c>
      <c r="E56" s="50"/>
      <c r="F56" s="7"/>
      <c r="G56" s="205"/>
      <c r="H56" s="7" t="s">
        <v>47</v>
      </c>
      <c r="I56" s="22">
        <f t="shared" si="4"/>
        <v>0</v>
      </c>
      <c r="J56" s="23">
        <v>0</v>
      </c>
      <c r="P56" s="7" t="str">
        <f t="shared" si="5"/>
        <v/>
      </c>
      <c r="Q56" s="7" t="str">
        <f t="shared" si="3"/>
        <v>X</v>
      </c>
      <c r="R56" s="12">
        <v>0</v>
      </c>
      <c r="S56" s="128"/>
      <c r="T56" s="117">
        <v>0</v>
      </c>
      <c r="U56" s="118">
        <v>0</v>
      </c>
      <c r="V56" s="117">
        <v>0</v>
      </c>
      <c r="W56" s="117">
        <v>0</v>
      </c>
      <c r="X56" s="117">
        <v>0</v>
      </c>
      <c r="Y56" s="117">
        <v>0</v>
      </c>
      <c r="Z56" s="117">
        <v>0</v>
      </c>
      <c r="AA56" s="118">
        <v>0</v>
      </c>
      <c r="AB56" s="117">
        <v>0</v>
      </c>
      <c r="AC56" s="117">
        <v>0</v>
      </c>
      <c r="AD56" s="117">
        <v>0</v>
      </c>
      <c r="AE56" s="117">
        <v>0</v>
      </c>
      <c r="AF56" s="117">
        <v>0</v>
      </c>
      <c r="AG56" s="118">
        <v>0</v>
      </c>
      <c r="AH56" s="117">
        <v>0</v>
      </c>
      <c r="AI56" s="118">
        <v>0</v>
      </c>
      <c r="AJ56" s="117">
        <v>0</v>
      </c>
      <c r="AK56" s="117">
        <v>0</v>
      </c>
      <c r="AL56" s="117">
        <v>0</v>
      </c>
      <c r="AM56" s="117">
        <v>0</v>
      </c>
      <c r="AN56" s="117">
        <v>0</v>
      </c>
      <c r="AO56" s="117">
        <v>0</v>
      </c>
      <c r="AP56" s="118">
        <v>0</v>
      </c>
      <c r="AQ56" s="117">
        <v>0</v>
      </c>
      <c r="AR56" s="117">
        <v>0</v>
      </c>
      <c r="AS56" s="118">
        <v>0</v>
      </c>
      <c r="AT56" s="118">
        <v>0</v>
      </c>
      <c r="AU56" s="118">
        <v>0</v>
      </c>
      <c r="AV56" s="117">
        <v>0</v>
      </c>
      <c r="AW56" s="118">
        <v>0</v>
      </c>
      <c r="AX56" s="117">
        <v>0</v>
      </c>
      <c r="AY56" s="117">
        <v>0</v>
      </c>
      <c r="AZ56" s="117">
        <v>0</v>
      </c>
      <c r="BA56" s="118">
        <v>0</v>
      </c>
      <c r="BB56" s="117">
        <v>0</v>
      </c>
      <c r="BC56" s="118">
        <v>0</v>
      </c>
      <c r="BD56" s="118">
        <v>0</v>
      </c>
      <c r="BE56" s="117">
        <v>0</v>
      </c>
      <c r="BF56" s="118">
        <v>0</v>
      </c>
      <c r="BG56" s="117">
        <v>0</v>
      </c>
      <c r="BH56" s="118">
        <v>0</v>
      </c>
      <c r="BI56" s="117">
        <v>0</v>
      </c>
      <c r="BJ56" s="118">
        <v>0</v>
      </c>
      <c r="BK56" s="117">
        <v>0</v>
      </c>
      <c r="BL56" s="118">
        <v>0</v>
      </c>
      <c r="BM56" s="117">
        <v>0</v>
      </c>
      <c r="BN56" s="117">
        <v>0</v>
      </c>
      <c r="BO56" s="117">
        <v>0</v>
      </c>
      <c r="BP56" s="117">
        <v>0</v>
      </c>
      <c r="BQ56" s="117">
        <v>0</v>
      </c>
      <c r="BR56" s="117">
        <v>0</v>
      </c>
      <c r="BS56" s="117">
        <v>0</v>
      </c>
      <c r="BT56" s="117">
        <v>0</v>
      </c>
      <c r="BU56" s="117">
        <v>0</v>
      </c>
      <c r="BV56" s="118">
        <v>0</v>
      </c>
      <c r="BW56" s="117">
        <v>0</v>
      </c>
      <c r="BX56" s="117">
        <v>0</v>
      </c>
      <c r="BY56" s="118">
        <v>0</v>
      </c>
      <c r="BZ56" s="118">
        <v>0</v>
      </c>
      <c r="CA56" s="117">
        <v>0</v>
      </c>
      <c r="CB56" s="118">
        <v>0</v>
      </c>
      <c r="CC56" s="118">
        <v>0</v>
      </c>
      <c r="CD56" s="117">
        <v>0</v>
      </c>
      <c r="CE56" s="117">
        <v>0</v>
      </c>
      <c r="CF56" s="117">
        <v>0</v>
      </c>
      <c r="CG56" s="117">
        <v>0</v>
      </c>
      <c r="CH56" s="117">
        <v>0</v>
      </c>
      <c r="CI56" s="117">
        <v>0</v>
      </c>
      <c r="CJ56" s="117">
        <v>0</v>
      </c>
      <c r="CK56" s="117">
        <v>0</v>
      </c>
      <c r="CL56" s="117">
        <v>0</v>
      </c>
      <c r="CM56" s="117">
        <v>0</v>
      </c>
      <c r="CN56" s="117">
        <v>0</v>
      </c>
      <c r="CO56" s="117">
        <v>0</v>
      </c>
      <c r="CP56" s="117">
        <v>0</v>
      </c>
      <c r="CQ56" s="117">
        <v>0</v>
      </c>
      <c r="CR56" s="117">
        <v>0</v>
      </c>
      <c r="CS56" s="117">
        <v>0</v>
      </c>
      <c r="CT56" s="117">
        <v>0</v>
      </c>
      <c r="CU56" s="117">
        <v>0</v>
      </c>
      <c r="CV56" s="117">
        <v>0</v>
      </c>
      <c r="CW56" s="117">
        <v>0</v>
      </c>
      <c r="CX56" s="117">
        <v>0</v>
      </c>
      <c r="CY56" s="117">
        <v>0</v>
      </c>
      <c r="CZ56" s="117">
        <v>0</v>
      </c>
      <c r="DA56" s="117">
        <v>0</v>
      </c>
      <c r="DB56" s="117">
        <v>0</v>
      </c>
      <c r="DC56" s="117">
        <v>0</v>
      </c>
      <c r="DD56" s="117">
        <v>0</v>
      </c>
      <c r="DE56" s="117">
        <v>0</v>
      </c>
      <c r="DF56" s="117">
        <v>0</v>
      </c>
      <c r="DG56" s="117">
        <v>0</v>
      </c>
      <c r="DH56" s="117">
        <v>0</v>
      </c>
      <c r="DI56" s="117">
        <v>0</v>
      </c>
      <c r="DJ56" s="117">
        <v>0</v>
      </c>
      <c r="DK56" s="117">
        <v>0</v>
      </c>
      <c r="DL56" s="117">
        <v>0</v>
      </c>
      <c r="DM56" s="117">
        <v>0</v>
      </c>
      <c r="DN56" s="117">
        <v>0</v>
      </c>
      <c r="DO56" s="117">
        <v>0</v>
      </c>
      <c r="DP56" s="117">
        <v>0</v>
      </c>
      <c r="DQ56" s="118">
        <v>0</v>
      </c>
      <c r="DR56" s="117">
        <v>0</v>
      </c>
      <c r="DS56" s="117">
        <v>0</v>
      </c>
      <c r="DT56" s="117">
        <v>0</v>
      </c>
      <c r="DU56" s="117">
        <v>0</v>
      </c>
      <c r="DV56" s="117">
        <v>0</v>
      </c>
      <c r="DW56" s="118">
        <v>0</v>
      </c>
      <c r="DX56" s="117">
        <v>0</v>
      </c>
      <c r="DY56" s="118">
        <v>0</v>
      </c>
      <c r="DZ56" s="118">
        <v>0</v>
      </c>
      <c r="EA56" s="117">
        <v>0</v>
      </c>
      <c r="EB56" s="117">
        <v>0</v>
      </c>
      <c r="EC56" s="117">
        <v>0</v>
      </c>
      <c r="ED56" s="117">
        <v>0</v>
      </c>
      <c r="EE56" s="117">
        <v>0</v>
      </c>
      <c r="EF56" s="117">
        <v>0</v>
      </c>
      <c r="EG56" s="118">
        <v>0</v>
      </c>
      <c r="EH56" s="117">
        <v>0</v>
      </c>
      <c r="EI56" s="117">
        <v>0</v>
      </c>
      <c r="EJ56" s="117">
        <v>0</v>
      </c>
      <c r="EK56" s="117">
        <v>0</v>
      </c>
      <c r="EL56" s="117">
        <v>0</v>
      </c>
      <c r="EM56" s="117">
        <v>0</v>
      </c>
      <c r="EN56" s="117">
        <v>0</v>
      </c>
      <c r="EO56" s="118">
        <v>0</v>
      </c>
      <c r="EP56" s="117">
        <v>0</v>
      </c>
      <c r="EQ56" s="117">
        <v>0</v>
      </c>
      <c r="ER56" s="117">
        <v>0</v>
      </c>
      <c r="ES56" s="119">
        <v>0</v>
      </c>
    </row>
    <row r="57" spans="2:149" s="12" customFormat="1" ht="15.75" x14ac:dyDescent="0.25">
      <c r="B57" s="133" t="s">
        <v>84</v>
      </c>
      <c r="C57" s="1">
        <f>INDEX(Input_Cases!$B:$C,MATCH('D2T Male'!$B57,Input_Cases!$B:$B,0),2)</f>
        <v>0</v>
      </c>
      <c r="E57" s="50"/>
      <c r="F57" s="7"/>
      <c r="G57" s="205"/>
      <c r="H57" s="7" t="s">
        <v>49</v>
      </c>
      <c r="I57" s="22">
        <f t="shared" si="4"/>
        <v>0</v>
      </c>
      <c r="J57" s="23">
        <v>0.920412196152401</v>
      </c>
      <c r="P57" s="7" t="str">
        <f t="shared" si="5"/>
        <v>X</v>
      </c>
      <c r="Q57" s="7" t="str">
        <f t="shared" si="3"/>
        <v>X</v>
      </c>
      <c r="R57" s="12" t="str">
        <v>CLD</v>
      </c>
      <c r="S57" s="128" t="s">
        <v>49</v>
      </c>
      <c r="T57" s="117">
        <v>4.1512259260872999E-6</v>
      </c>
      <c r="U57" s="118">
        <v>1.2462819526933301E-4</v>
      </c>
      <c r="V57" s="117">
        <v>-7.4003456182120202E-6</v>
      </c>
      <c r="W57" s="117">
        <v>4.6068108051323699E-6</v>
      </c>
      <c r="X57" s="117">
        <v>-1.5048657016098199E-5</v>
      </c>
      <c r="Y57" s="117">
        <v>-4.71126508910487E-5</v>
      </c>
      <c r="Z57" s="117">
        <v>8.5954336659625603E-5</v>
      </c>
      <c r="AA57" s="117">
        <v>-1.1303914697676101E-5</v>
      </c>
      <c r="AB57" s="117">
        <v>8.1949096797302899E-7</v>
      </c>
      <c r="AC57" s="117">
        <v>-2.2099538519954001E-6</v>
      </c>
      <c r="AD57" s="117">
        <v>8.1390623585530403E-6</v>
      </c>
      <c r="AE57" s="117">
        <v>1.1119203459049501E-5</v>
      </c>
      <c r="AF57" s="117">
        <v>3.9937880221834196E-6</v>
      </c>
      <c r="AG57" s="117">
        <v>-4.8955027763588101E-5</v>
      </c>
      <c r="AH57" s="117">
        <v>9.2333601114060397E-7</v>
      </c>
      <c r="AI57" s="118">
        <v>-1.12606927811855E-4</v>
      </c>
      <c r="AJ57" s="117">
        <v>-4.7793259382972298E-6</v>
      </c>
      <c r="AK57" s="117">
        <v>3.7696768451004001E-5</v>
      </c>
      <c r="AL57" s="117">
        <v>-4.4221989160729097E-6</v>
      </c>
      <c r="AM57" s="117">
        <v>2.44659374809871E-5</v>
      </c>
      <c r="AN57" s="117">
        <v>-1.31367910438342E-5</v>
      </c>
      <c r="AO57" s="117">
        <v>-8.6944100370221804E-6</v>
      </c>
      <c r="AP57" s="118">
        <v>1.1534358460664E-4</v>
      </c>
      <c r="AQ57" s="117">
        <v>9.3872323168624703E-7</v>
      </c>
      <c r="AR57" s="117">
        <v>0</v>
      </c>
      <c r="AS57" s="117">
        <v>1.45791639755092E-5</v>
      </c>
      <c r="AT57" s="118">
        <v>-1.4940845876936499E-4</v>
      </c>
      <c r="AU57" s="118">
        <v>0</v>
      </c>
      <c r="AV57" s="117">
        <v>-2.3388804421017801E-5</v>
      </c>
      <c r="AW57" s="118">
        <v>2.6317551284763999E-4</v>
      </c>
      <c r="AX57" s="117">
        <v>1.73281027232171E-5</v>
      </c>
      <c r="AY57" s="117">
        <v>0</v>
      </c>
      <c r="AZ57" s="117">
        <v>-5.1888821762031203E-6</v>
      </c>
      <c r="BA57" s="118">
        <v>2.9533061659614898E-4</v>
      </c>
      <c r="BB57" s="117">
        <v>-6.6682112051979995E-5</v>
      </c>
      <c r="BC57" s="117">
        <v>2.3336755445056301E-5</v>
      </c>
      <c r="BD57" s="117">
        <v>0</v>
      </c>
      <c r="BE57" s="118">
        <v>4.7590406755140197E-3</v>
      </c>
      <c r="BF57" s="117">
        <v>-6.05035150825197E-5</v>
      </c>
      <c r="BG57" s="117">
        <v>2.7234708997150801E-5</v>
      </c>
      <c r="BH57" s="117">
        <v>-1.885534209523E-5</v>
      </c>
      <c r="BI57" s="117">
        <v>-3.44624074716293E-6</v>
      </c>
      <c r="BJ57" s="117">
        <v>2.96522341540792E-5</v>
      </c>
      <c r="BK57" s="117">
        <v>1.2352973040449701E-6</v>
      </c>
      <c r="BL57" s="117">
        <v>-8.0763847157224402E-5</v>
      </c>
      <c r="BM57" s="117">
        <v>-4.6289189656097103E-6</v>
      </c>
      <c r="BN57" s="117">
        <v>0</v>
      </c>
      <c r="BO57" s="118">
        <v>1.8793283846745199E-4</v>
      </c>
      <c r="BP57" s="117">
        <v>-2.7049577491581202E-6</v>
      </c>
      <c r="BQ57" s="117">
        <v>3.0709273322598101E-6</v>
      </c>
      <c r="BR57" s="118">
        <v>1.3477779800124599E-4</v>
      </c>
      <c r="BS57" s="118">
        <v>-2.6950286494199101E-3</v>
      </c>
      <c r="BT57" s="117">
        <v>-7.1396680341211396E-6</v>
      </c>
      <c r="BU57" s="117">
        <v>7.3010832148765797E-6</v>
      </c>
      <c r="BV57" s="117">
        <v>2.3047446230617999E-5</v>
      </c>
      <c r="BW57" s="117">
        <v>2.12572118496502E-6</v>
      </c>
      <c r="BX57" s="117">
        <v>-5.2357679383204798E-5</v>
      </c>
      <c r="BY57" s="118">
        <v>6.7814080179452296E-4</v>
      </c>
      <c r="BZ57" s="118">
        <v>0</v>
      </c>
      <c r="CA57" s="117">
        <v>4.0240560490375101E-5</v>
      </c>
      <c r="CB57" s="118">
        <v>-2.40103443818457E-3</v>
      </c>
      <c r="CC57" s="117">
        <v>2.7486800149818701E-5</v>
      </c>
      <c r="CD57" s="117">
        <v>2.2716312486570598E-6</v>
      </c>
      <c r="CE57" s="117">
        <v>0</v>
      </c>
      <c r="CF57" s="117">
        <v>0</v>
      </c>
      <c r="CG57" s="117">
        <v>0</v>
      </c>
      <c r="CH57" s="117">
        <v>-1.40622028986938E-8</v>
      </c>
      <c r="CI57" s="117">
        <v>8.08875675090179E-7</v>
      </c>
      <c r="CJ57" s="117">
        <v>-1.70524618584978E-6</v>
      </c>
      <c r="CK57" s="117">
        <v>-4.1730774230588799E-7</v>
      </c>
      <c r="CL57" s="117">
        <v>-4.4478207527541398E-7</v>
      </c>
      <c r="CM57" s="117">
        <v>1.64602998828242E-6</v>
      </c>
      <c r="CN57" s="117">
        <v>-3.0883473600213499E-6</v>
      </c>
      <c r="CO57" s="117">
        <v>-1.1874042982213299E-6</v>
      </c>
      <c r="CP57" s="117">
        <v>-1.4596917252707E-6</v>
      </c>
      <c r="CQ57" s="117">
        <v>-1.5711466333995401E-6</v>
      </c>
      <c r="CR57" s="117">
        <v>2.5224369867683301E-7</v>
      </c>
      <c r="CS57" s="117">
        <v>-3.6786803240709799E-7</v>
      </c>
      <c r="CT57" s="117">
        <v>-1.45124487276446E-5</v>
      </c>
      <c r="CU57" s="117">
        <v>1.4694493315092499E-6</v>
      </c>
      <c r="CV57" s="117">
        <v>-5.0711447535997902E-7</v>
      </c>
      <c r="CW57" s="117">
        <v>-5.0681109246888801E-6</v>
      </c>
      <c r="CX57" s="117">
        <v>-3.7595164786782498E-6</v>
      </c>
      <c r="CY57" s="117">
        <v>9.3122429303482905E-7</v>
      </c>
      <c r="CZ57" s="117">
        <v>6.0982832306632099E-7</v>
      </c>
      <c r="DA57" s="117">
        <v>-6.1405263178987102E-7</v>
      </c>
      <c r="DB57" s="117">
        <v>1.90519073975832E-5</v>
      </c>
      <c r="DC57" s="117">
        <v>2.3359614502370902E-5</v>
      </c>
      <c r="DD57" s="117">
        <v>-5.5425397378064299E-6</v>
      </c>
      <c r="DE57" s="117">
        <v>-8.8101860658282099E-6</v>
      </c>
      <c r="DF57" s="117">
        <v>-2.9220706855518299E-6</v>
      </c>
      <c r="DG57" s="117">
        <v>-4.0499633900890099E-7</v>
      </c>
      <c r="DH57" s="117">
        <v>5.7318252240368202E-7</v>
      </c>
      <c r="DI57" s="117">
        <v>5.5715769276185704E-6</v>
      </c>
      <c r="DJ57" s="117">
        <v>4.3656146543986198E-6</v>
      </c>
      <c r="DK57" s="117">
        <v>7.8094991303250001E-6</v>
      </c>
      <c r="DL57" s="117">
        <v>-6.4728803550409894E-5</v>
      </c>
      <c r="DM57" s="117">
        <v>2.0352905948772799E-5</v>
      </c>
      <c r="DN57" s="117">
        <v>1.0295992468402001E-5</v>
      </c>
      <c r="DO57" s="117">
        <v>5.8166020421695603E-5</v>
      </c>
      <c r="DP57" s="117">
        <v>-1.23511247832021E-5</v>
      </c>
      <c r="DQ57" s="117">
        <v>-1.51073305304448E-5</v>
      </c>
      <c r="DR57" s="117">
        <v>1.5968483271262601E-5</v>
      </c>
      <c r="DS57" s="117">
        <v>-1.3548761072216801E-5</v>
      </c>
      <c r="DT57" s="117">
        <v>-5.8863368737427503E-5</v>
      </c>
      <c r="DU57" s="118">
        <v>-5.7357634549607198E-4</v>
      </c>
      <c r="DV57" s="117">
        <v>-1.65047138462439E-6</v>
      </c>
      <c r="DW57" s="117">
        <v>2.6437167739503702E-5</v>
      </c>
      <c r="DX57" s="117">
        <v>1.7021149284629199E-5</v>
      </c>
      <c r="DY57" s="117">
        <v>1.49230355717843E-5</v>
      </c>
      <c r="DZ57" s="117">
        <v>7.1618620631681604E-5</v>
      </c>
      <c r="EA57" s="117">
        <v>-4.6673897209832201E-6</v>
      </c>
      <c r="EB57" s="117">
        <v>2.31090813420057E-5</v>
      </c>
      <c r="EC57" s="117">
        <v>8.3814499504795999E-5</v>
      </c>
      <c r="ED57" s="117">
        <v>-5.9514691776716404E-6</v>
      </c>
      <c r="EE57" s="117">
        <v>-2.1699671358441801E-5</v>
      </c>
      <c r="EF57" s="117">
        <v>6.1397043897170006E-5</v>
      </c>
      <c r="EG57" s="117">
        <v>1.91858510331221E-5</v>
      </c>
      <c r="EH57" s="117">
        <v>5.4204795899199402E-5</v>
      </c>
      <c r="EI57" s="118">
        <v>-2.07946321918594E-4</v>
      </c>
      <c r="EJ57" s="117">
        <v>9.1539808971259601E-6</v>
      </c>
      <c r="EK57" s="117">
        <v>3.9317644047810102E-5</v>
      </c>
      <c r="EL57" s="118">
        <v>-8.2064481256117897E-4</v>
      </c>
      <c r="EM57" s="117">
        <v>4.0966929305025402E-5</v>
      </c>
      <c r="EN57" s="117">
        <v>-1.2328378497773801E-5</v>
      </c>
      <c r="EO57" s="118">
        <v>-4.4050691194680899E-4</v>
      </c>
      <c r="EP57" s="117">
        <v>4.0791781022164697E-5</v>
      </c>
      <c r="EQ57" s="117">
        <v>-8.3228461944808398E-5</v>
      </c>
      <c r="ER57" s="118">
        <v>-3.4697705777937899E-4</v>
      </c>
      <c r="ES57" s="119">
        <v>-2.6636596190477698E-4</v>
      </c>
    </row>
    <row r="58" spans="2:149" s="12" customFormat="1" ht="15.75" x14ac:dyDescent="0.25">
      <c r="B58" s="133" t="s">
        <v>85</v>
      </c>
      <c r="C58" s="1">
        <f>INDEX(Input_Cases!$B:$C,MATCH('D2T Male'!$B58,Input_Cases!$B:$B,0),2)</f>
        <v>0</v>
      </c>
      <c r="E58" s="50"/>
      <c r="F58" s="7"/>
      <c r="G58" s="205"/>
      <c r="H58" s="7" t="s">
        <v>51</v>
      </c>
      <c r="I58" s="22">
        <f t="shared" si="4"/>
        <v>0</v>
      </c>
      <c r="J58" s="23">
        <v>0.73753948592085194</v>
      </c>
      <c r="P58" s="7" t="str">
        <f t="shared" si="5"/>
        <v>X</v>
      </c>
      <c r="Q58" s="7" t="str">
        <f t="shared" si="3"/>
        <v>X</v>
      </c>
      <c r="R58" s="12" t="str">
        <v>COP</v>
      </c>
      <c r="S58" s="128" t="s">
        <v>51</v>
      </c>
      <c r="T58" s="117">
        <v>4.3485345844765501E-6</v>
      </c>
      <c r="U58" s="118">
        <v>-3.5147711249887799E-4</v>
      </c>
      <c r="V58" s="117">
        <v>6.87837301279306E-6</v>
      </c>
      <c r="W58" s="117">
        <v>2.9099329809721601E-6</v>
      </c>
      <c r="X58" s="117">
        <v>-1.5618000081099598E-5</v>
      </c>
      <c r="Y58" s="117">
        <v>-1.36836608743812E-5</v>
      </c>
      <c r="Z58" s="118">
        <v>-1.12392926601781E-4</v>
      </c>
      <c r="AA58" s="117">
        <v>-6.0507428740482799E-6</v>
      </c>
      <c r="AB58" s="117">
        <v>-7.2728902211427304E-6</v>
      </c>
      <c r="AC58" s="117">
        <v>-5.9385228559535699E-5</v>
      </c>
      <c r="AD58" s="117">
        <v>1.4605212809911599E-5</v>
      </c>
      <c r="AE58" s="117">
        <v>-6.4612644842429305E-7</v>
      </c>
      <c r="AF58" s="117">
        <v>-2.4328991705508198E-6</v>
      </c>
      <c r="AG58" s="118">
        <v>3.1551453438901701E-4</v>
      </c>
      <c r="AH58" s="117">
        <v>2.04379502135433E-7</v>
      </c>
      <c r="AI58" s="118">
        <v>-7.9018829915221498E-4</v>
      </c>
      <c r="AJ58" s="117">
        <v>-1.7157736145493101E-7</v>
      </c>
      <c r="AK58" s="117">
        <v>-5.9403121589060499E-6</v>
      </c>
      <c r="AL58" s="118">
        <v>1.4349975510236001E-4</v>
      </c>
      <c r="AM58" s="118">
        <v>2.7491135271290697E-4</v>
      </c>
      <c r="AN58" s="117">
        <v>7.1212213722416103E-5</v>
      </c>
      <c r="AO58" s="117">
        <v>1.32099222614852E-5</v>
      </c>
      <c r="AP58" s="118">
        <v>1.8036554516314199E-4</v>
      </c>
      <c r="AQ58" s="117">
        <v>5.9100830284724396E-6</v>
      </c>
      <c r="AR58" s="117">
        <v>0</v>
      </c>
      <c r="AS58" s="118">
        <v>-4.52084604978745E-4</v>
      </c>
      <c r="AT58" s="118">
        <v>-6.4535459520170205E-4</v>
      </c>
      <c r="AU58" s="118">
        <v>0</v>
      </c>
      <c r="AV58" s="117">
        <v>-4.8292194571567501E-5</v>
      </c>
      <c r="AW58" s="118">
        <v>-8.1813895098136402E-4</v>
      </c>
      <c r="AX58" s="117">
        <v>-3.9751011555393997E-5</v>
      </c>
      <c r="AY58" s="117">
        <v>0</v>
      </c>
      <c r="AZ58" s="118">
        <v>1.48023275502521E-4</v>
      </c>
      <c r="BA58" s="118">
        <v>-1.87438125308221E-4</v>
      </c>
      <c r="BB58" s="117">
        <v>-2.5296994216014702E-5</v>
      </c>
      <c r="BC58" s="118">
        <v>-4.1625087212907301E-4</v>
      </c>
      <c r="BD58" s="118">
        <v>0</v>
      </c>
      <c r="BE58" s="117">
        <v>-6.0503515082531003E-5</v>
      </c>
      <c r="BF58" s="118">
        <v>1.0013235840264499E-2</v>
      </c>
      <c r="BG58" s="117">
        <v>1.08317469328189E-5</v>
      </c>
      <c r="BH58" s="118">
        <v>-5.7839894531698998E-4</v>
      </c>
      <c r="BI58" s="117">
        <v>1.2346568496087801E-5</v>
      </c>
      <c r="BJ58" s="118">
        <v>-5.8078715275508E-4</v>
      </c>
      <c r="BK58" s="117">
        <v>-2.8509748082942802E-5</v>
      </c>
      <c r="BL58" s="117">
        <v>-6.8123168138398E-6</v>
      </c>
      <c r="BM58" s="117">
        <v>2.39963056003467E-5</v>
      </c>
      <c r="BN58" s="117">
        <v>0</v>
      </c>
      <c r="BO58" s="118">
        <v>-1.3076771672736499E-3</v>
      </c>
      <c r="BP58" s="117">
        <v>-2.5302846128641899E-5</v>
      </c>
      <c r="BQ58" s="117">
        <v>-2.21692824157634E-5</v>
      </c>
      <c r="BR58" s="118">
        <v>1.02491334459518E-4</v>
      </c>
      <c r="BS58" s="117">
        <v>6.6401961047723502E-5</v>
      </c>
      <c r="BT58" s="118">
        <v>-1.0681729003182E-4</v>
      </c>
      <c r="BU58" s="117">
        <v>-2.03824447786758E-7</v>
      </c>
      <c r="BV58" s="118">
        <v>-4.6908473253938E-4</v>
      </c>
      <c r="BW58" s="117">
        <v>5.7654000673063297E-6</v>
      </c>
      <c r="BX58" s="117">
        <v>-1.4033498436213501E-5</v>
      </c>
      <c r="BY58" s="118">
        <v>-2.6454714573842701E-3</v>
      </c>
      <c r="BZ58" s="118">
        <v>0</v>
      </c>
      <c r="CA58" s="117">
        <v>-4.6141597984769602E-5</v>
      </c>
      <c r="CB58" s="118">
        <v>1.1957174331310001E-4</v>
      </c>
      <c r="CC58" s="117">
        <v>-1.4129797830854399E-5</v>
      </c>
      <c r="CD58" s="117">
        <v>-1.7158574690850701E-5</v>
      </c>
      <c r="CE58" s="117">
        <v>0</v>
      </c>
      <c r="CF58" s="117">
        <v>0</v>
      </c>
      <c r="CG58" s="117">
        <v>0</v>
      </c>
      <c r="CH58" s="117">
        <v>-6.7804826811565198E-8</v>
      </c>
      <c r="CI58" s="118">
        <v>-1.19096943094526E-4</v>
      </c>
      <c r="CJ58" s="117">
        <v>1.52498304566103E-5</v>
      </c>
      <c r="CK58" s="117">
        <v>5.8795277041335499E-6</v>
      </c>
      <c r="CL58" s="117">
        <v>7.6916305216127295E-6</v>
      </c>
      <c r="CM58" s="117">
        <v>8.32878345932651E-6</v>
      </c>
      <c r="CN58" s="117">
        <v>1.07425162243427E-5</v>
      </c>
      <c r="CO58" s="117">
        <v>1.9735934255671201E-6</v>
      </c>
      <c r="CP58" s="117">
        <v>4.6299173267006003E-6</v>
      </c>
      <c r="CQ58" s="117">
        <v>-2.64439403401537E-6</v>
      </c>
      <c r="CR58" s="117">
        <v>-1.23703589909248E-6</v>
      </c>
      <c r="CS58" s="117">
        <v>6.4712094809764601E-6</v>
      </c>
      <c r="CT58" s="117">
        <v>-1.36745528273652E-6</v>
      </c>
      <c r="CU58" s="117">
        <v>9.89971353569831E-6</v>
      </c>
      <c r="CV58" s="117">
        <v>5.4580552348928696E-6</v>
      </c>
      <c r="CW58" s="117">
        <v>3.30818108492699E-5</v>
      </c>
      <c r="CX58" s="117">
        <v>2.8670427791203902E-6</v>
      </c>
      <c r="CY58" s="117">
        <v>-3.9796154684766001E-7</v>
      </c>
      <c r="CZ58" s="117">
        <v>-4.1693155329572201E-6</v>
      </c>
      <c r="DA58" s="117">
        <v>-8.5656625225099297E-7</v>
      </c>
      <c r="DB58" s="117">
        <v>-3.4357066024332502E-6</v>
      </c>
      <c r="DC58" s="118">
        <v>-3.2709840656891298E-4</v>
      </c>
      <c r="DD58" s="117">
        <v>-4.4363306717665201E-6</v>
      </c>
      <c r="DE58" s="117">
        <v>7.3835659404633902E-6</v>
      </c>
      <c r="DF58" s="117">
        <v>2.4550833215769899E-5</v>
      </c>
      <c r="DG58" s="117">
        <v>4.8390286351108702E-6</v>
      </c>
      <c r="DH58" s="117">
        <v>2.1944041400667999E-6</v>
      </c>
      <c r="DI58" s="117">
        <v>-2.1680449989892901E-5</v>
      </c>
      <c r="DJ58" s="117">
        <v>-1.74655874834333E-6</v>
      </c>
      <c r="DK58" s="117">
        <v>1.02727831967118E-5</v>
      </c>
      <c r="DL58" s="117">
        <v>-3.60162725089938E-5</v>
      </c>
      <c r="DM58" s="117">
        <v>1.14006593763723E-6</v>
      </c>
      <c r="DN58" s="117">
        <v>1.8205551534953798E-5</v>
      </c>
      <c r="DO58" s="117">
        <v>-3.6863838109886E-6</v>
      </c>
      <c r="DP58" s="117">
        <v>-2.34487967965378E-5</v>
      </c>
      <c r="DQ58" s="117">
        <v>-1.41360413696928E-6</v>
      </c>
      <c r="DR58" s="117">
        <v>-1.0650246566346801E-5</v>
      </c>
      <c r="DS58" s="117">
        <v>8.5239815189503101E-6</v>
      </c>
      <c r="DT58" s="118">
        <v>1.83749014197234E-4</v>
      </c>
      <c r="DU58" s="117">
        <v>3.2732698190249001E-5</v>
      </c>
      <c r="DV58" s="117">
        <v>-8.0261829573241301E-5</v>
      </c>
      <c r="DW58" s="117">
        <v>8.3134823612265008E-6</v>
      </c>
      <c r="DX58" s="117">
        <v>2.7469400683885801E-5</v>
      </c>
      <c r="DY58" s="117">
        <v>6.7004892142036499E-5</v>
      </c>
      <c r="DZ58" s="117">
        <v>-6.5160838708146004E-5</v>
      </c>
      <c r="EA58" s="117">
        <v>-1.70614988274778E-5</v>
      </c>
      <c r="EB58" s="117">
        <v>-7.45260435705559E-6</v>
      </c>
      <c r="EC58" s="117">
        <v>-3.9650248438872503E-5</v>
      </c>
      <c r="ED58" s="117">
        <v>-7.1800137691155905E-5</v>
      </c>
      <c r="EE58" s="118">
        <v>-1.1573327741613701E-3</v>
      </c>
      <c r="EF58" s="117">
        <v>-4.4550703011148202E-5</v>
      </c>
      <c r="EG58" s="117">
        <v>-3.0170727331543501E-5</v>
      </c>
      <c r="EH58" s="117">
        <v>-4.4087884731025198E-6</v>
      </c>
      <c r="EI58" s="117">
        <v>4.1192430034893499E-5</v>
      </c>
      <c r="EJ58" s="117">
        <v>-3.9834390899114203E-5</v>
      </c>
      <c r="EK58" s="117">
        <v>-3.0024723086229201E-5</v>
      </c>
      <c r="EL58" s="117">
        <v>-5.0659420598047104E-6</v>
      </c>
      <c r="EM58" s="117">
        <v>8.6789272778673901E-5</v>
      </c>
      <c r="EN58" s="117">
        <v>3.4740664664040701E-5</v>
      </c>
      <c r="EO58" s="118">
        <v>-1.6889234777256901E-4</v>
      </c>
      <c r="EP58" s="117">
        <v>-3.44253323484315E-5</v>
      </c>
      <c r="EQ58" s="117">
        <v>2.33905313442395E-5</v>
      </c>
      <c r="ER58" s="118">
        <v>1.93515185662481E-4</v>
      </c>
      <c r="ES58" s="120">
        <v>-2.62644188687179E-5</v>
      </c>
    </row>
    <row r="59" spans="2:149" s="12" customFormat="1" ht="15.75" x14ac:dyDescent="0.25">
      <c r="B59" s="133" t="s">
        <v>86</v>
      </c>
      <c r="C59" s="1">
        <f>INDEX(Input_Cases!$B:$C,MATCH('D2T Male'!$B59,Input_Cases!$B:$B,0),2)</f>
        <v>0</v>
      </c>
      <c r="E59" s="50"/>
      <c r="F59" s="7"/>
      <c r="G59" s="205"/>
      <c r="H59" s="7" t="s">
        <v>52</v>
      </c>
      <c r="I59" s="22">
        <f t="shared" si="4"/>
        <v>0</v>
      </c>
      <c r="J59" s="23">
        <v>-0.176788334526641</v>
      </c>
      <c r="P59" s="7" t="str">
        <f t="shared" si="5"/>
        <v>X</v>
      </c>
      <c r="Q59" s="7" t="str">
        <f t="shared" si="3"/>
        <v>X</v>
      </c>
      <c r="R59" s="12" t="str">
        <v>CS</v>
      </c>
      <c r="S59" s="128" t="s">
        <v>52</v>
      </c>
      <c r="T59" s="117">
        <v>4.0376102074488898E-7</v>
      </c>
      <c r="U59" s="117">
        <v>3.8538874035940103E-5</v>
      </c>
      <c r="V59" s="117">
        <v>-2.8944794564967099E-7</v>
      </c>
      <c r="W59" s="117">
        <v>1.8531091796644E-6</v>
      </c>
      <c r="X59" s="117">
        <v>1.0875158231497E-5</v>
      </c>
      <c r="Y59" s="117">
        <v>1.1315160132063099E-5</v>
      </c>
      <c r="Z59" s="117">
        <v>-4.83913012094278E-5</v>
      </c>
      <c r="AA59" s="117">
        <v>-7.5920702364736402E-6</v>
      </c>
      <c r="AB59" s="117">
        <v>4.78400496954559E-6</v>
      </c>
      <c r="AC59" s="117">
        <v>8.5047730330584302E-6</v>
      </c>
      <c r="AD59" s="117">
        <v>4.9091824821056302E-6</v>
      </c>
      <c r="AE59" s="117">
        <v>-2.3940687016065801E-6</v>
      </c>
      <c r="AF59" s="117">
        <v>-1.53215145006886E-6</v>
      </c>
      <c r="AG59" s="117">
        <v>5.3880976428300701E-5</v>
      </c>
      <c r="AH59" s="117">
        <v>2.8979875852863401E-7</v>
      </c>
      <c r="AI59" s="117">
        <v>1.5483010690138201E-5</v>
      </c>
      <c r="AJ59" s="117">
        <v>1.5150886273773401E-6</v>
      </c>
      <c r="AK59" s="117">
        <v>4.8195760142221496E-6</v>
      </c>
      <c r="AL59" s="117">
        <v>5.4722715595763201E-7</v>
      </c>
      <c r="AM59" s="117">
        <v>-1.16995591189671E-6</v>
      </c>
      <c r="AN59" s="117">
        <v>1.27750340245737E-5</v>
      </c>
      <c r="AO59" s="117">
        <v>1.6126423676695E-6</v>
      </c>
      <c r="AP59" s="117">
        <v>4.2065660334796498E-5</v>
      </c>
      <c r="AQ59" s="117">
        <v>-1.50201391247788E-7</v>
      </c>
      <c r="AR59" s="117">
        <v>0</v>
      </c>
      <c r="AS59" s="117">
        <v>-3.0398539677442301E-5</v>
      </c>
      <c r="AT59" s="117">
        <v>-5.9857489840456203E-6</v>
      </c>
      <c r="AU59" s="117">
        <v>0</v>
      </c>
      <c r="AV59" s="117">
        <v>1.3015836576297001E-5</v>
      </c>
      <c r="AW59" s="117">
        <v>2.1181926082630699E-5</v>
      </c>
      <c r="AX59" s="117">
        <v>1.2412038215541199E-5</v>
      </c>
      <c r="AY59" s="117">
        <v>0</v>
      </c>
      <c r="AZ59" s="117">
        <v>-4.8656254227394798E-6</v>
      </c>
      <c r="BA59" s="118">
        <v>-1.17092042422505E-4</v>
      </c>
      <c r="BB59" s="117">
        <v>-2.2937288492677298E-5</v>
      </c>
      <c r="BC59" s="117">
        <v>-4.5898179927204402E-6</v>
      </c>
      <c r="BD59" s="117">
        <v>0</v>
      </c>
      <c r="BE59" s="117">
        <v>2.7234708997154701E-5</v>
      </c>
      <c r="BF59" s="117">
        <v>1.0831746932776701E-5</v>
      </c>
      <c r="BG59" s="118">
        <v>1.7130865905417899E-3</v>
      </c>
      <c r="BH59" s="117">
        <v>1.3247170004477699E-5</v>
      </c>
      <c r="BI59" s="117">
        <v>-5.5163840222686497E-7</v>
      </c>
      <c r="BJ59" s="117">
        <v>-5.7743913294353697E-5</v>
      </c>
      <c r="BK59" s="117">
        <v>-1.0852234148060499E-5</v>
      </c>
      <c r="BL59" s="117">
        <v>-4.0246112982688496E-6</v>
      </c>
      <c r="BM59" s="117">
        <v>1.75677196694653E-5</v>
      </c>
      <c r="BN59" s="117">
        <v>0</v>
      </c>
      <c r="BO59" s="117">
        <v>1.8086682161828899E-5</v>
      </c>
      <c r="BP59" s="117">
        <v>-3.17050847311206E-6</v>
      </c>
      <c r="BQ59" s="117">
        <v>-2.9425369368031699E-5</v>
      </c>
      <c r="BR59" s="117">
        <v>-1.2793992452249399E-5</v>
      </c>
      <c r="BS59" s="117">
        <v>-1.6612906483779501E-5</v>
      </c>
      <c r="BT59" s="117">
        <v>-5.8306926700960503E-5</v>
      </c>
      <c r="BU59" s="117">
        <v>-6.1877071742225198E-6</v>
      </c>
      <c r="BV59" s="117">
        <v>-3.5395688904117897E-5</v>
      </c>
      <c r="BW59" s="117">
        <v>-9.5670765023331007E-6</v>
      </c>
      <c r="BX59" s="117">
        <v>4.1543104004761501E-6</v>
      </c>
      <c r="BY59" s="117">
        <v>-1.44181755142659E-5</v>
      </c>
      <c r="BZ59" s="117">
        <v>0</v>
      </c>
      <c r="CA59" s="117">
        <v>2.0672125262241898E-5</v>
      </c>
      <c r="CB59" s="117">
        <v>-1.70091316144595E-5</v>
      </c>
      <c r="CC59" s="117">
        <v>-4.63669049953892E-6</v>
      </c>
      <c r="CD59" s="117">
        <v>5.8553647509501703E-6</v>
      </c>
      <c r="CE59" s="117">
        <v>0</v>
      </c>
      <c r="CF59" s="117">
        <v>0</v>
      </c>
      <c r="CG59" s="117">
        <v>0</v>
      </c>
      <c r="CH59" s="117">
        <v>6.3325702256160902E-9</v>
      </c>
      <c r="CI59" s="117">
        <v>-1.5049580750606001E-7</v>
      </c>
      <c r="CJ59" s="117">
        <v>-2.37480103752785E-7</v>
      </c>
      <c r="CK59" s="117">
        <v>3.5763464803356901E-7</v>
      </c>
      <c r="CL59" s="117">
        <v>6.5721592134520497E-7</v>
      </c>
      <c r="CM59" s="117">
        <v>6.1402816297697596E-8</v>
      </c>
      <c r="CN59" s="117">
        <v>-2.5459183361850598E-7</v>
      </c>
      <c r="CO59" s="117">
        <v>7.23619660415456E-7</v>
      </c>
      <c r="CP59" s="117">
        <v>-5.2073405455282296E-7</v>
      </c>
      <c r="CQ59" s="117">
        <v>-6.03235238268391E-7</v>
      </c>
      <c r="CR59" s="117">
        <v>-2.51584358924599E-7</v>
      </c>
      <c r="CS59" s="117">
        <v>3.7409302499022201E-7</v>
      </c>
      <c r="CT59" s="117">
        <v>-6.6599479683274695E-8</v>
      </c>
      <c r="CU59" s="117">
        <v>-9.7321114031571596E-8</v>
      </c>
      <c r="CV59" s="117">
        <v>1.9575527634638199E-8</v>
      </c>
      <c r="CW59" s="117">
        <v>6.2820780919257901E-7</v>
      </c>
      <c r="CX59" s="117">
        <v>1.5149006315142099E-6</v>
      </c>
      <c r="CY59" s="117">
        <v>1.1955121738490699E-7</v>
      </c>
      <c r="CZ59" s="117">
        <v>-6.7708953525848798E-7</v>
      </c>
      <c r="DA59" s="117">
        <v>-3.2848856407985099E-7</v>
      </c>
      <c r="DB59" s="117">
        <v>1.6477194877908901E-6</v>
      </c>
      <c r="DC59" s="117">
        <v>3.4715603732699499E-6</v>
      </c>
      <c r="DD59" s="117">
        <v>6.5024251625729504E-7</v>
      </c>
      <c r="DE59" s="117">
        <v>1.1440968166788601E-5</v>
      </c>
      <c r="DF59" s="117">
        <v>8.6171494828766103E-6</v>
      </c>
      <c r="DG59" s="117">
        <v>4.69017377564846E-7</v>
      </c>
      <c r="DH59" s="117">
        <v>-9.1495209857321399E-7</v>
      </c>
      <c r="DI59" s="117">
        <v>6.3923176564801003E-6</v>
      </c>
      <c r="DJ59" s="117">
        <v>-2.3946779452774698E-6</v>
      </c>
      <c r="DK59" s="117">
        <v>-1.05025139234396E-6</v>
      </c>
      <c r="DL59" s="117">
        <v>-1.23730294513118E-5</v>
      </c>
      <c r="DM59" s="117">
        <v>-5.3599326106923599E-7</v>
      </c>
      <c r="DN59" s="117">
        <v>4.2764158006466503E-6</v>
      </c>
      <c r="DO59" s="117">
        <v>-1.02752441558809E-5</v>
      </c>
      <c r="DP59" s="117">
        <v>-1.10151359112283E-5</v>
      </c>
      <c r="DQ59" s="117">
        <v>-1.6009110653191701E-6</v>
      </c>
      <c r="DR59" s="117">
        <v>9.9853094070937706E-6</v>
      </c>
      <c r="DS59" s="117">
        <v>2.0032036362518502E-6</v>
      </c>
      <c r="DT59" s="117">
        <v>-6.8760604762581904E-6</v>
      </c>
      <c r="DU59" s="117">
        <v>-7.6557078645014392E-6</v>
      </c>
      <c r="DV59" s="117">
        <v>-4.0126241993775901E-6</v>
      </c>
      <c r="DW59" s="117">
        <v>1.0952877709315001E-5</v>
      </c>
      <c r="DX59" s="117">
        <v>-2.0225850968173901E-5</v>
      </c>
      <c r="DY59" s="117">
        <v>-2.7129931391792799E-6</v>
      </c>
      <c r="DZ59" s="117">
        <v>4.0608266226363801E-7</v>
      </c>
      <c r="EA59" s="117">
        <v>-5.9262918786014898E-6</v>
      </c>
      <c r="EB59" s="117">
        <v>-3.0988808689427499E-6</v>
      </c>
      <c r="EC59" s="117">
        <v>3.41171263314044E-6</v>
      </c>
      <c r="ED59" s="117">
        <v>-1.36164219116061E-6</v>
      </c>
      <c r="EE59" s="117">
        <v>-1.16255427236979E-5</v>
      </c>
      <c r="EF59" s="117">
        <v>-3.8862487924003001E-5</v>
      </c>
      <c r="EG59" s="117">
        <v>2.1018657495245699E-6</v>
      </c>
      <c r="EH59" s="117">
        <v>-4.4969720143049003E-6</v>
      </c>
      <c r="EI59" s="117">
        <v>3.0935446087234099E-6</v>
      </c>
      <c r="EJ59" s="117">
        <v>-1.87333513820996E-5</v>
      </c>
      <c r="EK59" s="117">
        <v>-1.48331718124077E-7</v>
      </c>
      <c r="EL59" s="117">
        <v>-6.6255443444734697E-6</v>
      </c>
      <c r="EM59" s="117">
        <v>1.8410078128531401E-6</v>
      </c>
      <c r="EN59" s="117">
        <v>1.0203570104541001E-5</v>
      </c>
      <c r="EO59" s="118">
        <v>-1.1295724571064E-4</v>
      </c>
      <c r="EP59" s="117">
        <v>-5.2471102830043999E-5</v>
      </c>
      <c r="EQ59" s="117">
        <v>3.3698652187129797E-5</v>
      </c>
      <c r="ER59" s="117">
        <v>-3.77205334783326E-5</v>
      </c>
      <c r="ES59" s="120">
        <v>1.37187476825781E-5</v>
      </c>
    </row>
    <row r="60" spans="2:149" s="12" customFormat="1" ht="15.75" x14ac:dyDescent="0.25">
      <c r="B60" s="133" t="s">
        <v>87</v>
      </c>
      <c r="C60" s="1">
        <f>INDEX(Input_Cases!$B:$C,MATCH('D2T Male'!$B60,Input_Cases!$B:$B,0),2)</f>
        <v>0</v>
      </c>
      <c r="E60" s="50"/>
      <c r="F60" s="7"/>
      <c r="G60" s="205"/>
      <c r="H60" s="7" t="s">
        <v>76</v>
      </c>
      <c r="I60" s="22">
        <f t="shared" si="4"/>
        <v>0</v>
      </c>
      <c r="J60" s="23">
        <v>0.53780247549747195</v>
      </c>
      <c r="P60" s="7" t="str">
        <f t="shared" si="5"/>
        <v>X</v>
      </c>
      <c r="Q60" s="7" t="str">
        <f t="shared" si="3"/>
        <v>X</v>
      </c>
      <c r="R60" s="12" t="str">
        <v>CyF</v>
      </c>
      <c r="S60" s="128" t="s">
        <v>76</v>
      </c>
      <c r="T60" s="117">
        <v>4.46940177662089E-6</v>
      </c>
      <c r="U60" s="118">
        <v>-1.08303375546294E-4</v>
      </c>
      <c r="V60" s="117">
        <v>-4.8131520071285296E-6</v>
      </c>
      <c r="W60" s="117">
        <v>6.8469811211681304E-6</v>
      </c>
      <c r="X60" s="117">
        <v>-6.4936825459059805E-5</v>
      </c>
      <c r="Y60" s="117">
        <v>6.2946844353491296E-6</v>
      </c>
      <c r="Z60" s="118">
        <v>4.9004454569642904E-4</v>
      </c>
      <c r="AA60" s="117">
        <v>-6.8538416181279801E-5</v>
      </c>
      <c r="AB60" s="117">
        <v>1.4065108713993901E-5</v>
      </c>
      <c r="AC60" s="117">
        <v>3.5830784491195103E-5</v>
      </c>
      <c r="AD60" s="117">
        <v>3.0332734246460799E-5</v>
      </c>
      <c r="AE60" s="117">
        <v>1.6025370917408699E-5</v>
      </c>
      <c r="AF60" s="117">
        <v>-3.3432671161393498E-5</v>
      </c>
      <c r="AG60" s="118">
        <v>1.76724923816553E-4</v>
      </c>
      <c r="AH60" s="117">
        <v>6.6080674781057701E-6</v>
      </c>
      <c r="AI60" s="118">
        <v>1.8106863221993799E-4</v>
      </c>
      <c r="AJ60" s="117">
        <v>3.1991143165973799E-5</v>
      </c>
      <c r="AK60" s="117">
        <v>1.4559665930827901E-5</v>
      </c>
      <c r="AL60" s="117">
        <v>-1.3596467885955E-5</v>
      </c>
      <c r="AM60" s="117">
        <v>-3.1285773933757097E-5</v>
      </c>
      <c r="AN60" s="118">
        <v>-2.6816711364363799E-4</v>
      </c>
      <c r="AO60" s="117">
        <v>2.9115812347648599E-5</v>
      </c>
      <c r="AP60" s="118">
        <v>1.53701064632511E-4</v>
      </c>
      <c r="AQ60" s="117">
        <v>-1.3819992606561599E-6</v>
      </c>
      <c r="AR60" s="117">
        <v>0</v>
      </c>
      <c r="AS60" s="117">
        <v>1.4369209024271699E-5</v>
      </c>
      <c r="AT60" s="117">
        <v>-8.0804516374484005E-5</v>
      </c>
      <c r="AU60" s="117">
        <v>0</v>
      </c>
      <c r="AV60" s="117">
        <v>4.6933037468478799E-5</v>
      </c>
      <c r="AW60" s="118">
        <v>2.0770454184680699E-4</v>
      </c>
      <c r="AX60" s="117">
        <v>-1.01821329744247E-5</v>
      </c>
      <c r="AY60" s="117">
        <v>0</v>
      </c>
      <c r="AZ60" s="117">
        <v>-2.71098150347394E-5</v>
      </c>
      <c r="BA60" s="118">
        <v>2.5328315566769898E-4</v>
      </c>
      <c r="BB60" s="118">
        <v>-4.2948061933902802E-4</v>
      </c>
      <c r="BC60" s="118">
        <v>3.5616365856184698E-4</v>
      </c>
      <c r="BD60" s="118">
        <v>0</v>
      </c>
      <c r="BE60" s="117">
        <v>-1.88553420952479E-5</v>
      </c>
      <c r="BF60" s="118">
        <v>-5.7839894531651998E-4</v>
      </c>
      <c r="BG60" s="117">
        <v>1.3247170004517E-5</v>
      </c>
      <c r="BH60" s="118">
        <v>4.0743232120039399E-2</v>
      </c>
      <c r="BI60" s="117">
        <v>1.9882902867157499E-5</v>
      </c>
      <c r="BJ60" s="117">
        <v>-7.0721562664996805E-5</v>
      </c>
      <c r="BK60" s="117">
        <v>-1.21944628727003E-5</v>
      </c>
      <c r="BL60" s="117">
        <v>-1.9539419243005601E-5</v>
      </c>
      <c r="BM60" s="118">
        <v>-1.8079928399675801E-4</v>
      </c>
      <c r="BN60" s="118">
        <v>0</v>
      </c>
      <c r="BO60" s="118">
        <v>-1.4580150463033099E-4</v>
      </c>
      <c r="BP60" s="117">
        <v>2.8640725990474199E-5</v>
      </c>
      <c r="BQ60" s="117">
        <v>3.6514468784135001E-5</v>
      </c>
      <c r="BR60" s="117">
        <v>3.9372693542403603E-5</v>
      </c>
      <c r="BS60" s="117">
        <v>-2.24914851124183E-5</v>
      </c>
      <c r="BT60" s="117">
        <v>2.5336041561772601E-5</v>
      </c>
      <c r="BU60" s="117">
        <v>3.95146428982505E-5</v>
      </c>
      <c r="BV60" s="118">
        <v>1.17685451606034E-4</v>
      </c>
      <c r="BW60" s="117">
        <v>-2.1318107183286299E-6</v>
      </c>
      <c r="BX60" s="117">
        <v>2.15857925710304E-5</v>
      </c>
      <c r="BY60" s="118">
        <v>-3.2675728278836001E-3</v>
      </c>
      <c r="BZ60" s="118">
        <v>0</v>
      </c>
      <c r="CA60" s="117">
        <v>5.7006336313507597E-5</v>
      </c>
      <c r="CB60" s="118">
        <v>-7.7820607941260901E-4</v>
      </c>
      <c r="CC60" s="117">
        <v>2.69463244842833E-5</v>
      </c>
      <c r="CD60" s="118">
        <v>-1.98987305813836E-4</v>
      </c>
      <c r="CE60" s="118">
        <v>0</v>
      </c>
      <c r="CF60" s="118">
        <v>0</v>
      </c>
      <c r="CG60" s="118">
        <v>0</v>
      </c>
      <c r="CH60" s="117">
        <v>-3.6721628175745199E-9</v>
      </c>
      <c r="CI60" s="117">
        <v>7.3400956865215801E-6</v>
      </c>
      <c r="CJ60" s="117">
        <v>1.71392535379051E-6</v>
      </c>
      <c r="CK60" s="117">
        <v>-2.0461654988407599E-7</v>
      </c>
      <c r="CL60" s="117">
        <v>9.6035923957770209E-7</v>
      </c>
      <c r="CM60" s="117">
        <v>5.4304089275428002E-8</v>
      </c>
      <c r="CN60" s="117">
        <v>-3.11211981250431E-6</v>
      </c>
      <c r="CO60" s="117">
        <v>-6.2063422564385896E-6</v>
      </c>
      <c r="CP60" s="117">
        <v>2.1648477375758599E-6</v>
      </c>
      <c r="CQ60" s="117">
        <v>-1.9739621520737901E-6</v>
      </c>
      <c r="CR60" s="117">
        <v>3.5217752055018501E-6</v>
      </c>
      <c r="CS60" s="117">
        <v>-1.52656899042583E-6</v>
      </c>
      <c r="CT60" s="117">
        <v>1.19606506892224E-5</v>
      </c>
      <c r="CU60" s="117">
        <v>-2.2728659650110999E-6</v>
      </c>
      <c r="CV60" s="117">
        <v>-4.7595451842719199E-6</v>
      </c>
      <c r="CW60" s="117">
        <v>3.4719534888235298E-5</v>
      </c>
      <c r="CX60" s="117">
        <v>-3.02970474453486E-6</v>
      </c>
      <c r="CY60" s="117">
        <v>1.2979912932841101E-6</v>
      </c>
      <c r="CZ60" s="117">
        <v>-1.9007426210217399E-6</v>
      </c>
      <c r="DA60" s="117">
        <v>-8.9383104964076105E-7</v>
      </c>
      <c r="DB60" s="117">
        <v>1.22347202064531E-5</v>
      </c>
      <c r="DC60" s="117">
        <v>7.7984215091182906E-5</v>
      </c>
      <c r="DD60" s="117">
        <v>-1.7764379189719099E-7</v>
      </c>
      <c r="DE60" s="117">
        <v>-3.3779442866518702E-5</v>
      </c>
      <c r="DF60" s="117">
        <v>1.60473986949988E-5</v>
      </c>
      <c r="DG60" s="117">
        <v>8.2586086742014701E-7</v>
      </c>
      <c r="DH60" s="117">
        <v>7.4951279659630497E-7</v>
      </c>
      <c r="DI60" s="117">
        <v>-6.3527273639278801E-6</v>
      </c>
      <c r="DJ60" s="117">
        <v>-2.1549097526623499E-5</v>
      </c>
      <c r="DK60" s="118">
        <v>1.4641237868767999E-4</v>
      </c>
      <c r="DL60" s="117">
        <v>6.8512675139787999E-5</v>
      </c>
      <c r="DM60" s="117">
        <v>-1.4806420570196601E-5</v>
      </c>
      <c r="DN60" s="117">
        <v>-1.9046822773802299E-5</v>
      </c>
      <c r="DO60" s="117">
        <v>1.6056049948986001E-5</v>
      </c>
      <c r="DP60" s="117">
        <v>3.9413653654278799E-5</v>
      </c>
      <c r="DQ60" s="117">
        <v>-4.5766258377770102E-5</v>
      </c>
      <c r="DR60" s="118">
        <v>1.3057331122028499E-4</v>
      </c>
      <c r="DS60" s="117">
        <v>-3.8155150639491498E-5</v>
      </c>
      <c r="DT60" s="117">
        <v>-2.30818783937753E-5</v>
      </c>
      <c r="DU60" s="117">
        <v>-7.3067711665701801E-6</v>
      </c>
      <c r="DV60" s="117">
        <v>-3.8510295914076502E-5</v>
      </c>
      <c r="DW60" s="117">
        <v>1.25492333749257E-5</v>
      </c>
      <c r="DX60" s="117">
        <v>-2.88345102455195E-5</v>
      </c>
      <c r="DY60" s="117">
        <v>1.0355565533715899E-5</v>
      </c>
      <c r="DZ60" s="117">
        <v>5.8789531991728301E-5</v>
      </c>
      <c r="EA60" s="117">
        <v>-4.1265564104599199E-5</v>
      </c>
      <c r="EB60" s="117">
        <v>2.6976104385660401E-5</v>
      </c>
      <c r="EC60" s="118">
        <v>1.05302215495973E-4</v>
      </c>
      <c r="ED60" s="117">
        <v>2.1774286595918101E-5</v>
      </c>
      <c r="EE60" s="117">
        <v>2.7727545733591602E-5</v>
      </c>
      <c r="EF60" s="118">
        <v>2.5873371355568403E-4</v>
      </c>
      <c r="EG60" s="117">
        <v>8.4279431597585E-6</v>
      </c>
      <c r="EH60" s="117">
        <v>6.9609350542288397E-5</v>
      </c>
      <c r="EI60" s="117">
        <v>2.34867544944581E-5</v>
      </c>
      <c r="EJ60" s="117">
        <v>4.8502689910461602E-5</v>
      </c>
      <c r="EK60" s="118">
        <v>1.08396607629156E-4</v>
      </c>
      <c r="EL60" s="117">
        <v>1.57889458519555E-5</v>
      </c>
      <c r="EM60" s="117">
        <v>-4.60095021531611E-5</v>
      </c>
      <c r="EN60" s="118">
        <v>-2.4568731606591099E-4</v>
      </c>
      <c r="EO60" s="118">
        <v>1.52204359138623E-4</v>
      </c>
      <c r="EP60" s="117">
        <v>9.3790038568076502E-5</v>
      </c>
      <c r="EQ60" s="117">
        <v>-8.9011847795465204E-6</v>
      </c>
      <c r="ER60" s="118">
        <v>6.0159275765792899E-4</v>
      </c>
      <c r="ES60" s="120">
        <v>3.1001893685551001E-5</v>
      </c>
    </row>
    <row r="61" spans="2:149" s="12" customFormat="1" ht="15.75" x14ac:dyDescent="0.25">
      <c r="B61" s="133" t="s">
        <v>146</v>
      </c>
      <c r="C61" s="1">
        <f>INDEX(Input_Cases!$B:$C,MATCH('D2T Male'!$B61,Input_Cases!$B:$B,0),2)</f>
        <v>0</v>
      </c>
      <c r="E61" s="50"/>
      <c r="F61" s="7"/>
      <c r="G61" s="205"/>
      <c r="H61" s="7" t="s">
        <v>131</v>
      </c>
      <c r="I61" s="22">
        <f t="shared" si="4"/>
        <v>0</v>
      </c>
      <c r="J61" s="23">
        <v>-6.2229518792321803E-2</v>
      </c>
      <c r="P61" s="7" t="str">
        <f t="shared" si="5"/>
        <v>X</v>
      </c>
      <c r="Q61" s="7" t="str">
        <f t="shared" si="3"/>
        <v>X</v>
      </c>
      <c r="R61" s="12" t="str">
        <v>DDI</v>
      </c>
      <c r="S61" s="128" t="s">
        <v>131</v>
      </c>
      <c r="T61" s="117">
        <v>-4.9535417359244104E-7</v>
      </c>
      <c r="U61" s="117">
        <v>-3.3396129369224698E-6</v>
      </c>
      <c r="V61" s="117">
        <v>1.1769289322274199E-6</v>
      </c>
      <c r="W61" s="117">
        <v>1.0823351735695401E-6</v>
      </c>
      <c r="X61" s="117">
        <v>1.2160971523617899E-6</v>
      </c>
      <c r="Y61" s="117">
        <v>-5.8999230032288401E-6</v>
      </c>
      <c r="Z61" s="117">
        <v>5.43715567142461E-7</v>
      </c>
      <c r="AA61" s="117">
        <v>1.41246321887726E-6</v>
      </c>
      <c r="AB61" s="117">
        <v>-8.5650532467277597E-8</v>
      </c>
      <c r="AC61" s="117">
        <v>1.0399325011197301E-6</v>
      </c>
      <c r="AD61" s="117">
        <v>-9.6100954382646909E-7</v>
      </c>
      <c r="AE61" s="117">
        <v>1.4968478197992299E-6</v>
      </c>
      <c r="AF61" s="117">
        <v>-7.5583327646924401E-7</v>
      </c>
      <c r="AG61" s="117">
        <v>-5.5289858139999902E-6</v>
      </c>
      <c r="AH61" s="117">
        <v>-4.0734224309229501E-6</v>
      </c>
      <c r="AI61" s="117">
        <v>1.66809730907486E-6</v>
      </c>
      <c r="AJ61" s="117">
        <v>1.61807307490059E-6</v>
      </c>
      <c r="AK61" s="117">
        <v>-6.16970953766205E-6</v>
      </c>
      <c r="AL61" s="117">
        <v>5.6712933856735397E-6</v>
      </c>
      <c r="AM61" s="117">
        <v>4.9688953589779797E-7</v>
      </c>
      <c r="AN61" s="117">
        <v>2.0926314759031002E-6</v>
      </c>
      <c r="AO61" s="117">
        <v>4.03888267289908E-7</v>
      </c>
      <c r="AP61" s="117">
        <v>1.7389311482571699E-5</v>
      </c>
      <c r="AQ61" s="117">
        <v>4.4423344916840102E-7</v>
      </c>
      <c r="AR61" s="117">
        <v>0</v>
      </c>
      <c r="AS61" s="117">
        <v>-1.71596002652874E-5</v>
      </c>
      <c r="AT61" s="117">
        <v>1.0837825765846E-5</v>
      </c>
      <c r="AU61" s="117">
        <v>0</v>
      </c>
      <c r="AV61" s="117">
        <v>1.27153400899863E-5</v>
      </c>
      <c r="AW61" s="117">
        <v>8.9247899680138106E-6</v>
      </c>
      <c r="AX61" s="117">
        <v>-8.3411062649099102E-6</v>
      </c>
      <c r="AY61" s="117">
        <v>0</v>
      </c>
      <c r="AZ61" s="117">
        <v>-3.1646082505147502E-6</v>
      </c>
      <c r="BA61" s="117">
        <v>-3.5588166680988997E-5</v>
      </c>
      <c r="BB61" s="117">
        <v>-9.5316655162823699E-6</v>
      </c>
      <c r="BC61" s="117">
        <v>-9.08695527203468E-6</v>
      </c>
      <c r="BD61" s="117">
        <v>0</v>
      </c>
      <c r="BE61" s="117">
        <v>-3.4462407471629402E-6</v>
      </c>
      <c r="BF61" s="117">
        <v>1.23465684960883E-5</v>
      </c>
      <c r="BG61" s="117">
        <v>-5.5163840222738103E-7</v>
      </c>
      <c r="BH61" s="117">
        <v>1.9882902867133301E-5</v>
      </c>
      <c r="BI61" s="118">
        <v>1.9986519874104299E-4</v>
      </c>
      <c r="BJ61" s="117">
        <v>-7.1779810484655501E-6</v>
      </c>
      <c r="BK61" s="117">
        <v>-4.6872424045940503E-6</v>
      </c>
      <c r="BL61" s="117">
        <v>-2.1723335403291998E-6</v>
      </c>
      <c r="BM61" s="117">
        <v>1.5548680004216899E-6</v>
      </c>
      <c r="BN61" s="117">
        <v>0</v>
      </c>
      <c r="BO61" s="117">
        <v>-6.7158272473785301E-6</v>
      </c>
      <c r="BP61" s="117">
        <v>-3.9568270616336702E-6</v>
      </c>
      <c r="BQ61" s="117">
        <v>-2.6867624671117502E-5</v>
      </c>
      <c r="BR61" s="117">
        <v>1.42845954652839E-5</v>
      </c>
      <c r="BS61" s="117">
        <v>-5.8965092631707403E-6</v>
      </c>
      <c r="BT61" s="117">
        <v>3.4947205050941798E-6</v>
      </c>
      <c r="BU61" s="117">
        <v>1.8964761658403001E-6</v>
      </c>
      <c r="BV61" s="117">
        <v>-1.63296288451166E-5</v>
      </c>
      <c r="BW61" s="117">
        <v>-1.7687062044038299E-6</v>
      </c>
      <c r="BX61" s="117">
        <v>-1.1106863867241701E-5</v>
      </c>
      <c r="BY61" s="117">
        <v>-7.8203617754907305E-7</v>
      </c>
      <c r="BZ61" s="117">
        <v>0</v>
      </c>
      <c r="CA61" s="117">
        <v>5.6955541375644798E-6</v>
      </c>
      <c r="CB61" s="117">
        <v>2.7960652216687599E-5</v>
      </c>
      <c r="CC61" s="117">
        <v>-4.0859376722641301E-7</v>
      </c>
      <c r="CD61" s="117">
        <v>-1.0391249026556601E-6</v>
      </c>
      <c r="CE61" s="117">
        <v>0</v>
      </c>
      <c r="CF61" s="117">
        <v>0</v>
      </c>
      <c r="CG61" s="117">
        <v>0</v>
      </c>
      <c r="CH61" s="117">
        <v>-2.1153365764061901E-9</v>
      </c>
      <c r="CI61" s="117">
        <v>-2.8882818833435097E-7</v>
      </c>
      <c r="CJ61" s="117">
        <v>3.29239984192884E-8</v>
      </c>
      <c r="CK61" s="117">
        <v>1.9117796941276099E-7</v>
      </c>
      <c r="CL61" s="117">
        <v>6.3384396587515897E-8</v>
      </c>
      <c r="CM61" s="117">
        <v>-2.5095057146109198E-7</v>
      </c>
      <c r="CN61" s="117">
        <v>-2.27661498707299E-7</v>
      </c>
      <c r="CO61" s="117">
        <v>-2.25991139257335E-8</v>
      </c>
      <c r="CP61" s="117">
        <v>4.4048391464947099E-8</v>
      </c>
      <c r="CQ61" s="117">
        <v>-2.6680298059715499E-7</v>
      </c>
      <c r="CR61" s="117">
        <v>-2.1050192994908801E-8</v>
      </c>
      <c r="CS61" s="117">
        <v>8.6116090659650304E-8</v>
      </c>
      <c r="CT61" s="117">
        <v>-4.6549122819650198E-7</v>
      </c>
      <c r="CU61" s="117">
        <v>7.8501384629740302E-8</v>
      </c>
      <c r="CV61" s="117">
        <v>-2.23364055172463E-8</v>
      </c>
      <c r="CW61" s="117">
        <v>3.23043505341204E-7</v>
      </c>
      <c r="CX61" s="117">
        <v>5.62587712069505E-7</v>
      </c>
      <c r="CY61" s="117">
        <v>-1.1980716805906899E-7</v>
      </c>
      <c r="CZ61" s="117">
        <v>1.25150211552883E-7</v>
      </c>
      <c r="DA61" s="117">
        <v>6.2102964055144398E-8</v>
      </c>
      <c r="DB61" s="117">
        <v>6.9920998480759395E-7</v>
      </c>
      <c r="DC61" s="117">
        <v>2.4546081724880902E-7</v>
      </c>
      <c r="DD61" s="117">
        <v>-5.3317331367099102E-7</v>
      </c>
      <c r="DE61" s="117">
        <v>1.5221688686195201E-6</v>
      </c>
      <c r="DF61" s="117">
        <v>-2.0232441205616399E-6</v>
      </c>
      <c r="DG61" s="117">
        <v>-7.0681082415657196E-7</v>
      </c>
      <c r="DH61" s="117">
        <v>1.19578291916191E-6</v>
      </c>
      <c r="DI61" s="117">
        <v>1.83766384023355E-6</v>
      </c>
      <c r="DJ61" s="117">
        <v>-6.8330637101293797E-8</v>
      </c>
      <c r="DK61" s="117">
        <v>-2.59650087838509E-6</v>
      </c>
      <c r="DL61" s="117">
        <v>-5.6341765510117098E-6</v>
      </c>
      <c r="DM61" s="117">
        <v>-3.8833035943842898E-7</v>
      </c>
      <c r="DN61" s="117">
        <v>1.0132732090168901E-6</v>
      </c>
      <c r="DO61" s="117">
        <v>-4.0161287728124301E-6</v>
      </c>
      <c r="DP61" s="117">
        <v>-6.3265089728112999E-7</v>
      </c>
      <c r="DQ61" s="117">
        <v>2.0622184194165102E-6</v>
      </c>
      <c r="DR61" s="117">
        <v>-1.9453028832396699E-6</v>
      </c>
      <c r="DS61" s="117">
        <v>-2.47503027104417E-6</v>
      </c>
      <c r="DT61" s="117">
        <v>1.8779964373311199E-6</v>
      </c>
      <c r="DU61" s="117">
        <v>-3.4753532810941499E-6</v>
      </c>
      <c r="DV61" s="117">
        <v>1.88196063261509E-6</v>
      </c>
      <c r="DW61" s="117">
        <v>-1.6305074775160701E-6</v>
      </c>
      <c r="DX61" s="117">
        <v>1.40321329636173E-6</v>
      </c>
      <c r="DY61" s="117">
        <v>-4.9200747060818904E-6</v>
      </c>
      <c r="DZ61" s="117">
        <v>3.96211450588538E-6</v>
      </c>
      <c r="EA61" s="117">
        <v>-1.1771684388897199E-5</v>
      </c>
      <c r="EB61" s="117">
        <v>2.5513236742951001E-6</v>
      </c>
      <c r="EC61" s="117">
        <v>8.5188143627156106E-6</v>
      </c>
      <c r="ED61" s="117">
        <v>-1.2326718130762999E-5</v>
      </c>
      <c r="EE61" s="117">
        <v>3.9989718998283498E-7</v>
      </c>
      <c r="EF61" s="117">
        <v>-1.1611683371901301E-5</v>
      </c>
      <c r="EG61" s="117">
        <v>6.6135878503438499E-6</v>
      </c>
      <c r="EH61" s="117">
        <v>5.6616339010644399E-6</v>
      </c>
      <c r="EI61" s="117">
        <v>-1.1404256297612E-6</v>
      </c>
      <c r="EJ61" s="117">
        <v>1.6906723480727601E-5</v>
      </c>
      <c r="EK61" s="117">
        <v>4.42554175884771E-6</v>
      </c>
      <c r="EL61" s="117">
        <v>4.9797974229462998E-8</v>
      </c>
      <c r="EM61" s="117">
        <v>8.5279969293440204E-6</v>
      </c>
      <c r="EN61" s="117">
        <v>-2.1076388069001599E-5</v>
      </c>
      <c r="EO61" s="117">
        <v>2.1729207671653502E-6</v>
      </c>
      <c r="EP61" s="117">
        <v>6.8707779104860403E-6</v>
      </c>
      <c r="EQ61" s="117">
        <v>-2.4965196923329601E-5</v>
      </c>
      <c r="ER61" s="117">
        <v>-2.3642683691127799E-5</v>
      </c>
      <c r="ES61" s="120">
        <v>1.7844535519153101E-5</v>
      </c>
    </row>
    <row r="62" spans="2:149" s="12" customFormat="1" ht="15.75" x14ac:dyDescent="0.25">
      <c r="B62" s="133" t="s">
        <v>88</v>
      </c>
      <c r="C62" s="1">
        <f>INDEX(Input_Cases!$B:$C,MATCH('D2T Male'!$B62,Input_Cases!$B:$B,0),2)</f>
        <v>0</v>
      </c>
      <c r="E62" s="50"/>
      <c r="F62" s="7"/>
      <c r="G62" s="205"/>
      <c r="H62" s="7" t="s">
        <v>53</v>
      </c>
      <c r="I62" s="22">
        <f t="shared" si="4"/>
        <v>0</v>
      </c>
      <c r="J62" s="23">
        <v>-0.76777250232574101</v>
      </c>
      <c r="P62" s="7" t="str">
        <f t="shared" si="5"/>
        <v>X</v>
      </c>
      <c r="Q62" s="7" t="str">
        <f t="shared" si="3"/>
        <v>X</v>
      </c>
      <c r="R62" s="12" t="str">
        <v>Dem</v>
      </c>
      <c r="S62" s="128" t="s">
        <v>53</v>
      </c>
      <c r="T62" s="117">
        <v>4.3601749907752403E-5</v>
      </c>
      <c r="U62" s="118">
        <v>1.9955339748570599E-4</v>
      </c>
      <c r="V62" s="117">
        <v>8.0474395938129104E-6</v>
      </c>
      <c r="W62" s="117">
        <v>2.81443489870602E-6</v>
      </c>
      <c r="X62" s="117">
        <v>-6.1043657068348503E-6</v>
      </c>
      <c r="Y62" s="117">
        <v>3.5947275332726602E-5</v>
      </c>
      <c r="Z62" s="117">
        <v>1.2389748855977401E-5</v>
      </c>
      <c r="AA62" s="118">
        <v>3.45876205812707E-4</v>
      </c>
      <c r="AB62" s="117">
        <v>-9.0648484500707393E-6</v>
      </c>
      <c r="AC62" s="117">
        <v>8.0728175346653294E-6</v>
      </c>
      <c r="AD62" s="117">
        <v>-1.5394283464063801E-5</v>
      </c>
      <c r="AE62" s="117">
        <v>5.7732798332242497E-6</v>
      </c>
      <c r="AF62" s="117">
        <v>-8.1205400858071301E-6</v>
      </c>
      <c r="AG62" s="118">
        <v>1.56949615063875E-4</v>
      </c>
      <c r="AH62" s="117">
        <v>-1.1801226842857299E-5</v>
      </c>
      <c r="AI62" s="118">
        <v>5.2154665692983899E-4</v>
      </c>
      <c r="AJ62" s="117">
        <v>8.9090074064432199E-6</v>
      </c>
      <c r="AK62" s="117">
        <v>-1.3674032414462E-5</v>
      </c>
      <c r="AL62" s="117">
        <v>9.9316438429453298E-6</v>
      </c>
      <c r="AM62" s="117">
        <v>-3.0671844704261201E-5</v>
      </c>
      <c r="AN62" s="117">
        <v>-7.5915012691802498E-6</v>
      </c>
      <c r="AO62" s="117">
        <v>-6.0551907818055397E-6</v>
      </c>
      <c r="AP62" s="118">
        <v>3.54426095745168E-4</v>
      </c>
      <c r="AQ62" s="117">
        <v>-2.52182698631851E-5</v>
      </c>
      <c r="AR62" s="117">
        <v>0</v>
      </c>
      <c r="AS62" s="118">
        <v>-2.60350177416494E-4</v>
      </c>
      <c r="AT62" s="118">
        <v>1.5120685423592901E-4</v>
      </c>
      <c r="AU62" s="118">
        <v>0</v>
      </c>
      <c r="AV62" s="117">
        <v>2.0794873431463602E-6</v>
      </c>
      <c r="AW62" s="118">
        <v>-2.4429543088861998E-4</v>
      </c>
      <c r="AX62" s="117">
        <v>4.8138119858514497E-5</v>
      </c>
      <c r="AY62" s="117">
        <v>0</v>
      </c>
      <c r="AZ62" s="117">
        <v>-1.31823168182082E-6</v>
      </c>
      <c r="BA62" s="118">
        <v>-9.1025245460055605E-4</v>
      </c>
      <c r="BB62" s="117">
        <v>-1.0301107221246E-5</v>
      </c>
      <c r="BC62" s="118">
        <v>-3.6743003954292999E-4</v>
      </c>
      <c r="BD62" s="118">
        <v>0</v>
      </c>
      <c r="BE62" s="117">
        <v>2.9652234154060301E-5</v>
      </c>
      <c r="BF62" s="118">
        <v>-5.80787152755111E-4</v>
      </c>
      <c r="BG62" s="117">
        <v>-5.7743913294548298E-5</v>
      </c>
      <c r="BH62" s="117">
        <v>-7.0721562666293796E-5</v>
      </c>
      <c r="BI62" s="117">
        <v>-7.1779810484610896E-6</v>
      </c>
      <c r="BJ62" s="118">
        <v>7.6127203183957897E-3</v>
      </c>
      <c r="BK62" s="117">
        <v>1.46598873944311E-6</v>
      </c>
      <c r="BL62" s="117">
        <v>-3.3717693224519803E-5</v>
      </c>
      <c r="BM62" s="117">
        <v>1.0097313884205799E-5</v>
      </c>
      <c r="BN62" s="117">
        <v>0</v>
      </c>
      <c r="BO62" s="118">
        <v>2.97682674745728E-4</v>
      </c>
      <c r="BP62" s="117">
        <v>-2.9526253402591599E-5</v>
      </c>
      <c r="BQ62" s="117">
        <v>-2.7805329721807199E-5</v>
      </c>
      <c r="BR62" s="118">
        <v>-1.11905157623321E-4</v>
      </c>
      <c r="BS62" s="117">
        <v>-2.5478174788844699E-5</v>
      </c>
      <c r="BT62" s="117">
        <v>-6.16578562993587E-5</v>
      </c>
      <c r="BU62" s="117">
        <v>-2.5520470684048101E-6</v>
      </c>
      <c r="BV62" s="118">
        <v>-7.7364362519195004E-4</v>
      </c>
      <c r="BW62" s="117">
        <v>-1.9762132794623799E-5</v>
      </c>
      <c r="BX62" s="117">
        <v>6.4290716283944399E-5</v>
      </c>
      <c r="BY62" s="118">
        <v>3.4700800353636201E-4</v>
      </c>
      <c r="BZ62" s="118">
        <v>0</v>
      </c>
      <c r="CA62" s="117">
        <v>2.21141750652433E-5</v>
      </c>
      <c r="CB62" s="118">
        <v>3.17945505332303E-4</v>
      </c>
      <c r="CC62" s="117">
        <v>-1.14509401897539E-5</v>
      </c>
      <c r="CD62" s="117">
        <v>2.43024203617002E-5</v>
      </c>
      <c r="CE62" s="117">
        <v>0</v>
      </c>
      <c r="CF62" s="117">
        <v>0</v>
      </c>
      <c r="CG62" s="117">
        <v>0</v>
      </c>
      <c r="CH62" s="117">
        <v>3.6254481429130401E-7</v>
      </c>
      <c r="CI62" s="117">
        <v>7.4879018472360803E-6</v>
      </c>
      <c r="CJ62" s="117">
        <v>-4.7894826046567898E-6</v>
      </c>
      <c r="CK62" s="117">
        <v>3.56402018652378E-6</v>
      </c>
      <c r="CL62" s="118">
        <v>-1.00289884225879E-4</v>
      </c>
      <c r="CM62" s="117">
        <v>-1.9961220806797701E-6</v>
      </c>
      <c r="CN62" s="117">
        <v>3.2785682148074002E-6</v>
      </c>
      <c r="CO62" s="117">
        <v>-2.95785077714166E-7</v>
      </c>
      <c r="CP62" s="117">
        <v>-2.65925300149096E-6</v>
      </c>
      <c r="CQ62" s="117">
        <v>-4.9245896566255703E-6</v>
      </c>
      <c r="CR62" s="117">
        <v>1.8244760852202299E-7</v>
      </c>
      <c r="CS62" s="117">
        <v>1.0234490109881299E-5</v>
      </c>
      <c r="CT62" s="117">
        <v>-4.3710199747144503E-6</v>
      </c>
      <c r="CU62" s="117">
        <v>-6.9378663147733103E-6</v>
      </c>
      <c r="CV62" s="117">
        <v>4.82384201270481E-6</v>
      </c>
      <c r="CW62" s="117">
        <v>-5.9194633952166796E-6</v>
      </c>
      <c r="CX62" s="117">
        <v>1.2366282182100599E-5</v>
      </c>
      <c r="CY62" s="117">
        <v>-1.46312476067182E-6</v>
      </c>
      <c r="CZ62" s="117">
        <v>-2.0724629260474199E-6</v>
      </c>
      <c r="DA62" s="117">
        <v>-3.9713356032674601E-8</v>
      </c>
      <c r="DB62" s="117">
        <v>2.4799818789232E-5</v>
      </c>
      <c r="DC62" s="117">
        <v>7.3384874337683399E-6</v>
      </c>
      <c r="DD62" s="117">
        <v>-2.6426978555342398E-6</v>
      </c>
      <c r="DE62" s="117">
        <v>-1.45717125805592E-5</v>
      </c>
      <c r="DF62" s="117">
        <v>-5.2905471881879499E-6</v>
      </c>
      <c r="DG62" s="117">
        <v>-4.5904048244473002E-6</v>
      </c>
      <c r="DH62" s="117">
        <v>8.9787252184478404E-5</v>
      </c>
      <c r="DI62" s="117">
        <v>1.87378374940703E-5</v>
      </c>
      <c r="DJ62" s="117">
        <v>1.37496845667849E-5</v>
      </c>
      <c r="DK62" s="117">
        <v>-3.3617378499384999E-5</v>
      </c>
      <c r="DL62" s="117">
        <v>-9.5598882390863507E-6</v>
      </c>
      <c r="DM62" s="118">
        <v>1.10133132279557E-4</v>
      </c>
      <c r="DN62" s="118">
        <v>-7.0730607201242304E-4</v>
      </c>
      <c r="DO62" s="117">
        <v>1.9458750945476001E-5</v>
      </c>
      <c r="DP62" s="117">
        <v>-3.5250324673111898E-5</v>
      </c>
      <c r="DQ62" s="117">
        <v>3.6643864049648299E-5</v>
      </c>
      <c r="DR62" s="117">
        <v>1.5399401546578101E-6</v>
      </c>
      <c r="DS62" s="117">
        <v>-1.7991106615368499E-5</v>
      </c>
      <c r="DT62" s="117">
        <v>-1.7506654464186199E-5</v>
      </c>
      <c r="DU62" s="117">
        <v>-7.3142801003664803E-5</v>
      </c>
      <c r="DV62" s="117">
        <v>-6.3144820242685301E-6</v>
      </c>
      <c r="DW62" s="117">
        <v>-9.5581013634486801E-6</v>
      </c>
      <c r="DX62" s="118">
        <v>-1.4601025524228699E-4</v>
      </c>
      <c r="DY62" s="117">
        <v>1.29799792162539E-5</v>
      </c>
      <c r="DZ62" s="117">
        <v>-6.2708946262084804E-6</v>
      </c>
      <c r="EA62" s="117">
        <v>-3.5588363548186901E-5</v>
      </c>
      <c r="EB62" s="117">
        <v>-4.7978095750213897E-5</v>
      </c>
      <c r="EC62" s="117">
        <v>-7.6884879610696907E-5</v>
      </c>
      <c r="ED62" s="117">
        <v>1.1735318941155901E-6</v>
      </c>
      <c r="EE62" s="117">
        <v>2.5507663892738901E-5</v>
      </c>
      <c r="EF62" s="117">
        <v>4.4790015435496498E-5</v>
      </c>
      <c r="EG62" s="117">
        <v>-4.38002191595674E-5</v>
      </c>
      <c r="EH62" s="117">
        <v>1.36816622650357E-5</v>
      </c>
      <c r="EI62" s="117">
        <v>-1.96801519640685E-5</v>
      </c>
      <c r="EJ62" s="117">
        <v>-3.7428678155224198E-5</v>
      </c>
      <c r="EK62" s="117">
        <v>-1.4270743688455499E-5</v>
      </c>
      <c r="EL62" s="117">
        <v>6.6587189903090797E-6</v>
      </c>
      <c r="EM62" s="117">
        <v>2.6149445797882601E-6</v>
      </c>
      <c r="EN62" s="117">
        <v>9.2606542364084695E-6</v>
      </c>
      <c r="EO62" s="117">
        <v>-4.5378084914824201E-5</v>
      </c>
      <c r="EP62" s="117">
        <v>6.4115139149496903E-5</v>
      </c>
      <c r="EQ62" s="117">
        <v>3.2618248872473097E-5</v>
      </c>
      <c r="ER62" s="117">
        <v>2.18507368798215E-5</v>
      </c>
      <c r="ES62" s="120">
        <v>-9.1990798744521403E-5</v>
      </c>
    </row>
    <row r="63" spans="2:149" s="12" customFormat="1" ht="15.75" x14ac:dyDescent="0.25">
      <c r="B63" s="133" t="s">
        <v>89</v>
      </c>
      <c r="C63" s="1">
        <f>INDEX(Input_Cases!$B:$C,MATCH('D2T Male'!$B63,Input_Cases!$B:$B,0),2)</f>
        <v>0</v>
      </c>
      <c r="E63" s="50"/>
      <c r="F63" s="7"/>
      <c r="G63" s="205"/>
      <c r="H63" s="7" t="s">
        <v>54</v>
      </c>
      <c r="I63" s="22">
        <f t="shared" si="4"/>
        <v>0</v>
      </c>
      <c r="J63" s="23">
        <v>0.105022078636024</v>
      </c>
      <c r="P63" s="7" t="str">
        <f t="shared" si="5"/>
        <v>X</v>
      </c>
      <c r="Q63" s="7" t="str">
        <f t="shared" si="3"/>
        <v>X</v>
      </c>
      <c r="R63" s="12" t="str">
        <v>Dep</v>
      </c>
      <c r="S63" s="128" t="s">
        <v>54</v>
      </c>
      <c r="T63" s="117">
        <v>8.1482755482484303E-7</v>
      </c>
      <c r="U63" s="117">
        <v>1.10040632689955E-6</v>
      </c>
      <c r="V63" s="117">
        <v>-1.39512366107256E-6</v>
      </c>
      <c r="W63" s="117">
        <v>4.3418991313816299E-7</v>
      </c>
      <c r="X63" s="117">
        <v>-3.6284305761801099E-6</v>
      </c>
      <c r="Y63" s="117">
        <v>-6.9658204682431099E-6</v>
      </c>
      <c r="Z63" s="117">
        <v>2.96914905467745E-5</v>
      </c>
      <c r="AA63" s="117">
        <v>-7.7813713489638303E-7</v>
      </c>
      <c r="AB63" s="117">
        <v>-1.9867268309444901E-6</v>
      </c>
      <c r="AC63" s="117">
        <v>-1.0389157701125901E-5</v>
      </c>
      <c r="AD63" s="117">
        <v>2.3831299610617299E-6</v>
      </c>
      <c r="AE63" s="117">
        <v>4.47589209533998E-6</v>
      </c>
      <c r="AF63" s="117">
        <v>-5.6671275481930396E-7</v>
      </c>
      <c r="AG63" s="117">
        <v>2.2496674744547199E-5</v>
      </c>
      <c r="AH63" s="117">
        <v>1.54371520096041E-7</v>
      </c>
      <c r="AI63" s="117">
        <v>-2.8781612907035601E-5</v>
      </c>
      <c r="AJ63" s="117">
        <v>-5.0076114752438798E-6</v>
      </c>
      <c r="AK63" s="117">
        <v>1.7047627499383999E-6</v>
      </c>
      <c r="AL63" s="117">
        <v>3.2690031944951799E-7</v>
      </c>
      <c r="AM63" s="117">
        <v>2.9025090962189802E-6</v>
      </c>
      <c r="AN63" s="117">
        <v>-7.1587172967735696E-6</v>
      </c>
      <c r="AO63" s="117">
        <v>-8.9549192986891296E-7</v>
      </c>
      <c r="AP63" s="117">
        <v>-2.83517638604813E-5</v>
      </c>
      <c r="AQ63" s="117">
        <v>6.8997206747965997E-8</v>
      </c>
      <c r="AR63" s="117">
        <v>0</v>
      </c>
      <c r="AS63" s="117">
        <v>8.9974695499356599E-6</v>
      </c>
      <c r="AT63" s="117">
        <v>-3.8169998215215903E-5</v>
      </c>
      <c r="AU63" s="117">
        <v>0</v>
      </c>
      <c r="AV63" s="117">
        <v>-5.1839035901236E-6</v>
      </c>
      <c r="AW63" s="117">
        <v>-2.5555586795287001E-5</v>
      </c>
      <c r="AX63" s="117">
        <v>-1.84732461126144E-5</v>
      </c>
      <c r="AY63" s="117">
        <v>0</v>
      </c>
      <c r="AZ63" s="117">
        <v>-2.2533036794158601E-6</v>
      </c>
      <c r="BA63" s="117">
        <v>1.9748405236594099E-5</v>
      </c>
      <c r="BB63" s="117">
        <v>-9.637932229363699E-7</v>
      </c>
      <c r="BC63" s="117">
        <v>-2.5743866819712001E-6</v>
      </c>
      <c r="BD63" s="117">
        <v>0</v>
      </c>
      <c r="BE63" s="117">
        <v>1.2352973040443801E-6</v>
      </c>
      <c r="BF63" s="117">
        <v>-2.8509748082943801E-5</v>
      </c>
      <c r="BG63" s="117">
        <v>-1.0852234148060901E-5</v>
      </c>
      <c r="BH63" s="117">
        <v>-1.2194462872727999E-5</v>
      </c>
      <c r="BI63" s="117">
        <v>-4.6872424045940698E-6</v>
      </c>
      <c r="BJ63" s="117">
        <v>1.4659887394397401E-6</v>
      </c>
      <c r="BK63" s="118">
        <v>1.8978507732877499E-4</v>
      </c>
      <c r="BL63" s="117">
        <v>-5.4011188244291903E-6</v>
      </c>
      <c r="BM63" s="117">
        <v>-1.4567481445007899E-6</v>
      </c>
      <c r="BN63" s="117">
        <v>0</v>
      </c>
      <c r="BO63" s="117">
        <v>6.8865230482061702E-6</v>
      </c>
      <c r="BP63" s="117">
        <v>-3.8796520416140899E-6</v>
      </c>
      <c r="BQ63" s="117">
        <v>-1.99429958039296E-5</v>
      </c>
      <c r="BR63" s="117">
        <v>2.24726765062306E-5</v>
      </c>
      <c r="BS63" s="117">
        <v>-4.8885481853257304E-6</v>
      </c>
      <c r="BT63" s="117">
        <v>-1.8974050874985799E-5</v>
      </c>
      <c r="BU63" s="117">
        <v>-1.5044748560015898E-8</v>
      </c>
      <c r="BV63" s="117">
        <v>-1.25260868854422E-5</v>
      </c>
      <c r="BW63" s="117">
        <v>-2.3843181774165898E-6</v>
      </c>
      <c r="BX63" s="117">
        <v>-6.1501786382794597E-6</v>
      </c>
      <c r="BY63" s="117">
        <v>-2.1814840974796201E-5</v>
      </c>
      <c r="BZ63" s="117">
        <v>0</v>
      </c>
      <c r="CA63" s="117">
        <v>-5.41514098874491E-5</v>
      </c>
      <c r="CB63" s="117">
        <v>-2.4933332057893399E-5</v>
      </c>
      <c r="CC63" s="117">
        <v>-5.09204202902496E-6</v>
      </c>
      <c r="CD63" s="117">
        <v>-4.7401762959192798E-6</v>
      </c>
      <c r="CE63" s="117">
        <v>0</v>
      </c>
      <c r="CF63" s="117">
        <v>0</v>
      </c>
      <c r="CG63" s="117">
        <v>0</v>
      </c>
      <c r="CH63" s="117">
        <v>-4.22764589716456E-9</v>
      </c>
      <c r="CI63" s="117">
        <v>2.7867380409815399E-7</v>
      </c>
      <c r="CJ63" s="117">
        <v>-1.15232587809139E-7</v>
      </c>
      <c r="CK63" s="117">
        <v>-6.3112663009884E-8</v>
      </c>
      <c r="CL63" s="117">
        <v>-1.4155976622150899E-7</v>
      </c>
      <c r="CM63" s="117">
        <v>2.35520574897556E-7</v>
      </c>
      <c r="CN63" s="117">
        <v>2.5659852257340302E-7</v>
      </c>
      <c r="CO63" s="117">
        <v>-2.5568052947189601E-7</v>
      </c>
      <c r="CP63" s="117">
        <v>-3.73338535806191E-8</v>
      </c>
      <c r="CQ63" s="117">
        <v>3.7424771684145903E-7</v>
      </c>
      <c r="CR63" s="117">
        <v>1.00676823493717E-7</v>
      </c>
      <c r="CS63" s="117">
        <v>1.06964252256574E-7</v>
      </c>
      <c r="CT63" s="117">
        <v>3.33123826782063E-7</v>
      </c>
      <c r="CU63" s="117">
        <v>2.9909341158382E-7</v>
      </c>
      <c r="CV63" s="117">
        <v>3.4532115671431597E-8</v>
      </c>
      <c r="CW63" s="117">
        <v>8.7827323056590698E-8</v>
      </c>
      <c r="CX63" s="117">
        <v>-3.5853672850136999E-7</v>
      </c>
      <c r="CY63" s="117">
        <v>2.5288519771477E-7</v>
      </c>
      <c r="CZ63" s="117">
        <v>-2.9759473970038602E-7</v>
      </c>
      <c r="DA63" s="117">
        <v>-1.2980113620661699E-7</v>
      </c>
      <c r="DB63" s="117">
        <v>8.0768901315999697E-7</v>
      </c>
      <c r="DC63" s="117">
        <v>8.7059451487665504E-7</v>
      </c>
      <c r="DD63" s="117">
        <v>-1.15592271413498E-6</v>
      </c>
      <c r="DE63" s="117">
        <v>-1.3950381964247E-6</v>
      </c>
      <c r="DF63" s="117">
        <v>-1.6346652738036099E-6</v>
      </c>
      <c r="DG63" s="117">
        <v>1.9521841451874401E-7</v>
      </c>
      <c r="DH63" s="117">
        <v>-1.3609186368876601E-6</v>
      </c>
      <c r="DI63" s="117">
        <v>6.0543309733715199E-7</v>
      </c>
      <c r="DJ63" s="117">
        <v>1.3500142773308E-6</v>
      </c>
      <c r="DK63" s="117">
        <v>-1.56367510649737E-6</v>
      </c>
      <c r="DL63" s="117">
        <v>-1.21051704744804E-5</v>
      </c>
      <c r="DM63" s="117">
        <v>-4.6414765941232798E-7</v>
      </c>
      <c r="DN63" s="117">
        <v>-1.2153552533407899E-7</v>
      </c>
      <c r="DO63" s="117">
        <v>-7.5279559004836199E-7</v>
      </c>
      <c r="DP63" s="117">
        <v>-6.7019088835491795E-5</v>
      </c>
      <c r="DQ63" s="117">
        <v>-4.0372481375603196E-6</v>
      </c>
      <c r="DR63" s="117">
        <v>7.5542493908097396E-7</v>
      </c>
      <c r="DS63" s="117">
        <v>-3.37138644505908E-6</v>
      </c>
      <c r="DT63" s="117">
        <v>-3.5425012657170999E-7</v>
      </c>
      <c r="DU63" s="117">
        <v>1.04560180185827E-5</v>
      </c>
      <c r="DV63" s="117">
        <v>1.4060120006609799E-6</v>
      </c>
      <c r="DW63" s="117">
        <v>1.62988811853825E-6</v>
      </c>
      <c r="DX63" s="117">
        <v>2.2362919004570899E-7</v>
      </c>
      <c r="DY63" s="117">
        <v>6.4249189522699098E-6</v>
      </c>
      <c r="DZ63" s="117">
        <v>-5.6844199599234703E-6</v>
      </c>
      <c r="EA63" s="117">
        <v>4.3339878686389898E-6</v>
      </c>
      <c r="EB63" s="117">
        <v>-3.59252636729544E-6</v>
      </c>
      <c r="EC63" s="117">
        <v>5.1117493116922296E-6</v>
      </c>
      <c r="ED63" s="117">
        <v>-1.3078953044937699E-5</v>
      </c>
      <c r="EE63" s="117">
        <v>-9.7437056437844002E-7</v>
      </c>
      <c r="EF63" s="117">
        <v>1.5763885691664999E-5</v>
      </c>
      <c r="EG63" s="117">
        <v>-5.4775629637075396E-6</v>
      </c>
      <c r="EH63" s="117">
        <v>4.31988627192776E-6</v>
      </c>
      <c r="EI63" s="117">
        <v>-2.70658337674731E-6</v>
      </c>
      <c r="EJ63" s="117">
        <v>6.1952914740318298E-6</v>
      </c>
      <c r="EK63" s="117">
        <v>-1.2852176836253399E-7</v>
      </c>
      <c r="EL63" s="117">
        <v>4.0133576669302302E-6</v>
      </c>
      <c r="EM63" s="117">
        <v>1.04038792121859E-5</v>
      </c>
      <c r="EN63" s="117">
        <v>-1.2037219450796101E-5</v>
      </c>
      <c r="EO63" s="117">
        <v>1.31665570163941E-5</v>
      </c>
      <c r="EP63" s="117">
        <v>-1.15833036341867E-5</v>
      </c>
      <c r="EQ63" s="117">
        <v>-7.3301350405672702E-6</v>
      </c>
      <c r="ER63" s="117">
        <v>2.2980260946808602E-6</v>
      </c>
      <c r="ES63" s="120">
        <v>8.47746975886584E-6</v>
      </c>
    </row>
    <row r="64" spans="2:149" s="12" customFormat="1" ht="15.75" x14ac:dyDescent="0.25">
      <c r="B64" s="133" t="s">
        <v>90</v>
      </c>
      <c r="C64" s="1">
        <f>INDEX(Input_Cases!$B:$C,MATCH('D2T Male'!$B64,Input_Cases!$B:$B,0),2)</f>
        <v>0</v>
      </c>
      <c r="E64" s="50"/>
      <c r="F64" s="7"/>
      <c r="G64" s="205"/>
      <c r="H64" s="7" t="s">
        <v>55</v>
      </c>
      <c r="I64" s="22">
        <f t="shared" si="4"/>
        <v>0</v>
      </c>
      <c r="J64" s="23">
        <v>0.65474788399344996</v>
      </c>
      <c r="P64" s="7" t="str">
        <f t="shared" si="5"/>
        <v>X</v>
      </c>
      <c r="Q64" s="7" t="str">
        <f t="shared" si="3"/>
        <v>X</v>
      </c>
      <c r="R64" s="12" t="str">
        <v>Epi</v>
      </c>
      <c r="S64" s="128" t="s">
        <v>55</v>
      </c>
      <c r="T64" s="117">
        <v>2.3344631408325698E-6</v>
      </c>
      <c r="U64" s="117">
        <v>-2.3747024287685901E-5</v>
      </c>
      <c r="V64" s="117">
        <v>-4.6624664157778698E-6</v>
      </c>
      <c r="W64" s="117">
        <v>-2.3293010844319199E-6</v>
      </c>
      <c r="X64" s="117">
        <v>-1.1899743616041201E-6</v>
      </c>
      <c r="Y64" s="117">
        <v>-3.3552457835299701E-6</v>
      </c>
      <c r="Z64" s="117">
        <v>5.2425475626165101E-5</v>
      </c>
      <c r="AA64" s="117">
        <v>2.9147110331994501E-5</v>
      </c>
      <c r="AB64" s="117">
        <v>-1.6414063787715601E-5</v>
      </c>
      <c r="AC64" s="117">
        <v>1.33448873507036E-5</v>
      </c>
      <c r="AD64" s="117">
        <v>-1.4484589518195201E-6</v>
      </c>
      <c r="AE64" s="117">
        <v>6.9592295098838804E-7</v>
      </c>
      <c r="AF64" s="117">
        <v>1.3701933910755201E-6</v>
      </c>
      <c r="AG64" s="117">
        <v>-3.0765926251756102E-5</v>
      </c>
      <c r="AH64" s="117">
        <v>1.4078646517293699E-7</v>
      </c>
      <c r="AI64" s="117">
        <v>-7.8384595219931096E-5</v>
      </c>
      <c r="AJ64" s="117">
        <v>-7.9137038328317205E-8</v>
      </c>
      <c r="AK64" s="117">
        <v>3.44748539028059E-6</v>
      </c>
      <c r="AL64" s="117">
        <v>-2.72825045760075E-6</v>
      </c>
      <c r="AM64" s="117">
        <v>1.07986519903942E-5</v>
      </c>
      <c r="AN64" s="117">
        <v>5.0160002133285797E-5</v>
      </c>
      <c r="AO64" s="117">
        <v>1.6677749089267201E-6</v>
      </c>
      <c r="AP64" s="117">
        <v>-3.2607117697671001E-5</v>
      </c>
      <c r="AQ64" s="117">
        <v>-2.1215928181131599E-6</v>
      </c>
      <c r="AR64" s="117">
        <v>0</v>
      </c>
      <c r="AS64" s="117">
        <v>7.4545286287108398E-6</v>
      </c>
      <c r="AT64" s="118">
        <v>-1.5922484610306301E-4</v>
      </c>
      <c r="AU64" s="118">
        <v>0</v>
      </c>
      <c r="AV64" s="117">
        <v>2.5579359272773299E-5</v>
      </c>
      <c r="AW64" s="117">
        <v>9.1831146174007501E-6</v>
      </c>
      <c r="AX64" s="117">
        <v>-4.3581836333345502E-5</v>
      </c>
      <c r="AY64" s="117">
        <v>0</v>
      </c>
      <c r="AZ64" s="117">
        <v>-7.9128688808205706E-6</v>
      </c>
      <c r="BA64" s="118">
        <v>-1.92386628919966E-4</v>
      </c>
      <c r="BB64" s="117">
        <v>-1.09237995984969E-6</v>
      </c>
      <c r="BC64" s="118">
        <v>2.48872254889482E-4</v>
      </c>
      <c r="BD64" s="118">
        <v>0</v>
      </c>
      <c r="BE64" s="117">
        <v>-8.0763847157222206E-5</v>
      </c>
      <c r="BF64" s="117">
        <v>-6.8123168138302302E-6</v>
      </c>
      <c r="BG64" s="117">
        <v>-4.0246112982699702E-6</v>
      </c>
      <c r="BH64" s="117">
        <v>-1.9539419242970801E-5</v>
      </c>
      <c r="BI64" s="117">
        <v>-2.1723335403290601E-6</v>
      </c>
      <c r="BJ64" s="117">
        <v>-3.3717693224546799E-5</v>
      </c>
      <c r="BK64" s="117">
        <v>-5.4011188244293902E-6</v>
      </c>
      <c r="BL64" s="118">
        <v>2.3904659646510102E-3</v>
      </c>
      <c r="BM64" s="118">
        <v>-2.7225456535149298E-4</v>
      </c>
      <c r="BN64" s="118">
        <v>0</v>
      </c>
      <c r="BO64" s="118">
        <v>1.4956129371397601E-4</v>
      </c>
      <c r="BP64" s="117">
        <v>5.49770970562206E-6</v>
      </c>
      <c r="BQ64" s="117">
        <v>-4.0725844782022499E-6</v>
      </c>
      <c r="BR64" s="118">
        <v>-2.0789023890521201E-4</v>
      </c>
      <c r="BS64" s="117">
        <v>3.5289095988947097E-5</v>
      </c>
      <c r="BT64" s="117">
        <v>3.6063817334631701E-5</v>
      </c>
      <c r="BU64" s="117">
        <v>5.8704559250499801E-6</v>
      </c>
      <c r="BV64" s="117">
        <v>1.8616964546665001E-5</v>
      </c>
      <c r="BW64" s="117">
        <v>-2.5653435192739599E-6</v>
      </c>
      <c r="BX64" s="117">
        <v>-3.6339010602836401E-6</v>
      </c>
      <c r="BY64" s="117">
        <v>-5.7520827336798901E-5</v>
      </c>
      <c r="BZ64" s="117">
        <v>0</v>
      </c>
      <c r="CA64" s="117">
        <v>-8.0311372679517601E-5</v>
      </c>
      <c r="CB64" s="117">
        <v>1.47238301276213E-5</v>
      </c>
      <c r="CC64" s="117">
        <v>1.81310121363222E-5</v>
      </c>
      <c r="CD64" s="117">
        <v>-4.4184424708608997E-6</v>
      </c>
      <c r="CE64" s="117">
        <v>0</v>
      </c>
      <c r="CF64" s="117">
        <v>0</v>
      </c>
      <c r="CG64" s="117">
        <v>0</v>
      </c>
      <c r="CH64" s="117">
        <v>2.8537959203187799E-8</v>
      </c>
      <c r="CI64" s="117">
        <v>-1.5226717752941899E-7</v>
      </c>
      <c r="CJ64" s="117">
        <v>-1.5438219093638101E-6</v>
      </c>
      <c r="CK64" s="117">
        <v>-1.25517504234684E-7</v>
      </c>
      <c r="CL64" s="117">
        <v>2.26786793301492E-7</v>
      </c>
      <c r="CM64" s="117">
        <v>1.8381440743178199E-6</v>
      </c>
      <c r="CN64" s="117">
        <v>-2.3400582860483401E-7</v>
      </c>
      <c r="CO64" s="117">
        <v>-6.0956242078339695E-7</v>
      </c>
      <c r="CP64" s="117">
        <v>2.6094674575809397E-7</v>
      </c>
      <c r="CQ64" s="117">
        <v>5.0848923694393797E-7</v>
      </c>
      <c r="CR64" s="117">
        <v>-6.5222198585997E-7</v>
      </c>
      <c r="CS64" s="117">
        <v>-2.4572868693546998E-7</v>
      </c>
      <c r="CT64" s="117">
        <v>4.9410730446171997E-7</v>
      </c>
      <c r="CU64" s="117">
        <v>1.07391420745031E-6</v>
      </c>
      <c r="CV64" s="117">
        <v>-2.7449447345246599E-6</v>
      </c>
      <c r="CW64" s="117">
        <v>5.2868733185742097E-7</v>
      </c>
      <c r="CX64" s="117">
        <v>2.43585689447614E-6</v>
      </c>
      <c r="CY64" s="117">
        <v>2.9209712313582899E-8</v>
      </c>
      <c r="CZ64" s="117">
        <v>4.2250943281457999E-7</v>
      </c>
      <c r="DA64" s="117">
        <v>-1.5045089139586501E-7</v>
      </c>
      <c r="DB64" s="117">
        <v>9.5641252666879792E-7</v>
      </c>
      <c r="DC64" s="117">
        <v>3.4222423609267298E-6</v>
      </c>
      <c r="DD64" s="117">
        <v>8.2073123745346095E-6</v>
      </c>
      <c r="DE64" s="117">
        <v>-7.5595438764133103E-6</v>
      </c>
      <c r="DF64" s="117">
        <v>4.4641087315575702E-6</v>
      </c>
      <c r="DG64" s="117">
        <v>1.22559176711742E-6</v>
      </c>
      <c r="DH64" s="117">
        <v>1.72999117155128E-5</v>
      </c>
      <c r="DI64" s="117">
        <v>3.9836025135172597E-6</v>
      </c>
      <c r="DJ64" s="117">
        <v>8.0941585287790906E-6</v>
      </c>
      <c r="DK64" s="117">
        <v>-3.9699770483707199E-6</v>
      </c>
      <c r="DL64" s="118">
        <v>1.9201984581700601E-4</v>
      </c>
      <c r="DM64" s="117">
        <v>1.3950521676749699E-5</v>
      </c>
      <c r="DN64" s="117">
        <v>-4.1001406204996303E-6</v>
      </c>
      <c r="DO64" s="117">
        <v>2.3870470783728898E-6</v>
      </c>
      <c r="DP64" s="117">
        <v>-6.8745547145685497E-6</v>
      </c>
      <c r="DQ64" s="117">
        <v>-9.3861520807905094E-6</v>
      </c>
      <c r="DR64" s="117">
        <v>-2.4329161878991999E-5</v>
      </c>
      <c r="DS64" s="117">
        <v>-1.26245012668636E-5</v>
      </c>
      <c r="DT64" s="117">
        <v>-1.5865452289564499E-5</v>
      </c>
      <c r="DU64" s="117">
        <v>2.6948026302946902E-5</v>
      </c>
      <c r="DV64" s="117">
        <v>5.6013433726842597E-6</v>
      </c>
      <c r="DW64" s="117">
        <v>2.7565285202003901E-5</v>
      </c>
      <c r="DX64" s="117">
        <v>1.1409822484094101E-5</v>
      </c>
      <c r="DY64" s="118">
        <v>1.16255192365543E-4</v>
      </c>
      <c r="DZ64" s="118">
        <v>-1.5318445862657201E-3</v>
      </c>
      <c r="EA64" s="118">
        <v>1.07921066824277E-4</v>
      </c>
      <c r="EB64" s="117">
        <v>2.91713147833226E-5</v>
      </c>
      <c r="EC64" s="117">
        <v>5.9470152444162699E-5</v>
      </c>
      <c r="ED64" s="117">
        <v>1.27451738462728E-5</v>
      </c>
      <c r="EE64" s="117">
        <v>1.9518367023665198E-5</v>
      </c>
      <c r="EF64" s="117">
        <v>1.9980222268952001E-5</v>
      </c>
      <c r="EG64" s="118">
        <v>-1.2709909687555799E-3</v>
      </c>
      <c r="EH64" s="117">
        <v>7.9682572647897702E-5</v>
      </c>
      <c r="EI64" s="117">
        <v>1.1815311909615901E-5</v>
      </c>
      <c r="EJ64" s="117">
        <v>1.15622549384117E-5</v>
      </c>
      <c r="EK64" s="117">
        <v>1.38093944200364E-5</v>
      </c>
      <c r="EL64" s="117">
        <v>2.4129511685065401E-5</v>
      </c>
      <c r="EM64" s="118">
        <v>-1.0044703813292301E-3</v>
      </c>
      <c r="EN64" s="117">
        <v>-1.37738637619322E-5</v>
      </c>
      <c r="EO64" s="118">
        <v>1.03966056928825E-4</v>
      </c>
      <c r="EP64" s="117">
        <v>1.4129842791121E-5</v>
      </c>
      <c r="EQ64" s="117">
        <v>-2.9718353666960801E-6</v>
      </c>
      <c r="ER64" s="117">
        <v>4.6169448490683601E-5</v>
      </c>
      <c r="ES64" s="120">
        <v>-8.6650596743622492E-6</v>
      </c>
    </row>
    <row r="65" spans="2:149" s="12" customFormat="1" ht="15.75" x14ac:dyDescent="0.25">
      <c r="B65" s="133" t="s">
        <v>91</v>
      </c>
      <c r="C65" s="1">
        <f>INDEX(Input_Cases!$B:$C,MATCH('D2T Male'!$B65,Input_Cases!$B:$B,0),2)</f>
        <v>0</v>
      </c>
      <c r="E65" s="50"/>
      <c r="F65" s="7"/>
      <c r="G65" s="205"/>
      <c r="H65" s="7" t="s">
        <v>56</v>
      </c>
      <c r="I65" s="22">
        <f t="shared" si="4"/>
        <v>0</v>
      </c>
      <c r="J65" s="23">
        <v>1.4210265496129799</v>
      </c>
      <c r="P65" s="7" t="str">
        <f t="shared" si="5"/>
        <v>X</v>
      </c>
      <c r="Q65" s="7" t="str">
        <f t="shared" si="3"/>
        <v>X</v>
      </c>
      <c r="R65" s="12" t="str">
        <v>Hem</v>
      </c>
      <c r="S65" s="128" t="s">
        <v>56</v>
      </c>
      <c r="T65" s="117">
        <v>-4.2495898920516901E-7</v>
      </c>
      <c r="U65" s="117">
        <v>-8.8179341826723106E-5</v>
      </c>
      <c r="V65" s="117">
        <v>-3.6199797435186802E-6</v>
      </c>
      <c r="W65" s="117">
        <v>-7.6079803586667496E-7</v>
      </c>
      <c r="X65" s="117">
        <v>-4.0554374237529099E-6</v>
      </c>
      <c r="Y65" s="117">
        <v>-1.18266579430713E-5</v>
      </c>
      <c r="Z65" s="117">
        <v>-4.0882972955237698E-5</v>
      </c>
      <c r="AA65" s="117">
        <v>1.88084220845002E-6</v>
      </c>
      <c r="AB65" s="117">
        <v>-3.8307463940061503E-6</v>
      </c>
      <c r="AC65" s="117">
        <v>2.6107061856626001E-6</v>
      </c>
      <c r="AD65" s="117">
        <v>1.0104977625701499E-5</v>
      </c>
      <c r="AE65" s="117">
        <v>6.9031917050612999E-6</v>
      </c>
      <c r="AF65" s="117">
        <v>-2.0348582715634099E-5</v>
      </c>
      <c r="AG65" s="117">
        <v>-6.46242699057573E-5</v>
      </c>
      <c r="AH65" s="117">
        <v>-2.7781487072616899E-6</v>
      </c>
      <c r="AI65" s="118">
        <v>1.9083327713996501E-4</v>
      </c>
      <c r="AJ65" s="117">
        <v>2.21268858067504E-5</v>
      </c>
      <c r="AK65" s="117">
        <v>1.04114737447708E-5</v>
      </c>
      <c r="AL65" s="117">
        <v>-6.0369286209404402E-6</v>
      </c>
      <c r="AM65" s="117">
        <v>3.4890558225174798E-5</v>
      </c>
      <c r="AN65" s="117">
        <v>1.6446195869061101E-5</v>
      </c>
      <c r="AO65" s="117">
        <v>6.4442889841902403E-6</v>
      </c>
      <c r="AP65" s="117">
        <v>-3.1150424340193597E-5</v>
      </c>
      <c r="AQ65" s="117">
        <v>2.7295660094668099E-6</v>
      </c>
      <c r="AR65" s="117">
        <v>0</v>
      </c>
      <c r="AS65" s="117">
        <v>7.3303014845568106E-5</v>
      </c>
      <c r="AT65" s="117">
        <v>3.2786355535174598E-5</v>
      </c>
      <c r="AU65" s="117">
        <v>0</v>
      </c>
      <c r="AV65" s="117">
        <v>-1.5653664279681301E-5</v>
      </c>
      <c r="AW65" s="117">
        <v>3.9961006528783203E-5</v>
      </c>
      <c r="AX65" s="118">
        <v>-1.02574638531103E-4</v>
      </c>
      <c r="AY65" s="118">
        <v>0</v>
      </c>
      <c r="AZ65" s="117">
        <v>2.5184543135768601E-5</v>
      </c>
      <c r="BA65" s="117">
        <v>3.1917463823843197E-5</v>
      </c>
      <c r="BB65" s="117">
        <v>2.0046620102805798E-5</v>
      </c>
      <c r="BC65" s="117">
        <v>5.7767646485995702E-5</v>
      </c>
      <c r="BD65" s="117">
        <v>0</v>
      </c>
      <c r="BE65" s="117">
        <v>-4.6289189656109402E-6</v>
      </c>
      <c r="BF65" s="117">
        <v>2.3996305600362299E-5</v>
      </c>
      <c r="BG65" s="117">
        <v>1.75677196694692E-5</v>
      </c>
      <c r="BH65" s="118">
        <v>-1.8079928399690199E-4</v>
      </c>
      <c r="BI65" s="117">
        <v>1.55486800042185E-6</v>
      </c>
      <c r="BJ65" s="117">
        <v>1.00973138843151E-5</v>
      </c>
      <c r="BK65" s="117">
        <v>-1.4567481445007601E-6</v>
      </c>
      <c r="BL65" s="118">
        <v>-2.7225456535149201E-4</v>
      </c>
      <c r="BM65" s="118">
        <v>1.06441999564227E-2</v>
      </c>
      <c r="BN65" s="118">
        <v>0</v>
      </c>
      <c r="BO65" s="117">
        <v>-7.4864291571761398E-5</v>
      </c>
      <c r="BP65" s="118">
        <v>2.5236100640482599E-4</v>
      </c>
      <c r="BQ65" s="117">
        <v>1.50747461591666E-5</v>
      </c>
      <c r="BR65" s="117">
        <v>-7.5169786603757797E-6</v>
      </c>
      <c r="BS65" s="117">
        <v>-2.35013795475797E-5</v>
      </c>
      <c r="BT65" s="118">
        <v>-2.7683620484512299E-4</v>
      </c>
      <c r="BU65" s="117">
        <v>-6.3723665303335901E-5</v>
      </c>
      <c r="BV65" s="118">
        <v>-1.0162696902857E-4</v>
      </c>
      <c r="BW65" s="117">
        <v>-2.14047216247836E-5</v>
      </c>
      <c r="BX65" s="117">
        <v>-1.12064047041146E-5</v>
      </c>
      <c r="BY65" s="118">
        <v>-1.2881566377886199E-4</v>
      </c>
      <c r="BZ65" s="118">
        <v>0</v>
      </c>
      <c r="CA65" s="117">
        <v>-3.04770789181665E-5</v>
      </c>
      <c r="CB65" s="118">
        <v>3.2501188531543999E-4</v>
      </c>
      <c r="CC65" s="117">
        <v>-9.1242255848102E-5</v>
      </c>
      <c r="CD65" s="117">
        <v>6.0532132645860203E-6</v>
      </c>
      <c r="CE65" s="117">
        <v>0</v>
      </c>
      <c r="CF65" s="117">
        <v>0</v>
      </c>
      <c r="CG65" s="117">
        <v>0</v>
      </c>
      <c r="CH65" s="117">
        <v>-6.66616641603228E-8</v>
      </c>
      <c r="CI65" s="117">
        <v>7.5244182370207403E-8</v>
      </c>
      <c r="CJ65" s="117">
        <v>6.8103861481003997E-7</v>
      </c>
      <c r="CK65" s="117">
        <v>-1.35205409631378E-6</v>
      </c>
      <c r="CL65" s="117">
        <v>-3.6251217737072302E-7</v>
      </c>
      <c r="CM65" s="117">
        <v>1.14313810440419E-7</v>
      </c>
      <c r="CN65" s="117">
        <v>-5.6638040272594699E-7</v>
      </c>
      <c r="CO65" s="117">
        <v>2.4185102861385699E-7</v>
      </c>
      <c r="CP65" s="117">
        <v>1.2702159943939501E-6</v>
      </c>
      <c r="CQ65" s="117">
        <v>6.3301596748936695E-7</v>
      </c>
      <c r="CR65" s="117">
        <v>-3.77044501782996E-7</v>
      </c>
      <c r="CS65" s="117">
        <v>1.4304182802184499E-6</v>
      </c>
      <c r="CT65" s="117">
        <v>-5.26821584723576E-6</v>
      </c>
      <c r="CU65" s="117">
        <v>-2.9003728358034201E-6</v>
      </c>
      <c r="CV65" s="117">
        <v>-6.4667645885124496E-7</v>
      </c>
      <c r="CW65" s="117">
        <v>-1.00218539729204E-6</v>
      </c>
      <c r="CX65" s="117">
        <v>-1.2837886043042801E-7</v>
      </c>
      <c r="CY65" s="117">
        <v>2.8298802353575002E-6</v>
      </c>
      <c r="CZ65" s="117">
        <v>1.00435783767658E-6</v>
      </c>
      <c r="DA65" s="117">
        <v>-1.34967832807608E-6</v>
      </c>
      <c r="DB65" s="117">
        <v>3.6590607762965199E-5</v>
      </c>
      <c r="DC65" s="117">
        <v>-8.3396535185822802E-6</v>
      </c>
      <c r="DD65" s="117">
        <v>1.8913666005510099E-6</v>
      </c>
      <c r="DE65" s="117">
        <v>3.3268179869092501E-5</v>
      </c>
      <c r="DF65" s="117">
        <v>8.5198417496983402E-5</v>
      </c>
      <c r="DG65" s="117">
        <v>6.0534186759308498E-6</v>
      </c>
      <c r="DH65" s="117">
        <v>3.8368931073952596E-6</v>
      </c>
      <c r="DI65" s="117">
        <v>2.4693192011908902E-6</v>
      </c>
      <c r="DJ65" s="117">
        <v>4.21834293280472E-5</v>
      </c>
      <c r="DK65" s="117">
        <v>1.7102576725850399E-5</v>
      </c>
      <c r="DL65" s="118">
        <v>-3.4925506050250401E-3</v>
      </c>
      <c r="DM65" s="117">
        <v>1.55620595892369E-5</v>
      </c>
      <c r="DN65" s="117">
        <v>5.99545820979018E-6</v>
      </c>
      <c r="DO65" s="117">
        <v>3.1553924450755998E-5</v>
      </c>
      <c r="DP65" s="117">
        <v>-1.26766357627744E-5</v>
      </c>
      <c r="DQ65" s="117">
        <v>-1.9308495691549799E-6</v>
      </c>
      <c r="DR65" s="117">
        <v>4.0290260083358098E-6</v>
      </c>
      <c r="DS65" s="117">
        <v>7.8100389214351901E-6</v>
      </c>
      <c r="DT65" s="117">
        <v>-2.34723245649349E-5</v>
      </c>
      <c r="DU65" s="117">
        <v>4.2415926207267103E-6</v>
      </c>
      <c r="DV65" s="117">
        <v>-1.8790626845222899E-5</v>
      </c>
      <c r="DW65" s="118">
        <v>1.49490937412544E-4</v>
      </c>
      <c r="DX65" s="117">
        <v>4.6809720939421599E-6</v>
      </c>
      <c r="DY65" s="118">
        <v>-8.5231454314765702E-4</v>
      </c>
      <c r="DZ65" s="118">
        <v>2.1357996690381099E-4</v>
      </c>
      <c r="EA65" s="117">
        <v>2.8174717756367699E-5</v>
      </c>
      <c r="EB65" s="117">
        <v>-2.4003371626488799E-5</v>
      </c>
      <c r="EC65" s="118">
        <v>-3.2233634831088198E-4</v>
      </c>
      <c r="ED65" s="117">
        <v>4.2644005420668702E-5</v>
      </c>
      <c r="EE65" s="117">
        <v>-2.9029006813073701E-5</v>
      </c>
      <c r="EF65" s="117">
        <v>3.7074273623464401E-6</v>
      </c>
      <c r="EG65" s="118">
        <v>1.64338471860186E-4</v>
      </c>
      <c r="EH65" s="118">
        <v>-2.1659480136123E-4</v>
      </c>
      <c r="EI65" s="117">
        <v>5.5926736921557602E-5</v>
      </c>
      <c r="EJ65" s="117">
        <v>2.5788600637361101E-5</v>
      </c>
      <c r="EK65" s="118">
        <v>-7.0623692136265199E-3</v>
      </c>
      <c r="EL65" s="117">
        <v>-4.8105729004845999E-5</v>
      </c>
      <c r="EM65" s="117">
        <v>-1.23872491604136E-5</v>
      </c>
      <c r="EN65" s="117">
        <v>4.8255741213377803E-5</v>
      </c>
      <c r="EO65" s="117">
        <v>7.1360695846011299E-5</v>
      </c>
      <c r="EP65" s="117">
        <v>-4.4132291694519101E-5</v>
      </c>
      <c r="EQ65" s="117">
        <v>4.0778116546043603E-5</v>
      </c>
      <c r="ER65" s="118">
        <v>2.00704480083095E-4</v>
      </c>
      <c r="ES65" s="119">
        <v>1.04465194389094E-4</v>
      </c>
    </row>
    <row r="66" spans="2:149" s="12" customFormat="1" ht="15.75" x14ac:dyDescent="0.25">
      <c r="B66" s="133" t="s">
        <v>171</v>
      </c>
      <c r="C66" s="1">
        <f>INDEX(Input_Cases!$B:$C,MATCH('D2T Male'!$B66,Input_Cases!$B:$B,0),2)</f>
        <v>0</v>
      </c>
      <c r="E66" s="50"/>
      <c r="F66" s="7"/>
      <c r="G66" s="205"/>
      <c r="H66" s="7" t="s">
        <v>166</v>
      </c>
      <c r="I66" s="22">
        <f t="shared" si="4"/>
        <v>0</v>
      </c>
      <c r="J66" s="23">
        <v>0</v>
      </c>
      <c r="P66" s="7" t="str">
        <f t="shared" si="5"/>
        <v/>
      </c>
      <c r="Q66" s="7" t="str">
        <f t="shared" si="3"/>
        <v>X</v>
      </c>
      <c r="R66" s="12">
        <v>0</v>
      </c>
      <c r="S66" s="128"/>
      <c r="T66" s="117">
        <v>0</v>
      </c>
      <c r="U66" s="117">
        <v>0</v>
      </c>
      <c r="V66" s="117">
        <v>0</v>
      </c>
      <c r="W66" s="117">
        <v>0</v>
      </c>
      <c r="X66" s="117">
        <v>0</v>
      </c>
      <c r="Y66" s="117">
        <v>0</v>
      </c>
      <c r="Z66" s="117">
        <v>0</v>
      </c>
      <c r="AA66" s="117">
        <v>0</v>
      </c>
      <c r="AB66" s="117">
        <v>0</v>
      </c>
      <c r="AC66" s="117">
        <v>0</v>
      </c>
      <c r="AD66" s="117">
        <v>0</v>
      </c>
      <c r="AE66" s="117">
        <v>0</v>
      </c>
      <c r="AF66" s="117">
        <v>0</v>
      </c>
      <c r="AG66" s="117">
        <v>0</v>
      </c>
      <c r="AH66" s="117">
        <v>0</v>
      </c>
      <c r="AI66" s="118">
        <v>0</v>
      </c>
      <c r="AJ66" s="117">
        <v>0</v>
      </c>
      <c r="AK66" s="117">
        <v>0</v>
      </c>
      <c r="AL66" s="117">
        <v>0</v>
      </c>
      <c r="AM66" s="117">
        <v>0</v>
      </c>
      <c r="AN66" s="117">
        <v>0</v>
      </c>
      <c r="AO66" s="117">
        <v>0</v>
      </c>
      <c r="AP66" s="117">
        <v>0</v>
      </c>
      <c r="AQ66" s="117">
        <v>0</v>
      </c>
      <c r="AR66" s="117">
        <v>0</v>
      </c>
      <c r="AS66" s="117">
        <v>0</v>
      </c>
      <c r="AT66" s="117">
        <v>0</v>
      </c>
      <c r="AU66" s="117">
        <v>0</v>
      </c>
      <c r="AV66" s="117">
        <v>0</v>
      </c>
      <c r="AW66" s="117">
        <v>0</v>
      </c>
      <c r="AX66" s="118">
        <v>0</v>
      </c>
      <c r="AY66" s="118">
        <v>0</v>
      </c>
      <c r="AZ66" s="117">
        <v>0</v>
      </c>
      <c r="BA66" s="117">
        <v>0</v>
      </c>
      <c r="BB66" s="117">
        <v>0</v>
      </c>
      <c r="BC66" s="117">
        <v>0</v>
      </c>
      <c r="BD66" s="117">
        <v>0</v>
      </c>
      <c r="BE66" s="117">
        <v>0</v>
      </c>
      <c r="BF66" s="117">
        <v>0</v>
      </c>
      <c r="BG66" s="117">
        <v>0</v>
      </c>
      <c r="BH66" s="118">
        <v>0</v>
      </c>
      <c r="BI66" s="117">
        <v>0</v>
      </c>
      <c r="BJ66" s="117">
        <v>0</v>
      </c>
      <c r="BK66" s="117">
        <v>0</v>
      </c>
      <c r="BL66" s="118">
        <v>0</v>
      </c>
      <c r="BM66" s="118">
        <v>0</v>
      </c>
      <c r="BN66" s="118">
        <v>0</v>
      </c>
      <c r="BO66" s="117">
        <v>0</v>
      </c>
      <c r="BP66" s="118">
        <v>0</v>
      </c>
      <c r="BQ66" s="117">
        <v>0</v>
      </c>
      <c r="BR66" s="117">
        <v>0</v>
      </c>
      <c r="BS66" s="117">
        <v>0</v>
      </c>
      <c r="BT66" s="118">
        <v>0</v>
      </c>
      <c r="BU66" s="117">
        <v>0</v>
      </c>
      <c r="BV66" s="118">
        <v>0</v>
      </c>
      <c r="BW66" s="117">
        <v>0</v>
      </c>
      <c r="BX66" s="117">
        <v>0</v>
      </c>
      <c r="BY66" s="118">
        <v>0</v>
      </c>
      <c r="BZ66" s="118">
        <v>0</v>
      </c>
      <c r="CA66" s="117">
        <v>0</v>
      </c>
      <c r="CB66" s="118">
        <v>0</v>
      </c>
      <c r="CC66" s="117">
        <v>0</v>
      </c>
      <c r="CD66" s="117">
        <v>0</v>
      </c>
      <c r="CE66" s="117">
        <v>0</v>
      </c>
      <c r="CF66" s="117">
        <v>0</v>
      </c>
      <c r="CG66" s="117">
        <v>0</v>
      </c>
      <c r="CH66" s="117">
        <v>0</v>
      </c>
      <c r="CI66" s="117">
        <v>0</v>
      </c>
      <c r="CJ66" s="117">
        <v>0</v>
      </c>
      <c r="CK66" s="117">
        <v>0</v>
      </c>
      <c r="CL66" s="117">
        <v>0</v>
      </c>
      <c r="CM66" s="117">
        <v>0</v>
      </c>
      <c r="CN66" s="117">
        <v>0</v>
      </c>
      <c r="CO66" s="117">
        <v>0</v>
      </c>
      <c r="CP66" s="117">
        <v>0</v>
      </c>
      <c r="CQ66" s="117">
        <v>0</v>
      </c>
      <c r="CR66" s="117">
        <v>0</v>
      </c>
      <c r="CS66" s="117">
        <v>0</v>
      </c>
      <c r="CT66" s="117">
        <v>0</v>
      </c>
      <c r="CU66" s="117">
        <v>0</v>
      </c>
      <c r="CV66" s="117">
        <v>0</v>
      </c>
      <c r="CW66" s="117">
        <v>0</v>
      </c>
      <c r="CX66" s="117">
        <v>0</v>
      </c>
      <c r="CY66" s="117">
        <v>0</v>
      </c>
      <c r="CZ66" s="117">
        <v>0</v>
      </c>
      <c r="DA66" s="117">
        <v>0</v>
      </c>
      <c r="DB66" s="117">
        <v>0</v>
      </c>
      <c r="DC66" s="117">
        <v>0</v>
      </c>
      <c r="DD66" s="117">
        <v>0</v>
      </c>
      <c r="DE66" s="117">
        <v>0</v>
      </c>
      <c r="DF66" s="117">
        <v>0</v>
      </c>
      <c r="DG66" s="117">
        <v>0</v>
      </c>
      <c r="DH66" s="117">
        <v>0</v>
      </c>
      <c r="DI66" s="117">
        <v>0</v>
      </c>
      <c r="DJ66" s="117">
        <v>0</v>
      </c>
      <c r="DK66" s="117">
        <v>0</v>
      </c>
      <c r="DL66" s="118">
        <v>0</v>
      </c>
      <c r="DM66" s="117">
        <v>0</v>
      </c>
      <c r="DN66" s="117">
        <v>0</v>
      </c>
      <c r="DO66" s="117">
        <v>0</v>
      </c>
      <c r="DP66" s="117">
        <v>0</v>
      </c>
      <c r="DQ66" s="117">
        <v>0</v>
      </c>
      <c r="DR66" s="117">
        <v>0</v>
      </c>
      <c r="DS66" s="117">
        <v>0</v>
      </c>
      <c r="DT66" s="117">
        <v>0</v>
      </c>
      <c r="DU66" s="117">
        <v>0</v>
      </c>
      <c r="DV66" s="117">
        <v>0</v>
      </c>
      <c r="DW66" s="118">
        <v>0</v>
      </c>
      <c r="DX66" s="117">
        <v>0</v>
      </c>
      <c r="DY66" s="118">
        <v>0</v>
      </c>
      <c r="DZ66" s="118">
        <v>0</v>
      </c>
      <c r="EA66" s="117">
        <v>0</v>
      </c>
      <c r="EB66" s="117">
        <v>0</v>
      </c>
      <c r="EC66" s="118">
        <v>0</v>
      </c>
      <c r="ED66" s="117">
        <v>0</v>
      </c>
      <c r="EE66" s="117">
        <v>0</v>
      </c>
      <c r="EF66" s="117">
        <v>0</v>
      </c>
      <c r="EG66" s="118">
        <v>0</v>
      </c>
      <c r="EH66" s="118">
        <v>0</v>
      </c>
      <c r="EI66" s="117">
        <v>0</v>
      </c>
      <c r="EJ66" s="117">
        <v>0</v>
      </c>
      <c r="EK66" s="118">
        <v>0</v>
      </c>
      <c r="EL66" s="117">
        <v>0</v>
      </c>
      <c r="EM66" s="117">
        <v>0</v>
      </c>
      <c r="EN66" s="117">
        <v>0</v>
      </c>
      <c r="EO66" s="117">
        <v>0</v>
      </c>
      <c r="EP66" s="117">
        <v>0</v>
      </c>
      <c r="EQ66" s="117">
        <v>0</v>
      </c>
      <c r="ER66" s="118">
        <v>0</v>
      </c>
      <c r="ES66" s="119">
        <v>0</v>
      </c>
    </row>
    <row r="67" spans="2:149" s="12" customFormat="1" ht="15.75" x14ac:dyDescent="0.25">
      <c r="B67" s="133" t="s">
        <v>92</v>
      </c>
      <c r="C67" s="1">
        <f>INDEX(Input_Cases!$B:$C,MATCH('D2T Male'!$B67,Input_Cases!$B:$B,0),2)</f>
        <v>0</v>
      </c>
      <c r="E67" s="50"/>
      <c r="F67" s="7"/>
      <c r="G67" s="205"/>
      <c r="H67" s="7" t="s">
        <v>57</v>
      </c>
      <c r="I67" s="22">
        <f>C67</f>
        <v>0</v>
      </c>
      <c r="J67" s="23">
        <v>1.4811677292999199</v>
      </c>
      <c r="P67" s="7" t="str">
        <f t="shared" si="5"/>
        <v>X</v>
      </c>
      <c r="Q67" s="7" t="str">
        <f t="shared" si="3"/>
        <v>X</v>
      </c>
      <c r="R67" s="12" t="str">
        <v>HF</v>
      </c>
      <c r="S67" s="128" t="s">
        <v>57</v>
      </c>
      <c r="T67" s="117">
        <v>7.4647466314416397E-6</v>
      </c>
      <c r="U67" s="117">
        <v>-1.41178046910834E-5</v>
      </c>
      <c r="V67" s="117">
        <v>4.1766554883483199E-6</v>
      </c>
      <c r="W67" s="117">
        <v>2.06241466315492E-7</v>
      </c>
      <c r="X67" s="117">
        <v>-5.0969234166692302E-6</v>
      </c>
      <c r="Y67" s="117">
        <v>-2.3792180809929398E-5</v>
      </c>
      <c r="Z67" s="118">
        <v>-3.2899513675059501E-4</v>
      </c>
      <c r="AA67" s="117">
        <v>-9.4186107881841504E-5</v>
      </c>
      <c r="AB67" s="117">
        <v>-2.8057984924210301E-5</v>
      </c>
      <c r="AC67" s="117">
        <v>-7.8022810954569399E-5</v>
      </c>
      <c r="AD67" s="117">
        <v>-4.30727830114446E-6</v>
      </c>
      <c r="AE67" s="118">
        <v>2.6817582175935701E-4</v>
      </c>
      <c r="AF67" s="117">
        <v>-7.7531566202934608E-6</v>
      </c>
      <c r="AG67" s="118">
        <v>-1.3319398303483201E-4</v>
      </c>
      <c r="AH67" s="117">
        <v>-5.4615765037405799E-6</v>
      </c>
      <c r="AI67" s="118">
        <v>2.7532631410829401E-4</v>
      </c>
      <c r="AJ67" s="117">
        <v>5.7639624312752402E-7</v>
      </c>
      <c r="AK67" s="117">
        <v>2.87588817628401E-5</v>
      </c>
      <c r="AL67" s="117">
        <v>-8.2621237205617298E-5</v>
      </c>
      <c r="AM67" s="118">
        <v>2.8301387336721702E-4</v>
      </c>
      <c r="AN67" s="118">
        <v>-2.8267901004654198E-4</v>
      </c>
      <c r="AO67" s="117">
        <v>1.2672861879348901E-6</v>
      </c>
      <c r="AP67" s="118">
        <v>-3.0537066590031201E-4</v>
      </c>
      <c r="AQ67" s="117">
        <v>-2.3585686597001901E-5</v>
      </c>
      <c r="AR67" s="117">
        <v>0</v>
      </c>
      <c r="AS67" s="118">
        <v>-2.8045654987996398E-3</v>
      </c>
      <c r="AT67" s="118">
        <v>-3.6168918412049598E-4</v>
      </c>
      <c r="AU67" s="118">
        <v>0</v>
      </c>
      <c r="AV67" s="117">
        <v>-7.0846462854951597E-5</v>
      </c>
      <c r="AW67" s="118">
        <v>-2.4081180843466099E-3</v>
      </c>
      <c r="AX67" s="117">
        <v>2.13332356590364E-5</v>
      </c>
      <c r="AY67" s="117">
        <v>0</v>
      </c>
      <c r="AZ67" s="117">
        <v>2.2006428292043899E-5</v>
      </c>
      <c r="BA67" s="118">
        <v>-9.2033094513365896E-4</v>
      </c>
      <c r="BB67" s="117">
        <v>-2.09512523561586E-5</v>
      </c>
      <c r="BC67" s="117">
        <v>4.3802289907053901E-5</v>
      </c>
      <c r="BD67" s="117">
        <v>0</v>
      </c>
      <c r="BE67" s="118">
        <v>1.87932838467407E-4</v>
      </c>
      <c r="BF67" s="118">
        <v>-1.3076771672735699E-3</v>
      </c>
      <c r="BG67" s="117">
        <v>1.8086682161790599E-5</v>
      </c>
      <c r="BH67" s="118">
        <v>-1.4580150463044001E-4</v>
      </c>
      <c r="BI67" s="117">
        <v>-6.7158272473779304E-6</v>
      </c>
      <c r="BJ67" s="118">
        <v>2.97682674745887E-4</v>
      </c>
      <c r="BK67" s="117">
        <v>6.8865230482072298E-6</v>
      </c>
      <c r="BL67" s="118">
        <v>1.49561293713985E-4</v>
      </c>
      <c r="BM67" s="117">
        <v>-7.4864291571837997E-5</v>
      </c>
      <c r="BN67" s="117">
        <v>0</v>
      </c>
      <c r="BO67" s="118">
        <v>1.2174265564070001E-2</v>
      </c>
      <c r="BP67" s="117">
        <v>-5.8035056563579798E-5</v>
      </c>
      <c r="BQ67" s="117">
        <v>2.0147254287081001E-5</v>
      </c>
      <c r="BR67" s="117">
        <v>3.2628352375221802E-5</v>
      </c>
      <c r="BS67" s="117">
        <v>9.9291854395505494E-7</v>
      </c>
      <c r="BT67" s="117">
        <v>-1.9646542801698201E-6</v>
      </c>
      <c r="BU67" s="117">
        <v>4.2719949810439401E-5</v>
      </c>
      <c r="BV67" s="118">
        <v>-3.3322902624260302E-4</v>
      </c>
      <c r="BW67" s="117">
        <v>-1.06476916655338E-5</v>
      </c>
      <c r="BX67" s="117">
        <v>-1.5851800918886999E-5</v>
      </c>
      <c r="BY67" s="118">
        <v>1.3443666549492399E-4</v>
      </c>
      <c r="BZ67" s="118">
        <v>0</v>
      </c>
      <c r="CA67" s="117">
        <v>2.4261240516646001E-5</v>
      </c>
      <c r="CB67" s="118">
        <v>-2.6877574085360602E-4</v>
      </c>
      <c r="CC67" s="117">
        <v>-2.2519554843856101E-5</v>
      </c>
      <c r="CD67" s="117">
        <v>5.9895299534750295E-7</v>
      </c>
      <c r="CE67" s="117">
        <v>0</v>
      </c>
      <c r="CF67" s="117">
        <v>0</v>
      </c>
      <c r="CG67" s="117">
        <v>0</v>
      </c>
      <c r="CH67" s="117">
        <v>3.0337264991291699E-7</v>
      </c>
      <c r="CI67" s="117">
        <v>1.51544631384711E-5</v>
      </c>
      <c r="CJ67" s="118">
        <v>-1.3923601522716799E-4</v>
      </c>
      <c r="CK67" s="117">
        <v>3.7099391710318097E-5</v>
      </c>
      <c r="CL67" s="117">
        <v>-4.4114737611848099E-6</v>
      </c>
      <c r="CM67" s="117">
        <v>5.0618697855634096E-6</v>
      </c>
      <c r="CN67" s="117">
        <v>3.1968381570067002E-5</v>
      </c>
      <c r="CO67" s="117">
        <v>4.8820863186325497E-6</v>
      </c>
      <c r="CP67" s="117">
        <v>1.95471064433825E-8</v>
      </c>
      <c r="CQ67" s="117">
        <v>4.5771828391599902E-6</v>
      </c>
      <c r="CR67" s="117">
        <v>3.7602363390395499E-6</v>
      </c>
      <c r="CS67" s="117">
        <v>4.4182554182475297E-6</v>
      </c>
      <c r="CT67" s="117">
        <v>4.6726069488603104E-6</v>
      </c>
      <c r="CU67" s="117">
        <v>-3.6846809645436199E-6</v>
      </c>
      <c r="CV67" s="117">
        <v>-6.4458789884823105E-7</v>
      </c>
      <c r="CW67" s="117">
        <v>6.8808513894766597E-7</v>
      </c>
      <c r="CX67" s="117">
        <v>1.1978103132494199E-5</v>
      </c>
      <c r="CY67" s="117">
        <v>7.07338764514214E-7</v>
      </c>
      <c r="CZ67" s="117">
        <v>1.7866907398364901E-6</v>
      </c>
      <c r="DA67" s="117">
        <v>-2.4310670358063501E-7</v>
      </c>
      <c r="DB67" s="117">
        <v>-4.0226443037366299E-5</v>
      </c>
      <c r="DC67" s="117">
        <v>1.79140755316374E-5</v>
      </c>
      <c r="DD67" s="117">
        <v>6.91336934926317E-6</v>
      </c>
      <c r="DE67" s="117">
        <v>-2.3160207492788601E-5</v>
      </c>
      <c r="DF67" s="118">
        <v>-1.5941692595645301E-4</v>
      </c>
      <c r="DG67" s="117">
        <v>4.1275904911634298E-7</v>
      </c>
      <c r="DH67" s="117">
        <v>1.8065854235723001E-5</v>
      </c>
      <c r="DI67" s="118">
        <v>-6.5363136721624299E-4</v>
      </c>
      <c r="DJ67" s="117">
        <v>1.50255785199447E-5</v>
      </c>
      <c r="DK67" s="117">
        <v>1.3918513993113601E-5</v>
      </c>
      <c r="DL67" s="117">
        <v>-4.3809539507854597E-5</v>
      </c>
      <c r="DM67" s="118">
        <v>1.06259031135172E-4</v>
      </c>
      <c r="DN67" s="117">
        <v>-8.9385232805140006E-6</v>
      </c>
      <c r="DO67" s="117">
        <v>1.0514863340640001E-5</v>
      </c>
      <c r="DP67" s="117">
        <v>9.4270050963953208E-6</v>
      </c>
      <c r="DQ67" s="117">
        <v>3.5177335381698002E-6</v>
      </c>
      <c r="DR67" s="118">
        <v>1.08182689674712E-4</v>
      </c>
      <c r="DS67" s="117">
        <v>-7.3593018075449796E-6</v>
      </c>
      <c r="DT67" s="118">
        <v>-1.2138726268067701E-3</v>
      </c>
      <c r="DU67" s="117">
        <v>3.4001979023412201E-5</v>
      </c>
      <c r="DV67" s="117">
        <v>-9.0199049967188503E-5</v>
      </c>
      <c r="DW67" s="117">
        <v>1.03385462060555E-5</v>
      </c>
      <c r="DX67" s="117">
        <v>9.3794034247902708E-6</v>
      </c>
      <c r="DY67" s="117">
        <v>3.9468908621367703E-5</v>
      </c>
      <c r="DZ67" s="117">
        <v>2.9418226289843999E-5</v>
      </c>
      <c r="EA67" s="117">
        <v>-5.4656989971665401E-5</v>
      </c>
      <c r="EB67" s="117">
        <v>2.4952279237524001E-5</v>
      </c>
      <c r="EC67" s="117">
        <v>8.3419713111342704E-5</v>
      </c>
      <c r="ED67" s="117">
        <v>-3.2501005689607998E-5</v>
      </c>
      <c r="EE67" s="118">
        <v>1.801712188144E-4</v>
      </c>
      <c r="EF67" s="117">
        <v>7.13938742974445E-5</v>
      </c>
      <c r="EG67" s="117">
        <v>-5.1418534845142202E-5</v>
      </c>
      <c r="EH67" s="118">
        <v>-1.6871251320261499E-4</v>
      </c>
      <c r="EI67" s="118">
        <v>-1.0496893283094199E-3</v>
      </c>
      <c r="EJ67" s="117">
        <v>-2.6746775315887E-5</v>
      </c>
      <c r="EK67" s="118">
        <v>1.6673537326939301E-4</v>
      </c>
      <c r="EL67" s="118">
        <v>2.2744009085184699E-4</v>
      </c>
      <c r="EM67" s="118">
        <v>-4.6246341818917701E-4</v>
      </c>
      <c r="EN67" s="118">
        <v>-1.2986892193614499E-4</v>
      </c>
      <c r="EO67" s="117">
        <v>5.4966588283811098E-5</v>
      </c>
      <c r="EP67" s="117">
        <v>3.8873354214210699E-6</v>
      </c>
      <c r="EQ67" s="117">
        <v>5.4233076973606899E-5</v>
      </c>
      <c r="ER67" s="118">
        <v>-1.76440596753798E-4</v>
      </c>
      <c r="ES67" s="120">
        <v>-8.3953031504135998E-5</v>
      </c>
    </row>
    <row r="68" spans="2:149" s="12" customFormat="1" ht="15.75" x14ac:dyDescent="0.25">
      <c r="B68" s="133" t="s">
        <v>93</v>
      </c>
      <c r="C68" s="1">
        <f>INDEX(Input_Cases!$B:$C,MATCH('D2T Male'!$B68,Input_Cases!$B:$B,0),2)</f>
        <v>0</v>
      </c>
      <c r="E68" s="50"/>
      <c r="F68" s="7"/>
      <c r="G68" s="205"/>
      <c r="H68" s="7" t="s">
        <v>58</v>
      </c>
      <c r="I68" s="22">
        <f t="shared" si="4"/>
        <v>0</v>
      </c>
      <c r="J68" s="23">
        <v>0.18608003888223401</v>
      </c>
      <c r="P68" s="7" t="str">
        <f t="shared" si="5"/>
        <v>X</v>
      </c>
      <c r="Q68" s="7" t="str">
        <f t="shared" si="3"/>
        <v>X</v>
      </c>
      <c r="R68" s="12" t="str">
        <v>Hyp</v>
      </c>
      <c r="S68" s="128" t="s">
        <v>58</v>
      </c>
      <c r="T68" s="117">
        <v>-3.70865016691074E-6</v>
      </c>
      <c r="U68" s="117">
        <v>-9.3432017534972707E-6</v>
      </c>
      <c r="V68" s="117">
        <v>-1.8273098237923601E-7</v>
      </c>
      <c r="W68" s="117">
        <v>2.1607644646005599E-6</v>
      </c>
      <c r="X68" s="117">
        <v>-5.12406339851698E-6</v>
      </c>
      <c r="Y68" s="117">
        <v>1.50210674935106E-5</v>
      </c>
      <c r="Z68" s="117">
        <v>-5.4369372699607701E-5</v>
      </c>
      <c r="AA68" s="117">
        <v>-6.0273625508636E-6</v>
      </c>
      <c r="AB68" s="117">
        <v>-6.1939756782566099E-6</v>
      </c>
      <c r="AC68" s="117">
        <v>-5.5050966948489702E-6</v>
      </c>
      <c r="AD68" s="117">
        <v>-1.7727096641797E-6</v>
      </c>
      <c r="AE68" s="117">
        <v>-1.27014333571053E-5</v>
      </c>
      <c r="AF68" s="117">
        <v>-7.0398288388419996E-6</v>
      </c>
      <c r="AG68" s="117">
        <v>-7.5303838888474698E-5</v>
      </c>
      <c r="AH68" s="117">
        <v>-1.2794439281634899E-6</v>
      </c>
      <c r="AI68" s="117">
        <v>4.2191059170720803E-5</v>
      </c>
      <c r="AJ68" s="117">
        <v>1.4587187129778899E-5</v>
      </c>
      <c r="AK68" s="117">
        <v>4.20974549883401E-6</v>
      </c>
      <c r="AL68" s="117">
        <v>3.2793320217648802E-6</v>
      </c>
      <c r="AM68" s="117">
        <v>3.8767794709310003E-6</v>
      </c>
      <c r="AN68" s="117">
        <v>-1.3352903492049599E-6</v>
      </c>
      <c r="AO68" s="117">
        <v>-4.0323063108799799E-7</v>
      </c>
      <c r="AP68" s="117">
        <v>1.9327527493764099E-5</v>
      </c>
      <c r="AQ68" s="117">
        <v>1.00778686951127E-5</v>
      </c>
      <c r="AR68" s="117">
        <v>0</v>
      </c>
      <c r="AS68" s="117">
        <v>-4.9310736594340902E-5</v>
      </c>
      <c r="AT68" s="117">
        <v>-2.4126504128410101E-5</v>
      </c>
      <c r="AU68" s="117">
        <v>0</v>
      </c>
      <c r="AV68" s="117">
        <v>9.4976672717675602E-6</v>
      </c>
      <c r="AW68" s="118">
        <v>-1.3688998590240999E-4</v>
      </c>
      <c r="AX68" s="117">
        <v>-1.7264458379426199E-5</v>
      </c>
      <c r="AY68" s="117">
        <v>0</v>
      </c>
      <c r="AZ68" s="117">
        <v>-6.0693669540595897E-6</v>
      </c>
      <c r="BA68" s="117">
        <v>1.22549629631836E-5</v>
      </c>
      <c r="BB68" s="117">
        <v>1.84228544577033E-6</v>
      </c>
      <c r="BC68" s="117">
        <v>-1.8668521048559799E-5</v>
      </c>
      <c r="BD68" s="117">
        <v>0</v>
      </c>
      <c r="BE68" s="117">
        <v>-2.70495774915736E-6</v>
      </c>
      <c r="BF68" s="117">
        <v>-2.5302846128634801E-5</v>
      </c>
      <c r="BG68" s="117">
        <v>-3.17050847311E-6</v>
      </c>
      <c r="BH68" s="117">
        <v>2.8640725990450899E-5</v>
      </c>
      <c r="BI68" s="117">
        <v>-3.9568270616337303E-6</v>
      </c>
      <c r="BJ68" s="117">
        <v>-2.9526253402587601E-5</v>
      </c>
      <c r="BK68" s="117">
        <v>-3.8796520416141102E-6</v>
      </c>
      <c r="BL68" s="117">
        <v>5.49770970562314E-6</v>
      </c>
      <c r="BM68" s="118">
        <v>2.5236100640482702E-4</v>
      </c>
      <c r="BN68" s="118">
        <v>0</v>
      </c>
      <c r="BO68" s="117">
        <v>-5.8035056563582501E-5</v>
      </c>
      <c r="BP68" s="118">
        <v>4.3040406388650601E-4</v>
      </c>
      <c r="BQ68" s="117">
        <v>-3.0136956334379099E-7</v>
      </c>
      <c r="BR68" s="117">
        <v>2.2288150171269501E-5</v>
      </c>
      <c r="BS68" s="117">
        <v>-2.4133951942453302E-6</v>
      </c>
      <c r="BT68" s="117">
        <v>-3.6406632811987502E-6</v>
      </c>
      <c r="BU68" s="117">
        <v>-2.4584354576164302E-5</v>
      </c>
      <c r="BV68" s="117">
        <v>-2.78160024396183E-5</v>
      </c>
      <c r="BW68" s="117">
        <v>1.58629582527267E-6</v>
      </c>
      <c r="BX68" s="117">
        <v>-8.92074600988975E-6</v>
      </c>
      <c r="BY68" s="118">
        <v>-1.15537116276841E-4</v>
      </c>
      <c r="BZ68" s="118">
        <v>0</v>
      </c>
      <c r="CA68" s="117">
        <v>1.7682415960511499E-5</v>
      </c>
      <c r="CB68" s="117">
        <v>2.3892397818803199E-5</v>
      </c>
      <c r="CC68" s="117">
        <v>-2.2298367830651699E-5</v>
      </c>
      <c r="CD68" s="117">
        <v>-1.8158254960781199E-6</v>
      </c>
      <c r="CE68" s="117">
        <v>0</v>
      </c>
      <c r="CF68" s="117">
        <v>0</v>
      </c>
      <c r="CG68" s="117">
        <v>0</v>
      </c>
      <c r="CH68" s="117">
        <v>1.06499455433961E-7</v>
      </c>
      <c r="CI68" s="117">
        <v>3.7946952472766702E-7</v>
      </c>
      <c r="CJ68" s="117">
        <v>4.8601942553589904E-7</v>
      </c>
      <c r="CK68" s="117">
        <v>5.3851934051182503E-7</v>
      </c>
      <c r="CL68" s="117">
        <v>3.4476777089930303E-7</v>
      </c>
      <c r="CM68" s="117">
        <v>2.8599622888077802E-7</v>
      </c>
      <c r="CN68" s="117">
        <v>1.51044680826748E-6</v>
      </c>
      <c r="CO68" s="117">
        <v>5.5789577204000198E-7</v>
      </c>
      <c r="CP68" s="117">
        <v>1.00641014856753E-7</v>
      </c>
      <c r="CQ68" s="117">
        <v>-2.41145971007662E-7</v>
      </c>
      <c r="CR68" s="117">
        <v>6.7593681136550496E-8</v>
      </c>
      <c r="CS68" s="117">
        <v>3.0321927059402302E-7</v>
      </c>
      <c r="CT68" s="117">
        <v>-3.8222628764313002E-7</v>
      </c>
      <c r="CU68" s="117">
        <v>-4.97169175978861E-7</v>
      </c>
      <c r="CV68" s="117">
        <v>1.90312069255554E-7</v>
      </c>
      <c r="CW68" s="117">
        <v>1.4638542758014199E-6</v>
      </c>
      <c r="CX68" s="117">
        <v>-1.6417730998787101E-7</v>
      </c>
      <c r="CY68" s="117">
        <v>-2.09941554825683E-5</v>
      </c>
      <c r="CZ68" s="117">
        <v>9.3242571355794204E-7</v>
      </c>
      <c r="DA68" s="117">
        <v>4.2410671803091899E-7</v>
      </c>
      <c r="DB68" s="117">
        <v>6.9203087671973203E-6</v>
      </c>
      <c r="DC68" s="117">
        <v>-1.7690587064872901E-6</v>
      </c>
      <c r="DD68" s="117">
        <v>-1.28090242793062E-6</v>
      </c>
      <c r="DE68" s="117">
        <v>1.06325460581203E-5</v>
      </c>
      <c r="DF68" s="117">
        <v>1.3424753543232199E-5</v>
      </c>
      <c r="DG68" s="117">
        <v>7.1271900478264E-7</v>
      </c>
      <c r="DH68" s="117">
        <v>6.8987773313435099E-6</v>
      </c>
      <c r="DI68" s="117">
        <v>9.9201302352438504E-6</v>
      </c>
      <c r="DJ68" s="117">
        <v>7.0334928535686004E-6</v>
      </c>
      <c r="DK68" s="117">
        <v>3.6293258707870399E-6</v>
      </c>
      <c r="DL68" s="117">
        <v>1.9746206116256099E-5</v>
      </c>
      <c r="DM68" s="117">
        <v>-8.2234648188116498E-7</v>
      </c>
      <c r="DN68" s="117">
        <v>7.1436161328213604E-6</v>
      </c>
      <c r="DO68" s="117">
        <v>6.2399262130959598E-6</v>
      </c>
      <c r="DP68" s="117">
        <v>-2.23853411474462E-6</v>
      </c>
      <c r="DQ68" s="117">
        <v>-2.1052817857723499E-6</v>
      </c>
      <c r="DR68" s="117">
        <v>-6.0848919326475498E-6</v>
      </c>
      <c r="DS68" s="117">
        <v>2.5677236337863101E-6</v>
      </c>
      <c r="DT68" s="117">
        <v>-5.8717785367838997E-6</v>
      </c>
      <c r="DU68" s="117">
        <v>-1.58608220519124E-6</v>
      </c>
      <c r="DV68" s="117">
        <v>4.8276672062081797E-6</v>
      </c>
      <c r="DW68" s="117">
        <v>1.60670535802605E-6</v>
      </c>
      <c r="DX68" s="117">
        <v>3.9842827168415998E-6</v>
      </c>
      <c r="DY68" s="117">
        <v>1.5514593709446199E-6</v>
      </c>
      <c r="DZ68" s="117">
        <v>-4.3463798682292501E-6</v>
      </c>
      <c r="EA68" s="117">
        <v>-2.16195732037616E-5</v>
      </c>
      <c r="EB68" s="117">
        <v>-8.5268106296271607E-6</v>
      </c>
      <c r="EC68" s="117">
        <v>6.6034181445830999E-6</v>
      </c>
      <c r="ED68" s="117">
        <v>2.1810244532256699E-6</v>
      </c>
      <c r="EE68" s="117">
        <v>-1.3833151202615999E-6</v>
      </c>
      <c r="EF68" s="117">
        <v>-1.85287267315107E-6</v>
      </c>
      <c r="EG68" s="117">
        <v>8.6597513976899095E-6</v>
      </c>
      <c r="EH68" s="117">
        <v>2.24169064822901E-5</v>
      </c>
      <c r="EI68" s="117">
        <v>-1.40531144698863E-7</v>
      </c>
      <c r="EJ68" s="117">
        <v>7.00634267527132E-6</v>
      </c>
      <c r="EK68" s="118">
        <v>-2.9703381914426E-4</v>
      </c>
      <c r="EL68" s="117">
        <v>1.7764697871626901E-6</v>
      </c>
      <c r="EM68" s="117">
        <v>-6.3153838681273303E-6</v>
      </c>
      <c r="EN68" s="117">
        <v>6.6623687963283403E-6</v>
      </c>
      <c r="EO68" s="117">
        <v>4.7149149882815698E-5</v>
      </c>
      <c r="EP68" s="117">
        <v>1.3513228178514501E-5</v>
      </c>
      <c r="EQ68" s="117">
        <v>-1.2346886109784999E-5</v>
      </c>
      <c r="ER68" s="117">
        <v>1.6440701207069201E-5</v>
      </c>
      <c r="ES68" s="120">
        <v>-1.47815436541022E-5</v>
      </c>
    </row>
    <row r="69" spans="2:149" s="12" customFormat="1" ht="15.75" x14ac:dyDescent="0.25">
      <c r="B69" s="133" t="s">
        <v>94</v>
      </c>
      <c r="C69" s="1">
        <f>INDEX(Input_Cases!$B:$C,MATCH('D2T Male'!$B69,Input_Cases!$B:$B,0),2)</f>
        <v>0</v>
      </c>
      <c r="E69" s="50"/>
      <c r="F69" s="7"/>
      <c r="G69" s="205"/>
      <c r="H69" s="7" t="s">
        <v>59</v>
      </c>
      <c r="I69" s="22">
        <f t="shared" si="4"/>
        <v>0</v>
      </c>
      <c r="J69" s="23">
        <v>-0.22176798152298799</v>
      </c>
      <c r="P69" s="7" t="str">
        <f t="shared" si="5"/>
        <v>X</v>
      </c>
      <c r="Q69" s="7" t="str">
        <f t="shared" si="3"/>
        <v>X</v>
      </c>
      <c r="R69" s="12" t="str">
        <v>IBS</v>
      </c>
      <c r="S69" s="128" t="s">
        <v>59</v>
      </c>
      <c r="T69" s="117">
        <v>5.4214180564326498E-7</v>
      </c>
      <c r="U69" s="117">
        <v>4.7284322115680097E-6</v>
      </c>
      <c r="V69" s="117">
        <v>1.15733055725835E-7</v>
      </c>
      <c r="W69" s="117">
        <v>3.1219983614638998E-6</v>
      </c>
      <c r="X69" s="117">
        <v>7.6853479992932998E-7</v>
      </c>
      <c r="Y69" s="117">
        <v>8.6961077777405704E-6</v>
      </c>
      <c r="Z69" s="117">
        <v>4.8290984766457602E-6</v>
      </c>
      <c r="AA69" s="117">
        <v>1.41003013841212E-6</v>
      </c>
      <c r="AB69" s="117">
        <v>-1.8055778329064099E-6</v>
      </c>
      <c r="AC69" s="117">
        <v>6.7118852189649599E-6</v>
      </c>
      <c r="AD69" s="117">
        <v>-3.5667795480233999E-6</v>
      </c>
      <c r="AE69" s="117">
        <v>1.1718191892210701E-6</v>
      </c>
      <c r="AF69" s="117">
        <v>2.5253512794774898E-6</v>
      </c>
      <c r="AG69" s="117">
        <v>1.3165987699216299E-5</v>
      </c>
      <c r="AH69" s="117">
        <v>5.0260633727189198E-6</v>
      </c>
      <c r="AI69" s="117">
        <v>-2.4398952646134398E-6</v>
      </c>
      <c r="AJ69" s="117">
        <v>-1.6196449800518899E-6</v>
      </c>
      <c r="AK69" s="117">
        <v>1.1934282905911199E-5</v>
      </c>
      <c r="AL69" s="117">
        <v>8.4984691347542702E-6</v>
      </c>
      <c r="AM69" s="117">
        <v>-3.9003917187775396E-6</v>
      </c>
      <c r="AN69" s="117">
        <v>-7.45977955540886E-6</v>
      </c>
      <c r="AO69" s="117">
        <v>2.9805251792352402E-6</v>
      </c>
      <c r="AP69" s="117">
        <v>-1.4003627294963E-5</v>
      </c>
      <c r="AQ69" s="117">
        <v>-3.9913802601313298E-7</v>
      </c>
      <c r="AR69" s="117">
        <v>0</v>
      </c>
      <c r="AS69" s="117">
        <v>-1.2255249055722799E-5</v>
      </c>
      <c r="AT69" s="117">
        <v>3.9443173253115903E-5</v>
      </c>
      <c r="AU69" s="117">
        <v>0</v>
      </c>
      <c r="AV69" s="117">
        <v>-2.6024975584911299E-6</v>
      </c>
      <c r="AW69" s="117">
        <v>-5.1524006127666496E-6</v>
      </c>
      <c r="AX69" s="117">
        <v>-1.5711620374238799E-5</v>
      </c>
      <c r="AY69" s="117">
        <v>0</v>
      </c>
      <c r="AZ69" s="117">
        <v>-7.9645663409982802E-6</v>
      </c>
      <c r="BA69" s="117">
        <v>-1.87974619485834E-5</v>
      </c>
      <c r="BB69" s="117">
        <v>-1.9903177996854399E-6</v>
      </c>
      <c r="BC69" s="117">
        <v>1.29655822222729E-5</v>
      </c>
      <c r="BD69" s="117">
        <v>0</v>
      </c>
      <c r="BE69" s="117">
        <v>3.0709273322612001E-6</v>
      </c>
      <c r="BF69" s="117">
        <v>-2.2169282415771999E-5</v>
      </c>
      <c r="BG69" s="117">
        <v>-2.9425369368031099E-5</v>
      </c>
      <c r="BH69" s="117">
        <v>3.65144687841246E-5</v>
      </c>
      <c r="BI69" s="117">
        <v>-2.68676246711176E-5</v>
      </c>
      <c r="BJ69" s="117">
        <v>-2.7805329721818901E-5</v>
      </c>
      <c r="BK69" s="117">
        <v>-1.99429958039298E-5</v>
      </c>
      <c r="BL69" s="117">
        <v>-4.07258447820205E-6</v>
      </c>
      <c r="BM69" s="117">
        <v>1.50747461591642E-5</v>
      </c>
      <c r="BN69" s="117">
        <v>0</v>
      </c>
      <c r="BO69" s="117">
        <v>2.0147254287074001E-5</v>
      </c>
      <c r="BP69" s="117">
        <v>-3.01369563344382E-7</v>
      </c>
      <c r="BQ69" s="118">
        <v>8.9134550637171104E-4</v>
      </c>
      <c r="BR69" s="117">
        <v>1.8791420020739401E-5</v>
      </c>
      <c r="BS69" s="117">
        <v>2.8397885711628002E-6</v>
      </c>
      <c r="BT69" s="117">
        <v>1.29872226824349E-5</v>
      </c>
      <c r="BU69" s="117">
        <v>9.73071562333628E-6</v>
      </c>
      <c r="BV69" s="117">
        <v>-1.43723495303168E-5</v>
      </c>
      <c r="BW69" s="117">
        <v>-1.3377822262611401E-5</v>
      </c>
      <c r="BX69" s="117">
        <v>-6.8692308714952797E-6</v>
      </c>
      <c r="BY69" s="117">
        <v>5.2429136233851901E-6</v>
      </c>
      <c r="BZ69" s="117">
        <v>0</v>
      </c>
      <c r="CA69" s="117">
        <v>1.5574990538993998E-5</v>
      </c>
      <c r="CB69" s="117">
        <v>2.7118323108250801E-5</v>
      </c>
      <c r="CC69" s="117">
        <v>-3.2601094044772401E-6</v>
      </c>
      <c r="CD69" s="117">
        <v>1.81990014010301E-6</v>
      </c>
      <c r="CE69" s="117">
        <v>0</v>
      </c>
      <c r="CF69" s="117">
        <v>0</v>
      </c>
      <c r="CG69" s="117">
        <v>0</v>
      </c>
      <c r="CH69" s="117">
        <v>6.7131368952072701E-9</v>
      </c>
      <c r="CI69" s="117">
        <v>3.1042260228231202E-7</v>
      </c>
      <c r="CJ69" s="117">
        <v>-3.3901703581835402E-7</v>
      </c>
      <c r="CK69" s="117">
        <v>1.84314339775358E-7</v>
      </c>
      <c r="CL69" s="117">
        <v>1.57418358348093E-7</v>
      </c>
      <c r="CM69" s="117">
        <v>-5.1645136219841198E-7</v>
      </c>
      <c r="CN69" s="117">
        <v>4.6537629720241598E-8</v>
      </c>
      <c r="CO69" s="117">
        <v>-3.7014076641985998E-8</v>
      </c>
      <c r="CP69" s="117">
        <v>2.82160141364169E-8</v>
      </c>
      <c r="CQ69" s="117">
        <v>2.1943552345421001E-7</v>
      </c>
      <c r="CR69" s="117">
        <v>8.24471789969614E-8</v>
      </c>
      <c r="CS69" s="117">
        <v>2.2710384613724101E-8</v>
      </c>
      <c r="CT69" s="117">
        <v>-3.9473792176039898E-7</v>
      </c>
      <c r="CU69" s="117">
        <v>3.9539039603003797E-8</v>
      </c>
      <c r="CV69" s="117">
        <v>-1.7104103351390499E-7</v>
      </c>
      <c r="CW69" s="117">
        <v>-1.49653148875535E-7</v>
      </c>
      <c r="CX69" s="117">
        <v>2.09983533878135E-7</v>
      </c>
      <c r="CY69" s="117">
        <v>1.27019931573081E-7</v>
      </c>
      <c r="CZ69" s="117">
        <v>-2.4597642633936501E-7</v>
      </c>
      <c r="DA69" s="117">
        <v>-2.6043185896018001E-7</v>
      </c>
      <c r="DB69" s="117">
        <v>2.1079737255955601E-6</v>
      </c>
      <c r="DC69" s="117">
        <v>5.2892668244580401E-6</v>
      </c>
      <c r="DD69" s="117">
        <v>3.1902366847566498E-7</v>
      </c>
      <c r="DE69" s="117">
        <v>-6.6015638265194399E-6</v>
      </c>
      <c r="DF69" s="117">
        <v>-5.4742597285501901E-6</v>
      </c>
      <c r="DG69" s="117">
        <v>7.6654452643286098E-7</v>
      </c>
      <c r="DH69" s="117">
        <v>1.19642750771431E-5</v>
      </c>
      <c r="DI69" s="117">
        <v>-2.65472049928106E-6</v>
      </c>
      <c r="DJ69" s="117">
        <v>7.1456432046657504E-6</v>
      </c>
      <c r="DK69" s="117">
        <v>2.43670202562906E-6</v>
      </c>
      <c r="DL69" s="117">
        <v>1.0489058815211799E-5</v>
      </c>
      <c r="DM69" s="117">
        <v>-1.02645683596909E-6</v>
      </c>
      <c r="DN69" s="117">
        <v>7.4202477689478402E-6</v>
      </c>
      <c r="DO69" s="117">
        <v>-2.6969614974972898E-6</v>
      </c>
      <c r="DP69" s="117">
        <v>-2.6039648527644601E-5</v>
      </c>
      <c r="DQ69" s="117">
        <v>-2.70531418300667E-6</v>
      </c>
      <c r="DR69" s="117">
        <v>-9.1698105182861395E-7</v>
      </c>
      <c r="DS69" s="117">
        <v>-6.5861294913230803E-6</v>
      </c>
      <c r="DT69" s="117">
        <v>1.2937838555074399E-5</v>
      </c>
      <c r="DU69" s="117">
        <v>-8.4518161820517797E-6</v>
      </c>
      <c r="DV69" s="117">
        <v>1.4631869145096599E-6</v>
      </c>
      <c r="DW69" s="117">
        <v>6.8018101816496999E-6</v>
      </c>
      <c r="DX69" s="117">
        <v>-7.7984921870020605E-6</v>
      </c>
      <c r="DY69" s="117">
        <v>-8.9326823978483692E-6</v>
      </c>
      <c r="DZ69" s="117">
        <v>-2.3821127512056999E-8</v>
      </c>
      <c r="EA69" s="117">
        <v>-4.1141821235176703E-5</v>
      </c>
      <c r="EB69" s="117">
        <v>5.6757476490966796E-6</v>
      </c>
      <c r="EC69" s="117">
        <v>-1.31818431387698E-5</v>
      </c>
      <c r="ED69" s="117">
        <v>-7.0708179504613799E-7</v>
      </c>
      <c r="EE69" s="117">
        <v>-2.4018923915964601E-6</v>
      </c>
      <c r="EF69" s="117">
        <v>-1.06465254701763E-5</v>
      </c>
      <c r="EG69" s="117">
        <v>2.2983334329014899E-5</v>
      </c>
      <c r="EH69" s="117">
        <v>8.1033009143542204E-6</v>
      </c>
      <c r="EI69" s="117">
        <v>1.19460544381343E-6</v>
      </c>
      <c r="EJ69" s="117">
        <v>-3.9063380431562304E-6</v>
      </c>
      <c r="EK69" s="117">
        <v>-1.05536183180039E-5</v>
      </c>
      <c r="EL69" s="117">
        <v>1.1456039475333799E-6</v>
      </c>
      <c r="EM69" s="117">
        <v>-1.9482563141118699E-5</v>
      </c>
      <c r="EN69" s="117">
        <v>1.25591400191696E-5</v>
      </c>
      <c r="EO69" s="117">
        <v>2.8959571050848198E-6</v>
      </c>
      <c r="EP69" s="117">
        <v>-1.76520961195435E-5</v>
      </c>
      <c r="EQ69" s="117">
        <v>1.8838111939438101E-5</v>
      </c>
      <c r="ER69" s="117">
        <v>-8.4740523231867799E-8</v>
      </c>
      <c r="ES69" s="120">
        <v>-3.2848879980003499E-5</v>
      </c>
    </row>
    <row r="70" spans="2:149" s="12" customFormat="1" ht="15.75" x14ac:dyDescent="0.25">
      <c r="B70" s="133" t="s">
        <v>95</v>
      </c>
      <c r="C70" s="1">
        <f>INDEX(Input_Cases!$B:$C,MATCH('D2T Male'!$B70,Input_Cases!$B:$B,0),2)</f>
        <v>0</v>
      </c>
      <c r="E70" s="50"/>
      <c r="F70" s="7"/>
      <c r="G70" s="205"/>
      <c r="H70" s="7" t="s">
        <v>73</v>
      </c>
      <c r="I70" s="22">
        <f t="shared" si="4"/>
        <v>0</v>
      </c>
      <c r="J70" s="23">
        <v>0.57096385738958799</v>
      </c>
      <c r="P70" s="7" t="str">
        <f t="shared" si="5"/>
        <v>X</v>
      </c>
      <c r="Q70" s="7" t="str">
        <f t="shared" si="3"/>
        <v>X</v>
      </c>
      <c r="R70" s="12" t="str">
        <v>LD</v>
      </c>
      <c r="S70" s="128" t="s">
        <v>73</v>
      </c>
      <c r="T70" s="117">
        <v>1.3949108637374001E-6</v>
      </c>
      <c r="U70" s="117">
        <v>-8.1186926950966795E-5</v>
      </c>
      <c r="V70" s="117">
        <v>-1.34055294891205E-5</v>
      </c>
      <c r="W70" s="117">
        <v>-4.6685709919320301E-6</v>
      </c>
      <c r="X70" s="117">
        <v>-1.4960009828371099E-7</v>
      </c>
      <c r="Y70" s="117">
        <v>-1.6674485925260899E-5</v>
      </c>
      <c r="Z70" s="117">
        <v>3.19469667715143E-5</v>
      </c>
      <c r="AA70" s="117">
        <v>-7.7755246333400594E-6</v>
      </c>
      <c r="AB70" s="117">
        <v>-4.3437624541154203E-5</v>
      </c>
      <c r="AC70" s="117">
        <v>-1.7336019003598701E-5</v>
      </c>
      <c r="AD70" s="117">
        <v>4.3940542809030499E-6</v>
      </c>
      <c r="AE70" s="117">
        <v>1.5406093910849899E-5</v>
      </c>
      <c r="AF70" s="117">
        <v>-1.56498715669825E-6</v>
      </c>
      <c r="AG70" s="117">
        <v>-3.1941785096280499E-5</v>
      </c>
      <c r="AH70" s="117">
        <v>3.0321609278435701E-5</v>
      </c>
      <c r="AI70" s="118">
        <v>-1.81535702827096E-4</v>
      </c>
      <c r="AJ70" s="117">
        <v>1.3794704894864099E-5</v>
      </c>
      <c r="AK70" s="117">
        <v>-5.6845068903585801E-5</v>
      </c>
      <c r="AL70" s="117">
        <v>-1.2486692427207599E-5</v>
      </c>
      <c r="AM70" s="117">
        <v>3.8965997870297301E-5</v>
      </c>
      <c r="AN70" s="117">
        <v>6.5967202758600505E-5</v>
      </c>
      <c r="AO70" s="117">
        <v>-1.4411787131921101E-6</v>
      </c>
      <c r="AP70" s="118">
        <v>-2.2512732388731699E-4</v>
      </c>
      <c r="AQ70" s="117">
        <v>2.3283074496353301E-5</v>
      </c>
      <c r="AR70" s="117">
        <v>0</v>
      </c>
      <c r="AS70" s="117">
        <v>6.4181893965603001E-5</v>
      </c>
      <c r="AT70" s="117">
        <v>-1.30708850692868E-5</v>
      </c>
      <c r="AU70" s="117">
        <v>0</v>
      </c>
      <c r="AV70" s="117">
        <v>-5.1800868317301801E-5</v>
      </c>
      <c r="AW70" s="117">
        <v>-2.3543773435434599E-5</v>
      </c>
      <c r="AX70" s="117">
        <v>-4.8983674380380202E-5</v>
      </c>
      <c r="AY70" s="117">
        <v>0</v>
      </c>
      <c r="AZ70" s="117">
        <v>1.41052645013442E-5</v>
      </c>
      <c r="BA70" s="118">
        <v>-8.58047989583926E-4</v>
      </c>
      <c r="BB70" s="117">
        <v>-2.8712668795225E-5</v>
      </c>
      <c r="BC70" s="117">
        <v>8.1986237928730297E-6</v>
      </c>
      <c r="BD70" s="117">
        <v>0</v>
      </c>
      <c r="BE70" s="118">
        <v>1.34777798001251E-4</v>
      </c>
      <c r="BF70" s="118">
        <v>1.02491334459495E-4</v>
      </c>
      <c r="BG70" s="117">
        <v>-1.27939924522456E-5</v>
      </c>
      <c r="BH70" s="117">
        <v>3.9372693542384901E-5</v>
      </c>
      <c r="BI70" s="117">
        <v>1.42845954652839E-5</v>
      </c>
      <c r="BJ70" s="118">
        <v>-1.11905157623324E-4</v>
      </c>
      <c r="BK70" s="117">
        <v>2.2472676506230701E-5</v>
      </c>
      <c r="BL70" s="118">
        <v>-2.0789023890521399E-4</v>
      </c>
      <c r="BM70" s="117">
        <v>-7.51697866038193E-6</v>
      </c>
      <c r="BN70" s="117">
        <v>0</v>
      </c>
      <c r="BO70" s="117">
        <v>3.2628352375253901E-5</v>
      </c>
      <c r="BP70" s="117">
        <v>2.2288150171269999E-5</v>
      </c>
      <c r="BQ70" s="117">
        <v>1.8791420020740001E-5</v>
      </c>
      <c r="BR70" s="118">
        <v>6.6880029322269E-3</v>
      </c>
      <c r="BS70" s="117">
        <v>-8.0519774109413106E-5</v>
      </c>
      <c r="BT70" s="117">
        <v>-2.3172581837970701E-5</v>
      </c>
      <c r="BU70" s="117">
        <v>7.9032933421261503E-6</v>
      </c>
      <c r="BV70" s="117">
        <v>-1.5964312274435499E-5</v>
      </c>
      <c r="BW70" s="117">
        <v>-1.80913733374402E-5</v>
      </c>
      <c r="BX70" s="117">
        <v>2.46622163043488E-6</v>
      </c>
      <c r="BY70" s="118">
        <v>2.45450892921505E-4</v>
      </c>
      <c r="BZ70" s="118">
        <v>0</v>
      </c>
      <c r="CA70" s="118">
        <v>-3.6276757850377598E-4</v>
      </c>
      <c r="CB70" s="118">
        <v>-1.2308215958508001E-4</v>
      </c>
      <c r="CC70" s="117">
        <v>5.4642181629918897E-6</v>
      </c>
      <c r="CD70" s="117">
        <v>-5.2507840072508597E-6</v>
      </c>
      <c r="CE70" s="117">
        <v>0</v>
      </c>
      <c r="CF70" s="117">
        <v>0</v>
      </c>
      <c r="CG70" s="117">
        <v>0</v>
      </c>
      <c r="CH70" s="117">
        <v>-2.8567337872268101E-7</v>
      </c>
      <c r="CI70" s="117">
        <v>-5.7933739054505798E-7</v>
      </c>
      <c r="CJ70" s="117">
        <v>-1.7486992630581E-7</v>
      </c>
      <c r="CK70" s="117">
        <v>-6.8966359370135705E-7</v>
      </c>
      <c r="CL70" s="117">
        <v>1.5537220828624101E-6</v>
      </c>
      <c r="CM70" s="117">
        <v>4.8775688740301902E-7</v>
      </c>
      <c r="CN70" s="117">
        <v>2.3107759623848201E-7</v>
      </c>
      <c r="CO70" s="117">
        <v>-2.0633568411078301E-7</v>
      </c>
      <c r="CP70" s="117">
        <v>1.15335204678835E-6</v>
      </c>
      <c r="CQ70" s="117">
        <v>2.9403989076929799E-6</v>
      </c>
      <c r="CR70" s="117">
        <v>-9.5580695819279493E-7</v>
      </c>
      <c r="CS70" s="117">
        <v>2.0110616383304E-7</v>
      </c>
      <c r="CT70" s="117">
        <v>6.3823134253991295E-7</v>
      </c>
      <c r="CU70" s="117">
        <v>2.43862193036237E-6</v>
      </c>
      <c r="CV70" s="117">
        <v>-3.4165730728063401E-8</v>
      </c>
      <c r="CW70" s="117">
        <v>-2.7082839370897E-6</v>
      </c>
      <c r="CX70" s="117">
        <v>1.05888513093207E-5</v>
      </c>
      <c r="CY70" s="117">
        <v>-4.76678197162124E-8</v>
      </c>
      <c r="CZ70" s="117">
        <v>5.2163606799004798E-7</v>
      </c>
      <c r="DA70" s="117">
        <v>4.8537334837154002E-7</v>
      </c>
      <c r="DB70" s="117">
        <v>-6.7281238688256401E-6</v>
      </c>
      <c r="DC70" s="117">
        <v>-1.9907085284425E-5</v>
      </c>
      <c r="DD70" s="118">
        <v>-3.8955472213184002E-4</v>
      </c>
      <c r="DE70" s="117">
        <v>1.24565092708253E-5</v>
      </c>
      <c r="DF70" s="117">
        <v>-6.5384760346409001E-6</v>
      </c>
      <c r="DG70" s="117">
        <v>-1.1219825248599899E-6</v>
      </c>
      <c r="DH70" s="117">
        <v>-3.5960394165725302E-5</v>
      </c>
      <c r="DI70" s="117">
        <v>-1.9032894076485898E-5</v>
      </c>
      <c r="DJ70" s="117">
        <v>-2.7972949726785899E-5</v>
      </c>
      <c r="DK70" s="117">
        <v>-2.13375576973203E-5</v>
      </c>
      <c r="DL70" s="117">
        <v>-2.4906067187034099E-5</v>
      </c>
      <c r="DM70" s="117">
        <v>-1.71715492294794E-6</v>
      </c>
      <c r="DN70" s="117">
        <v>4.6716862683566001E-7</v>
      </c>
      <c r="DO70" s="117">
        <v>-3.3530717959292201E-6</v>
      </c>
      <c r="DP70" s="117">
        <v>-2.9045722301314999E-5</v>
      </c>
      <c r="DQ70" s="117">
        <v>-9.4124744376301404E-6</v>
      </c>
      <c r="DR70" s="117">
        <v>1.5972360386096202E-5</v>
      </c>
      <c r="DS70" s="117">
        <v>1.99299091549212E-5</v>
      </c>
      <c r="DT70" s="117">
        <v>-4.9702398968431003E-6</v>
      </c>
      <c r="DU70" s="117">
        <v>-1.56324254591136E-5</v>
      </c>
      <c r="DV70" s="117">
        <v>-1.16559054202013E-5</v>
      </c>
      <c r="DW70" s="117">
        <v>-6.4368253086665199E-6</v>
      </c>
      <c r="DX70" s="117">
        <v>-7.22898745186519E-6</v>
      </c>
      <c r="DY70" s="117">
        <v>-2.6790760042404199E-5</v>
      </c>
      <c r="DZ70" s="118">
        <v>1.3032534211406099E-4</v>
      </c>
      <c r="EA70" s="118">
        <v>1.68929194163166E-4</v>
      </c>
      <c r="EB70" s="117">
        <v>-5.1464953021554801E-5</v>
      </c>
      <c r="EC70" s="117">
        <v>1.9787170506480099E-5</v>
      </c>
      <c r="ED70" s="117">
        <v>6.3373817497839596E-5</v>
      </c>
      <c r="EE70" s="117">
        <v>-5.5069198618372099E-5</v>
      </c>
      <c r="EF70" s="117">
        <v>2.2722110595115799E-5</v>
      </c>
      <c r="EG70" s="117">
        <v>3.0987394040222502E-5</v>
      </c>
      <c r="EH70" s="117">
        <v>4.8412775200685897E-6</v>
      </c>
      <c r="EI70" s="117">
        <v>-1.8309608422929199E-5</v>
      </c>
      <c r="EJ70" s="117">
        <v>-1.31315885532636E-6</v>
      </c>
      <c r="EK70" s="117">
        <v>3.9837814710953701E-5</v>
      </c>
      <c r="EL70" s="117">
        <v>-6.9351634722362101E-6</v>
      </c>
      <c r="EM70" s="117">
        <v>-4.0532322784198097E-5</v>
      </c>
      <c r="EN70" s="117">
        <v>5.8232383981933498E-6</v>
      </c>
      <c r="EO70" s="118">
        <v>-3.1944835759584601E-4</v>
      </c>
      <c r="EP70" s="117">
        <v>9.9307258878750796E-5</v>
      </c>
      <c r="EQ70" s="117">
        <v>4.4030790285202502E-6</v>
      </c>
      <c r="ER70" s="117">
        <v>-4.9886149709307901E-5</v>
      </c>
      <c r="ES70" s="120">
        <v>2.9340807988599601E-5</v>
      </c>
    </row>
    <row r="71" spans="2:149" s="12" customFormat="1" ht="15.75" x14ac:dyDescent="0.25">
      <c r="B71" s="133" t="s">
        <v>101</v>
      </c>
      <c r="C71" s="1">
        <f>INDEX(Input_Cases!$B:$C,MATCH('D2T Male'!$B71,Input_Cases!$B:$B,0),2)</f>
        <v>0</v>
      </c>
      <c r="E71" s="50"/>
      <c r="F71" s="7"/>
      <c r="G71" s="205"/>
      <c r="H71" s="7" t="s">
        <v>75</v>
      </c>
      <c r="I71" s="22">
        <f t="shared" si="4"/>
        <v>0</v>
      </c>
      <c r="J71" s="23">
        <v>0.16698920809996001</v>
      </c>
      <c r="P71" s="7" t="str">
        <f t="shared" si="5"/>
        <v>X</v>
      </c>
      <c r="Q71" s="7" t="str">
        <f t="shared" si="3"/>
        <v>X</v>
      </c>
      <c r="R71" s="12" t="str">
        <v>MLD</v>
      </c>
      <c r="S71" s="128" t="s">
        <v>75</v>
      </c>
      <c r="T71" s="117">
        <v>-1.36814787128789E-6</v>
      </c>
      <c r="U71" s="118">
        <v>-1.16897956119346E-4</v>
      </c>
      <c r="V71" s="117">
        <v>3.0338733184508598E-6</v>
      </c>
      <c r="W71" s="117">
        <v>-2.8166988168831102E-6</v>
      </c>
      <c r="X71" s="117">
        <v>1.25173751828131E-5</v>
      </c>
      <c r="Y71" s="117">
        <v>1.9758840982055201E-5</v>
      </c>
      <c r="Z71" s="117">
        <v>-1.87341430552072E-5</v>
      </c>
      <c r="AA71" s="117">
        <v>8.1236872764339704E-6</v>
      </c>
      <c r="AB71" s="117">
        <v>-3.2170112494564799E-6</v>
      </c>
      <c r="AC71" s="117">
        <v>1.4886097986514599E-5</v>
      </c>
      <c r="AD71" s="117">
        <v>-1.3791546606666301E-5</v>
      </c>
      <c r="AE71" s="117">
        <v>4.4661395068559602E-7</v>
      </c>
      <c r="AF71" s="117">
        <v>-3.3356914811152498E-6</v>
      </c>
      <c r="AG71" s="117">
        <v>5.4117221911675197E-5</v>
      </c>
      <c r="AH71" s="117">
        <v>1.08816079434204E-6</v>
      </c>
      <c r="AI71" s="117">
        <v>6.8069635944472106E-5</v>
      </c>
      <c r="AJ71" s="117">
        <v>1.1149110683460399E-5</v>
      </c>
      <c r="AK71" s="117">
        <v>-3.5503990102449398E-5</v>
      </c>
      <c r="AL71" s="117">
        <v>-7.7361798098287697E-6</v>
      </c>
      <c r="AM71" s="117">
        <v>-1.9509069632858802E-6</v>
      </c>
      <c r="AN71" s="117">
        <v>1.6571285099607799E-5</v>
      </c>
      <c r="AO71" s="117">
        <v>6.1535627848913797E-6</v>
      </c>
      <c r="AP71" s="117">
        <v>-6.3194995020386606E-5</v>
      </c>
      <c r="AQ71" s="117">
        <v>-2.3029914601457102E-6</v>
      </c>
      <c r="AR71" s="117">
        <v>0</v>
      </c>
      <c r="AS71" s="117">
        <v>-8.4241465366225504E-6</v>
      </c>
      <c r="AT71" s="117">
        <v>5.4794198688635E-5</v>
      </c>
      <c r="AU71" s="117">
        <v>0</v>
      </c>
      <c r="AV71" s="117">
        <v>3.8771874204779901E-5</v>
      </c>
      <c r="AW71" s="117">
        <v>1.20800828068157E-5</v>
      </c>
      <c r="AX71" s="117">
        <v>-1.6676259166232601E-5</v>
      </c>
      <c r="AY71" s="117">
        <v>0</v>
      </c>
      <c r="AZ71" s="117">
        <v>9.897970413694961E-7</v>
      </c>
      <c r="BA71" s="118">
        <v>-1.6055159857479001E-4</v>
      </c>
      <c r="BB71" s="117">
        <v>2.78532507966856E-5</v>
      </c>
      <c r="BC71" s="117">
        <v>-4.9085024351705997E-5</v>
      </c>
      <c r="BD71" s="117">
        <v>0</v>
      </c>
      <c r="BE71" s="118">
        <v>-2.6950286494199101E-3</v>
      </c>
      <c r="BF71" s="117">
        <v>6.6401961047726104E-5</v>
      </c>
      <c r="BG71" s="117">
        <v>-1.6612906483776401E-5</v>
      </c>
      <c r="BH71" s="117">
        <v>-2.2491485112436399E-5</v>
      </c>
      <c r="BI71" s="117">
        <v>-5.8965092631704997E-6</v>
      </c>
      <c r="BJ71" s="117">
        <v>-2.5478174788850401E-5</v>
      </c>
      <c r="BK71" s="117">
        <v>-4.88854818532617E-6</v>
      </c>
      <c r="BL71" s="117">
        <v>3.52890959889477E-5</v>
      </c>
      <c r="BM71" s="117">
        <v>-2.3501379547581699E-5</v>
      </c>
      <c r="BN71" s="117">
        <v>0</v>
      </c>
      <c r="BO71" s="117">
        <v>9.9291854392419795E-7</v>
      </c>
      <c r="BP71" s="117">
        <v>-2.4133951942453001E-6</v>
      </c>
      <c r="BQ71" s="117">
        <v>2.8397885711639399E-6</v>
      </c>
      <c r="BR71" s="117">
        <v>-8.0519774109409406E-5</v>
      </c>
      <c r="BS71" s="118">
        <v>2.6845456838738599E-3</v>
      </c>
      <c r="BT71" s="117">
        <v>1.5733657968992099E-5</v>
      </c>
      <c r="BU71" s="117">
        <v>6.0794585355881204E-6</v>
      </c>
      <c r="BV71" s="117">
        <v>-2.9571685952292799E-5</v>
      </c>
      <c r="BW71" s="117">
        <v>-5.6388062080226198E-6</v>
      </c>
      <c r="BX71" s="117">
        <v>-1.2321174140754199E-5</v>
      </c>
      <c r="BY71" s="118">
        <v>-7.7679779260167599E-4</v>
      </c>
      <c r="BZ71" s="118">
        <v>0</v>
      </c>
      <c r="CA71" s="117">
        <v>1.04171049894306E-5</v>
      </c>
      <c r="CB71" s="118">
        <v>7.2475104078698104E-4</v>
      </c>
      <c r="CC71" s="117">
        <v>1.0441047210610499E-5</v>
      </c>
      <c r="CD71" s="117">
        <v>8.2962541819757601E-6</v>
      </c>
      <c r="CE71" s="117">
        <v>0</v>
      </c>
      <c r="CF71" s="117">
        <v>0</v>
      </c>
      <c r="CG71" s="117">
        <v>0</v>
      </c>
      <c r="CH71" s="117">
        <v>2.92125147825503E-8</v>
      </c>
      <c r="CI71" s="117">
        <v>-1.1802582313589299E-6</v>
      </c>
      <c r="CJ71" s="117">
        <v>2.65567109891524E-7</v>
      </c>
      <c r="CK71" s="117">
        <v>1.4799967651502699E-7</v>
      </c>
      <c r="CL71" s="117">
        <v>4.1661529525752799E-7</v>
      </c>
      <c r="CM71" s="117">
        <v>-9.604805448153699E-7</v>
      </c>
      <c r="CN71" s="117">
        <v>-1.5006577902958901E-7</v>
      </c>
      <c r="CO71" s="117">
        <v>3.1314552861792398E-7</v>
      </c>
      <c r="CP71" s="117">
        <v>1.39478438458733E-6</v>
      </c>
      <c r="CQ71" s="117">
        <v>8.1041164705073696E-7</v>
      </c>
      <c r="CR71" s="117">
        <v>-2.5060854935797399E-7</v>
      </c>
      <c r="CS71" s="117">
        <v>3.9845431255421799E-7</v>
      </c>
      <c r="CT71" s="117">
        <v>1.9040342179526701E-5</v>
      </c>
      <c r="CU71" s="117">
        <v>-8.3166835081887903E-7</v>
      </c>
      <c r="CV71" s="117">
        <v>5.8185991086893197E-7</v>
      </c>
      <c r="CW71" s="117">
        <v>5.8364905653462996E-6</v>
      </c>
      <c r="CX71" s="117">
        <v>2.0547269483106899E-6</v>
      </c>
      <c r="CY71" s="117">
        <v>-1.5731900065194999E-7</v>
      </c>
      <c r="CZ71" s="117">
        <v>-6.84534554748628E-7</v>
      </c>
      <c r="DA71" s="117">
        <v>-5.0069211446589103E-8</v>
      </c>
      <c r="DB71" s="117">
        <v>1.42326246949407E-6</v>
      </c>
      <c r="DC71" s="117">
        <v>-1.4845404281367101E-5</v>
      </c>
      <c r="DD71" s="117">
        <v>5.0138372676914202E-6</v>
      </c>
      <c r="DE71" s="117">
        <v>2.7247881491475E-6</v>
      </c>
      <c r="DF71" s="117">
        <v>-4.40355075687693E-6</v>
      </c>
      <c r="DG71" s="117">
        <v>2.2673437222703698E-6</v>
      </c>
      <c r="DH71" s="117">
        <v>-2.7662228657250701E-6</v>
      </c>
      <c r="DI71" s="117">
        <v>-1.6786288383668401E-5</v>
      </c>
      <c r="DJ71" s="117">
        <v>-1.4165840462757799E-5</v>
      </c>
      <c r="DK71" s="117">
        <v>-1.35569768152829E-5</v>
      </c>
      <c r="DL71" s="117">
        <v>5.4233062493478797E-5</v>
      </c>
      <c r="DM71" s="117">
        <v>-1.7337268509098999E-5</v>
      </c>
      <c r="DN71" s="117">
        <v>-1.29038539627883E-5</v>
      </c>
      <c r="DO71" s="117">
        <v>4.2125129939791404E-6</v>
      </c>
      <c r="DP71" s="117">
        <v>7.0137957566572704E-6</v>
      </c>
      <c r="DQ71" s="117">
        <v>1.2841942615212E-5</v>
      </c>
      <c r="DR71" s="117">
        <v>-8.3783802946437001E-6</v>
      </c>
      <c r="DS71" s="117">
        <v>2.83629836424998E-6</v>
      </c>
      <c r="DT71" s="117">
        <v>5.2537622969315296E-6</v>
      </c>
      <c r="DU71" s="118">
        <v>1.05395941199584E-4</v>
      </c>
      <c r="DV71" s="117">
        <v>2.8741536991813398E-6</v>
      </c>
      <c r="DW71" s="117">
        <v>-6.6364878942684097E-6</v>
      </c>
      <c r="DX71" s="117">
        <v>3.5000516843434899E-6</v>
      </c>
      <c r="DY71" s="117">
        <v>-1.77333266213704E-5</v>
      </c>
      <c r="DZ71" s="117">
        <v>-3.3933944655226901E-5</v>
      </c>
      <c r="EA71" s="117">
        <v>-2.8390666590771101E-5</v>
      </c>
      <c r="EB71" s="117">
        <v>1.2805945223939099E-5</v>
      </c>
      <c r="EC71" s="117">
        <v>2.0695134408964801E-5</v>
      </c>
      <c r="ED71" s="117">
        <v>6.8037521829189396E-6</v>
      </c>
      <c r="EE71" s="117">
        <v>3.4310541049658501E-5</v>
      </c>
      <c r="EF71" s="117">
        <v>-5.7747611032207201E-5</v>
      </c>
      <c r="EG71" s="117">
        <v>-2.93756725023549E-6</v>
      </c>
      <c r="EH71" s="117">
        <v>-4.1561900273074402E-5</v>
      </c>
      <c r="EI71" s="118">
        <v>-1.11841872802784E-4</v>
      </c>
      <c r="EJ71" s="117">
        <v>2.1700269825915001E-5</v>
      </c>
      <c r="EK71" s="117">
        <v>-1.40343077738428E-5</v>
      </c>
      <c r="EL71" s="117">
        <v>6.1171942840779897E-5</v>
      </c>
      <c r="EM71" s="117">
        <v>-7.9028661726350306E-6</v>
      </c>
      <c r="EN71" s="117">
        <v>2.3009406112874401E-5</v>
      </c>
      <c r="EO71" s="117">
        <v>-4.4962460912124399E-6</v>
      </c>
      <c r="EP71" s="117">
        <v>-8.07653689032814E-6</v>
      </c>
      <c r="EQ71" s="117">
        <v>1.0219802784477499E-5</v>
      </c>
      <c r="ER71" s="118">
        <v>3.7802825863294398E-4</v>
      </c>
      <c r="ES71" s="119">
        <v>-2.6940024913250802E-4</v>
      </c>
    </row>
    <row r="72" spans="2:149" s="12" customFormat="1" ht="15.75" x14ac:dyDescent="0.25">
      <c r="B72" s="133" t="s">
        <v>173</v>
      </c>
      <c r="C72" s="1">
        <f>INDEX(Input_Cases!$B:$C,MATCH('D2T Male'!$B72,Input_Cases!$B:$B,0),2)</f>
        <v>0</v>
      </c>
      <c r="E72" s="50"/>
      <c r="F72" s="7"/>
      <c r="G72" s="205"/>
      <c r="H72" s="12" t="s">
        <v>143</v>
      </c>
      <c r="I72" s="22">
        <f t="shared" si="4"/>
        <v>0</v>
      </c>
      <c r="J72" s="23">
        <v>0.57282916790882499</v>
      </c>
      <c r="P72" s="7" t="str">
        <f t="shared" si="5"/>
        <v>X</v>
      </c>
      <c r="Q72" s="7" t="str">
        <f t="shared" si="3"/>
        <v>X</v>
      </c>
      <c r="R72" s="12" t="str">
        <v>MSc</v>
      </c>
      <c r="S72" s="128" t="s">
        <v>143</v>
      </c>
      <c r="T72" s="117">
        <v>3.9204674358181099E-6</v>
      </c>
      <c r="U72" s="117">
        <v>9.0529369041154095E-5</v>
      </c>
      <c r="V72" s="117">
        <v>2.3585188433945702E-6</v>
      </c>
      <c r="W72" s="117">
        <v>1.23246508160065E-5</v>
      </c>
      <c r="X72" s="117">
        <v>2.5189011724533199E-6</v>
      </c>
      <c r="Y72" s="117">
        <v>-3.91115257605675E-5</v>
      </c>
      <c r="Z72" s="117">
        <v>9.11075535614639E-5</v>
      </c>
      <c r="AA72" s="117">
        <v>-1.3979082400336299E-5</v>
      </c>
      <c r="AB72" s="117">
        <v>8.4225584550541104E-6</v>
      </c>
      <c r="AC72" s="117">
        <v>6.3029990776403497E-6</v>
      </c>
      <c r="AD72" s="117">
        <v>1.9413332335771002E-6</v>
      </c>
      <c r="AE72" s="117">
        <v>2.0201704277860601E-5</v>
      </c>
      <c r="AF72" s="117">
        <v>-1.0213600170754E-5</v>
      </c>
      <c r="AG72" s="117">
        <v>1.6860013344187E-5</v>
      </c>
      <c r="AH72" s="117">
        <v>-3.0658629675270999E-6</v>
      </c>
      <c r="AI72" s="117">
        <v>1.66377917346311E-5</v>
      </c>
      <c r="AJ72" s="117">
        <v>1.65745767107905E-5</v>
      </c>
      <c r="AK72" s="117">
        <v>-1.35060841658671E-5</v>
      </c>
      <c r="AL72" s="117">
        <v>2.6039871798107299E-5</v>
      </c>
      <c r="AM72" s="117">
        <v>4.80933111684239E-6</v>
      </c>
      <c r="AN72" s="118">
        <v>1.1351276623657E-4</v>
      </c>
      <c r="AO72" s="117">
        <v>-1.8887706757070701E-5</v>
      </c>
      <c r="AP72" s="117">
        <v>6.6133281249049005E-5</v>
      </c>
      <c r="AQ72" s="117">
        <v>-9.5179241087005301E-7</v>
      </c>
      <c r="AR72" s="117">
        <v>0</v>
      </c>
      <c r="AS72" s="117">
        <v>-1.5611004654530599E-5</v>
      </c>
      <c r="AT72" s="117">
        <v>2.4633289048005101E-5</v>
      </c>
      <c r="AU72" s="117">
        <v>0</v>
      </c>
      <c r="AV72" s="117">
        <v>4.8959909957693404E-6</v>
      </c>
      <c r="AW72" s="117">
        <v>4.0067439854883102E-5</v>
      </c>
      <c r="AX72" s="117">
        <v>-1.7771419121357601E-5</v>
      </c>
      <c r="AY72" s="117">
        <v>0</v>
      </c>
      <c r="AZ72" s="117">
        <v>-3.2382109119732298E-7</v>
      </c>
      <c r="BA72" s="117">
        <v>-8.0418395911744796E-5</v>
      </c>
      <c r="BB72" s="117">
        <v>1.9925635387341699E-5</v>
      </c>
      <c r="BC72" s="117">
        <v>4.0009850901176904E-6</v>
      </c>
      <c r="BD72" s="117">
        <v>0</v>
      </c>
      <c r="BE72" s="117">
        <v>-7.1396680341212997E-6</v>
      </c>
      <c r="BF72" s="118">
        <v>-1.0681729003180201E-4</v>
      </c>
      <c r="BG72" s="117">
        <v>-5.83069267009599E-5</v>
      </c>
      <c r="BH72" s="117">
        <v>2.53360415618234E-5</v>
      </c>
      <c r="BI72" s="117">
        <v>3.4947205050942501E-6</v>
      </c>
      <c r="BJ72" s="117">
        <v>-6.1657856299394398E-5</v>
      </c>
      <c r="BK72" s="117">
        <v>-1.8974050874985799E-5</v>
      </c>
      <c r="BL72" s="117">
        <v>3.6063817334631498E-5</v>
      </c>
      <c r="BM72" s="118">
        <v>-2.7683620484512099E-4</v>
      </c>
      <c r="BN72" s="118">
        <v>0</v>
      </c>
      <c r="BO72" s="117">
        <v>-1.9646542801655701E-6</v>
      </c>
      <c r="BP72" s="117">
        <v>-3.6406632811966699E-6</v>
      </c>
      <c r="BQ72" s="117">
        <v>1.29872226824343E-5</v>
      </c>
      <c r="BR72" s="117">
        <v>-2.31725818379692E-5</v>
      </c>
      <c r="BS72" s="117">
        <v>1.5733657968993099E-5</v>
      </c>
      <c r="BT72" s="118">
        <v>9.05240336484219E-3</v>
      </c>
      <c r="BU72" s="117">
        <v>-1.26737505648291E-5</v>
      </c>
      <c r="BV72" s="117">
        <v>4.0941552627032697E-5</v>
      </c>
      <c r="BW72" s="117">
        <v>-1.0347861016923E-5</v>
      </c>
      <c r="BX72" s="117">
        <v>9.7336991877748702E-6</v>
      </c>
      <c r="BY72" s="118">
        <v>1.09007258375062E-4</v>
      </c>
      <c r="BZ72" s="118">
        <v>0</v>
      </c>
      <c r="CA72" s="117">
        <v>-3.5457971387417201E-6</v>
      </c>
      <c r="CB72" s="117">
        <v>2.7551330021404899E-5</v>
      </c>
      <c r="CC72" s="117">
        <v>9.0273435646887303E-7</v>
      </c>
      <c r="CD72" s="117">
        <v>-2.3615590688941201E-6</v>
      </c>
      <c r="CE72" s="117">
        <v>0</v>
      </c>
      <c r="CF72" s="117">
        <v>0</v>
      </c>
      <c r="CG72" s="117">
        <v>0</v>
      </c>
      <c r="CH72" s="117">
        <v>-8.5702617636231203E-12</v>
      </c>
      <c r="CI72" s="117">
        <v>6.6888322504774004E-7</v>
      </c>
      <c r="CJ72" s="117">
        <v>1.2239418552166201E-8</v>
      </c>
      <c r="CK72" s="117">
        <v>2.5820304713430201E-7</v>
      </c>
      <c r="CL72" s="117">
        <v>8.31156974046299E-7</v>
      </c>
      <c r="CM72" s="117">
        <v>-1.11096994091397E-7</v>
      </c>
      <c r="CN72" s="117">
        <v>-5.2266275839964697E-7</v>
      </c>
      <c r="CO72" s="117">
        <v>-1.31014357941454E-6</v>
      </c>
      <c r="CP72" s="117">
        <v>-1.2697118087551701E-6</v>
      </c>
      <c r="CQ72" s="117">
        <v>-7.27835187496219E-7</v>
      </c>
      <c r="CR72" s="117">
        <v>-1.4676024100381201E-6</v>
      </c>
      <c r="CS72" s="117">
        <v>-6.1082778505160605E-7</v>
      </c>
      <c r="CT72" s="117">
        <v>-8.1289752383879298E-8</v>
      </c>
      <c r="CU72" s="117">
        <v>-9.5894643895340495E-8</v>
      </c>
      <c r="CV72" s="117">
        <v>3.6570424420174299E-8</v>
      </c>
      <c r="CW72" s="117">
        <v>-8.3271992032709303E-7</v>
      </c>
      <c r="CX72" s="117">
        <v>1.10886232547359E-6</v>
      </c>
      <c r="CY72" s="117">
        <v>1.3273527105207101E-6</v>
      </c>
      <c r="CZ72" s="117">
        <v>1.0015727567754699E-7</v>
      </c>
      <c r="DA72" s="117">
        <v>4.5262017757609601E-7</v>
      </c>
      <c r="DB72" s="117">
        <v>-7.0921078914570498E-6</v>
      </c>
      <c r="DC72" s="117">
        <v>1.82875087638996E-5</v>
      </c>
      <c r="DD72" s="117">
        <v>-1.8272029587507901E-6</v>
      </c>
      <c r="DE72" s="117">
        <v>-7.5487717271198197E-6</v>
      </c>
      <c r="DF72" s="117">
        <v>1.65911469936176E-5</v>
      </c>
      <c r="DG72" s="117">
        <v>4.8284250769017503E-7</v>
      </c>
      <c r="DH72" s="117">
        <v>-1.4582598899360701E-5</v>
      </c>
      <c r="DI72" s="117">
        <v>-9.7497644316680401E-6</v>
      </c>
      <c r="DJ72" s="117">
        <v>2.1477766140118501E-5</v>
      </c>
      <c r="DK72" s="117">
        <v>-8.0353398130896697E-6</v>
      </c>
      <c r="DL72" s="118">
        <v>2.5893736979397402E-4</v>
      </c>
      <c r="DM72" s="117">
        <v>1.09419361660639E-6</v>
      </c>
      <c r="DN72" s="117">
        <v>6.4036742493001998E-6</v>
      </c>
      <c r="DO72" s="117">
        <v>4.0482177814751597E-6</v>
      </c>
      <c r="DP72" s="117">
        <v>1.5462578401453999E-5</v>
      </c>
      <c r="DQ72" s="117">
        <v>8.1227271477024102E-6</v>
      </c>
      <c r="DR72" s="117">
        <v>-5.2990407944907598E-6</v>
      </c>
      <c r="DS72" s="117">
        <v>2.1474129480875598E-6</v>
      </c>
      <c r="DT72" s="117">
        <v>-1.4761500715075599E-6</v>
      </c>
      <c r="DU72" s="117">
        <v>9.7301415564316207E-6</v>
      </c>
      <c r="DV72" s="117">
        <v>8.8941360209699397E-7</v>
      </c>
      <c r="DW72" s="117">
        <v>3.1124375246670399E-6</v>
      </c>
      <c r="DX72" s="117">
        <v>-2.95026940216557E-5</v>
      </c>
      <c r="DY72" s="118">
        <v>-1.1316039577660599E-4</v>
      </c>
      <c r="DZ72" s="117">
        <v>-7.1404146524676096E-5</v>
      </c>
      <c r="EA72" s="117">
        <v>1.18957631919893E-5</v>
      </c>
      <c r="EB72" s="117">
        <v>-2.47459506862298E-5</v>
      </c>
      <c r="EC72" s="118">
        <v>-1.22525406471455E-4</v>
      </c>
      <c r="ED72" s="117">
        <v>2.0667305145452999E-6</v>
      </c>
      <c r="EE72" s="117">
        <v>5.6274127504190302E-5</v>
      </c>
      <c r="EF72" s="117">
        <v>1.71308714063951E-6</v>
      </c>
      <c r="EG72" s="117">
        <v>-5.3183396906682497E-5</v>
      </c>
      <c r="EH72" s="117">
        <v>8.6825078327014101E-5</v>
      </c>
      <c r="EI72" s="117">
        <v>-1.67808998533686E-6</v>
      </c>
      <c r="EJ72" s="118">
        <v>-1.9533870684901699E-4</v>
      </c>
      <c r="EK72" s="117">
        <v>1.6770082919759499E-5</v>
      </c>
      <c r="EL72" s="117">
        <v>9.6071176997961693E-6</v>
      </c>
      <c r="EM72" s="117">
        <v>5.4454455598338303E-5</v>
      </c>
      <c r="EN72" s="117">
        <v>-1.36456886193508E-5</v>
      </c>
      <c r="EO72" s="117">
        <v>4.2013649603776301E-5</v>
      </c>
      <c r="EP72" s="117">
        <v>4.5958190510619998E-5</v>
      </c>
      <c r="EQ72" s="118">
        <v>1.50416438551351E-4</v>
      </c>
      <c r="ER72" s="117">
        <v>-1.77475445386488E-5</v>
      </c>
      <c r="ES72" s="120">
        <v>2.1088374078216501E-5</v>
      </c>
    </row>
    <row r="73" spans="2:149" s="12" customFormat="1" ht="15.75" x14ac:dyDescent="0.25">
      <c r="B73" s="133" t="s">
        <v>96</v>
      </c>
      <c r="C73" s="1">
        <f>INDEX(Input_Cases!$B:$C,MATCH('D2T Male'!$B73,Input_Cases!$B:$B,0),2)</f>
        <v>0</v>
      </c>
      <c r="E73" s="50"/>
      <c r="F73" s="7"/>
      <c r="G73" s="205"/>
      <c r="H73" s="7" t="s">
        <v>60</v>
      </c>
      <c r="I73" s="22">
        <f t="shared" si="4"/>
        <v>0</v>
      </c>
      <c r="J73" s="23">
        <v>0.18099186488406799</v>
      </c>
      <c r="P73" s="7" t="str">
        <f t="shared" si="5"/>
        <v>X</v>
      </c>
      <c r="Q73" s="7" t="str">
        <f t="shared" si="3"/>
        <v>X</v>
      </c>
      <c r="R73" s="12" t="str">
        <v>MVD</v>
      </c>
      <c r="S73" s="128" t="s">
        <v>60</v>
      </c>
      <c r="T73" s="117">
        <v>-8.7147860152089395E-7</v>
      </c>
      <c r="U73" s="117">
        <v>-1.70202504799012E-6</v>
      </c>
      <c r="V73" s="117">
        <v>-1.6269660753747701E-6</v>
      </c>
      <c r="W73" s="117">
        <v>1.52114077544861E-6</v>
      </c>
      <c r="X73" s="117">
        <v>-1.00358070398724E-6</v>
      </c>
      <c r="Y73" s="117">
        <v>-1.5764616990303701E-6</v>
      </c>
      <c r="Z73" s="117">
        <v>1.07186963089897E-5</v>
      </c>
      <c r="AA73" s="117">
        <v>6.9761642387095098E-6</v>
      </c>
      <c r="AB73" s="117">
        <v>2.1716348610035599E-6</v>
      </c>
      <c r="AC73" s="117">
        <v>4.1847352547868099E-6</v>
      </c>
      <c r="AD73" s="117">
        <v>-6.1743201349811901E-6</v>
      </c>
      <c r="AE73" s="117">
        <v>1.61292089492051E-5</v>
      </c>
      <c r="AF73" s="117">
        <v>3.8825159968402403E-6</v>
      </c>
      <c r="AG73" s="117">
        <v>2.06259328070733E-5</v>
      </c>
      <c r="AH73" s="117">
        <v>-8.05777213235421E-6</v>
      </c>
      <c r="AI73" s="117">
        <v>1.6895299684029E-5</v>
      </c>
      <c r="AJ73" s="117">
        <v>6.4102897339228799E-6</v>
      </c>
      <c r="AK73" s="117">
        <v>-5.7733479526798199E-6</v>
      </c>
      <c r="AL73" s="117">
        <v>-8.9859738819345101E-7</v>
      </c>
      <c r="AM73" s="117">
        <v>-3.5276902544206901E-6</v>
      </c>
      <c r="AN73" s="117">
        <v>-4.4458729687249698E-6</v>
      </c>
      <c r="AO73" s="117">
        <v>1.6655735781941999E-6</v>
      </c>
      <c r="AP73" s="117">
        <v>4.4262098454675098E-6</v>
      </c>
      <c r="AQ73" s="117">
        <v>7.6462909291268904E-7</v>
      </c>
      <c r="AR73" s="117">
        <v>0</v>
      </c>
      <c r="AS73" s="117">
        <v>3.0740248873476502E-6</v>
      </c>
      <c r="AT73" s="117">
        <v>-8.2512586429353495E-6</v>
      </c>
      <c r="AU73" s="117">
        <v>0</v>
      </c>
      <c r="AV73" s="117">
        <v>-1.7657494607010199E-5</v>
      </c>
      <c r="AW73" s="118">
        <v>-1.3975220700551501E-4</v>
      </c>
      <c r="AX73" s="117">
        <v>-1.4373929599922E-5</v>
      </c>
      <c r="AY73" s="117">
        <v>0</v>
      </c>
      <c r="AZ73" s="117">
        <v>-8.7464085702934293E-6</v>
      </c>
      <c r="BA73" s="117">
        <v>2.1916851039926802E-5</v>
      </c>
      <c r="BB73" s="117">
        <v>-2.6851824138664099E-6</v>
      </c>
      <c r="BC73" s="117">
        <v>4.5325542070269103E-6</v>
      </c>
      <c r="BD73" s="117">
        <v>0</v>
      </c>
      <c r="BE73" s="117">
        <v>7.3010832148757801E-6</v>
      </c>
      <c r="BF73" s="117">
        <v>-2.0382444778622601E-7</v>
      </c>
      <c r="BG73" s="117">
        <v>-6.1877071742224902E-6</v>
      </c>
      <c r="BH73" s="117">
        <v>3.9514642898259099E-5</v>
      </c>
      <c r="BI73" s="117">
        <v>1.8964761658403501E-6</v>
      </c>
      <c r="BJ73" s="117">
        <v>-2.5520470683999401E-6</v>
      </c>
      <c r="BK73" s="117">
        <v>-1.50447485599704E-8</v>
      </c>
      <c r="BL73" s="117">
        <v>5.8704559250502799E-6</v>
      </c>
      <c r="BM73" s="117">
        <v>-6.3723665303336795E-5</v>
      </c>
      <c r="BN73" s="117">
        <v>0</v>
      </c>
      <c r="BO73" s="117">
        <v>4.2719949810441901E-5</v>
      </c>
      <c r="BP73" s="117">
        <v>-2.4584354576164302E-5</v>
      </c>
      <c r="BQ73" s="117">
        <v>9.7307156233361004E-6</v>
      </c>
      <c r="BR73" s="117">
        <v>7.9032933421256895E-6</v>
      </c>
      <c r="BS73" s="117">
        <v>6.0794585355886498E-6</v>
      </c>
      <c r="BT73" s="117">
        <v>-1.26737505648296E-5</v>
      </c>
      <c r="BU73" s="118">
        <v>3.39300582069772E-4</v>
      </c>
      <c r="BV73" s="117">
        <v>6.9134373985506198E-6</v>
      </c>
      <c r="BW73" s="117">
        <v>-3.3811203591058499E-6</v>
      </c>
      <c r="BX73" s="117">
        <v>-6.3764081447698898E-6</v>
      </c>
      <c r="BY73" s="117">
        <v>3.4423284801361299E-5</v>
      </c>
      <c r="BZ73" s="117">
        <v>0</v>
      </c>
      <c r="CA73" s="117">
        <v>4.56641397703686E-5</v>
      </c>
      <c r="CB73" s="117">
        <v>5.9728928287739703E-6</v>
      </c>
      <c r="CC73" s="117">
        <v>7.7159166639377398E-5</v>
      </c>
      <c r="CD73" s="117">
        <v>-5.6629887611042503E-6</v>
      </c>
      <c r="CE73" s="117">
        <v>0</v>
      </c>
      <c r="CF73" s="117">
        <v>0</v>
      </c>
      <c r="CG73" s="117">
        <v>0</v>
      </c>
      <c r="CH73" s="117">
        <v>-6.4952631442507803E-9</v>
      </c>
      <c r="CI73" s="117">
        <v>3.5961315912288503E-8</v>
      </c>
      <c r="CJ73" s="117">
        <v>5.6094323159066997E-7</v>
      </c>
      <c r="CK73" s="117">
        <v>-1.8284823524340299E-7</v>
      </c>
      <c r="CL73" s="117">
        <v>-3.05567683415293E-10</v>
      </c>
      <c r="CM73" s="117">
        <v>8.9539085435998003E-8</v>
      </c>
      <c r="CN73" s="117">
        <v>1.00920398331355E-6</v>
      </c>
      <c r="CO73" s="117">
        <v>-1.52062387621324E-7</v>
      </c>
      <c r="CP73" s="117">
        <v>-6.3802922527011297E-9</v>
      </c>
      <c r="CQ73" s="117">
        <v>-1.0976338157926499E-7</v>
      </c>
      <c r="CR73" s="117">
        <v>3.0403597750414903E-8</v>
      </c>
      <c r="CS73" s="117">
        <v>-7.1181883686683794E-8</v>
      </c>
      <c r="CT73" s="117">
        <v>5.8855926625768199E-8</v>
      </c>
      <c r="CU73" s="117">
        <v>-4.37335705455198E-7</v>
      </c>
      <c r="CV73" s="117">
        <v>-4.22107739235639E-8</v>
      </c>
      <c r="CW73" s="117">
        <v>-1.15023359297858E-7</v>
      </c>
      <c r="CX73" s="117">
        <v>-2.6969070415073098E-7</v>
      </c>
      <c r="CY73" s="117">
        <v>-1.87270818634363E-7</v>
      </c>
      <c r="CZ73" s="117">
        <v>-3.0621983517989099E-7</v>
      </c>
      <c r="DA73" s="117">
        <v>-2.3033744679172999E-7</v>
      </c>
      <c r="DB73" s="117">
        <v>1.38235416974523E-5</v>
      </c>
      <c r="DC73" s="117">
        <v>1.1733294527684E-5</v>
      </c>
      <c r="DD73" s="117">
        <v>-7.6847360789388499E-7</v>
      </c>
      <c r="DE73" s="118">
        <v>-2.3369306009939E-4</v>
      </c>
      <c r="DF73" s="118">
        <v>-2.2240296474969101E-4</v>
      </c>
      <c r="DG73" s="117">
        <v>-6.2713463072572697E-8</v>
      </c>
      <c r="DH73" s="117">
        <v>2.9894094250865201E-6</v>
      </c>
      <c r="DI73" s="117">
        <v>-9.85817494437723E-6</v>
      </c>
      <c r="DJ73" s="117">
        <v>6.2119418979822698E-6</v>
      </c>
      <c r="DK73" s="117">
        <v>1.27130029854694E-6</v>
      </c>
      <c r="DL73" s="117">
        <v>-1.2403391656359901E-5</v>
      </c>
      <c r="DM73" s="117">
        <v>7.1116169901306098E-6</v>
      </c>
      <c r="DN73" s="117">
        <v>-1.8027901607449901E-6</v>
      </c>
      <c r="DO73" s="117">
        <v>6.7596846764387797E-6</v>
      </c>
      <c r="DP73" s="117">
        <v>-1.14237172692841E-7</v>
      </c>
      <c r="DQ73" s="117">
        <v>-1.07830198629395E-6</v>
      </c>
      <c r="DR73" s="117">
        <v>-4.3462204607933803E-6</v>
      </c>
      <c r="DS73" s="117">
        <v>-2.6122991282586799E-5</v>
      </c>
      <c r="DT73" s="117">
        <v>7.0501061486535201E-6</v>
      </c>
      <c r="DU73" s="117">
        <v>-5.38361949198859E-6</v>
      </c>
      <c r="DV73" s="117">
        <v>9.4076995123033103E-7</v>
      </c>
      <c r="DW73" s="117">
        <v>4.9758617187669404E-6</v>
      </c>
      <c r="DX73" s="117">
        <v>1.9829883566401401E-6</v>
      </c>
      <c r="DY73" s="117">
        <v>-5.3294011665585796E-6</v>
      </c>
      <c r="DZ73" s="117">
        <v>-1.6571001424591101E-5</v>
      </c>
      <c r="EA73" s="117">
        <v>-9.6777579025093997E-5</v>
      </c>
      <c r="EB73" s="117">
        <v>1.0966372175735E-5</v>
      </c>
      <c r="EC73" s="117">
        <v>6.32924285009436E-6</v>
      </c>
      <c r="ED73" s="117">
        <v>2.8387130826370999E-6</v>
      </c>
      <c r="EE73" s="117">
        <v>-8.4280788950810196E-6</v>
      </c>
      <c r="EF73" s="117">
        <v>1.11568807229372E-5</v>
      </c>
      <c r="EG73" s="117">
        <v>3.7619522054348501E-6</v>
      </c>
      <c r="EH73" s="118">
        <v>1.16184780800757E-4</v>
      </c>
      <c r="EI73" s="117">
        <v>-6.50218333021838E-6</v>
      </c>
      <c r="EJ73" s="117">
        <v>-1.19925491608295E-5</v>
      </c>
      <c r="EK73" s="117">
        <v>2.8820902378659499E-5</v>
      </c>
      <c r="EL73" s="117">
        <v>-1.61936261178991E-5</v>
      </c>
      <c r="EM73" s="117">
        <v>9.8260814561977596E-6</v>
      </c>
      <c r="EN73" s="117">
        <v>-8.5287617286677301E-6</v>
      </c>
      <c r="EO73" s="117">
        <v>-6.5928486053287401E-6</v>
      </c>
      <c r="EP73" s="117">
        <v>1.91548902842493E-5</v>
      </c>
      <c r="EQ73" s="117">
        <v>4.9983875178887703E-6</v>
      </c>
      <c r="ER73" s="117">
        <v>-3.6429749064262101E-5</v>
      </c>
      <c r="ES73" s="120">
        <v>-1.2568557408633099E-5</v>
      </c>
    </row>
    <row r="74" spans="2:149" s="12" customFormat="1" ht="15.75" x14ac:dyDescent="0.25">
      <c r="B74" s="133" t="s">
        <v>135</v>
      </c>
      <c r="C74" s="1">
        <f>INDEX(Input_Cases!$B:$C,MATCH('D2T Male'!$B74,Input_Cases!$B:$B,0),2)</f>
        <v>0</v>
      </c>
      <c r="E74" s="50"/>
      <c r="F74" s="7"/>
      <c r="G74" s="205"/>
      <c r="H74" s="7" t="s">
        <v>107</v>
      </c>
      <c r="I74" s="22">
        <f t="shared" si="4"/>
        <v>0</v>
      </c>
      <c r="J74" s="23">
        <v>-0.96634841700845397</v>
      </c>
      <c r="P74" s="7" t="str">
        <f t="shared" si="5"/>
        <v>X</v>
      </c>
      <c r="Q74" s="7" t="str">
        <f t="shared" si="3"/>
        <v>X</v>
      </c>
      <c r="R74" s="12" t="str">
        <v>PrD</v>
      </c>
      <c r="S74" s="128" t="s">
        <v>107</v>
      </c>
      <c r="T74" s="117">
        <v>2.34299785076879E-5</v>
      </c>
      <c r="U74" s="118">
        <v>3.1122136751687499E-4</v>
      </c>
      <c r="V74" s="117">
        <v>-4.9263051993770098E-6</v>
      </c>
      <c r="W74" s="117">
        <v>1.05879160230902E-6</v>
      </c>
      <c r="X74" s="117">
        <v>3.3175389224350399E-6</v>
      </c>
      <c r="Y74" s="117">
        <v>-7.5200779819436996E-6</v>
      </c>
      <c r="Z74" s="118">
        <v>4.4387808174147902E-4</v>
      </c>
      <c r="AA74" s="117">
        <v>1.1563458112024101E-6</v>
      </c>
      <c r="AB74" s="117">
        <v>5.1417160775821697E-8</v>
      </c>
      <c r="AC74" s="117">
        <v>8.4955584754691096E-5</v>
      </c>
      <c r="AD74" s="117">
        <v>-5.73856984602975E-6</v>
      </c>
      <c r="AE74" s="117">
        <v>-4.4125019835915498E-6</v>
      </c>
      <c r="AF74" s="117">
        <v>6.1011494370653304E-6</v>
      </c>
      <c r="AG74" s="118">
        <v>2.6048006562965102E-4</v>
      </c>
      <c r="AH74" s="117">
        <v>1.6453109946525E-6</v>
      </c>
      <c r="AI74" s="118">
        <v>9.71234124338409E-4</v>
      </c>
      <c r="AJ74" s="117">
        <v>3.4949300921709501E-5</v>
      </c>
      <c r="AK74" s="117">
        <v>4.1967905580522903E-5</v>
      </c>
      <c r="AL74" s="117">
        <v>-8.4110767658178594E-5</v>
      </c>
      <c r="AM74" s="117">
        <v>-5.7252013750814196E-6</v>
      </c>
      <c r="AN74" s="118">
        <v>1.18852906613621E-4</v>
      </c>
      <c r="AO74" s="117">
        <v>-1.61489191193286E-6</v>
      </c>
      <c r="AP74" s="118">
        <v>6.3198100748997001E-4</v>
      </c>
      <c r="AQ74" s="117">
        <v>-2.6163849949925799E-5</v>
      </c>
      <c r="AR74" s="117">
        <v>0</v>
      </c>
      <c r="AS74" s="118">
        <v>-5.6191849819506399E-4</v>
      </c>
      <c r="AT74" s="118">
        <v>5.0488029096153501E-4</v>
      </c>
      <c r="AU74" s="118">
        <v>0</v>
      </c>
      <c r="AV74" s="117">
        <v>4.0152014167039101E-5</v>
      </c>
      <c r="AW74" s="118">
        <v>-7.7007753405535699E-4</v>
      </c>
      <c r="AX74" s="117">
        <v>4.5171337652740198E-5</v>
      </c>
      <c r="AY74" s="117">
        <v>0</v>
      </c>
      <c r="AZ74" s="117">
        <v>2.80233426291962E-5</v>
      </c>
      <c r="BA74" s="118">
        <v>-2.5216567611003102E-4</v>
      </c>
      <c r="BB74" s="117">
        <v>-1.28004022430553E-5</v>
      </c>
      <c r="BC74" s="118">
        <v>-9.43869898578678E-4</v>
      </c>
      <c r="BD74" s="118">
        <v>0</v>
      </c>
      <c r="BE74" s="117">
        <v>2.3047446230604799E-5</v>
      </c>
      <c r="BF74" s="118">
        <v>-4.69084732539561E-4</v>
      </c>
      <c r="BG74" s="117">
        <v>-3.5395688904429598E-5</v>
      </c>
      <c r="BH74" s="118">
        <v>1.1768545161875699E-4</v>
      </c>
      <c r="BI74" s="117">
        <v>-1.6329628845117999E-5</v>
      </c>
      <c r="BJ74" s="118">
        <v>-7.7364362519149695E-4</v>
      </c>
      <c r="BK74" s="117">
        <v>-1.2526086885454499E-5</v>
      </c>
      <c r="BL74" s="117">
        <v>1.86169645466305E-5</v>
      </c>
      <c r="BM74" s="118">
        <v>-1.01626969028589E-4</v>
      </c>
      <c r="BN74" s="118">
        <v>0</v>
      </c>
      <c r="BO74" s="118">
        <v>-3.3322902624248702E-4</v>
      </c>
      <c r="BP74" s="117">
        <v>-2.7816002439592601E-5</v>
      </c>
      <c r="BQ74" s="117">
        <v>-1.43723495305131E-5</v>
      </c>
      <c r="BR74" s="117">
        <v>-1.5964312274389701E-5</v>
      </c>
      <c r="BS74" s="117">
        <v>-2.95716859522966E-5</v>
      </c>
      <c r="BT74" s="117">
        <v>4.09415526270432E-5</v>
      </c>
      <c r="BU74" s="117">
        <v>6.9134373985435598E-6</v>
      </c>
      <c r="BV74" s="118">
        <v>1.22195051096859E-2</v>
      </c>
      <c r="BW74" s="117">
        <v>-3.1287988434690298E-6</v>
      </c>
      <c r="BX74" s="117">
        <v>2.4240988675832301E-6</v>
      </c>
      <c r="BY74" s="118">
        <v>2.2135794050663E-4</v>
      </c>
      <c r="BZ74" s="118">
        <v>0</v>
      </c>
      <c r="CA74" s="117">
        <v>8.8493830824380506E-5</v>
      </c>
      <c r="CB74" s="118">
        <v>3.9023438845858902E-4</v>
      </c>
      <c r="CC74" s="117">
        <v>-1.65131681135603E-5</v>
      </c>
      <c r="CD74" s="117">
        <v>1.9757398269747501E-5</v>
      </c>
      <c r="CE74" s="117">
        <v>0</v>
      </c>
      <c r="CF74" s="117">
        <v>0</v>
      </c>
      <c r="CG74" s="117">
        <v>0</v>
      </c>
      <c r="CH74" s="117">
        <v>3.3045932013427402E-7</v>
      </c>
      <c r="CI74" s="117">
        <v>6.6207505375726602E-6</v>
      </c>
      <c r="CJ74" s="117">
        <v>3.5555048787164499E-6</v>
      </c>
      <c r="CK74" s="117">
        <v>7.4649959484444803E-6</v>
      </c>
      <c r="CL74" s="117">
        <v>1.0540504480075401E-5</v>
      </c>
      <c r="CM74" s="117">
        <v>-7.1881943873377003E-6</v>
      </c>
      <c r="CN74" s="117">
        <v>1.0360563415550101E-5</v>
      </c>
      <c r="CO74" s="117">
        <v>-5.9529442777883096E-6</v>
      </c>
      <c r="CP74" s="117">
        <v>-4.3295718404348899E-6</v>
      </c>
      <c r="CQ74" s="117">
        <v>-8.8793247382943393E-6</v>
      </c>
      <c r="CR74" s="117">
        <v>-1.6121549651246699E-6</v>
      </c>
      <c r="CS74" s="118">
        <v>-1.5998800463855301E-4</v>
      </c>
      <c r="CT74" s="117">
        <v>-5.1437154876199404E-6</v>
      </c>
      <c r="CU74" s="117">
        <v>-1.3872996087570699E-5</v>
      </c>
      <c r="CV74" s="117">
        <v>1.22757512365825E-5</v>
      </c>
      <c r="CW74" s="117">
        <v>-1.3318819803715899E-6</v>
      </c>
      <c r="CX74" s="117">
        <v>3.5596618797123601E-6</v>
      </c>
      <c r="CY74" s="117">
        <v>1.63846881870186E-6</v>
      </c>
      <c r="CZ74" s="117">
        <v>-3.0026916826445999E-6</v>
      </c>
      <c r="DA74" s="117">
        <v>4.2055349137006398E-8</v>
      </c>
      <c r="DB74" s="117">
        <v>-4.7023604201866802E-8</v>
      </c>
      <c r="DC74" s="117">
        <v>-1.37224670023651E-5</v>
      </c>
      <c r="DD74" s="117">
        <v>6.8151905430542202E-7</v>
      </c>
      <c r="DE74" s="117">
        <v>-9.1267975718592194E-6</v>
      </c>
      <c r="DF74" s="117">
        <v>-3.7964185998392E-6</v>
      </c>
      <c r="DG74" s="117">
        <v>-5.5579017685197505E-7</v>
      </c>
      <c r="DH74" s="117">
        <v>-1.0744256402433899E-5</v>
      </c>
      <c r="DI74" s="117">
        <v>9.5561724569022096E-6</v>
      </c>
      <c r="DJ74" s="117">
        <v>3.1336610290536999E-6</v>
      </c>
      <c r="DK74" s="117">
        <v>8.8116957525002302E-6</v>
      </c>
      <c r="DL74" s="117">
        <v>3.5670819476431702E-5</v>
      </c>
      <c r="DM74" s="117">
        <v>-3.3559938019990202E-5</v>
      </c>
      <c r="DN74" s="117">
        <v>1.2078826002334101E-5</v>
      </c>
      <c r="DO74" s="117">
        <v>-2.9328355087026E-5</v>
      </c>
      <c r="DP74" s="117">
        <v>-2.03671781804841E-5</v>
      </c>
      <c r="DQ74" s="117">
        <v>8.8359023609942901E-6</v>
      </c>
      <c r="DR74" s="117">
        <v>-2.9116020525759502E-5</v>
      </c>
      <c r="DS74" s="117">
        <v>8.8519908032557894E-6</v>
      </c>
      <c r="DT74" s="117">
        <v>9.9427535929793594E-5</v>
      </c>
      <c r="DU74" s="117">
        <v>-3.83730770656279E-5</v>
      </c>
      <c r="DV74" s="117">
        <v>-2.9653947419602601E-5</v>
      </c>
      <c r="DW74" s="117">
        <v>3.2310490814682402E-5</v>
      </c>
      <c r="DX74" s="117">
        <v>8.7386755187504494E-6</v>
      </c>
      <c r="DY74" s="117">
        <v>5.7417468019920004E-6</v>
      </c>
      <c r="DZ74" s="117">
        <v>3.0155053414083701E-5</v>
      </c>
      <c r="EA74" s="117">
        <v>-8.9624387338460901E-5</v>
      </c>
      <c r="EB74" s="117">
        <v>2.58162615021362E-5</v>
      </c>
      <c r="EC74" s="117">
        <v>-5.0507647757130997E-5</v>
      </c>
      <c r="ED74" s="117">
        <v>-1.6072459351686E-5</v>
      </c>
      <c r="EE74" s="117">
        <v>-2.7486895847184399E-5</v>
      </c>
      <c r="EF74" s="117">
        <v>-8.8512375736512496E-5</v>
      </c>
      <c r="EG74" s="117">
        <v>-5.1491651821146902E-5</v>
      </c>
      <c r="EH74" s="117">
        <v>-1.41420360026639E-5</v>
      </c>
      <c r="EI74" s="117">
        <v>2.0446003428134499E-5</v>
      </c>
      <c r="EJ74" s="118">
        <v>1.4285888515018499E-4</v>
      </c>
      <c r="EK74" s="117">
        <v>5.7542669633174098E-5</v>
      </c>
      <c r="EL74" s="117">
        <v>-3.9715464509238198E-5</v>
      </c>
      <c r="EM74" s="117">
        <v>-2.2121480411932099E-5</v>
      </c>
      <c r="EN74" s="117">
        <v>6.6677026530262496E-5</v>
      </c>
      <c r="EO74" s="118">
        <v>-2.6919482610613998E-4</v>
      </c>
      <c r="EP74" s="117">
        <v>-6.7625468571159606E-5</v>
      </c>
      <c r="EQ74" s="117">
        <v>-6.7668663418867195E-5</v>
      </c>
      <c r="ER74" s="117">
        <v>-9.0222388706985102E-5</v>
      </c>
      <c r="ES74" s="119">
        <v>-2.3990193006818801E-4</v>
      </c>
    </row>
    <row r="75" spans="2:149" s="12" customFormat="1" ht="15.75" x14ac:dyDescent="0.25">
      <c r="B75" s="133" t="s">
        <v>136</v>
      </c>
      <c r="C75" s="1">
        <f>INDEX(Input_Cases!$B:$C,MATCH('D2T Male'!$B75,Input_Cases!$B:$B,0),2)</f>
        <v>0</v>
      </c>
      <c r="E75" s="50"/>
      <c r="F75" s="7"/>
      <c r="G75" s="205"/>
      <c r="H75" s="7" t="s">
        <v>108</v>
      </c>
      <c r="I75" s="22">
        <f t="shared" si="4"/>
        <v>0</v>
      </c>
      <c r="J75" s="23">
        <v>-9.5988604985936907E-2</v>
      </c>
      <c r="P75" s="7" t="str">
        <f t="shared" si="5"/>
        <v>X</v>
      </c>
      <c r="Q75" s="7" t="str">
        <f t="shared" si="3"/>
        <v>X</v>
      </c>
      <c r="R75" s="12" t="str">
        <v>PsE</v>
      </c>
      <c r="S75" s="128" t="s">
        <v>108</v>
      </c>
      <c r="T75" s="117">
        <v>1.04614350859941E-7</v>
      </c>
      <c r="U75" s="117">
        <v>1.5848563078646299E-5</v>
      </c>
      <c r="V75" s="117">
        <v>5.7116324447172303E-7</v>
      </c>
      <c r="W75" s="117">
        <v>2.5387761012540101E-7</v>
      </c>
      <c r="X75" s="117">
        <v>2.3944841428387502E-6</v>
      </c>
      <c r="Y75" s="117">
        <v>-6.5723928192682696E-7</v>
      </c>
      <c r="Z75" s="117">
        <v>1.0295178845035301E-6</v>
      </c>
      <c r="AA75" s="117">
        <v>-1.5793028156228401E-6</v>
      </c>
      <c r="AB75" s="117">
        <v>-3.3071471144333701E-6</v>
      </c>
      <c r="AC75" s="117">
        <v>1.23898835690685E-6</v>
      </c>
      <c r="AD75" s="117">
        <v>-1.4101685490272201E-6</v>
      </c>
      <c r="AE75" s="117">
        <v>1.1378213527749899E-6</v>
      </c>
      <c r="AF75" s="117">
        <v>5.2287465473301201E-7</v>
      </c>
      <c r="AG75" s="117">
        <v>-1.27793635139682E-5</v>
      </c>
      <c r="AH75" s="117">
        <v>-1.60431901647062E-6</v>
      </c>
      <c r="AI75" s="117">
        <v>4.5818638892232896E-6</v>
      </c>
      <c r="AJ75" s="117">
        <v>3.0706380706197699E-6</v>
      </c>
      <c r="AK75" s="117">
        <v>1.07154614827616E-6</v>
      </c>
      <c r="AL75" s="117">
        <v>1.9493901847929599E-6</v>
      </c>
      <c r="AM75" s="117">
        <v>-1.90499209141503E-6</v>
      </c>
      <c r="AN75" s="117">
        <v>8.2291714979618993E-6</v>
      </c>
      <c r="AO75" s="117">
        <v>1.5012979410940001E-6</v>
      </c>
      <c r="AP75" s="117">
        <v>1.01018251511413E-5</v>
      </c>
      <c r="AQ75" s="117">
        <v>5.2564229074813103E-7</v>
      </c>
      <c r="AR75" s="117">
        <v>0</v>
      </c>
      <c r="AS75" s="117">
        <v>9.4301754605202699E-8</v>
      </c>
      <c r="AT75" s="117">
        <v>-1.4089314548662601E-5</v>
      </c>
      <c r="AU75" s="117">
        <v>0</v>
      </c>
      <c r="AV75" s="117">
        <v>6.56117459620967E-6</v>
      </c>
      <c r="AW75" s="117">
        <v>3.9238000720784402E-6</v>
      </c>
      <c r="AX75" s="117">
        <v>3.3674040494368E-6</v>
      </c>
      <c r="AY75" s="117">
        <v>0</v>
      </c>
      <c r="AZ75" s="117">
        <v>-2.9470425411214501E-6</v>
      </c>
      <c r="BA75" s="117">
        <v>-1.27404652304664E-5</v>
      </c>
      <c r="BB75" s="117">
        <v>-1.89367169183493E-6</v>
      </c>
      <c r="BC75" s="117">
        <v>9.5421921507918394E-8</v>
      </c>
      <c r="BD75" s="117">
        <v>0</v>
      </c>
      <c r="BE75" s="117">
        <v>2.1257211849656701E-6</v>
      </c>
      <c r="BF75" s="117">
        <v>5.76540006730738E-6</v>
      </c>
      <c r="BG75" s="117">
        <v>-9.5670765023329398E-6</v>
      </c>
      <c r="BH75" s="117">
        <v>-2.1318107183316801E-6</v>
      </c>
      <c r="BI75" s="117">
        <v>-1.7687062044038299E-6</v>
      </c>
      <c r="BJ75" s="117">
        <v>-1.97621327946228E-5</v>
      </c>
      <c r="BK75" s="117">
        <v>-2.3843181774166E-6</v>
      </c>
      <c r="BL75" s="117">
        <v>-2.56534351927399E-6</v>
      </c>
      <c r="BM75" s="117">
        <v>-2.1404721624783001E-5</v>
      </c>
      <c r="BN75" s="117">
        <v>0</v>
      </c>
      <c r="BO75" s="117">
        <v>-1.06476916655345E-5</v>
      </c>
      <c r="BP75" s="117">
        <v>1.58629582527258E-6</v>
      </c>
      <c r="BQ75" s="117">
        <v>-1.3377822262611401E-5</v>
      </c>
      <c r="BR75" s="117">
        <v>-1.80913733374402E-5</v>
      </c>
      <c r="BS75" s="117">
        <v>-5.6388062080230001E-6</v>
      </c>
      <c r="BT75" s="117">
        <v>-1.03478610169232E-5</v>
      </c>
      <c r="BU75" s="117">
        <v>-3.3811203591058499E-6</v>
      </c>
      <c r="BV75" s="117">
        <v>-3.1287988434736199E-6</v>
      </c>
      <c r="BW75" s="118">
        <v>1.6143521019768801E-4</v>
      </c>
      <c r="BX75" s="117">
        <v>-1.6599061746802599E-6</v>
      </c>
      <c r="BY75" s="117">
        <v>-7.4025255419210696E-6</v>
      </c>
      <c r="BZ75" s="117">
        <v>0</v>
      </c>
      <c r="CA75" s="117">
        <v>4.2612423613144802E-6</v>
      </c>
      <c r="CB75" s="117">
        <v>3.7780004037357599E-6</v>
      </c>
      <c r="CC75" s="117">
        <v>-1.87370095073766E-6</v>
      </c>
      <c r="CD75" s="117">
        <v>-2.2251223262764499E-6</v>
      </c>
      <c r="CE75" s="117">
        <v>0</v>
      </c>
      <c r="CF75" s="117">
        <v>0</v>
      </c>
      <c r="CG75" s="117">
        <v>0</v>
      </c>
      <c r="CH75" s="117">
        <v>-4.41700266506953E-9</v>
      </c>
      <c r="CI75" s="117">
        <v>-1.39778531837625E-7</v>
      </c>
      <c r="CJ75" s="117">
        <v>1.70022864130607E-7</v>
      </c>
      <c r="CK75" s="117">
        <v>-4.14088435576353E-10</v>
      </c>
      <c r="CL75" s="117">
        <v>8.9874288962364199E-8</v>
      </c>
      <c r="CM75" s="117">
        <v>1.8489690607702599E-7</v>
      </c>
      <c r="CN75" s="117">
        <v>-9.4523165586768901E-8</v>
      </c>
      <c r="CO75" s="117">
        <v>1.19601591637614E-8</v>
      </c>
      <c r="CP75" s="117">
        <v>-1.7564228814630799E-7</v>
      </c>
      <c r="CQ75" s="117">
        <v>-1.1672929076814799E-7</v>
      </c>
      <c r="CR75" s="117">
        <v>-1.4125543636743701E-7</v>
      </c>
      <c r="CS75" s="117">
        <v>2.40538773501225E-8</v>
      </c>
      <c r="CT75" s="117">
        <v>-1.9937692526853501E-7</v>
      </c>
      <c r="CU75" s="117">
        <v>-1.18107243408429E-8</v>
      </c>
      <c r="CV75" s="117">
        <v>-4.8024357921980803E-8</v>
      </c>
      <c r="CW75" s="117">
        <v>8.2909260049196899E-8</v>
      </c>
      <c r="CX75" s="117">
        <v>1.1793227077852599E-7</v>
      </c>
      <c r="CY75" s="117">
        <v>-3.6002568210921302E-7</v>
      </c>
      <c r="CZ75" s="117">
        <v>2.0193256139454801E-7</v>
      </c>
      <c r="DA75" s="117">
        <v>1.14916728338805E-7</v>
      </c>
      <c r="DB75" s="117">
        <v>-1.7083479944697201E-6</v>
      </c>
      <c r="DC75" s="117">
        <v>7.6914257121643198E-7</v>
      </c>
      <c r="DD75" s="117">
        <v>2.20130669272719E-8</v>
      </c>
      <c r="DE75" s="117">
        <v>3.3735876639027101E-6</v>
      </c>
      <c r="DF75" s="117">
        <v>1.6381525498288399E-6</v>
      </c>
      <c r="DG75" s="117">
        <v>1.3074975227926301E-8</v>
      </c>
      <c r="DH75" s="117">
        <v>3.0180876515719901E-6</v>
      </c>
      <c r="DI75" s="117">
        <v>2.0063180993782399E-7</v>
      </c>
      <c r="DJ75" s="117">
        <v>-2.0243104023344701E-6</v>
      </c>
      <c r="DK75" s="117">
        <v>-1.3252112175207399E-6</v>
      </c>
      <c r="DL75" s="117">
        <v>1.6037206148357098E-5</v>
      </c>
      <c r="DM75" s="117">
        <v>-5.99663756963088E-6</v>
      </c>
      <c r="DN75" s="117">
        <v>1.13800928171247E-7</v>
      </c>
      <c r="DO75" s="117">
        <v>3.5030007416229502E-6</v>
      </c>
      <c r="DP75" s="117">
        <v>-6.0768535544026601E-6</v>
      </c>
      <c r="DQ75" s="117">
        <v>1.6448273220301799E-6</v>
      </c>
      <c r="DR75" s="117">
        <v>7.103049367898E-7</v>
      </c>
      <c r="DS75" s="117">
        <v>-2.1109102097701601E-6</v>
      </c>
      <c r="DT75" s="117">
        <v>1.4296969179618201E-6</v>
      </c>
      <c r="DU75" s="117">
        <v>6.3655864054312103E-6</v>
      </c>
      <c r="DV75" s="117">
        <v>-6.1550327639232702E-7</v>
      </c>
      <c r="DW75" s="117">
        <v>1.5459420556354101E-6</v>
      </c>
      <c r="DX75" s="117">
        <v>3.0078494069249401E-7</v>
      </c>
      <c r="DY75" s="117">
        <v>-1.2283412862225399E-6</v>
      </c>
      <c r="DZ75" s="117">
        <v>-4.1504342489892996E-6</v>
      </c>
      <c r="EA75" s="117">
        <v>1.5386149010832601E-6</v>
      </c>
      <c r="EB75" s="117">
        <v>2.9818792257558601E-6</v>
      </c>
      <c r="EC75" s="117">
        <v>1.4043876065866601E-6</v>
      </c>
      <c r="ED75" s="117">
        <v>-9.79744851127844E-6</v>
      </c>
      <c r="EE75" s="117">
        <v>-2.85932793266062E-6</v>
      </c>
      <c r="EF75" s="117">
        <v>-3.5013841498414201E-6</v>
      </c>
      <c r="EG75" s="117">
        <v>-2.4910727660573698E-6</v>
      </c>
      <c r="EH75" s="117">
        <v>-7.2013725457389897E-6</v>
      </c>
      <c r="EI75" s="117">
        <v>4.9638424044008997E-6</v>
      </c>
      <c r="EJ75" s="117">
        <v>-9.4318719718247097E-6</v>
      </c>
      <c r="EK75" s="117">
        <v>1.35106308109754E-5</v>
      </c>
      <c r="EL75" s="117">
        <v>8.2595653318249806E-8</v>
      </c>
      <c r="EM75" s="117">
        <v>6.2743214993848803E-6</v>
      </c>
      <c r="EN75" s="117">
        <v>1.2113802529041301E-6</v>
      </c>
      <c r="EO75" s="117">
        <v>-1.2732262903503199E-6</v>
      </c>
      <c r="EP75" s="117">
        <v>-9.0219792212399408E-6</v>
      </c>
      <c r="EQ75" s="117">
        <v>-7.0469213970349797E-6</v>
      </c>
      <c r="ER75" s="117">
        <v>8.0686427926117894E-6</v>
      </c>
      <c r="ES75" s="120">
        <v>6.0811248728478001E-6</v>
      </c>
    </row>
    <row r="76" spans="2:149" s="12" customFormat="1" ht="15.75" x14ac:dyDescent="0.25">
      <c r="B76" s="133" t="s">
        <v>174</v>
      </c>
      <c r="C76" s="1">
        <f>INDEX(Input_Cases!$B:$C,MATCH('D2T Male'!$B76,Input_Cases!$B:$B,0),2)</f>
        <v>0</v>
      </c>
      <c r="E76" s="50"/>
      <c r="F76" s="7"/>
      <c r="G76" s="205"/>
      <c r="H76" s="7" t="s">
        <v>144</v>
      </c>
      <c r="I76" s="22">
        <f t="shared" si="4"/>
        <v>0</v>
      </c>
      <c r="J76" s="23">
        <v>0.24994803169565799</v>
      </c>
      <c r="P76" s="7" t="str">
        <f t="shared" si="5"/>
        <v>X</v>
      </c>
      <c r="Q76" s="7" t="str">
        <f t="shared" si="3"/>
        <v>X</v>
      </c>
      <c r="R76" s="12" t="str">
        <v>PUD</v>
      </c>
      <c r="S76" s="128" t="s">
        <v>144</v>
      </c>
      <c r="T76" s="117">
        <v>-7.6748354939619902E-7</v>
      </c>
      <c r="U76" s="117">
        <v>-6.5012143764913699E-6</v>
      </c>
      <c r="V76" s="117">
        <v>-5.4970106132172105E-7</v>
      </c>
      <c r="W76" s="117">
        <v>-2.1220178758631798E-6</v>
      </c>
      <c r="X76" s="117">
        <v>-1.2192735550852001E-6</v>
      </c>
      <c r="Y76" s="117">
        <v>-8.5289185906112203E-6</v>
      </c>
      <c r="Z76" s="117">
        <v>1.25754121248259E-5</v>
      </c>
      <c r="AA76" s="117">
        <v>-2.8614917302739702E-6</v>
      </c>
      <c r="AB76" s="117">
        <v>7.1214303931686897E-6</v>
      </c>
      <c r="AC76" s="117">
        <v>-6.8381677101682902E-6</v>
      </c>
      <c r="AD76" s="117">
        <v>-8.5525104260759702E-7</v>
      </c>
      <c r="AE76" s="117">
        <v>1.60745342982815E-7</v>
      </c>
      <c r="AF76" s="117">
        <v>3.7009787187160799E-7</v>
      </c>
      <c r="AG76" s="117">
        <v>2.6136197798353199E-5</v>
      </c>
      <c r="AH76" s="117">
        <v>-2.10989109252989E-6</v>
      </c>
      <c r="AI76" s="117">
        <v>8.2042947449302395E-6</v>
      </c>
      <c r="AJ76" s="117">
        <v>-2.2479313091731298E-6</v>
      </c>
      <c r="AK76" s="117">
        <v>-2.3679589534994899E-6</v>
      </c>
      <c r="AL76" s="117">
        <v>7.4697500064483203E-6</v>
      </c>
      <c r="AM76" s="117">
        <v>-1.4445366739064301E-7</v>
      </c>
      <c r="AN76" s="117">
        <v>3.7426196886785202E-6</v>
      </c>
      <c r="AO76" s="117">
        <v>5.2124698121028699E-7</v>
      </c>
      <c r="AP76" s="117">
        <v>1.2683964591553999E-5</v>
      </c>
      <c r="AQ76" s="117">
        <v>-5.9128417558184698E-7</v>
      </c>
      <c r="AR76" s="117">
        <v>0</v>
      </c>
      <c r="AS76" s="117">
        <v>1.0611378688343901E-5</v>
      </c>
      <c r="AT76" s="117">
        <v>-2.4073609873255401E-5</v>
      </c>
      <c r="AU76" s="117">
        <v>0</v>
      </c>
      <c r="AV76" s="117">
        <v>-2.78247924563851E-6</v>
      </c>
      <c r="AW76" s="117">
        <v>2.6344897620946499E-5</v>
      </c>
      <c r="AX76" s="117">
        <v>1.9837692807238501E-6</v>
      </c>
      <c r="AY76" s="117">
        <v>0</v>
      </c>
      <c r="AZ76" s="117">
        <v>-1.71436017835951E-6</v>
      </c>
      <c r="BA76" s="117">
        <v>1.8879181585126299E-5</v>
      </c>
      <c r="BB76" s="117">
        <v>-9.3469256981085601E-6</v>
      </c>
      <c r="BC76" s="117">
        <v>-3.2821637237096E-5</v>
      </c>
      <c r="BD76" s="117">
        <v>0</v>
      </c>
      <c r="BE76" s="117">
        <v>-5.2357679383205001E-5</v>
      </c>
      <c r="BF76" s="117">
        <v>-1.4033498436215E-5</v>
      </c>
      <c r="BG76" s="117">
        <v>4.1543104004770801E-6</v>
      </c>
      <c r="BH76" s="117">
        <v>2.1585792571030501E-5</v>
      </c>
      <c r="BI76" s="117">
        <v>-1.1106863867241601E-5</v>
      </c>
      <c r="BJ76" s="117">
        <v>6.4290716283950606E-5</v>
      </c>
      <c r="BK76" s="117">
        <v>-6.1501786382794902E-6</v>
      </c>
      <c r="BL76" s="117">
        <v>-3.6339010602836799E-6</v>
      </c>
      <c r="BM76" s="117">
        <v>-1.1206404704116399E-5</v>
      </c>
      <c r="BN76" s="117">
        <v>0</v>
      </c>
      <c r="BO76" s="117">
        <v>-1.58518009188815E-5</v>
      </c>
      <c r="BP76" s="117">
        <v>-8.9207460098895399E-6</v>
      </c>
      <c r="BQ76" s="117">
        <v>-6.8692308714956601E-6</v>
      </c>
      <c r="BR76" s="117">
        <v>2.4662216304344001E-6</v>
      </c>
      <c r="BS76" s="117">
        <v>-1.23211741407537E-5</v>
      </c>
      <c r="BT76" s="117">
        <v>9.73369918777527E-6</v>
      </c>
      <c r="BU76" s="117">
        <v>-6.37640814476985E-6</v>
      </c>
      <c r="BV76" s="117">
        <v>2.42409886757421E-6</v>
      </c>
      <c r="BW76" s="117">
        <v>-1.6599061746802301E-6</v>
      </c>
      <c r="BX76" s="118">
        <v>6.48942438045229E-4</v>
      </c>
      <c r="BY76" s="117">
        <v>-1.5138831135594801E-5</v>
      </c>
      <c r="BZ76" s="117">
        <v>0</v>
      </c>
      <c r="CA76" s="117">
        <v>7.4936789540845902E-6</v>
      </c>
      <c r="CB76" s="117">
        <v>-5.6839648760771303E-5</v>
      </c>
      <c r="CC76" s="117">
        <v>-4.5262935733473102E-6</v>
      </c>
      <c r="CD76" s="117">
        <v>-2.04171864882162E-6</v>
      </c>
      <c r="CE76" s="117">
        <v>0</v>
      </c>
      <c r="CF76" s="117">
        <v>0</v>
      </c>
      <c r="CG76" s="117">
        <v>0</v>
      </c>
      <c r="CH76" s="117">
        <v>9.9851651776414299E-9</v>
      </c>
      <c r="CI76" s="117">
        <v>2.4173069799098701E-7</v>
      </c>
      <c r="CJ76" s="117">
        <v>-8.8365536008122103E-8</v>
      </c>
      <c r="CK76" s="117">
        <v>-1.38497612009292E-7</v>
      </c>
      <c r="CL76" s="117">
        <v>6.7539184085386201E-8</v>
      </c>
      <c r="CM76" s="117">
        <v>1.48545037360004E-7</v>
      </c>
      <c r="CN76" s="117">
        <v>5.20655009546762E-7</v>
      </c>
      <c r="CO76" s="117">
        <v>-1.37078685914243E-7</v>
      </c>
      <c r="CP76" s="117">
        <v>3.70244394078253E-8</v>
      </c>
      <c r="CQ76" s="117">
        <v>-2.1597560074767699E-7</v>
      </c>
      <c r="CR76" s="117">
        <v>-7.5918023215169195E-8</v>
      </c>
      <c r="CS76" s="117">
        <v>-1.20443457262176E-7</v>
      </c>
      <c r="CT76" s="117">
        <v>2.5342122787331099E-7</v>
      </c>
      <c r="CU76" s="117">
        <v>-2.0004818210180099E-7</v>
      </c>
      <c r="CV76" s="117">
        <v>3.67421727819972E-7</v>
      </c>
      <c r="CW76" s="117">
        <v>3.2680583658136502E-7</v>
      </c>
      <c r="CX76" s="117">
        <v>-3.2153932348527898E-7</v>
      </c>
      <c r="CY76" s="117">
        <v>-2.3501466458472499E-7</v>
      </c>
      <c r="CZ76" s="117">
        <v>-3.26120582772494E-7</v>
      </c>
      <c r="DA76" s="117">
        <v>3.3423080509266198E-8</v>
      </c>
      <c r="DB76" s="117">
        <v>2.02202051284504E-6</v>
      </c>
      <c r="DC76" s="117">
        <v>-5.8535360393516702E-7</v>
      </c>
      <c r="DD76" s="117">
        <v>3.9624708117918698E-7</v>
      </c>
      <c r="DE76" s="117">
        <v>2.5341131726906998E-6</v>
      </c>
      <c r="DF76" s="117">
        <v>7.7055271787521901E-6</v>
      </c>
      <c r="DG76" s="117">
        <v>-2.3926489812472001E-7</v>
      </c>
      <c r="DH76" s="117">
        <v>6.8530876810670098E-6</v>
      </c>
      <c r="DI76" s="117">
        <v>3.3493498904659501E-7</v>
      </c>
      <c r="DJ76" s="117">
        <v>-9.1830113876148205E-7</v>
      </c>
      <c r="DK76" s="117">
        <v>4.8704642435850899E-6</v>
      </c>
      <c r="DL76" s="117">
        <v>4.5962382986979E-6</v>
      </c>
      <c r="DM76" s="117">
        <v>2.0312561657305102E-5</v>
      </c>
      <c r="DN76" s="117">
        <v>-3.0285243320625801E-6</v>
      </c>
      <c r="DO76" s="118">
        <v>-3.9632642955443999E-4</v>
      </c>
      <c r="DP76" s="117">
        <v>2.2175824508463598E-6</v>
      </c>
      <c r="DQ76" s="117">
        <v>-6.0218070704110898E-7</v>
      </c>
      <c r="DR76" s="117">
        <v>4.0992017388140103E-6</v>
      </c>
      <c r="DS76" s="117">
        <v>-1.00960270185829E-6</v>
      </c>
      <c r="DT76" s="117">
        <v>4.6470015336428303E-6</v>
      </c>
      <c r="DU76" s="117">
        <v>9.5821209717156607E-6</v>
      </c>
      <c r="DV76" s="117">
        <v>-4.5651414537188701E-6</v>
      </c>
      <c r="DW76" s="117">
        <v>-2.4445746747991499E-6</v>
      </c>
      <c r="DX76" s="118">
        <v>-4.21298854519146E-4</v>
      </c>
      <c r="DY76" s="117">
        <v>6.2514683890278197E-6</v>
      </c>
      <c r="DZ76" s="117">
        <v>7.2137590803746402E-6</v>
      </c>
      <c r="EA76" s="117">
        <v>2.0777551405628298E-6</v>
      </c>
      <c r="EB76" s="117">
        <v>7.4987455254086203E-6</v>
      </c>
      <c r="EC76" s="117">
        <v>1.47312946392621E-5</v>
      </c>
      <c r="ED76" s="117">
        <v>-3.0518882961040498E-6</v>
      </c>
      <c r="EE76" s="117">
        <v>-1.1210877171239299E-5</v>
      </c>
      <c r="EF76" s="117">
        <v>8.2243998124138003E-6</v>
      </c>
      <c r="EG76" s="117">
        <v>1.8664047226655699E-6</v>
      </c>
      <c r="EH76" s="117">
        <v>-8.2734592415274899E-7</v>
      </c>
      <c r="EI76" s="117">
        <v>-5.3888048780262299E-7</v>
      </c>
      <c r="EJ76" s="117">
        <v>-6.1034234440840399E-6</v>
      </c>
      <c r="EK76" s="117">
        <v>-1.65238709929641E-6</v>
      </c>
      <c r="EL76" s="117">
        <v>7.3791609950263798E-5</v>
      </c>
      <c r="EM76" s="117">
        <v>2.1646229859833901E-5</v>
      </c>
      <c r="EN76" s="117">
        <v>1.28153229012983E-5</v>
      </c>
      <c r="EO76" s="117">
        <v>1.2250187869780799E-5</v>
      </c>
      <c r="EP76" s="117">
        <v>-1.84664775674666E-5</v>
      </c>
      <c r="EQ76" s="117">
        <v>-8.1971351708762108E-6</v>
      </c>
      <c r="ER76" s="117">
        <v>-2.7196114141333201E-5</v>
      </c>
      <c r="ES76" s="120">
        <v>7.3344751869542796E-7</v>
      </c>
    </row>
    <row r="77" spans="2:149" s="12" customFormat="1" ht="15.75" x14ac:dyDescent="0.25">
      <c r="B77" s="133" t="s">
        <v>97</v>
      </c>
      <c r="C77" s="1">
        <f>INDEX(Input_Cases!$B:$C,MATCH('D2T Male'!$B77,Input_Cases!$B:$B,0),2)</f>
        <v>0</v>
      </c>
      <c r="E77" s="50"/>
      <c r="F77" s="7"/>
      <c r="G77" s="205"/>
      <c r="H77" s="7" t="s">
        <v>61</v>
      </c>
      <c r="I77" s="22">
        <f t="shared" si="4"/>
        <v>0</v>
      </c>
      <c r="J77" s="23">
        <v>1.890519157178</v>
      </c>
      <c r="P77" s="7" t="str">
        <f t="shared" si="5"/>
        <v>X</v>
      </c>
      <c r="Q77" s="7" t="str">
        <f t="shared" si="3"/>
        <v>X</v>
      </c>
      <c r="R77" s="12" t="str">
        <v>PuF</v>
      </c>
      <c r="S77" s="128" t="s">
        <v>61</v>
      </c>
      <c r="T77" s="117">
        <v>1.6816551793001902E-5</v>
      </c>
      <c r="U77" s="118">
        <v>-2.9322431188477899E-4</v>
      </c>
      <c r="V77" s="117">
        <v>2.3490461713420101E-5</v>
      </c>
      <c r="W77" s="117">
        <v>-8.6930692652704598E-5</v>
      </c>
      <c r="X77" s="117">
        <v>7.1856633224407003E-5</v>
      </c>
      <c r="Y77" s="118">
        <v>2.7874277824770799E-4</v>
      </c>
      <c r="Z77" s="118">
        <v>5.8630173024175499E-4</v>
      </c>
      <c r="AA77" s="118">
        <v>-1.5636012838542501E-4</v>
      </c>
      <c r="AB77" s="117">
        <v>2.5307441255786301E-5</v>
      </c>
      <c r="AC77" s="118">
        <v>-1.6968701953895001E-4</v>
      </c>
      <c r="AD77" s="117">
        <v>-4.3074403490089601E-6</v>
      </c>
      <c r="AE77" s="117">
        <v>6.3970697360252198E-5</v>
      </c>
      <c r="AF77" s="117">
        <v>4.2724580635515301E-5</v>
      </c>
      <c r="AG77" s="118">
        <v>-1.0642671488221801E-3</v>
      </c>
      <c r="AH77" s="117">
        <v>-3.0582241384409097E-5</v>
      </c>
      <c r="AI77" s="118">
        <v>1.2730198591244201E-3</v>
      </c>
      <c r="AJ77" s="117">
        <v>-6.4165667664466201E-5</v>
      </c>
      <c r="AK77" s="117">
        <v>1.37097559933716E-5</v>
      </c>
      <c r="AL77" s="118">
        <v>2.24144476911088E-4</v>
      </c>
      <c r="AM77" s="118">
        <v>1.6860732308877601E-4</v>
      </c>
      <c r="AN77" s="118">
        <v>-4.0277080355628498E-4</v>
      </c>
      <c r="AO77" s="117">
        <v>-7.4089938159688093E-5</v>
      </c>
      <c r="AP77" s="118">
        <v>5.5231973641645604E-4</v>
      </c>
      <c r="AQ77" s="117">
        <v>1.8978969356806399E-5</v>
      </c>
      <c r="AR77" s="117">
        <v>0</v>
      </c>
      <c r="AS77" s="118">
        <v>-1.8489461894383299E-4</v>
      </c>
      <c r="AT77" s="118">
        <v>6.9676017966254595E-4</v>
      </c>
      <c r="AU77" s="118">
        <v>0</v>
      </c>
      <c r="AV77" s="117">
        <v>5.0038283478299602E-5</v>
      </c>
      <c r="AW77" s="118">
        <v>-4.09390958068021E-4</v>
      </c>
      <c r="AX77" s="117">
        <v>1.5968277954717399E-5</v>
      </c>
      <c r="AY77" s="117">
        <v>0</v>
      </c>
      <c r="AZ77" s="117">
        <v>3.8890099406441197E-5</v>
      </c>
      <c r="BA77" s="118">
        <v>7.54737522506007E-4</v>
      </c>
      <c r="BB77" s="118">
        <v>-1.09123032898196E-4</v>
      </c>
      <c r="BC77" s="118">
        <v>1.8491672534224699E-4</v>
      </c>
      <c r="BD77" s="118">
        <v>0</v>
      </c>
      <c r="BE77" s="118">
        <v>6.7814080179456502E-4</v>
      </c>
      <c r="BF77" s="118">
        <v>-2.6454714573842901E-3</v>
      </c>
      <c r="BG77" s="117">
        <v>-1.44181755144344E-5</v>
      </c>
      <c r="BH77" s="118">
        <v>-3.2675728278859801E-3</v>
      </c>
      <c r="BI77" s="117">
        <v>-7.8203617754204903E-7</v>
      </c>
      <c r="BJ77" s="118">
        <v>3.4700800353592703E-4</v>
      </c>
      <c r="BK77" s="117">
        <v>-2.1814840974776499E-5</v>
      </c>
      <c r="BL77" s="117">
        <v>-5.7520827336762499E-5</v>
      </c>
      <c r="BM77" s="118">
        <v>-1.2881566377881201E-4</v>
      </c>
      <c r="BN77" s="118">
        <v>0</v>
      </c>
      <c r="BO77" s="118">
        <v>1.34436665495492E-4</v>
      </c>
      <c r="BP77" s="118">
        <v>-1.15537116276884E-4</v>
      </c>
      <c r="BQ77" s="117">
        <v>5.2429136233687704E-6</v>
      </c>
      <c r="BR77" s="118">
        <v>2.4545089292147897E-4</v>
      </c>
      <c r="BS77" s="118">
        <v>-7.7679779260173497E-4</v>
      </c>
      <c r="BT77" s="118">
        <v>1.09007258375083E-4</v>
      </c>
      <c r="BU77" s="117">
        <v>3.4423284801400398E-5</v>
      </c>
      <c r="BV77" s="118">
        <v>2.2135794050688601E-4</v>
      </c>
      <c r="BW77" s="117">
        <v>-7.4025255419238699E-6</v>
      </c>
      <c r="BX77" s="117">
        <v>-1.5138831135580499E-5</v>
      </c>
      <c r="BY77" s="118">
        <v>0.15096132149368299</v>
      </c>
      <c r="BZ77" s="118">
        <v>0</v>
      </c>
      <c r="CA77" s="117">
        <v>-5.9560883989132297E-7</v>
      </c>
      <c r="CB77" s="118">
        <v>-7.89430394168955E-4</v>
      </c>
      <c r="CC77" s="118">
        <v>-1.1176940614267799E-4</v>
      </c>
      <c r="CD77" s="118">
        <v>-1.6381430829680199E-4</v>
      </c>
      <c r="CE77" s="118">
        <v>0</v>
      </c>
      <c r="CF77" s="118">
        <v>0</v>
      </c>
      <c r="CG77" s="118">
        <v>0</v>
      </c>
      <c r="CH77" s="117">
        <v>-2.5972596181035099E-7</v>
      </c>
      <c r="CI77" s="117">
        <v>3.2836842352731697E-5</v>
      </c>
      <c r="CJ77" s="117">
        <v>1.63347518501997E-7</v>
      </c>
      <c r="CK77" s="117">
        <v>2.9229258676151102E-6</v>
      </c>
      <c r="CL77" s="117">
        <v>-5.1533145043162198E-6</v>
      </c>
      <c r="CM77" s="117">
        <v>-9.1495714952867597E-6</v>
      </c>
      <c r="CN77" s="117">
        <v>5.6153924508914403E-6</v>
      </c>
      <c r="CO77" s="117">
        <v>-7.3639264855798501E-6</v>
      </c>
      <c r="CP77" s="117">
        <v>4.1708363897249396E-6</v>
      </c>
      <c r="CQ77" s="117">
        <v>-7.5578606020469901E-6</v>
      </c>
      <c r="CR77" s="117">
        <v>5.7012884372783497E-6</v>
      </c>
      <c r="CS77" s="117">
        <v>-1.7281351035826699E-6</v>
      </c>
      <c r="CT77" s="117">
        <v>1.3469403568839501E-6</v>
      </c>
      <c r="CU77" s="117">
        <v>-1.6872501675783899E-5</v>
      </c>
      <c r="CV77" s="117">
        <v>-2.3992629675690601E-6</v>
      </c>
      <c r="CW77" s="118">
        <v>-1.8462720689467701E-3</v>
      </c>
      <c r="CX77" s="117">
        <v>-8.6521242220278493E-6</v>
      </c>
      <c r="CY77" s="117">
        <v>6.2196283179329304E-6</v>
      </c>
      <c r="CZ77" s="117">
        <v>1.14978688648949E-5</v>
      </c>
      <c r="DA77" s="117">
        <v>2.2513408537061601E-7</v>
      </c>
      <c r="DB77" s="117">
        <v>-3.7740707939487903E-5</v>
      </c>
      <c r="DC77" s="117">
        <v>7.7472481300431103E-5</v>
      </c>
      <c r="DD77" s="117">
        <v>-1.3487913152529E-5</v>
      </c>
      <c r="DE77" s="117">
        <v>9.6692883160784093E-6</v>
      </c>
      <c r="DF77" s="117">
        <v>-7.4931824906271699E-5</v>
      </c>
      <c r="DG77" s="117">
        <v>-9.6977715057504094E-6</v>
      </c>
      <c r="DH77" s="117">
        <v>8.6441038912979394E-6</v>
      </c>
      <c r="DI77" s="117">
        <v>5.42724776650544E-5</v>
      </c>
      <c r="DJ77" s="117">
        <v>7.4441149276203595E-5</v>
      </c>
      <c r="DK77" s="118">
        <v>1.1057660901682E-4</v>
      </c>
      <c r="DL77" s="118">
        <v>1.40864966319523E-4</v>
      </c>
      <c r="DM77" s="117">
        <v>3.7074823618296703E-5</v>
      </c>
      <c r="DN77" s="118">
        <v>-1.3222559728449099E-4</v>
      </c>
      <c r="DO77" s="117">
        <v>8.0018771584600803E-6</v>
      </c>
      <c r="DP77" s="117">
        <v>5.5553157521745305E-7</v>
      </c>
      <c r="DQ77" s="117">
        <v>-7.8286724113002296E-5</v>
      </c>
      <c r="DR77" s="118">
        <v>2.4295625313935099E-4</v>
      </c>
      <c r="DS77" s="117">
        <v>-1.77053140894144E-5</v>
      </c>
      <c r="DT77" s="118">
        <v>-1.29091301709684E-4</v>
      </c>
      <c r="DU77" s="118">
        <v>-1.20213946519314E-4</v>
      </c>
      <c r="DV77" s="118">
        <v>-1.3716019353899101E-4</v>
      </c>
      <c r="DW77" s="117">
        <v>4.1927466831154503E-5</v>
      </c>
      <c r="DX77" s="117">
        <v>-3.8297088216060897E-5</v>
      </c>
      <c r="DY77" s="117">
        <v>-1.43431713045142E-5</v>
      </c>
      <c r="DZ77" s="118">
        <v>1.31007469780942E-4</v>
      </c>
      <c r="EA77" s="118">
        <v>1.0612444343801699E-4</v>
      </c>
      <c r="EB77" s="117">
        <v>7.9290586956528792E-6</v>
      </c>
      <c r="EC77" s="118">
        <v>2.3320899669495001E-4</v>
      </c>
      <c r="ED77" s="118">
        <v>-1.46321902900827E-4</v>
      </c>
      <c r="EE77" s="118">
        <v>1.8733866210906701E-4</v>
      </c>
      <c r="EF77" s="118">
        <v>3.58744935899187E-3</v>
      </c>
      <c r="EG77" s="117">
        <v>7.5620999982317001E-5</v>
      </c>
      <c r="EH77" s="117">
        <v>-9.2976830853906494E-5</v>
      </c>
      <c r="EI77" s="117">
        <v>9.45007359141076E-5</v>
      </c>
      <c r="EJ77" s="118">
        <v>-3.9000809514904002E-4</v>
      </c>
      <c r="EK77" s="117">
        <v>9.7602197372477199E-6</v>
      </c>
      <c r="EL77" s="118">
        <v>1.4560170284561399E-4</v>
      </c>
      <c r="EM77" s="118">
        <v>1.2361716696789699E-4</v>
      </c>
      <c r="EN77" s="118">
        <v>-1.2631127296128301E-3</v>
      </c>
      <c r="EO77" s="118">
        <v>2.6588939795283502E-4</v>
      </c>
      <c r="EP77" s="118">
        <v>-2.33075003722201E-4</v>
      </c>
      <c r="EQ77" s="117">
        <v>-5.6444880317982603E-5</v>
      </c>
      <c r="ER77" s="118">
        <v>-1.6081979588463E-2</v>
      </c>
      <c r="ES77" s="119">
        <v>3.9149568437841001E-4</v>
      </c>
    </row>
    <row r="78" spans="2:149" s="12" customFormat="1" ht="15.75" x14ac:dyDescent="0.25">
      <c r="B78" s="133" t="s">
        <v>98</v>
      </c>
      <c r="C78" s="1">
        <f>INDEX(Input_Cases!$B:$C,MATCH('D2T Male'!$B78,Input_Cases!$B:$B,0),2)</f>
        <v>0</v>
      </c>
      <c r="E78" s="50"/>
      <c r="F78" s="7"/>
      <c r="G78" s="205"/>
      <c r="H78" s="7" t="s">
        <v>62</v>
      </c>
      <c r="I78" s="22">
        <f t="shared" si="4"/>
        <v>0</v>
      </c>
      <c r="J78" s="23">
        <v>0</v>
      </c>
      <c r="P78" s="7" t="str">
        <f t="shared" si="5"/>
        <v/>
      </c>
      <c r="Q78" s="7" t="str">
        <f t="shared" si="3"/>
        <v>X</v>
      </c>
      <c r="R78" s="12">
        <v>0</v>
      </c>
      <c r="S78" s="128"/>
      <c r="T78" s="117">
        <v>0</v>
      </c>
      <c r="U78" s="118">
        <v>0</v>
      </c>
      <c r="V78" s="117">
        <v>0</v>
      </c>
      <c r="W78" s="117">
        <v>0</v>
      </c>
      <c r="X78" s="117">
        <v>0</v>
      </c>
      <c r="Y78" s="118">
        <v>0</v>
      </c>
      <c r="Z78" s="118">
        <v>0</v>
      </c>
      <c r="AA78" s="118">
        <v>0</v>
      </c>
      <c r="AB78" s="117">
        <v>0</v>
      </c>
      <c r="AC78" s="118">
        <v>0</v>
      </c>
      <c r="AD78" s="117">
        <v>0</v>
      </c>
      <c r="AE78" s="117">
        <v>0</v>
      </c>
      <c r="AF78" s="117">
        <v>0</v>
      </c>
      <c r="AG78" s="118">
        <v>0</v>
      </c>
      <c r="AH78" s="117">
        <v>0</v>
      </c>
      <c r="AI78" s="118">
        <v>0</v>
      </c>
      <c r="AJ78" s="117">
        <v>0</v>
      </c>
      <c r="AK78" s="117">
        <v>0</v>
      </c>
      <c r="AL78" s="118">
        <v>0</v>
      </c>
      <c r="AM78" s="118">
        <v>0</v>
      </c>
      <c r="AN78" s="118">
        <v>0</v>
      </c>
      <c r="AO78" s="117">
        <v>0</v>
      </c>
      <c r="AP78" s="118">
        <v>0</v>
      </c>
      <c r="AQ78" s="117">
        <v>0</v>
      </c>
      <c r="AR78" s="117">
        <v>0</v>
      </c>
      <c r="AS78" s="118">
        <v>0</v>
      </c>
      <c r="AT78" s="118">
        <v>0</v>
      </c>
      <c r="AU78" s="118">
        <v>0</v>
      </c>
      <c r="AV78" s="117">
        <v>0</v>
      </c>
      <c r="AW78" s="118">
        <v>0</v>
      </c>
      <c r="AX78" s="117">
        <v>0</v>
      </c>
      <c r="AY78" s="117">
        <v>0</v>
      </c>
      <c r="AZ78" s="117">
        <v>0</v>
      </c>
      <c r="BA78" s="118">
        <v>0</v>
      </c>
      <c r="BB78" s="118">
        <v>0</v>
      </c>
      <c r="BC78" s="118">
        <v>0</v>
      </c>
      <c r="BD78" s="118">
        <v>0</v>
      </c>
      <c r="BE78" s="118">
        <v>0</v>
      </c>
      <c r="BF78" s="118">
        <v>0</v>
      </c>
      <c r="BG78" s="117">
        <v>0</v>
      </c>
      <c r="BH78" s="118">
        <v>0</v>
      </c>
      <c r="BI78" s="117">
        <v>0</v>
      </c>
      <c r="BJ78" s="118">
        <v>0</v>
      </c>
      <c r="BK78" s="117">
        <v>0</v>
      </c>
      <c r="BL78" s="117">
        <v>0</v>
      </c>
      <c r="BM78" s="118">
        <v>0</v>
      </c>
      <c r="BN78" s="118">
        <v>0</v>
      </c>
      <c r="BO78" s="118">
        <v>0</v>
      </c>
      <c r="BP78" s="118">
        <v>0</v>
      </c>
      <c r="BQ78" s="117">
        <v>0</v>
      </c>
      <c r="BR78" s="118">
        <v>0</v>
      </c>
      <c r="BS78" s="118">
        <v>0</v>
      </c>
      <c r="BT78" s="118">
        <v>0</v>
      </c>
      <c r="BU78" s="117">
        <v>0</v>
      </c>
      <c r="BV78" s="118">
        <v>0</v>
      </c>
      <c r="BW78" s="117">
        <v>0</v>
      </c>
      <c r="BX78" s="117">
        <v>0</v>
      </c>
      <c r="BY78" s="118">
        <v>0</v>
      </c>
      <c r="BZ78" s="118">
        <v>0</v>
      </c>
      <c r="CA78" s="117">
        <v>0</v>
      </c>
      <c r="CB78" s="118">
        <v>0</v>
      </c>
      <c r="CC78" s="118">
        <v>0</v>
      </c>
      <c r="CD78" s="118">
        <v>0</v>
      </c>
      <c r="CE78" s="118">
        <v>0</v>
      </c>
      <c r="CF78" s="118">
        <v>0</v>
      </c>
      <c r="CG78" s="118">
        <v>0</v>
      </c>
      <c r="CH78" s="117">
        <v>0</v>
      </c>
      <c r="CI78" s="117">
        <v>0</v>
      </c>
      <c r="CJ78" s="117">
        <v>0</v>
      </c>
      <c r="CK78" s="117">
        <v>0</v>
      </c>
      <c r="CL78" s="117">
        <v>0</v>
      </c>
      <c r="CM78" s="117">
        <v>0</v>
      </c>
      <c r="CN78" s="117">
        <v>0</v>
      </c>
      <c r="CO78" s="117">
        <v>0</v>
      </c>
      <c r="CP78" s="117">
        <v>0</v>
      </c>
      <c r="CQ78" s="117">
        <v>0</v>
      </c>
      <c r="CR78" s="117">
        <v>0</v>
      </c>
      <c r="CS78" s="117">
        <v>0</v>
      </c>
      <c r="CT78" s="117">
        <v>0</v>
      </c>
      <c r="CU78" s="117">
        <v>0</v>
      </c>
      <c r="CV78" s="117">
        <v>0</v>
      </c>
      <c r="CW78" s="118">
        <v>0</v>
      </c>
      <c r="CX78" s="117">
        <v>0</v>
      </c>
      <c r="CY78" s="117">
        <v>0</v>
      </c>
      <c r="CZ78" s="117">
        <v>0</v>
      </c>
      <c r="DA78" s="117">
        <v>0</v>
      </c>
      <c r="DB78" s="117">
        <v>0</v>
      </c>
      <c r="DC78" s="117">
        <v>0</v>
      </c>
      <c r="DD78" s="117">
        <v>0</v>
      </c>
      <c r="DE78" s="117">
        <v>0</v>
      </c>
      <c r="DF78" s="117">
        <v>0</v>
      </c>
      <c r="DG78" s="117">
        <v>0</v>
      </c>
      <c r="DH78" s="117">
        <v>0</v>
      </c>
      <c r="DI78" s="117">
        <v>0</v>
      </c>
      <c r="DJ78" s="117">
        <v>0</v>
      </c>
      <c r="DK78" s="118">
        <v>0</v>
      </c>
      <c r="DL78" s="118">
        <v>0</v>
      </c>
      <c r="DM78" s="117">
        <v>0</v>
      </c>
      <c r="DN78" s="118">
        <v>0</v>
      </c>
      <c r="DO78" s="117">
        <v>0</v>
      </c>
      <c r="DP78" s="117">
        <v>0</v>
      </c>
      <c r="DQ78" s="117">
        <v>0</v>
      </c>
      <c r="DR78" s="118">
        <v>0</v>
      </c>
      <c r="DS78" s="117">
        <v>0</v>
      </c>
      <c r="DT78" s="118">
        <v>0</v>
      </c>
      <c r="DU78" s="118">
        <v>0</v>
      </c>
      <c r="DV78" s="118">
        <v>0</v>
      </c>
      <c r="DW78" s="117">
        <v>0</v>
      </c>
      <c r="DX78" s="117">
        <v>0</v>
      </c>
      <c r="DY78" s="117">
        <v>0</v>
      </c>
      <c r="DZ78" s="118">
        <v>0</v>
      </c>
      <c r="EA78" s="118">
        <v>0</v>
      </c>
      <c r="EB78" s="117">
        <v>0</v>
      </c>
      <c r="EC78" s="118">
        <v>0</v>
      </c>
      <c r="ED78" s="118">
        <v>0</v>
      </c>
      <c r="EE78" s="118">
        <v>0</v>
      </c>
      <c r="EF78" s="118">
        <v>0</v>
      </c>
      <c r="EG78" s="117">
        <v>0</v>
      </c>
      <c r="EH78" s="117">
        <v>0</v>
      </c>
      <c r="EI78" s="117">
        <v>0</v>
      </c>
      <c r="EJ78" s="118">
        <v>0</v>
      </c>
      <c r="EK78" s="117">
        <v>0</v>
      </c>
      <c r="EL78" s="118">
        <v>0</v>
      </c>
      <c r="EM78" s="118">
        <v>0</v>
      </c>
      <c r="EN78" s="118">
        <v>0</v>
      </c>
      <c r="EO78" s="118">
        <v>0</v>
      </c>
      <c r="EP78" s="118">
        <v>0</v>
      </c>
      <c r="EQ78" s="117">
        <v>0</v>
      </c>
      <c r="ER78" s="118">
        <v>0</v>
      </c>
      <c r="ES78" s="119">
        <v>0</v>
      </c>
    </row>
    <row r="79" spans="2:149" s="12" customFormat="1" ht="15.75" x14ac:dyDescent="0.25">
      <c r="B79" s="133" t="s">
        <v>99</v>
      </c>
      <c r="C79" s="1">
        <f>INDEX(Input_Cases!$B:$C,MATCH('D2T Male'!$B79,Input_Cases!$B:$B,0),2)</f>
        <v>0</v>
      </c>
      <c r="E79" s="50"/>
      <c r="F79" s="7"/>
      <c r="G79" s="205"/>
      <c r="H79" s="7" t="s">
        <v>63</v>
      </c>
      <c r="I79" s="22">
        <f t="shared" si="4"/>
        <v>0</v>
      </c>
      <c r="J79" s="23">
        <v>0.57651051104613904</v>
      </c>
      <c r="P79" s="7" t="str">
        <f t="shared" si="5"/>
        <v>X</v>
      </c>
      <c r="Q79" s="7" t="str">
        <f t="shared" si="3"/>
        <v>X</v>
      </c>
      <c r="R79" s="12" t="str">
        <v>Sch</v>
      </c>
      <c r="S79" s="128" t="s">
        <v>63</v>
      </c>
      <c r="T79" s="117">
        <v>1.55713417957244E-6</v>
      </c>
      <c r="U79" s="117">
        <v>-3.6781141005486501E-5</v>
      </c>
      <c r="V79" s="117">
        <v>6.5202328043601396E-6</v>
      </c>
      <c r="W79" s="117">
        <v>-1.01034170959944E-5</v>
      </c>
      <c r="X79" s="117">
        <v>-1.67273770342008E-6</v>
      </c>
      <c r="Y79" s="117">
        <v>-1.5877225072910098E-5</v>
      </c>
      <c r="Z79" s="117">
        <v>-9.7512439854703906E-7</v>
      </c>
      <c r="AA79" s="117">
        <v>3.2216836508059199E-6</v>
      </c>
      <c r="AB79" s="117">
        <v>6.0486380451878404E-6</v>
      </c>
      <c r="AC79" s="117">
        <v>1.4698357844060401E-5</v>
      </c>
      <c r="AD79" s="117">
        <v>2.0536078473704201E-6</v>
      </c>
      <c r="AE79" s="117">
        <v>1.5668389335642799E-5</v>
      </c>
      <c r="AF79" s="117">
        <v>9.2801656107889503E-6</v>
      </c>
      <c r="AG79" s="117">
        <v>-2.7025237805077601E-5</v>
      </c>
      <c r="AH79" s="117">
        <v>6.3091992882353299E-6</v>
      </c>
      <c r="AI79" s="118">
        <v>-1.96899245166435E-4</v>
      </c>
      <c r="AJ79" s="117">
        <v>-9.7225214487031199E-6</v>
      </c>
      <c r="AK79" s="117">
        <v>1.2479861850303699E-5</v>
      </c>
      <c r="AL79" s="117">
        <v>6.4151092410425403E-6</v>
      </c>
      <c r="AM79" s="117">
        <v>8.0635482179793902E-6</v>
      </c>
      <c r="AN79" s="117">
        <v>8.9601914573236003E-5</v>
      </c>
      <c r="AO79" s="117">
        <v>8.13164984882265E-7</v>
      </c>
      <c r="AP79" s="117">
        <v>6.7835011036534605E-5</v>
      </c>
      <c r="AQ79" s="117">
        <v>-4.9774777442651602E-7</v>
      </c>
      <c r="AR79" s="117">
        <v>0</v>
      </c>
      <c r="AS79" s="117">
        <v>-3.9966600681680201E-5</v>
      </c>
      <c r="AT79" s="118">
        <v>-1.77146724768199E-4</v>
      </c>
      <c r="AU79" s="118">
        <v>0</v>
      </c>
      <c r="AV79" s="117">
        <v>3.2485271067106198E-5</v>
      </c>
      <c r="AW79" s="117">
        <v>4.2659154897750699E-5</v>
      </c>
      <c r="AX79" s="117">
        <v>1.02357965227369E-5</v>
      </c>
      <c r="AY79" s="117">
        <v>0</v>
      </c>
      <c r="AZ79" s="117">
        <v>-1.7570924766458502E-5</v>
      </c>
      <c r="BA79" s="118">
        <v>-1.5328053891364401E-4</v>
      </c>
      <c r="BB79" s="117">
        <v>7.6621133974906503E-7</v>
      </c>
      <c r="BC79" s="117">
        <v>5.05684889753303E-5</v>
      </c>
      <c r="BD79" s="117">
        <v>0</v>
      </c>
      <c r="BE79" s="117">
        <v>4.0240560490374803E-5</v>
      </c>
      <c r="BF79" s="117">
        <v>-4.6141597984768301E-5</v>
      </c>
      <c r="BG79" s="117">
        <v>2.0672125262238598E-5</v>
      </c>
      <c r="BH79" s="117">
        <v>5.7006336313597403E-5</v>
      </c>
      <c r="BI79" s="117">
        <v>5.6955541375645603E-6</v>
      </c>
      <c r="BJ79" s="117">
        <v>2.21141750652563E-5</v>
      </c>
      <c r="BK79" s="117">
        <v>-5.4151409887449201E-5</v>
      </c>
      <c r="BL79" s="117">
        <v>-8.03113726795192E-5</v>
      </c>
      <c r="BM79" s="117">
        <v>-3.0477078918166899E-5</v>
      </c>
      <c r="BN79" s="117">
        <v>0</v>
      </c>
      <c r="BO79" s="117">
        <v>2.4261240516639201E-5</v>
      </c>
      <c r="BP79" s="117">
        <v>1.76824159605126E-5</v>
      </c>
      <c r="BQ79" s="117">
        <v>1.5574990538992399E-5</v>
      </c>
      <c r="BR79" s="118">
        <v>-3.6276757850377598E-4</v>
      </c>
      <c r="BS79" s="117">
        <v>1.04171049894312E-5</v>
      </c>
      <c r="BT79" s="117">
        <v>-3.5457971387412E-6</v>
      </c>
      <c r="BU79" s="117">
        <v>4.5664139770368397E-5</v>
      </c>
      <c r="BV79" s="117">
        <v>8.8493830824378704E-5</v>
      </c>
      <c r="BW79" s="117">
        <v>4.2612423613144498E-6</v>
      </c>
      <c r="BX79" s="117">
        <v>7.4936789540847097E-6</v>
      </c>
      <c r="BY79" s="117">
        <v>-5.9560883992951505E-7</v>
      </c>
      <c r="BZ79" s="117">
        <v>0</v>
      </c>
      <c r="CA79" s="118">
        <v>1.9583063258023599E-3</v>
      </c>
      <c r="CB79" s="118">
        <v>3.2532374837796201E-4</v>
      </c>
      <c r="CC79" s="117">
        <v>-1.8319678734580701E-5</v>
      </c>
      <c r="CD79" s="117">
        <v>-4.3918622562543103E-6</v>
      </c>
      <c r="CE79" s="117">
        <v>0</v>
      </c>
      <c r="CF79" s="117">
        <v>0</v>
      </c>
      <c r="CG79" s="117">
        <v>0</v>
      </c>
      <c r="CH79" s="117">
        <v>6.9082860178702403E-9</v>
      </c>
      <c r="CI79" s="117">
        <v>6.9946411103081101E-7</v>
      </c>
      <c r="CJ79" s="117">
        <v>-4.9502237886387502E-7</v>
      </c>
      <c r="CK79" s="117">
        <v>5.8516941116437905E-7</v>
      </c>
      <c r="CL79" s="117">
        <v>-4.5021298569335701E-7</v>
      </c>
      <c r="CM79" s="117">
        <v>2.0958716250955199E-6</v>
      </c>
      <c r="CN79" s="117">
        <v>-4.48330147341081E-7</v>
      </c>
      <c r="CO79" s="117">
        <v>8.9253062557982397E-8</v>
      </c>
      <c r="CP79" s="117">
        <v>3.5327671350065099E-7</v>
      </c>
      <c r="CQ79" s="117">
        <v>-1.02921885177516E-6</v>
      </c>
      <c r="CR79" s="117">
        <v>-1.03728258822144E-6</v>
      </c>
      <c r="CS79" s="117">
        <v>-1.1806490404909801E-6</v>
      </c>
      <c r="CT79" s="117">
        <v>-4.4179376033209999E-6</v>
      </c>
      <c r="CU79" s="117">
        <v>2.3504013801107901E-6</v>
      </c>
      <c r="CV79" s="117">
        <v>-5.7740076352139503E-7</v>
      </c>
      <c r="CW79" s="117">
        <v>5.1025878369174999E-7</v>
      </c>
      <c r="CX79" s="117">
        <v>1.84221466283154E-6</v>
      </c>
      <c r="CY79" s="117">
        <v>-9.0293670247962895E-8</v>
      </c>
      <c r="CZ79" s="117">
        <v>1.9373225022233801E-7</v>
      </c>
      <c r="DA79" s="117">
        <v>-1.9362110063677499E-7</v>
      </c>
      <c r="DB79" s="117">
        <v>5.4549436048697303E-6</v>
      </c>
      <c r="DC79" s="117">
        <v>7.6729556709091403E-6</v>
      </c>
      <c r="DD79" s="117">
        <v>2.3377329591123402E-6</v>
      </c>
      <c r="DE79" s="117">
        <v>2.0576886480362801E-5</v>
      </c>
      <c r="DF79" s="117">
        <v>-3.0830749401871298E-6</v>
      </c>
      <c r="DG79" s="117">
        <v>-2.8617313106433798E-7</v>
      </c>
      <c r="DH79" s="117">
        <v>2.3102098522011801E-6</v>
      </c>
      <c r="DI79" s="117">
        <v>-5.5188849317731398E-6</v>
      </c>
      <c r="DJ79" s="117">
        <v>-8.6974606653777903E-7</v>
      </c>
      <c r="DK79" s="117">
        <v>-7.2377432549668701E-6</v>
      </c>
      <c r="DL79" s="117">
        <v>4.8015743750721899E-5</v>
      </c>
      <c r="DM79" s="117">
        <v>3.9691257920380701E-6</v>
      </c>
      <c r="DN79" s="117">
        <v>5.6579647743565502E-6</v>
      </c>
      <c r="DO79" s="117">
        <v>-1.1335874322339699E-5</v>
      </c>
      <c r="DP79" s="117">
        <v>-2.1572797002857899E-5</v>
      </c>
      <c r="DQ79" s="117">
        <v>-6.3908962518971901E-6</v>
      </c>
      <c r="DR79" s="117">
        <v>-5.8818950037711E-6</v>
      </c>
      <c r="DS79" s="117">
        <v>-6.6090257194472397E-6</v>
      </c>
      <c r="DT79" s="117">
        <v>1.4262699338955799E-5</v>
      </c>
      <c r="DU79" s="117">
        <v>1.31858967759375E-5</v>
      </c>
      <c r="DV79" s="117">
        <v>6.3107071199944697E-6</v>
      </c>
      <c r="DW79" s="117">
        <v>-1.83535045533371E-6</v>
      </c>
      <c r="DX79" s="117">
        <v>1.1216498303851601E-5</v>
      </c>
      <c r="DY79" s="117">
        <v>-1.36658648728268E-5</v>
      </c>
      <c r="DZ79" s="117">
        <v>6.1360244702262802E-5</v>
      </c>
      <c r="EA79" s="118">
        <v>-1.8043320463389E-3</v>
      </c>
      <c r="EB79" s="117">
        <v>3.4071492604037998E-5</v>
      </c>
      <c r="EC79" s="117">
        <v>5.0461602530288599E-5</v>
      </c>
      <c r="ED79" s="117">
        <v>2.6135942098536901E-5</v>
      </c>
      <c r="EE79" s="117">
        <v>-9.7630429538983502E-6</v>
      </c>
      <c r="EF79" s="117">
        <v>-1.98701632857102E-5</v>
      </c>
      <c r="EG79" s="117">
        <v>3.8971975653901199E-5</v>
      </c>
      <c r="EH79" s="117">
        <v>1.5903096679580499E-5</v>
      </c>
      <c r="EI79" s="117">
        <v>-2.2913247281844799E-6</v>
      </c>
      <c r="EJ79" s="117">
        <v>5.4771235037348899E-5</v>
      </c>
      <c r="EK79" s="117">
        <v>-1.6189212761958801E-5</v>
      </c>
      <c r="EL79" s="117">
        <v>-9.6250610579527698E-6</v>
      </c>
      <c r="EM79" s="117">
        <v>2.63642211104763E-5</v>
      </c>
      <c r="EN79" s="117">
        <v>6.3883812962576797E-6</v>
      </c>
      <c r="EO79" s="118">
        <v>-1.3810980081247399E-3</v>
      </c>
      <c r="EP79" s="117">
        <v>-3.7660670486908502E-7</v>
      </c>
      <c r="EQ79" s="117">
        <v>-1.5486691245098E-5</v>
      </c>
      <c r="ER79" s="117">
        <v>-1.56842054173343E-5</v>
      </c>
      <c r="ES79" s="120">
        <v>-1.5326426215865798E-5</v>
      </c>
    </row>
    <row r="80" spans="2:149" s="12" customFormat="1" ht="15.75" x14ac:dyDescent="0.25">
      <c r="B80" s="133" t="s">
        <v>134</v>
      </c>
      <c r="C80" s="1">
        <f>INDEX(Input_Cases!$B:$C,MATCH('D2T Male'!$B80,Input_Cases!$B:$B,0),2)</f>
        <v>0</v>
      </c>
      <c r="E80" s="50"/>
      <c r="F80" s="7"/>
      <c r="G80" s="205"/>
      <c r="H80" s="12" t="s">
        <v>109</v>
      </c>
      <c r="I80" s="22">
        <f t="shared" si="4"/>
        <v>0</v>
      </c>
      <c r="J80" s="23">
        <v>1.5715149350991899</v>
      </c>
      <c r="P80" s="7" t="str">
        <f t="shared" si="5"/>
        <v>X</v>
      </c>
      <c r="Q80" s="7" t="str">
        <f t="shared" si="3"/>
        <v>X</v>
      </c>
      <c r="R80" s="12" t="str">
        <v>SLD</v>
      </c>
      <c r="S80" s="128" t="s">
        <v>109</v>
      </c>
      <c r="T80" s="117">
        <v>1.42032394292446E-5</v>
      </c>
      <c r="U80" s="118">
        <v>-2.30612484420193E-4</v>
      </c>
      <c r="V80" s="117">
        <v>1.36663866900264E-5</v>
      </c>
      <c r="W80" s="117">
        <v>-8.4111140710006799E-6</v>
      </c>
      <c r="X80" s="117">
        <v>1.04065980920328E-5</v>
      </c>
      <c r="Y80" s="117">
        <v>3.69543942187923E-5</v>
      </c>
      <c r="Z80" s="117">
        <v>1.16799188084243E-5</v>
      </c>
      <c r="AA80" s="117">
        <v>-5.7452584677658798E-5</v>
      </c>
      <c r="AB80" s="117">
        <v>2.8350002414990901E-5</v>
      </c>
      <c r="AC80" s="117">
        <v>-7.5672794797214998E-5</v>
      </c>
      <c r="AD80" s="117">
        <v>2.0664628100434E-5</v>
      </c>
      <c r="AE80" s="117">
        <v>-8.9464421454336592E-6</v>
      </c>
      <c r="AF80" s="117">
        <v>2.39641844783122E-5</v>
      </c>
      <c r="AG80" s="118">
        <v>-5.0262524863530899E-4</v>
      </c>
      <c r="AH80" s="117">
        <v>2.3367255528771701E-5</v>
      </c>
      <c r="AI80" s="118">
        <v>-5.0865310557243304E-4</v>
      </c>
      <c r="AJ80" s="117">
        <v>-1.06947395353646E-5</v>
      </c>
      <c r="AK80" s="117">
        <v>2.1738444348452301E-5</v>
      </c>
      <c r="AL80" s="117">
        <v>-8.99248347598741E-5</v>
      </c>
      <c r="AM80" s="117">
        <v>3.1466410545734398E-5</v>
      </c>
      <c r="AN80" s="118">
        <v>4.0024710687721802E-4</v>
      </c>
      <c r="AO80" s="117">
        <v>-1.9173847432311601E-5</v>
      </c>
      <c r="AP80" s="118">
        <v>3.1394415822133602E-4</v>
      </c>
      <c r="AQ80" s="117">
        <v>2.1442764808821199E-5</v>
      </c>
      <c r="AR80" s="117">
        <v>0</v>
      </c>
      <c r="AS80" s="118">
        <v>5.4032790709577301E-4</v>
      </c>
      <c r="AT80" s="118">
        <v>-5.88530356354733E-3</v>
      </c>
      <c r="AU80" s="118">
        <v>0</v>
      </c>
      <c r="AV80" s="117">
        <v>-2.6621354263285599E-5</v>
      </c>
      <c r="AW80" s="118">
        <v>3.7882384884090601E-4</v>
      </c>
      <c r="AX80" s="117">
        <v>-1.9999116231047901E-5</v>
      </c>
      <c r="AY80" s="117">
        <v>0</v>
      </c>
      <c r="AZ80" s="117">
        <v>3.8460050938785302E-5</v>
      </c>
      <c r="BA80" s="117">
        <v>4.5253818887169603E-5</v>
      </c>
      <c r="BB80" s="117">
        <v>4.8365882589564098E-5</v>
      </c>
      <c r="BC80" s="118">
        <v>-9.0003086285871602E-4</v>
      </c>
      <c r="BD80" s="118">
        <v>0</v>
      </c>
      <c r="BE80" s="118">
        <v>-2.4010344381844798E-3</v>
      </c>
      <c r="BF80" s="118">
        <v>1.19571743312895E-4</v>
      </c>
      <c r="BG80" s="117">
        <v>-1.7009131614486598E-5</v>
      </c>
      <c r="BH80" s="118">
        <v>-7.7820607941221696E-4</v>
      </c>
      <c r="BI80" s="117">
        <v>2.7960652216685099E-5</v>
      </c>
      <c r="BJ80" s="118">
        <v>3.1794550533246899E-4</v>
      </c>
      <c r="BK80" s="117">
        <v>-2.49333320578922E-5</v>
      </c>
      <c r="BL80" s="117">
        <v>1.4723830127644401E-5</v>
      </c>
      <c r="BM80" s="118">
        <v>3.2501188531546698E-4</v>
      </c>
      <c r="BN80" s="118">
        <v>0</v>
      </c>
      <c r="BO80" s="118">
        <v>-2.6877574085352801E-4</v>
      </c>
      <c r="BP80" s="117">
        <v>2.3892397818797599E-5</v>
      </c>
      <c r="BQ80" s="117">
        <v>2.7118323108251299E-5</v>
      </c>
      <c r="BR80" s="118">
        <v>-1.23082159585114E-4</v>
      </c>
      <c r="BS80" s="118">
        <v>7.2475104078692499E-4</v>
      </c>
      <c r="BT80" s="117">
        <v>2.7551330021433901E-5</v>
      </c>
      <c r="BU80" s="117">
        <v>5.9728928287800799E-6</v>
      </c>
      <c r="BV80" s="118">
        <v>3.9023438845849502E-4</v>
      </c>
      <c r="BW80" s="117">
        <v>3.77800040373296E-6</v>
      </c>
      <c r="BX80" s="117">
        <v>-5.6839648760764798E-5</v>
      </c>
      <c r="BY80" s="118">
        <v>-7.8943039416912901E-4</v>
      </c>
      <c r="BZ80" s="118">
        <v>0</v>
      </c>
      <c r="CA80" s="118">
        <v>3.25323748377978E-4</v>
      </c>
      <c r="CB80" s="118">
        <v>2.6996190685868102E-2</v>
      </c>
      <c r="CC80" s="117">
        <v>-1.31213155317069E-5</v>
      </c>
      <c r="CD80" s="117">
        <v>-3.5740535296677E-5</v>
      </c>
      <c r="CE80" s="117">
        <v>0</v>
      </c>
      <c r="CF80" s="117">
        <v>0</v>
      </c>
      <c r="CG80" s="117">
        <v>0</v>
      </c>
      <c r="CH80" s="117">
        <v>-2.34851778639042E-7</v>
      </c>
      <c r="CI80" s="117">
        <v>-1.62582451143016E-7</v>
      </c>
      <c r="CJ80" s="117">
        <v>1.8289439930381099E-6</v>
      </c>
      <c r="CK80" s="117">
        <v>-6.9895835039089501E-6</v>
      </c>
      <c r="CL80" s="117">
        <v>-4.3155024581107799E-6</v>
      </c>
      <c r="CM80" s="117">
        <v>8.1858249702410402E-5</v>
      </c>
      <c r="CN80" s="117">
        <v>-5.5534682028470701E-6</v>
      </c>
      <c r="CO80" s="117">
        <v>8.607652213062E-7</v>
      </c>
      <c r="CP80" s="117">
        <v>2.8624492085887202E-6</v>
      </c>
      <c r="CQ80" s="117">
        <v>-4.0020188168250004E-6</v>
      </c>
      <c r="CR80" s="117">
        <v>-5.4657748785068899E-6</v>
      </c>
      <c r="CS80" s="117">
        <v>-5.0259814981399496E-6</v>
      </c>
      <c r="CT80" s="118">
        <v>-3.7047513305166598E-4</v>
      </c>
      <c r="CU80" s="117">
        <v>6.9709864847259398E-6</v>
      </c>
      <c r="CV80" s="117">
        <v>1.18947171326354E-5</v>
      </c>
      <c r="CW80" s="117">
        <v>5.6837423819966603E-6</v>
      </c>
      <c r="CX80" s="117">
        <v>-1.2867029192996701E-6</v>
      </c>
      <c r="CY80" s="117">
        <v>-5.0589347248654103E-6</v>
      </c>
      <c r="CZ80" s="117">
        <v>6.8069666449695401E-6</v>
      </c>
      <c r="DA80" s="117">
        <v>2.5589382317288901E-6</v>
      </c>
      <c r="DB80" s="117">
        <v>8.0775388338493207E-6</v>
      </c>
      <c r="DC80" s="117">
        <v>-1.55274347555885E-5</v>
      </c>
      <c r="DD80" s="117">
        <v>7.1115345289397503E-6</v>
      </c>
      <c r="DE80" s="117">
        <v>-2.2120696554968E-5</v>
      </c>
      <c r="DF80" s="117">
        <v>2.3092094461733901E-5</v>
      </c>
      <c r="DG80" s="117">
        <v>4.3561251520841801E-6</v>
      </c>
      <c r="DH80" s="117">
        <v>-2.9010613809014702E-6</v>
      </c>
      <c r="DI80" s="117">
        <v>5.1703024499472698E-5</v>
      </c>
      <c r="DJ80" s="117">
        <v>-2.8828819397864599E-5</v>
      </c>
      <c r="DK80" s="117">
        <v>3.4060755600306102E-5</v>
      </c>
      <c r="DL80" s="117">
        <v>-1.89184839517428E-5</v>
      </c>
      <c r="DM80" s="117">
        <v>6.3223852008973098E-6</v>
      </c>
      <c r="DN80" s="117">
        <v>-1.9539919787734801E-5</v>
      </c>
      <c r="DO80" s="117">
        <v>2.0113070571861399E-5</v>
      </c>
      <c r="DP80" s="117">
        <v>7.5429538892884701E-6</v>
      </c>
      <c r="DQ80" s="117">
        <v>4.2198556893883296E-6</v>
      </c>
      <c r="DR80" s="117">
        <v>5.2684543901899802E-5</v>
      </c>
      <c r="DS80" s="117">
        <v>-1.9950856349717199E-5</v>
      </c>
      <c r="DT80" s="117">
        <v>4.0758077728254001E-5</v>
      </c>
      <c r="DU80" s="118">
        <v>6.9347152679115603E-4</v>
      </c>
      <c r="DV80" s="117">
        <v>-2.60441527910244E-5</v>
      </c>
      <c r="DW80" s="117">
        <v>-2.09555107813831E-5</v>
      </c>
      <c r="DX80" s="117">
        <v>2.8064020598875501E-5</v>
      </c>
      <c r="DY80" s="117">
        <v>-3.4672160819384003E-5</v>
      </c>
      <c r="DZ80" s="117">
        <v>-3.9359906107646197E-5</v>
      </c>
      <c r="EA80" s="117">
        <v>-8.9443734511497296E-5</v>
      </c>
      <c r="EB80" s="117">
        <v>2.73380882297048E-5</v>
      </c>
      <c r="EC80" s="117">
        <v>-4.4239531477062197E-5</v>
      </c>
      <c r="ED80" s="118">
        <v>1.4976088462460101E-4</v>
      </c>
      <c r="EE80" s="117">
        <v>-8.0063052961761098E-5</v>
      </c>
      <c r="EF80" s="117">
        <v>-3.8340442163908402E-5</v>
      </c>
      <c r="EG80" s="117">
        <v>-3.3197761353741399E-5</v>
      </c>
      <c r="EH80" s="117">
        <v>-6.7550226393202405E-5</v>
      </c>
      <c r="EI80" s="118">
        <v>3.1226832457245202E-4</v>
      </c>
      <c r="EJ80" s="118">
        <v>2.5187749206879799E-4</v>
      </c>
      <c r="EK80" s="118">
        <v>-2.2015455710734701E-4</v>
      </c>
      <c r="EL80" s="118">
        <v>3.7363982595228702E-4</v>
      </c>
      <c r="EM80" s="118">
        <v>-1.7912586432091299E-4</v>
      </c>
      <c r="EN80" s="117">
        <v>2.5319788579567698E-6</v>
      </c>
      <c r="EO80" s="118">
        <v>-2.78207804316505E-3</v>
      </c>
      <c r="EP80" s="117">
        <v>-7.4827940201446205E-5</v>
      </c>
      <c r="EQ80" s="117">
        <v>6.5300178049133801E-5</v>
      </c>
      <c r="ER80" s="118">
        <v>4.6310202902252799E-4</v>
      </c>
      <c r="ES80" s="119">
        <v>5.1423343154355101E-4</v>
      </c>
    </row>
    <row r="81" spans="2:149" s="12" customFormat="1" ht="15.75" customHeight="1" x14ac:dyDescent="0.25">
      <c r="B81" s="133" t="s">
        <v>100</v>
      </c>
      <c r="C81" s="1">
        <f>INDEX(Input_Cases!$B:$C,MATCH('D2T Male'!$B81,Input_Cases!$B:$B,0),2)</f>
        <v>0</v>
      </c>
      <c r="E81" s="50"/>
      <c r="F81" s="7"/>
      <c r="G81" s="205"/>
      <c r="H81" s="7" t="s">
        <v>64</v>
      </c>
      <c r="I81" s="22">
        <f t="shared" si="4"/>
        <v>0</v>
      </c>
      <c r="J81" s="23">
        <v>0.47143976626312101</v>
      </c>
      <c r="P81" s="7" t="str">
        <f t="shared" si="5"/>
        <v>X</v>
      </c>
      <c r="Q81" s="7" t="str">
        <f t="shared" si="3"/>
        <v>X</v>
      </c>
      <c r="R81" s="12" t="str">
        <v>Str</v>
      </c>
      <c r="S81" s="128" t="s">
        <v>64</v>
      </c>
      <c r="T81" s="117">
        <v>-6.3054230374771E-6</v>
      </c>
      <c r="U81" s="117">
        <v>-1.3283393753694101E-5</v>
      </c>
      <c r="V81" s="117">
        <v>-9.6393682619725107E-7</v>
      </c>
      <c r="W81" s="117">
        <v>5.2353666246220398E-6</v>
      </c>
      <c r="X81" s="117">
        <v>-2.5672760630200002E-6</v>
      </c>
      <c r="Y81" s="117">
        <v>-9.5438454170609405E-6</v>
      </c>
      <c r="Z81" s="118">
        <v>-1.09911115093529E-4</v>
      </c>
      <c r="AA81" s="117">
        <v>1.44654413025075E-5</v>
      </c>
      <c r="AB81" s="117">
        <v>-8.2083764588390607E-6</v>
      </c>
      <c r="AC81" s="117">
        <v>9.1212045289957596E-6</v>
      </c>
      <c r="AD81" s="117">
        <v>-1.08195874488692E-5</v>
      </c>
      <c r="AE81" s="118">
        <v>1.7516745575608001E-4</v>
      </c>
      <c r="AF81" s="117">
        <v>1.8537386915078901E-6</v>
      </c>
      <c r="AG81" s="117">
        <v>-4.4730434518236801E-5</v>
      </c>
      <c r="AH81" s="117">
        <v>3.6211180524813702E-7</v>
      </c>
      <c r="AI81" s="117">
        <v>-6.0370549966508999E-5</v>
      </c>
      <c r="AJ81" s="117">
        <v>-4.9178321277501702E-7</v>
      </c>
      <c r="AK81" s="117">
        <v>-6.1627301243752202E-6</v>
      </c>
      <c r="AL81" s="117">
        <v>2.38344627592418E-5</v>
      </c>
      <c r="AM81" s="117">
        <v>4.3769748878840701E-6</v>
      </c>
      <c r="AN81" s="117">
        <v>-1.7408007611868499E-5</v>
      </c>
      <c r="AO81" s="117">
        <v>4.8847579579620296E-6</v>
      </c>
      <c r="AP81" s="117">
        <v>-3.8856871013348797E-5</v>
      </c>
      <c r="AQ81" s="117">
        <v>-9.761548109549721E-7</v>
      </c>
      <c r="AR81" s="117">
        <v>0</v>
      </c>
      <c r="AS81" s="117">
        <v>3.6457952035943502E-5</v>
      </c>
      <c r="AT81" s="117">
        <v>7.3302045854135797E-6</v>
      </c>
      <c r="AU81" s="117">
        <v>0</v>
      </c>
      <c r="AV81" s="117">
        <v>1.77128253366054E-5</v>
      </c>
      <c r="AW81" s="117">
        <v>-3.99419779841575E-5</v>
      </c>
      <c r="AX81" s="117">
        <v>-7.34042742894521E-6</v>
      </c>
      <c r="AY81" s="117">
        <v>0</v>
      </c>
      <c r="AZ81" s="117">
        <v>-1.16699819539892E-5</v>
      </c>
      <c r="BA81" s="117">
        <v>-6.5159258369572699E-6</v>
      </c>
      <c r="BB81" s="117">
        <v>3.5666086265015498E-6</v>
      </c>
      <c r="BC81" s="118">
        <v>-1.2591589041356901E-4</v>
      </c>
      <c r="BD81" s="118">
        <v>0</v>
      </c>
      <c r="BE81" s="117">
        <v>2.74868001498075E-5</v>
      </c>
      <c r="BF81" s="117">
        <v>-1.41297978307954E-5</v>
      </c>
      <c r="BG81" s="117">
        <v>-4.6366904995334304E-6</v>
      </c>
      <c r="BH81" s="117">
        <v>2.6946324484286899E-5</v>
      </c>
      <c r="BI81" s="117">
        <v>-4.0859376722597001E-7</v>
      </c>
      <c r="BJ81" s="117">
        <v>-1.14509401896922E-5</v>
      </c>
      <c r="BK81" s="117">
        <v>-5.0920420290247804E-6</v>
      </c>
      <c r="BL81" s="117">
        <v>1.81310121363247E-5</v>
      </c>
      <c r="BM81" s="117">
        <v>-9.1242255848104697E-5</v>
      </c>
      <c r="BN81" s="117">
        <v>0</v>
      </c>
      <c r="BO81" s="117">
        <v>-2.25195548437755E-5</v>
      </c>
      <c r="BP81" s="117">
        <v>-2.2298367830650201E-5</v>
      </c>
      <c r="BQ81" s="117">
        <v>-3.2601094044769602E-6</v>
      </c>
      <c r="BR81" s="117">
        <v>5.46421816299067E-6</v>
      </c>
      <c r="BS81" s="117">
        <v>1.0441047210617E-5</v>
      </c>
      <c r="BT81" s="117">
        <v>9.0273435646586204E-7</v>
      </c>
      <c r="BU81" s="117">
        <v>7.7159166639378794E-5</v>
      </c>
      <c r="BV81" s="117">
        <v>-1.6513168113578199E-5</v>
      </c>
      <c r="BW81" s="117">
        <v>-1.8737009507379999E-6</v>
      </c>
      <c r="BX81" s="117">
        <v>-4.5262935733490501E-6</v>
      </c>
      <c r="BY81" s="118">
        <v>-1.11769406143179E-4</v>
      </c>
      <c r="BZ81" s="118">
        <v>0</v>
      </c>
      <c r="CA81" s="117">
        <v>-1.8319678734582202E-5</v>
      </c>
      <c r="CB81" s="117">
        <v>-1.31213155317603E-5</v>
      </c>
      <c r="CC81" s="118">
        <v>1.6685051819673E-3</v>
      </c>
      <c r="CD81" s="117">
        <v>-6.9153348913308698E-6</v>
      </c>
      <c r="CE81" s="117">
        <v>0</v>
      </c>
      <c r="CF81" s="117">
        <v>0</v>
      </c>
      <c r="CG81" s="117">
        <v>0</v>
      </c>
      <c r="CH81" s="117">
        <v>1.8072209454724398E-8</v>
      </c>
      <c r="CI81" s="117">
        <v>-1.7413329507313E-10</v>
      </c>
      <c r="CJ81" s="117">
        <v>-4.8553160999935302E-7</v>
      </c>
      <c r="CK81" s="117">
        <v>-6.8837058745828302E-7</v>
      </c>
      <c r="CL81" s="117">
        <v>1.2807907323637599E-6</v>
      </c>
      <c r="CM81" s="117">
        <v>-3.5042640985798301E-7</v>
      </c>
      <c r="CN81" s="117">
        <v>4.2181331193567302E-7</v>
      </c>
      <c r="CO81" s="117">
        <v>3.38957304838191E-6</v>
      </c>
      <c r="CP81" s="117">
        <v>1.54334618924091E-7</v>
      </c>
      <c r="CQ81" s="117">
        <v>4.7301007249815E-7</v>
      </c>
      <c r="CR81" s="117">
        <v>1.0495298305622E-7</v>
      </c>
      <c r="CS81" s="117">
        <v>1.4266511210255499E-7</v>
      </c>
      <c r="CT81" s="117">
        <v>1.7765269140673E-7</v>
      </c>
      <c r="CU81" s="117">
        <v>1.7413855925820899E-6</v>
      </c>
      <c r="CV81" s="117">
        <v>3.01564977073384E-6</v>
      </c>
      <c r="CW81" s="117">
        <v>1.3377370181355301E-6</v>
      </c>
      <c r="CX81" s="117">
        <v>1.39022323544549E-7</v>
      </c>
      <c r="CY81" s="117">
        <v>-5.0164693788817101E-7</v>
      </c>
      <c r="CZ81" s="117">
        <v>5.9624525909272095E-7</v>
      </c>
      <c r="DA81" s="117">
        <v>1.7608863820674199E-7</v>
      </c>
      <c r="DB81" s="117">
        <v>1.8857307012529398E-5</v>
      </c>
      <c r="DC81" s="117">
        <v>-6.1460786404399198E-7</v>
      </c>
      <c r="DD81" s="117">
        <v>3.2633645059002302E-7</v>
      </c>
      <c r="DE81" s="118">
        <v>-4.5808331156912599E-4</v>
      </c>
      <c r="DF81" s="117">
        <v>1.2727968297651199E-5</v>
      </c>
      <c r="DG81" s="117">
        <v>-5.51603627834102E-7</v>
      </c>
      <c r="DH81" s="118">
        <v>-3.69078529202031E-4</v>
      </c>
      <c r="DI81" s="117">
        <v>3.4191050027049701E-5</v>
      </c>
      <c r="DJ81" s="118">
        <v>-4.5880543700024302E-4</v>
      </c>
      <c r="DK81" s="117">
        <v>8.5882177647481298E-6</v>
      </c>
      <c r="DL81" s="117">
        <v>-3.8922030972573103E-5</v>
      </c>
      <c r="DM81" s="117">
        <v>3.0478160619077499E-5</v>
      </c>
      <c r="DN81" s="117">
        <v>1.17038487967488E-5</v>
      </c>
      <c r="DO81" s="117">
        <v>-9.6983626789200592E-7</v>
      </c>
      <c r="DP81" s="117">
        <v>5.5804557106532698E-6</v>
      </c>
      <c r="DQ81" s="117">
        <v>-7.2925941635347704E-6</v>
      </c>
      <c r="DR81" s="117">
        <v>-1.7877855886813501E-5</v>
      </c>
      <c r="DS81" s="118">
        <v>-6.2595729120022302E-4</v>
      </c>
      <c r="DT81" s="117">
        <v>-5.3442178895357801E-6</v>
      </c>
      <c r="DU81" s="118">
        <v>-1.02647593589892E-4</v>
      </c>
      <c r="DV81" s="117">
        <v>1.8178992942756501E-5</v>
      </c>
      <c r="DW81" s="118">
        <v>-3.0982657606541702E-4</v>
      </c>
      <c r="DX81" s="117">
        <v>1.64135725972854E-5</v>
      </c>
      <c r="DY81" s="118">
        <v>1.9182662405144301E-4</v>
      </c>
      <c r="DZ81" s="117">
        <v>-9.6842052197896605E-5</v>
      </c>
      <c r="EA81" s="117">
        <v>3.9607193724365897E-5</v>
      </c>
      <c r="EB81" s="118">
        <v>-2.0610319043426801E-4</v>
      </c>
      <c r="EC81" s="117">
        <v>2.5468366778162699E-5</v>
      </c>
      <c r="ED81" s="117">
        <v>-3.2515640714023802E-6</v>
      </c>
      <c r="EE81" s="117">
        <v>1.6498161226234502E-5</v>
      </c>
      <c r="EF81" s="118">
        <v>-2.1151087962268501E-4</v>
      </c>
      <c r="EG81" s="117">
        <v>5.2007074749195303E-5</v>
      </c>
      <c r="EH81" s="117">
        <v>-4.8145089031346198E-6</v>
      </c>
      <c r="EI81" s="117">
        <v>1.30446726598228E-5</v>
      </c>
      <c r="EJ81" s="117">
        <v>5.7561005183253403E-5</v>
      </c>
      <c r="EK81" s="117">
        <v>3.7418992127619202E-5</v>
      </c>
      <c r="EL81" s="117">
        <v>1.58077716212979E-5</v>
      </c>
      <c r="EM81" s="117">
        <v>2.3313823775768E-5</v>
      </c>
      <c r="EN81" s="117">
        <v>1.0154042782100101E-5</v>
      </c>
      <c r="EO81" s="117">
        <v>1.20316813310932E-5</v>
      </c>
      <c r="EP81" s="117">
        <v>-7.0743208507277201E-6</v>
      </c>
      <c r="EQ81" s="117">
        <v>-3.30065151991966E-5</v>
      </c>
      <c r="ER81" s="117">
        <v>7.6212735164744898E-5</v>
      </c>
      <c r="ES81" s="120">
        <v>6.5601513252779799E-6</v>
      </c>
    </row>
    <row r="82" spans="2:149" s="12" customFormat="1" ht="15.75" x14ac:dyDescent="0.25">
      <c r="B82" s="133" t="s">
        <v>169</v>
      </c>
      <c r="C82" s="1">
        <f>INDEX(Input_Cases!$B:$C,MATCH('D2T Male'!$B82,Input_Cases!$B:$B,0),2)</f>
        <v>0</v>
      </c>
      <c r="E82" s="50"/>
      <c r="F82" s="7"/>
      <c r="G82" s="205"/>
      <c r="H82" s="12" t="s">
        <v>168</v>
      </c>
      <c r="I82" s="22">
        <f t="shared" si="4"/>
        <v>0</v>
      </c>
      <c r="J82" s="23">
        <v>0.180361747604671</v>
      </c>
      <c r="P82" s="7" t="str">
        <f t="shared" si="5"/>
        <v>X</v>
      </c>
      <c r="Q82" s="7" t="str">
        <f t="shared" si="3"/>
        <v>X</v>
      </c>
      <c r="R82" s="12" t="str">
        <v>ThD</v>
      </c>
      <c r="S82" s="128" t="s">
        <v>168</v>
      </c>
      <c r="T82" s="117">
        <v>-7.5165983130979999E-7</v>
      </c>
      <c r="U82" s="117">
        <v>-5.6654178560261097E-5</v>
      </c>
      <c r="V82" s="117">
        <v>1.7226010783244099E-6</v>
      </c>
      <c r="W82" s="117">
        <v>-3.0173260958409997E-7</v>
      </c>
      <c r="X82" s="117">
        <v>-2.8788475662628701E-6</v>
      </c>
      <c r="Y82" s="117">
        <v>4.3958493228380301E-6</v>
      </c>
      <c r="Z82" s="117">
        <v>1.0837425229298599E-5</v>
      </c>
      <c r="AA82" s="117">
        <v>5.0321005960576699E-6</v>
      </c>
      <c r="AB82" s="117">
        <v>-1.7720116062282301E-7</v>
      </c>
      <c r="AC82" s="117">
        <v>-1.4938577594632801E-5</v>
      </c>
      <c r="AD82" s="117">
        <v>1.53272217430638E-6</v>
      </c>
      <c r="AE82" s="117">
        <v>1.61407222353054E-6</v>
      </c>
      <c r="AF82" s="117">
        <v>3.8596618663209196E-6</v>
      </c>
      <c r="AG82" s="117">
        <v>-2.4208318577045799E-5</v>
      </c>
      <c r="AH82" s="117">
        <v>9.5112460207332807E-5</v>
      </c>
      <c r="AI82" s="117">
        <v>-2.6880229450870701E-5</v>
      </c>
      <c r="AJ82" s="117">
        <v>5.0611655902884004E-7</v>
      </c>
      <c r="AK82" s="117">
        <v>4.1629332192065497E-6</v>
      </c>
      <c r="AL82" s="117">
        <v>-9.5551967566759807E-6</v>
      </c>
      <c r="AM82" s="117">
        <v>1.02135888830926E-6</v>
      </c>
      <c r="AN82" s="117">
        <v>1.4503735726167301E-5</v>
      </c>
      <c r="AO82" s="117">
        <v>2.25227190557575E-6</v>
      </c>
      <c r="AP82" s="117">
        <v>1.4600245669606E-5</v>
      </c>
      <c r="AQ82" s="117">
        <v>-2.32273874834837E-7</v>
      </c>
      <c r="AR82" s="117">
        <v>0</v>
      </c>
      <c r="AS82" s="117">
        <v>-2.45779311468181E-5</v>
      </c>
      <c r="AT82" s="117">
        <v>3.0357338396242899E-5</v>
      </c>
      <c r="AU82" s="117">
        <v>0</v>
      </c>
      <c r="AV82" s="117">
        <v>-1.5995298337823201E-5</v>
      </c>
      <c r="AW82" s="117">
        <v>1.131846914989E-5</v>
      </c>
      <c r="AX82" s="117">
        <v>-2.0395997293364099E-5</v>
      </c>
      <c r="AY82" s="117">
        <v>0</v>
      </c>
      <c r="AZ82" s="117">
        <v>-6.9246764204498003E-6</v>
      </c>
      <c r="BA82" s="117">
        <v>-9.5663121531040204E-5</v>
      </c>
      <c r="BB82" s="117">
        <v>-8.4541452788533097E-7</v>
      </c>
      <c r="BC82" s="117">
        <v>-7.5476882163436203E-6</v>
      </c>
      <c r="BD82" s="117">
        <v>0</v>
      </c>
      <c r="BE82" s="117">
        <v>2.2716312486560298E-6</v>
      </c>
      <c r="BF82" s="117">
        <v>-1.7158574690834401E-5</v>
      </c>
      <c r="BG82" s="117">
        <v>5.8553647509493098E-6</v>
      </c>
      <c r="BH82" s="118">
        <v>-1.98987305813816E-4</v>
      </c>
      <c r="BI82" s="117">
        <v>-1.03912490265567E-6</v>
      </c>
      <c r="BJ82" s="117">
        <v>2.43024203616957E-5</v>
      </c>
      <c r="BK82" s="117">
        <v>-4.7401762959193696E-6</v>
      </c>
      <c r="BL82" s="117">
        <v>-4.4184424708601001E-6</v>
      </c>
      <c r="BM82" s="117">
        <v>6.0532132645865099E-6</v>
      </c>
      <c r="BN82" s="117">
        <v>0</v>
      </c>
      <c r="BO82" s="117">
        <v>5.9895299535582198E-7</v>
      </c>
      <c r="BP82" s="117">
        <v>-1.81582549607767E-6</v>
      </c>
      <c r="BQ82" s="117">
        <v>1.81990014010274E-6</v>
      </c>
      <c r="BR82" s="117">
        <v>-5.25078400724954E-6</v>
      </c>
      <c r="BS82" s="117">
        <v>8.2962541819761108E-6</v>
      </c>
      <c r="BT82" s="117">
        <v>-2.3615590688941298E-6</v>
      </c>
      <c r="BU82" s="117">
        <v>-5.6629887611041902E-6</v>
      </c>
      <c r="BV82" s="117">
        <v>1.9757398269758001E-5</v>
      </c>
      <c r="BW82" s="117">
        <v>-2.22512232627635E-6</v>
      </c>
      <c r="BX82" s="117">
        <v>-2.04171864882206E-6</v>
      </c>
      <c r="BY82" s="118">
        <v>-1.63814308296807E-4</v>
      </c>
      <c r="BZ82" s="118">
        <v>0</v>
      </c>
      <c r="CA82" s="117">
        <v>-4.3918622562542299E-6</v>
      </c>
      <c r="CB82" s="117">
        <v>-3.5740535296676797E-5</v>
      </c>
      <c r="CC82" s="117">
        <v>-6.9153348913321497E-6</v>
      </c>
      <c r="CD82" s="118">
        <v>9.0268512160392796E-4</v>
      </c>
      <c r="CE82" s="118">
        <v>0</v>
      </c>
      <c r="CF82" s="118">
        <v>0</v>
      </c>
      <c r="CG82" s="118">
        <v>0</v>
      </c>
      <c r="CH82" s="117">
        <v>4.5486007948728302E-9</v>
      </c>
      <c r="CI82" s="117">
        <v>-9.1261780483132096E-10</v>
      </c>
      <c r="CJ82" s="117">
        <v>1.5856062576815499E-7</v>
      </c>
      <c r="CK82" s="117">
        <v>2.4306675368909999E-7</v>
      </c>
      <c r="CL82" s="117">
        <v>-3.7378239659750399E-7</v>
      </c>
      <c r="CM82" s="117">
        <v>-5.6591582095172903E-7</v>
      </c>
      <c r="CN82" s="117">
        <v>-1.9521256652640401E-7</v>
      </c>
      <c r="CO82" s="117">
        <v>-1.9547419398055899E-7</v>
      </c>
      <c r="CP82" s="117">
        <v>8.3995711138711699E-7</v>
      </c>
      <c r="CQ82" s="117">
        <v>-1.62005790673058E-7</v>
      </c>
      <c r="CR82" s="117">
        <v>-2.19024359764154E-7</v>
      </c>
      <c r="CS82" s="117">
        <v>-2.3996948520627702E-7</v>
      </c>
      <c r="CT82" s="117">
        <v>5.9578949774361E-7</v>
      </c>
      <c r="CU82" s="117">
        <v>3.1461125101498102E-7</v>
      </c>
      <c r="CV82" s="117">
        <v>4.4092913469992601E-8</v>
      </c>
      <c r="CW82" s="117">
        <v>2.3534929689533999E-6</v>
      </c>
      <c r="CX82" s="117">
        <v>1.32983839915438E-6</v>
      </c>
      <c r="CY82" s="117">
        <v>-1.6721103153261999E-7</v>
      </c>
      <c r="CZ82" s="117">
        <v>3.2667546246603299E-7</v>
      </c>
      <c r="DA82" s="117">
        <v>-4.7843186744484098E-7</v>
      </c>
      <c r="DB82" s="117">
        <v>-1.42703691407821E-5</v>
      </c>
      <c r="DC82" s="117">
        <v>5.5073678530877299E-6</v>
      </c>
      <c r="DD82" s="117">
        <v>-2.1814366971971999E-7</v>
      </c>
      <c r="DE82" s="117">
        <v>7.2509339064772102E-6</v>
      </c>
      <c r="DF82" s="117">
        <v>-7.4526188082150304E-6</v>
      </c>
      <c r="DG82" s="117">
        <v>2.9779056725656899E-7</v>
      </c>
      <c r="DH82" s="117">
        <v>-5.6921122768557899E-7</v>
      </c>
      <c r="DI82" s="117">
        <v>-5.0243538086071903E-6</v>
      </c>
      <c r="DJ82" s="117">
        <v>8.1097346792940294E-6</v>
      </c>
      <c r="DK82" s="118">
        <v>-8.9739387268584505E-4</v>
      </c>
      <c r="DL82" s="117">
        <v>-8.4066709889887201E-6</v>
      </c>
      <c r="DM82" s="117">
        <v>5.9878298941112602E-6</v>
      </c>
      <c r="DN82" s="117">
        <v>-4.0170283920365396E-6</v>
      </c>
      <c r="DO82" s="117">
        <v>-2.8365961080424901E-6</v>
      </c>
      <c r="DP82" s="117">
        <v>-1.3335291598216099E-6</v>
      </c>
      <c r="DQ82" s="117">
        <v>-2.61756384533936E-7</v>
      </c>
      <c r="DR82" s="117">
        <v>-5.5972243863018899E-6</v>
      </c>
      <c r="DS82" s="117">
        <v>-4.1109726930282401E-6</v>
      </c>
      <c r="DT82" s="117">
        <v>-8.4645192168569096E-6</v>
      </c>
      <c r="DU82" s="117">
        <v>-1.13488684321433E-6</v>
      </c>
      <c r="DV82" s="117">
        <v>1.85826448151319E-6</v>
      </c>
      <c r="DW82" s="117">
        <v>-3.14168573118683E-6</v>
      </c>
      <c r="DX82" s="117">
        <v>7.5702178514851902E-6</v>
      </c>
      <c r="DY82" s="117">
        <v>-7.3401296431849101E-6</v>
      </c>
      <c r="DZ82" s="117">
        <v>-9.6716934887556696E-7</v>
      </c>
      <c r="EA82" s="117">
        <v>-1.2238940584159699E-5</v>
      </c>
      <c r="EB82" s="117">
        <v>8.0334945545292302E-6</v>
      </c>
      <c r="EC82" s="117">
        <v>1.05310717072917E-5</v>
      </c>
      <c r="ED82" s="117">
        <v>3.2922219133614999E-6</v>
      </c>
      <c r="EE82" s="117">
        <v>1.27536980130362E-5</v>
      </c>
      <c r="EF82" s="117">
        <v>-2.5501743529839299E-5</v>
      </c>
      <c r="EG82" s="117">
        <v>-8.16492205128524E-6</v>
      </c>
      <c r="EH82" s="117">
        <v>1.4093778779885799E-6</v>
      </c>
      <c r="EI82" s="117">
        <v>-1.0436784834825901E-5</v>
      </c>
      <c r="EJ82" s="117">
        <v>3.1422543575725302E-6</v>
      </c>
      <c r="EK82" s="117">
        <v>1.1167949052702E-5</v>
      </c>
      <c r="EL82" s="117">
        <v>-8.4957316239758792E-6</v>
      </c>
      <c r="EM82" s="117">
        <v>-9.6821231665067701E-6</v>
      </c>
      <c r="EN82" s="117">
        <v>-1.0914908346293599E-5</v>
      </c>
      <c r="EO82" s="117">
        <v>-4.8909226636024301E-5</v>
      </c>
      <c r="EP82" s="117">
        <v>2.3318966223519701E-5</v>
      </c>
      <c r="EQ82" s="117">
        <v>2.01194847581973E-5</v>
      </c>
      <c r="ER82" s="117">
        <v>-1.8384434080176301E-7</v>
      </c>
      <c r="ES82" s="120">
        <v>3.0053617583702602E-6</v>
      </c>
    </row>
    <row r="83" spans="2:149" s="12" customFormat="1" ht="15.75" x14ac:dyDescent="0.25">
      <c r="B83" s="47"/>
      <c r="C83" s="20"/>
      <c r="D83" s="20"/>
      <c r="E83" s="57"/>
      <c r="F83" s="7"/>
      <c r="G83" s="205"/>
      <c r="H83" s="7"/>
      <c r="I83" s="22">
        <v>0</v>
      </c>
      <c r="J83" s="23"/>
      <c r="P83" s="7" t="str">
        <f t="shared" si="5"/>
        <v>X</v>
      </c>
      <c r="Q83" s="7" t="str">
        <f t="shared" si="3"/>
        <v>X</v>
      </c>
      <c r="R83" s="12">
        <v>0</v>
      </c>
      <c r="S83" s="128"/>
      <c r="T83" s="117">
        <v>0</v>
      </c>
      <c r="U83" s="117">
        <v>0</v>
      </c>
      <c r="V83" s="117">
        <v>0</v>
      </c>
      <c r="W83" s="117">
        <v>0</v>
      </c>
      <c r="X83" s="117">
        <v>0</v>
      </c>
      <c r="Y83" s="117">
        <v>0</v>
      </c>
      <c r="Z83" s="117">
        <v>0</v>
      </c>
      <c r="AA83" s="117">
        <v>0</v>
      </c>
      <c r="AB83" s="117">
        <v>0</v>
      </c>
      <c r="AC83" s="117">
        <v>0</v>
      </c>
      <c r="AD83" s="117">
        <v>0</v>
      </c>
      <c r="AE83" s="117">
        <v>0</v>
      </c>
      <c r="AF83" s="117">
        <v>0</v>
      </c>
      <c r="AG83" s="117">
        <v>0</v>
      </c>
      <c r="AH83" s="117">
        <v>0</v>
      </c>
      <c r="AI83" s="117">
        <v>0</v>
      </c>
      <c r="AJ83" s="117">
        <v>0</v>
      </c>
      <c r="AK83" s="117">
        <v>0</v>
      </c>
      <c r="AL83" s="117">
        <v>0</v>
      </c>
      <c r="AM83" s="117">
        <v>0</v>
      </c>
      <c r="AN83" s="117">
        <v>0</v>
      </c>
      <c r="AO83" s="117">
        <v>0</v>
      </c>
      <c r="AP83" s="117">
        <v>0</v>
      </c>
      <c r="AQ83" s="117">
        <v>0</v>
      </c>
      <c r="AR83" s="117">
        <v>0</v>
      </c>
      <c r="AS83" s="117">
        <v>0</v>
      </c>
      <c r="AT83" s="117">
        <v>0</v>
      </c>
      <c r="AU83" s="117">
        <v>0</v>
      </c>
      <c r="AV83" s="117">
        <v>0</v>
      </c>
      <c r="AW83" s="117">
        <v>0</v>
      </c>
      <c r="AX83" s="117">
        <v>0</v>
      </c>
      <c r="AY83" s="117">
        <v>0</v>
      </c>
      <c r="AZ83" s="117">
        <v>0</v>
      </c>
      <c r="BA83" s="117">
        <v>0</v>
      </c>
      <c r="BB83" s="117">
        <v>0</v>
      </c>
      <c r="BC83" s="117">
        <v>0</v>
      </c>
      <c r="BD83" s="117">
        <v>0</v>
      </c>
      <c r="BE83" s="117">
        <v>0</v>
      </c>
      <c r="BF83" s="117">
        <v>0</v>
      </c>
      <c r="BG83" s="117">
        <v>0</v>
      </c>
      <c r="BH83" s="118">
        <v>0</v>
      </c>
      <c r="BI83" s="117">
        <v>0</v>
      </c>
      <c r="BJ83" s="117">
        <v>0</v>
      </c>
      <c r="BK83" s="117">
        <v>0</v>
      </c>
      <c r="BL83" s="117">
        <v>0</v>
      </c>
      <c r="BM83" s="117">
        <v>0</v>
      </c>
      <c r="BN83" s="117">
        <v>0</v>
      </c>
      <c r="BO83" s="117">
        <v>0</v>
      </c>
      <c r="BP83" s="117">
        <v>0</v>
      </c>
      <c r="BQ83" s="117">
        <v>0</v>
      </c>
      <c r="BR83" s="117">
        <v>0</v>
      </c>
      <c r="BS83" s="117">
        <v>0</v>
      </c>
      <c r="BT83" s="117">
        <v>0</v>
      </c>
      <c r="BU83" s="117">
        <v>0</v>
      </c>
      <c r="BV83" s="117">
        <v>0</v>
      </c>
      <c r="BW83" s="117">
        <v>0</v>
      </c>
      <c r="BX83" s="117">
        <v>0</v>
      </c>
      <c r="BY83" s="118">
        <v>0</v>
      </c>
      <c r="BZ83" s="118">
        <v>0</v>
      </c>
      <c r="CA83" s="117">
        <v>0</v>
      </c>
      <c r="CB83" s="117">
        <v>0</v>
      </c>
      <c r="CC83" s="117">
        <v>0</v>
      </c>
      <c r="CD83" s="118">
        <v>0</v>
      </c>
      <c r="CE83" s="118">
        <v>0</v>
      </c>
      <c r="CF83" s="118">
        <v>0</v>
      </c>
      <c r="CG83" s="118">
        <v>0</v>
      </c>
      <c r="CH83" s="117">
        <v>0</v>
      </c>
      <c r="CI83" s="117">
        <v>0</v>
      </c>
      <c r="CJ83" s="117">
        <v>0</v>
      </c>
      <c r="CK83" s="117">
        <v>0</v>
      </c>
      <c r="CL83" s="117">
        <v>0</v>
      </c>
      <c r="CM83" s="117">
        <v>0</v>
      </c>
      <c r="CN83" s="117">
        <v>0</v>
      </c>
      <c r="CO83" s="117">
        <v>0</v>
      </c>
      <c r="CP83" s="117">
        <v>0</v>
      </c>
      <c r="CQ83" s="117">
        <v>0</v>
      </c>
      <c r="CR83" s="117">
        <v>0</v>
      </c>
      <c r="CS83" s="117">
        <v>0</v>
      </c>
      <c r="CT83" s="117">
        <v>0</v>
      </c>
      <c r="CU83" s="117">
        <v>0</v>
      </c>
      <c r="CV83" s="117">
        <v>0</v>
      </c>
      <c r="CW83" s="117">
        <v>0</v>
      </c>
      <c r="CX83" s="117">
        <v>0</v>
      </c>
      <c r="CY83" s="117">
        <v>0</v>
      </c>
      <c r="CZ83" s="117">
        <v>0</v>
      </c>
      <c r="DA83" s="117">
        <v>0</v>
      </c>
      <c r="DB83" s="117">
        <v>0</v>
      </c>
      <c r="DC83" s="117">
        <v>0</v>
      </c>
      <c r="DD83" s="117">
        <v>0</v>
      </c>
      <c r="DE83" s="117">
        <v>0</v>
      </c>
      <c r="DF83" s="117">
        <v>0</v>
      </c>
      <c r="DG83" s="117">
        <v>0</v>
      </c>
      <c r="DH83" s="117">
        <v>0</v>
      </c>
      <c r="DI83" s="117">
        <v>0</v>
      </c>
      <c r="DJ83" s="117">
        <v>0</v>
      </c>
      <c r="DK83" s="118">
        <v>0</v>
      </c>
      <c r="DL83" s="117">
        <v>0</v>
      </c>
      <c r="DM83" s="117">
        <v>0</v>
      </c>
      <c r="DN83" s="117">
        <v>0</v>
      </c>
      <c r="DO83" s="117">
        <v>0</v>
      </c>
      <c r="DP83" s="117">
        <v>0</v>
      </c>
      <c r="DQ83" s="117">
        <v>0</v>
      </c>
      <c r="DR83" s="117">
        <v>0</v>
      </c>
      <c r="DS83" s="117">
        <v>0</v>
      </c>
      <c r="DT83" s="117">
        <v>0</v>
      </c>
      <c r="DU83" s="117">
        <v>0</v>
      </c>
      <c r="DV83" s="117">
        <v>0</v>
      </c>
      <c r="DW83" s="117">
        <v>0</v>
      </c>
      <c r="DX83" s="117">
        <v>0</v>
      </c>
      <c r="DY83" s="117">
        <v>0</v>
      </c>
      <c r="DZ83" s="117">
        <v>0</v>
      </c>
      <c r="EA83" s="117">
        <v>0</v>
      </c>
      <c r="EB83" s="117">
        <v>0</v>
      </c>
      <c r="EC83" s="117">
        <v>0</v>
      </c>
      <c r="ED83" s="117">
        <v>0</v>
      </c>
      <c r="EE83" s="117">
        <v>0</v>
      </c>
      <c r="EF83" s="117">
        <v>0</v>
      </c>
      <c r="EG83" s="117">
        <v>0</v>
      </c>
      <c r="EH83" s="117">
        <v>0</v>
      </c>
      <c r="EI83" s="117">
        <v>0</v>
      </c>
      <c r="EJ83" s="117">
        <v>0</v>
      </c>
      <c r="EK83" s="117">
        <v>0</v>
      </c>
      <c r="EL83" s="117">
        <v>0</v>
      </c>
      <c r="EM83" s="117">
        <v>0</v>
      </c>
      <c r="EN83" s="117">
        <v>0</v>
      </c>
      <c r="EO83" s="117">
        <v>0</v>
      </c>
      <c r="EP83" s="117">
        <v>0</v>
      </c>
      <c r="EQ83" s="117">
        <v>0</v>
      </c>
      <c r="ER83" s="117">
        <v>0</v>
      </c>
      <c r="ES83" s="120">
        <v>0</v>
      </c>
    </row>
    <row r="84" spans="2:149" s="12" customFormat="1" x14ac:dyDescent="0.25">
      <c r="G84" s="205"/>
      <c r="I84" s="22">
        <v>0</v>
      </c>
      <c r="J84" s="23"/>
      <c r="P84" s="7" t="str">
        <f t="shared" ref="P84:P115" si="6">IF(H84=S84,"X","")</f>
        <v>X</v>
      </c>
      <c r="Q84" s="7" t="str">
        <f t="shared" si="3"/>
        <v>X</v>
      </c>
      <c r="R84" s="12">
        <v>0</v>
      </c>
      <c r="S84" s="128"/>
      <c r="T84" s="117">
        <v>0</v>
      </c>
      <c r="U84" s="117">
        <v>0</v>
      </c>
      <c r="V84" s="117">
        <v>0</v>
      </c>
      <c r="W84" s="117">
        <v>0</v>
      </c>
      <c r="X84" s="117">
        <v>0</v>
      </c>
      <c r="Y84" s="117">
        <v>0</v>
      </c>
      <c r="Z84" s="117">
        <v>0</v>
      </c>
      <c r="AA84" s="117">
        <v>0</v>
      </c>
      <c r="AB84" s="117">
        <v>0</v>
      </c>
      <c r="AC84" s="117">
        <v>0</v>
      </c>
      <c r="AD84" s="117">
        <v>0</v>
      </c>
      <c r="AE84" s="117">
        <v>0</v>
      </c>
      <c r="AF84" s="117">
        <v>0</v>
      </c>
      <c r="AG84" s="117">
        <v>0</v>
      </c>
      <c r="AH84" s="117">
        <v>0</v>
      </c>
      <c r="AI84" s="117">
        <v>0</v>
      </c>
      <c r="AJ84" s="117">
        <v>0</v>
      </c>
      <c r="AK84" s="117">
        <v>0</v>
      </c>
      <c r="AL84" s="117">
        <v>0</v>
      </c>
      <c r="AM84" s="117">
        <v>0</v>
      </c>
      <c r="AN84" s="117">
        <v>0</v>
      </c>
      <c r="AO84" s="117">
        <v>0</v>
      </c>
      <c r="AP84" s="117">
        <v>0</v>
      </c>
      <c r="AQ84" s="117">
        <v>0</v>
      </c>
      <c r="AR84" s="117">
        <v>0</v>
      </c>
      <c r="AS84" s="117">
        <v>0</v>
      </c>
      <c r="AT84" s="117">
        <v>0</v>
      </c>
      <c r="AU84" s="117">
        <v>0</v>
      </c>
      <c r="AV84" s="117">
        <v>0</v>
      </c>
      <c r="AW84" s="117">
        <v>0</v>
      </c>
      <c r="AX84" s="117">
        <v>0</v>
      </c>
      <c r="AY84" s="117">
        <v>0</v>
      </c>
      <c r="AZ84" s="117">
        <v>0</v>
      </c>
      <c r="BA84" s="117">
        <v>0</v>
      </c>
      <c r="BB84" s="117">
        <v>0</v>
      </c>
      <c r="BC84" s="117">
        <v>0</v>
      </c>
      <c r="BD84" s="117">
        <v>0</v>
      </c>
      <c r="BE84" s="117">
        <v>0</v>
      </c>
      <c r="BF84" s="117">
        <v>0</v>
      </c>
      <c r="BG84" s="117">
        <v>0</v>
      </c>
      <c r="BH84" s="118">
        <v>0</v>
      </c>
      <c r="BI84" s="117">
        <v>0</v>
      </c>
      <c r="BJ84" s="117">
        <v>0</v>
      </c>
      <c r="BK84" s="117">
        <v>0</v>
      </c>
      <c r="BL84" s="117">
        <v>0</v>
      </c>
      <c r="BM84" s="117">
        <v>0</v>
      </c>
      <c r="BN84" s="117">
        <v>0</v>
      </c>
      <c r="BO84" s="117">
        <v>0</v>
      </c>
      <c r="BP84" s="117">
        <v>0</v>
      </c>
      <c r="BQ84" s="117">
        <v>0</v>
      </c>
      <c r="BR84" s="117">
        <v>0</v>
      </c>
      <c r="BS84" s="117">
        <v>0</v>
      </c>
      <c r="BT84" s="117">
        <v>0</v>
      </c>
      <c r="BU84" s="117">
        <v>0</v>
      </c>
      <c r="BV84" s="117">
        <v>0</v>
      </c>
      <c r="BW84" s="117">
        <v>0</v>
      </c>
      <c r="BX84" s="117">
        <v>0</v>
      </c>
      <c r="BY84" s="118">
        <v>0</v>
      </c>
      <c r="BZ84" s="118">
        <v>0</v>
      </c>
      <c r="CA84" s="117">
        <v>0</v>
      </c>
      <c r="CB84" s="117">
        <v>0</v>
      </c>
      <c r="CC84" s="117">
        <v>0</v>
      </c>
      <c r="CD84" s="118">
        <v>0</v>
      </c>
      <c r="CE84" s="118">
        <v>0</v>
      </c>
      <c r="CF84" s="118">
        <v>0</v>
      </c>
      <c r="CG84" s="118">
        <v>0</v>
      </c>
      <c r="CH84" s="117">
        <v>0</v>
      </c>
      <c r="CI84" s="117">
        <v>0</v>
      </c>
      <c r="CJ84" s="117">
        <v>0</v>
      </c>
      <c r="CK84" s="117">
        <v>0</v>
      </c>
      <c r="CL84" s="117">
        <v>0</v>
      </c>
      <c r="CM84" s="117">
        <v>0</v>
      </c>
      <c r="CN84" s="117">
        <v>0</v>
      </c>
      <c r="CO84" s="117">
        <v>0</v>
      </c>
      <c r="CP84" s="117">
        <v>0</v>
      </c>
      <c r="CQ84" s="117">
        <v>0</v>
      </c>
      <c r="CR84" s="117">
        <v>0</v>
      </c>
      <c r="CS84" s="117">
        <v>0</v>
      </c>
      <c r="CT84" s="117">
        <v>0</v>
      </c>
      <c r="CU84" s="117">
        <v>0</v>
      </c>
      <c r="CV84" s="117">
        <v>0</v>
      </c>
      <c r="CW84" s="117">
        <v>0</v>
      </c>
      <c r="CX84" s="117">
        <v>0</v>
      </c>
      <c r="CY84" s="117">
        <v>0</v>
      </c>
      <c r="CZ84" s="117">
        <v>0</v>
      </c>
      <c r="DA84" s="117">
        <v>0</v>
      </c>
      <c r="DB84" s="117">
        <v>0</v>
      </c>
      <c r="DC84" s="117">
        <v>0</v>
      </c>
      <c r="DD84" s="117">
        <v>0</v>
      </c>
      <c r="DE84" s="117">
        <v>0</v>
      </c>
      <c r="DF84" s="117">
        <v>0</v>
      </c>
      <c r="DG84" s="117">
        <v>0</v>
      </c>
      <c r="DH84" s="117">
        <v>0</v>
      </c>
      <c r="DI84" s="117">
        <v>0</v>
      </c>
      <c r="DJ84" s="117">
        <v>0</v>
      </c>
      <c r="DK84" s="118">
        <v>0</v>
      </c>
      <c r="DL84" s="117">
        <v>0</v>
      </c>
      <c r="DM84" s="117">
        <v>0</v>
      </c>
      <c r="DN84" s="117">
        <v>0</v>
      </c>
      <c r="DO84" s="117">
        <v>0</v>
      </c>
      <c r="DP84" s="117">
        <v>0</v>
      </c>
      <c r="DQ84" s="117">
        <v>0</v>
      </c>
      <c r="DR84" s="117">
        <v>0</v>
      </c>
      <c r="DS84" s="117">
        <v>0</v>
      </c>
      <c r="DT84" s="117">
        <v>0</v>
      </c>
      <c r="DU84" s="117">
        <v>0</v>
      </c>
      <c r="DV84" s="117">
        <v>0</v>
      </c>
      <c r="DW84" s="117">
        <v>0</v>
      </c>
      <c r="DX84" s="117">
        <v>0</v>
      </c>
      <c r="DY84" s="117">
        <v>0</v>
      </c>
      <c r="DZ84" s="117">
        <v>0</v>
      </c>
      <c r="EA84" s="117">
        <v>0</v>
      </c>
      <c r="EB84" s="117">
        <v>0</v>
      </c>
      <c r="EC84" s="117">
        <v>0</v>
      </c>
      <c r="ED84" s="117">
        <v>0</v>
      </c>
      <c r="EE84" s="117">
        <v>0</v>
      </c>
      <c r="EF84" s="117">
        <v>0</v>
      </c>
      <c r="EG84" s="117">
        <v>0</v>
      </c>
      <c r="EH84" s="117">
        <v>0</v>
      </c>
      <c r="EI84" s="117">
        <v>0</v>
      </c>
      <c r="EJ84" s="117">
        <v>0</v>
      </c>
      <c r="EK84" s="117">
        <v>0</v>
      </c>
      <c r="EL84" s="117">
        <v>0</v>
      </c>
      <c r="EM84" s="117">
        <v>0</v>
      </c>
      <c r="EN84" s="117">
        <v>0</v>
      </c>
      <c r="EO84" s="117">
        <v>0</v>
      </c>
      <c r="EP84" s="117">
        <v>0</v>
      </c>
      <c r="EQ84" s="117">
        <v>0</v>
      </c>
      <c r="ER84" s="117">
        <v>0</v>
      </c>
      <c r="ES84" s="120">
        <v>0</v>
      </c>
    </row>
    <row r="85" spans="2:149" s="12" customFormat="1" x14ac:dyDescent="0.25">
      <c r="F85" s="94"/>
      <c r="G85" s="206"/>
      <c r="I85" s="22">
        <v>0</v>
      </c>
      <c r="J85" s="23"/>
      <c r="K85" s="12" t="s">
        <v>220</v>
      </c>
      <c r="L85" s="12" t="s">
        <v>221</v>
      </c>
      <c r="M85" s="7" t="s">
        <v>222</v>
      </c>
      <c r="N85" s="12" t="s">
        <v>223</v>
      </c>
      <c r="P85" s="7" t="str">
        <f t="shared" si="6"/>
        <v>X</v>
      </c>
      <c r="Q85" s="7" t="str">
        <f t="shared" ref="Q85:Q148" si="7">IF(R85=S85,"X","")</f>
        <v>X</v>
      </c>
      <c r="R85" s="12">
        <v>0</v>
      </c>
      <c r="S85" s="128"/>
      <c r="T85" s="117">
        <v>0</v>
      </c>
      <c r="U85" s="117">
        <v>0</v>
      </c>
      <c r="V85" s="117">
        <v>0</v>
      </c>
      <c r="W85" s="117">
        <v>0</v>
      </c>
      <c r="X85" s="117">
        <v>0</v>
      </c>
      <c r="Y85" s="117">
        <v>0</v>
      </c>
      <c r="Z85" s="117">
        <v>0</v>
      </c>
      <c r="AA85" s="117">
        <v>0</v>
      </c>
      <c r="AB85" s="117">
        <v>0</v>
      </c>
      <c r="AC85" s="117">
        <v>0</v>
      </c>
      <c r="AD85" s="117">
        <v>0</v>
      </c>
      <c r="AE85" s="117">
        <v>0</v>
      </c>
      <c r="AF85" s="117">
        <v>0</v>
      </c>
      <c r="AG85" s="117">
        <v>0</v>
      </c>
      <c r="AH85" s="117">
        <v>0</v>
      </c>
      <c r="AI85" s="117">
        <v>0</v>
      </c>
      <c r="AJ85" s="117">
        <v>0</v>
      </c>
      <c r="AK85" s="117">
        <v>0</v>
      </c>
      <c r="AL85" s="117">
        <v>0</v>
      </c>
      <c r="AM85" s="117">
        <v>0</v>
      </c>
      <c r="AN85" s="117">
        <v>0</v>
      </c>
      <c r="AO85" s="117">
        <v>0</v>
      </c>
      <c r="AP85" s="117">
        <v>0</v>
      </c>
      <c r="AQ85" s="117">
        <v>0</v>
      </c>
      <c r="AR85" s="117">
        <v>0</v>
      </c>
      <c r="AS85" s="117">
        <v>0</v>
      </c>
      <c r="AT85" s="117">
        <v>0</v>
      </c>
      <c r="AU85" s="117">
        <v>0</v>
      </c>
      <c r="AV85" s="117">
        <v>0</v>
      </c>
      <c r="AW85" s="117">
        <v>0</v>
      </c>
      <c r="AX85" s="117">
        <v>0</v>
      </c>
      <c r="AY85" s="117">
        <v>0</v>
      </c>
      <c r="AZ85" s="117">
        <v>0</v>
      </c>
      <c r="BA85" s="117">
        <v>0</v>
      </c>
      <c r="BB85" s="117">
        <v>0</v>
      </c>
      <c r="BC85" s="117">
        <v>0</v>
      </c>
      <c r="BD85" s="117">
        <v>0</v>
      </c>
      <c r="BE85" s="117">
        <v>0</v>
      </c>
      <c r="BF85" s="117">
        <v>0</v>
      </c>
      <c r="BG85" s="117">
        <v>0</v>
      </c>
      <c r="BH85" s="118">
        <v>0</v>
      </c>
      <c r="BI85" s="117">
        <v>0</v>
      </c>
      <c r="BJ85" s="117">
        <v>0</v>
      </c>
      <c r="BK85" s="117">
        <v>0</v>
      </c>
      <c r="BL85" s="117">
        <v>0</v>
      </c>
      <c r="BM85" s="117">
        <v>0</v>
      </c>
      <c r="BN85" s="117">
        <v>0</v>
      </c>
      <c r="BO85" s="117">
        <v>0</v>
      </c>
      <c r="BP85" s="117">
        <v>0</v>
      </c>
      <c r="BQ85" s="117">
        <v>0</v>
      </c>
      <c r="BR85" s="117">
        <v>0</v>
      </c>
      <c r="BS85" s="117">
        <v>0</v>
      </c>
      <c r="BT85" s="117">
        <v>0</v>
      </c>
      <c r="BU85" s="117">
        <v>0</v>
      </c>
      <c r="BV85" s="117">
        <v>0</v>
      </c>
      <c r="BW85" s="117">
        <v>0</v>
      </c>
      <c r="BX85" s="117">
        <v>0</v>
      </c>
      <c r="BY85" s="118">
        <v>0</v>
      </c>
      <c r="BZ85" s="118">
        <v>0</v>
      </c>
      <c r="CA85" s="117">
        <v>0</v>
      </c>
      <c r="CB85" s="117">
        <v>0</v>
      </c>
      <c r="CC85" s="117">
        <v>0</v>
      </c>
      <c r="CD85" s="118">
        <v>0</v>
      </c>
      <c r="CE85" s="118">
        <v>0</v>
      </c>
      <c r="CF85" s="118">
        <v>0</v>
      </c>
      <c r="CG85" s="118">
        <v>0</v>
      </c>
      <c r="CH85" s="117">
        <v>0</v>
      </c>
      <c r="CI85" s="117">
        <v>0</v>
      </c>
      <c r="CJ85" s="117">
        <v>0</v>
      </c>
      <c r="CK85" s="117">
        <v>0</v>
      </c>
      <c r="CL85" s="117">
        <v>0</v>
      </c>
      <c r="CM85" s="117">
        <v>0</v>
      </c>
      <c r="CN85" s="117">
        <v>0</v>
      </c>
      <c r="CO85" s="117">
        <v>0</v>
      </c>
      <c r="CP85" s="117">
        <v>0</v>
      </c>
      <c r="CQ85" s="117">
        <v>0</v>
      </c>
      <c r="CR85" s="117">
        <v>0</v>
      </c>
      <c r="CS85" s="117">
        <v>0</v>
      </c>
      <c r="CT85" s="117">
        <v>0</v>
      </c>
      <c r="CU85" s="117">
        <v>0</v>
      </c>
      <c r="CV85" s="117">
        <v>0</v>
      </c>
      <c r="CW85" s="117">
        <v>0</v>
      </c>
      <c r="CX85" s="117">
        <v>0</v>
      </c>
      <c r="CY85" s="117">
        <v>0</v>
      </c>
      <c r="CZ85" s="117">
        <v>0</v>
      </c>
      <c r="DA85" s="117">
        <v>0</v>
      </c>
      <c r="DB85" s="117">
        <v>0</v>
      </c>
      <c r="DC85" s="117">
        <v>0</v>
      </c>
      <c r="DD85" s="117">
        <v>0</v>
      </c>
      <c r="DE85" s="117">
        <v>0</v>
      </c>
      <c r="DF85" s="117">
        <v>0</v>
      </c>
      <c r="DG85" s="117">
        <v>0</v>
      </c>
      <c r="DH85" s="117">
        <v>0</v>
      </c>
      <c r="DI85" s="117">
        <v>0</v>
      </c>
      <c r="DJ85" s="117">
        <v>0</v>
      </c>
      <c r="DK85" s="118">
        <v>0</v>
      </c>
      <c r="DL85" s="117">
        <v>0</v>
      </c>
      <c r="DM85" s="117">
        <v>0</v>
      </c>
      <c r="DN85" s="117">
        <v>0</v>
      </c>
      <c r="DO85" s="117">
        <v>0</v>
      </c>
      <c r="DP85" s="117">
        <v>0</v>
      </c>
      <c r="DQ85" s="117">
        <v>0</v>
      </c>
      <c r="DR85" s="117">
        <v>0</v>
      </c>
      <c r="DS85" s="117">
        <v>0</v>
      </c>
      <c r="DT85" s="117">
        <v>0</v>
      </c>
      <c r="DU85" s="117">
        <v>0</v>
      </c>
      <c r="DV85" s="117">
        <v>0</v>
      </c>
      <c r="DW85" s="117">
        <v>0</v>
      </c>
      <c r="DX85" s="117">
        <v>0</v>
      </c>
      <c r="DY85" s="117">
        <v>0</v>
      </c>
      <c r="DZ85" s="117">
        <v>0</v>
      </c>
      <c r="EA85" s="117">
        <v>0</v>
      </c>
      <c r="EB85" s="117">
        <v>0</v>
      </c>
      <c r="EC85" s="117">
        <v>0</v>
      </c>
      <c r="ED85" s="117">
        <v>0</v>
      </c>
      <c r="EE85" s="117">
        <v>0</v>
      </c>
      <c r="EF85" s="117">
        <v>0</v>
      </c>
      <c r="EG85" s="117">
        <v>0</v>
      </c>
      <c r="EH85" s="117">
        <v>0</v>
      </c>
      <c r="EI85" s="117">
        <v>0</v>
      </c>
      <c r="EJ85" s="117">
        <v>0</v>
      </c>
      <c r="EK85" s="117">
        <v>0</v>
      </c>
      <c r="EL85" s="117">
        <v>0</v>
      </c>
      <c r="EM85" s="117">
        <v>0</v>
      </c>
      <c r="EN85" s="117">
        <v>0</v>
      </c>
      <c r="EO85" s="117">
        <v>0</v>
      </c>
      <c r="EP85" s="117">
        <v>0</v>
      </c>
      <c r="EQ85" s="117">
        <v>0</v>
      </c>
      <c r="ER85" s="117">
        <v>0</v>
      </c>
      <c r="ES85" s="120">
        <v>0</v>
      </c>
    </row>
    <row r="86" spans="2:149" s="12" customFormat="1" x14ac:dyDescent="0.25">
      <c r="F86" s="124"/>
      <c r="G86" s="204" t="s">
        <v>298</v>
      </c>
      <c r="H86" s="7" t="s">
        <v>190</v>
      </c>
      <c r="I86" s="22" t="e" cm="1">
        <f t="array" aca="1" ref="I86" ca="1">INDIRECT("I"&amp;M86)*INDIRECT("I"&amp;N86)</f>
        <v>#VALUE!</v>
      </c>
      <c r="J86" s="23">
        <v>-3.4216130840339999E-4</v>
      </c>
      <c r="K86" s="12" t="str">
        <f>LEFT(H86,FIND("_",H86)-1)</f>
        <v>age</v>
      </c>
      <c r="L86" s="12" t="str">
        <f t="shared" ref="L86:L117" si="8">MID(H86,FIND("_",H86)+1,100)</f>
        <v>DIBAge</v>
      </c>
      <c r="M86" s="7">
        <f>MATCH(K86,$H$1:$H$82,0)</f>
        <v>20</v>
      </c>
      <c r="N86" s="7">
        <f>MATCH(L86,$H$1:$H$82,0)</f>
        <v>43</v>
      </c>
      <c r="P86" s="7" t="str">
        <f t="shared" si="6"/>
        <v>X</v>
      </c>
      <c r="Q86" s="7" t="str">
        <f t="shared" si="7"/>
        <v>X</v>
      </c>
      <c r="R86" s="12" t="str">
        <v>age_DIBAge</v>
      </c>
      <c r="S86" s="128" t="s">
        <v>190</v>
      </c>
      <c r="T86" s="117">
        <v>-2.1931457511923201E-8</v>
      </c>
      <c r="U86" s="117">
        <v>2.4710318418347901E-8</v>
      </c>
      <c r="V86" s="117">
        <v>2.8760558370946598E-9</v>
      </c>
      <c r="W86" s="117">
        <v>1.1664478795280499E-8</v>
      </c>
      <c r="X86" s="117">
        <v>-1.1846055147946901E-8</v>
      </c>
      <c r="Y86" s="117">
        <v>2.6230076181120699E-8</v>
      </c>
      <c r="Z86" s="117">
        <v>-5.5183990615621402E-7</v>
      </c>
      <c r="AA86" s="117">
        <v>6.3793684483330301E-8</v>
      </c>
      <c r="AB86" s="117">
        <v>-1.02337889713599E-8</v>
      </c>
      <c r="AC86" s="117">
        <v>7.3473658984987197E-9</v>
      </c>
      <c r="AD86" s="117">
        <v>-8.42275686794813E-9</v>
      </c>
      <c r="AE86" s="117">
        <v>-6.4238370909160501E-9</v>
      </c>
      <c r="AF86" s="117">
        <v>8.7080746176045805E-9</v>
      </c>
      <c r="AG86" s="117">
        <v>3.69617178526457E-7</v>
      </c>
      <c r="AH86" s="117">
        <v>-1.6253709436932299E-8</v>
      </c>
      <c r="AI86" s="117">
        <v>-4.5999594284259898E-7</v>
      </c>
      <c r="AJ86" s="117">
        <v>-2.3405125966504998E-9</v>
      </c>
      <c r="AK86" s="117">
        <v>1.7246701786543101E-8</v>
      </c>
      <c r="AL86" s="117">
        <v>-1.5167157226525101E-8</v>
      </c>
      <c r="AM86" s="117">
        <v>-2.5396152375184899E-8</v>
      </c>
      <c r="AN86" s="117">
        <v>5.2485998143367403E-7</v>
      </c>
      <c r="AO86" s="117">
        <v>-2.6234053444931901E-8</v>
      </c>
      <c r="AP86" s="117">
        <v>2.1738439730986799E-7</v>
      </c>
      <c r="AQ86" s="117">
        <v>-3.5305257077878301E-7</v>
      </c>
      <c r="AR86" s="117">
        <v>0</v>
      </c>
      <c r="AS86" s="117">
        <v>-2.8061923117865402E-7</v>
      </c>
      <c r="AT86" s="117">
        <v>-2.9959706345258902E-7</v>
      </c>
      <c r="AU86" s="117">
        <v>0</v>
      </c>
      <c r="AV86" s="117">
        <v>1.2991393018254901E-7</v>
      </c>
      <c r="AW86" s="117">
        <v>5.4883704859725201E-7</v>
      </c>
      <c r="AX86" s="117">
        <v>2.6110326922700999E-8</v>
      </c>
      <c r="AY86" s="117">
        <v>0</v>
      </c>
      <c r="AZ86" s="117">
        <v>2.7990852313146901E-8</v>
      </c>
      <c r="BA86" s="117">
        <v>9.0396400033265801E-7</v>
      </c>
      <c r="BB86" s="117">
        <v>-5.5430380421769701E-9</v>
      </c>
      <c r="BC86" s="117">
        <v>-9.2705935639841699E-8</v>
      </c>
      <c r="BD86" s="117">
        <v>0</v>
      </c>
      <c r="BE86" s="117">
        <v>-1.40622028986835E-8</v>
      </c>
      <c r="BF86" s="117">
        <v>-6.7804826811607205E-8</v>
      </c>
      <c r="BG86" s="117">
        <v>6.3325702255952096E-9</v>
      </c>
      <c r="BH86" s="117">
        <v>-3.67216281722188E-9</v>
      </c>
      <c r="BI86" s="117">
        <v>-2.1153365764056702E-9</v>
      </c>
      <c r="BJ86" s="117">
        <v>3.62544814291375E-7</v>
      </c>
      <c r="BK86" s="117">
        <v>-4.2276458971638404E-9</v>
      </c>
      <c r="BL86" s="117">
        <v>2.8537959203197199E-8</v>
      </c>
      <c r="BM86" s="117">
        <v>-6.6661664160234206E-8</v>
      </c>
      <c r="BN86" s="117">
        <v>0</v>
      </c>
      <c r="BO86" s="117">
        <v>3.0337264991302801E-7</v>
      </c>
      <c r="BP86" s="117">
        <v>1.0649945543396E-7</v>
      </c>
      <c r="BQ86" s="117">
        <v>6.7131368952055496E-9</v>
      </c>
      <c r="BR86" s="117">
        <v>-2.8567337872266301E-7</v>
      </c>
      <c r="BS86" s="117">
        <v>2.9212514782555501E-8</v>
      </c>
      <c r="BT86" s="117">
        <v>-8.5702617612408401E-12</v>
      </c>
      <c r="BU86" s="117">
        <v>-6.4952631442535903E-9</v>
      </c>
      <c r="BV86" s="117">
        <v>3.3045932013453501E-7</v>
      </c>
      <c r="BW86" s="117">
        <v>-4.4170026650703299E-9</v>
      </c>
      <c r="BX86" s="117">
        <v>9.9851651776358299E-9</v>
      </c>
      <c r="BY86" s="117">
        <v>-2.5972596181031298E-7</v>
      </c>
      <c r="BZ86" s="117">
        <v>0</v>
      </c>
      <c r="CA86" s="117">
        <v>6.9082860178575298E-9</v>
      </c>
      <c r="CB86" s="117">
        <v>-2.34851778639543E-7</v>
      </c>
      <c r="CC86" s="117">
        <v>1.8072209454725901E-8</v>
      </c>
      <c r="CD86" s="117">
        <v>4.5486007948814701E-9</v>
      </c>
      <c r="CE86" s="117">
        <v>0</v>
      </c>
      <c r="CF86" s="117">
        <v>0</v>
      </c>
      <c r="CG86" s="117">
        <v>0</v>
      </c>
      <c r="CH86" s="117">
        <v>4.8800547903916402E-9</v>
      </c>
      <c r="CI86" s="117">
        <v>6.9984328965403503E-10</v>
      </c>
      <c r="CJ86" s="117">
        <v>-4.7114816022778896E-9</v>
      </c>
      <c r="CK86" s="117">
        <v>4.1708177919477098E-9</v>
      </c>
      <c r="CL86" s="117">
        <v>-5.0364151895739E-9</v>
      </c>
      <c r="CM86" s="117">
        <v>4.1970946992529896E-9</v>
      </c>
      <c r="CN86" s="117">
        <v>-7.2098283793973798E-9</v>
      </c>
      <c r="CO86" s="117">
        <v>7.6782256555569805E-9</v>
      </c>
      <c r="CP86" s="117">
        <v>-5.6375831716610495E-10</v>
      </c>
      <c r="CQ86" s="117">
        <v>-3.0423217542150601E-9</v>
      </c>
      <c r="CR86" s="117">
        <v>-7.1749611730886496E-9</v>
      </c>
      <c r="CS86" s="117">
        <v>-4.4303076741865901E-9</v>
      </c>
      <c r="CT86" s="117">
        <v>3.6394867960216401E-9</v>
      </c>
      <c r="CU86" s="117">
        <v>6.5276402314027002E-9</v>
      </c>
      <c r="CV86" s="117">
        <v>1.38709998293534E-9</v>
      </c>
      <c r="CW86" s="117">
        <v>2.3999148102074002E-9</v>
      </c>
      <c r="CX86" s="117">
        <v>-1.20564235750667E-8</v>
      </c>
      <c r="CY86" s="117">
        <v>-1.14566597728267E-8</v>
      </c>
      <c r="CZ86" s="117">
        <v>-5.1590055060060403E-9</v>
      </c>
      <c r="DA86" s="117">
        <v>5.2434459814804097E-9</v>
      </c>
      <c r="DB86" s="117">
        <v>1.37298990963337E-9</v>
      </c>
      <c r="DC86" s="117">
        <v>2.5762196956665302E-9</v>
      </c>
      <c r="DD86" s="117">
        <v>4.60877857086896E-8</v>
      </c>
      <c r="DE86" s="117">
        <v>9.88960382466589E-10</v>
      </c>
      <c r="DF86" s="117">
        <v>6.8056537919543702E-9</v>
      </c>
      <c r="DG86" s="117">
        <v>-5.6562423483115397E-9</v>
      </c>
      <c r="DH86" s="117">
        <v>7.6854971699526795E-9</v>
      </c>
      <c r="DI86" s="117">
        <v>2.22236884427147E-9</v>
      </c>
      <c r="DJ86" s="117">
        <v>-1.6609869419842802E-8</v>
      </c>
      <c r="DK86" s="117">
        <v>5.6806357442991302E-9</v>
      </c>
      <c r="DL86" s="117">
        <v>3.3745216168928398E-8</v>
      </c>
      <c r="DM86" s="117">
        <v>-6.3711814437734901E-9</v>
      </c>
      <c r="DN86" s="117">
        <v>-9.9482159450874498E-9</v>
      </c>
      <c r="DO86" s="117">
        <v>-2.3697438004196702E-9</v>
      </c>
      <c r="DP86" s="117">
        <v>9.16284267027069E-10</v>
      </c>
      <c r="DQ86" s="117">
        <v>-5.5855802544540704E-9</v>
      </c>
      <c r="DR86" s="117">
        <v>-4.15383721384841E-8</v>
      </c>
      <c r="DS86" s="117">
        <v>-7.1651684520936602E-9</v>
      </c>
      <c r="DT86" s="117">
        <v>4.0722303054992601E-8</v>
      </c>
      <c r="DU86" s="117">
        <v>-7.3729442199415797E-9</v>
      </c>
      <c r="DV86" s="117">
        <v>-2.9979184984896697E-8</v>
      </c>
      <c r="DW86" s="117">
        <v>2.3924667260936601E-9</v>
      </c>
      <c r="DX86" s="117">
        <v>-5.8978202085752804E-9</v>
      </c>
      <c r="DY86" s="117">
        <v>-2.42514361472318E-8</v>
      </c>
      <c r="DZ86" s="117">
        <v>-1.4667525011752E-8</v>
      </c>
      <c r="EA86" s="117">
        <v>-1.5419879163118E-9</v>
      </c>
      <c r="EB86" s="117">
        <v>3.3622606719716103E-8</v>
      </c>
      <c r="EC86" s="117">
        <v>6.2298635426124601E-8</v>
      </c>
      <c r="ED86" s="117">
        <v>-1.8015280164928299E-8</v>
      </c>
      <c r="EE86" s="117">
        <v>2.2217006286827301E-8</v>
      </c>
      <c r="EF86" s="117">
        <v>-7.9988743748873101E-9</v>
      </c>
      <c r="EG86" s="117">
        <v>-6.9226804934002802E-8</v>
      </c>
      <c r="EH86" s="117">
        <v>1.02359346031507E-8</v>
      </c>
      <c r="EI86" s="117">
        <v>-1.3196720899362801E-8</v>
      </c>
      <c r="EJ86" s="117">
        <v>-9.8106166493447707E-9</v>
      </c>
      <c r="EK86" s="117">
        <v>6.1843749383235104E-8</v>
      </c>
      <c r="EL86" s="117">
        <v>2.9478785665086501E-9</v>
      </c>
      <c r="EM86" s="117">
        <v>1.6718040225684399E-8</v>
      </c>
      <c r="EN86" s="117">
        <v>-4.6302656932004497E-8</v>
      </c>
      <c r="EO86" s="117">
        <v>-2.2130580736535601E-7</v>
      </c>
      <c r="EP86" s="117">
        <v>-6.6500610795233801E-9</v>
      </c>
      <c r="EQ86" s="117">
        <v>2.5047218557847699E-9</v>
      </c>
      <c r="ER86" s="117">
        <v>7.6672313739562198E-8</v>
      </c>
      <c r="ES86" s="120">
        <v>-2.05867240727071E-8</v>
      </c>
    </row>
    <row r="87" spans="2:149" s="12" customFormat="1" x14ac:dyDescent="0.25">
      <c r="F87" s="7"/>
      <c r="G87" s="205"/>
      <c r="H87" s="7" t="s">
        <v>11</v>
      </c>
      <c r="I87" s="22" cm="1">
        <f t="array" aca="1" ref="I87" ca="1">INDIRECT("I"&amp;M87)*INDIRECT("I"&amp;N87)</f>
        <v>0</v>
      </c>
      <c r="J87" s="23">
        <v>-6.9975601627257702E-3</v>
      </c>
      <c r="K87" s="12" t="str">
        <f t="shared" ref="K87:K136" si="9">LEFT(H87,FIND("_",H87)-1)</f>
        <v>age</v>
      </c>
      <c r="L87" s="12" t="str">
        <f t="shared" si="8"/>
        <v>COP</v>
      </c>
      <c r="M87" s="7">
        <f t="shared" ref="M87:M149" si="10">MATCH(K87,$H$1:$H$82,0)</f>
        <v>20</v>
      </c>
      <c r="N87" s="7">
        <f t="shared" ref="N87:N149" si="11">MATCH(L87,$H$1:$H$82,0)</f>
        <v>58</v>
      </c>
      <c r="P87" s="7" t="str">
        <f t="shared" si="6"/>
        <v>X</v>
      </c>
      <c r="Q87" s="7" t="str">
        <f t="shared" si="7"/>
        <v>X</v>
      </c>
      <c r="R87" s="12" t="str">
        <v>age_COP</v>
      </c>
      <c r="S87" s="128" t="s">
        <v>11</v>
      </c>
      <c r="T87" s="117">
        <v>-6.5238361748777302E-8</v>
      </c>
      <c r="U87" s="117">
        <v>5.0594810897196501E-6</v>
      </c>
      <c r="V87" s="117">
        <v>-1.67902621133164E-7</v>
      </c>
      <c r="W87" s="117">
        <v>-8.7834236685434003E-8</v>
      </c>
      <c r="X87" s="117">
        <v>6.8647942143547794E-8</v>
      </c>
      <c r="Y87" s="117">
        <v>-3.4481588156398098E-7</v>
      </c>
      <c r="Z87" s="117">
        <v>1.30289376130576E-6</v>
      </c>
      <c r="AA87" s="117">
        <v>-3.6714486205985198E-7</v>
      </c>
      <c r="AB87" s="117">
        <v>2.0107392705208701E-7</v>
      </c>
      <c r="AC87" s="117">
        <v>7.1819542063789995E-7</v>
      </c>
      <c r="AD87" s="117">
        <v>-1.66948574404571E-7</v>
      </c>
      <c r="AE87" s="117">
        <v>6.9481573041236799E-9</v>
      </c>
      <c r="AF87" s="117">
        <v>7.2692390797264903E-8</v>
      </c>
      <c r="AG87" s="117">
        <v>-3.5822925565356201E-6</v>
      </c>
      <c r="AH87" s="117">
        <v>-2.1520378744872401E-7</v>
      </c>
      <c r="AI87" s="117">
        <v>1.1416479290563E-5</v>
      </c>
      <c r="AJ87" s="117">
        <v>-9.1083268095384303E-8</v>
      </c>
      <c r="AK87" s="117">
        <v>2.6831077786534401E-7</v>
      </c>
      <c r="AL87" s="117">
        <v>-1.25076826308628E-6</v>
      </c>
      <c r="AM87" s="117">
        <v>-2.2722284819087199E-7</v>
      </c>
      <c r="AN87" s="117">
        <v>-1.01808730869629E-6</v>
      </c>
      <c r="AO87" s="117">
        <v>-1.76614857379823E-7</v>
      </c>
      <c r="AP87" s="117">
        <v>-2.5688341179777101E-6</v>
      </c>
      <c r="AQ87" s="117">
        <v>-5.9061172052785999E-8</v>
      </c>
      <c r="AR87" s="117">
        <v>0</v>
      </c>
      <c r="AS87" s="117">
        <v>5.4908666206337804E-6</v>
      </c>
      <c r="AT87" s="117">
        <v>8.54465543588184E-6</v>
      </c>
      <c r="AU87" s="117">
        <v>0</v>
      </c>
      <c r="AV87" s="117">
        <v>4.8710884084417204E-7</v>
      </c>
      <c r="AW87" s="117">
        <v>1.1006599208416E-5</v>
      </c>
      <c r="AX87" s="117">
        <v>3.6835749022665802E-7</v>
      </c>
      <c r="AY87" s="117">
        <v>0</v>
      </c>
      <c r="AZ87" s="117">
        <v>-1.39403308694231E-6</v>
      </c>
      <c r="BA87" s="117">
        <v>2.9909644159242002E-6</v>
      </c>
      <c r="BB87" s="117">
        <v>-1.2552455430961699E-7</v>
      </c>
      <c r="BC87" s="117">
        <v>5.4759842341759998E-6</v>
      </c>
      <c r="BD87" s="117">
        <v>0</v>
      </c>
      <c r="BE87" s="117">
        <v>8.0887567509047705E-7</v>
      </c>
      <c r="BF87" s="118">
        <v>-1.19096943094526E-4</v>
      </c>
      <c r="BG87" s="117">
        <v>-1.5049580750663901E-7</v>
      </c>
      <c r="BH87" s="117">
        <v>7.34009568652791E-6</v>
      </c>
      <c r="BI87" s="117">
        <v>-2.8882818833434399E-7</v>
      </c>
      <c r="BJ87" s="117">
        <v>7.4879018472363302E-6</v>
      </c>
      <c r="BK87" s="117">
        <v>2.7867380409814102E-7</v>
      </c>
      <c r="BL87" s="117">
        <v>-1.5226717752929101E-7</v>
      </c>
      <c r="BM87" s="117">
        <v>7.5244182370366394E-8</v>
      </c>
      <c r="BN87" s="117">
        <v>0</v>
      </c>
      <c r="BO87" s="117">
        <v>1.51544631384724E-5</v>
      </c>
      <c r="BP87" s="117">
        <v>3.7946952472776802E-7</v>
      </c>
      <c r="BQ87" s="117">
        <v>3.1042260228219301E-7</v>
      </c>
      <c r="BR87" s="117">
        <v>-5.7933739054534099E-7</v>
      </c>
      <c r="BS87" s="117">
        <v>-1.1802582313589799E-6</v>
      </c>
      <c r="BT87" s="117">
        <v>6.6888322504796101E-7</v>
      </c>
      <c r="BU87" s="117">
        <v>3.5961315912300798E-8</v>
      </c>
      <c r="BV87" s="117">
        <v>6.6207505375700903E-6</v>
      </c>
      <c r="BW87" s="117">
        <v>-1.39778531837613E-7</v>
      </c>
      <c r="BX87" s="117">
        <v>2.4173069799097198E-7</v>
      </c>
      <c r="BY87" s="117">
        <v>3.2836842352731901E-5</v>
      </c>
      <c r="BZ87" s="117">
        <v>0</v>
      </c>
      <c r="CA87" s="117">
        <v>6.9946411103083399E-7</v>
      </c>
      <c r="CB87" s="117">
        <v>-1.62582451145622E-7</v>
      </c>
      <c r="CC87" s="117">
        <v>-1.7413329429763499E-10</v>
      </c>
      <c r="CD87" s="117">
        <v>-9.12617804640646E-10</v>
      </c>
      <c r="CE87" s="117">
        <v>0</v>
      </c>
      <c r="CF87" s="117">
        <v>0</v>
      </c>
      <c r="CG87" s="117">
        <v>0</v>
      </c>
      <c r="CH87" s="117">
        <v>6.9984328965363302E-10</v>
      </c>
      <c r="CI87" s="117">
        <v>1.62853239119146E-6</v>
      </c>
      <c r="CJ87" s="117">
        <v>-2.0746422546319301E-7</v>
      </c>
      <c r="CK87" s="117">
        <v>-7.2358555703430998E-8</v>
      </c>
      <c r="CL87" s="117">
        <v>-1.0059117239361E-7</v>
      </c>
      <c r="CM87" s="117">
        <v>-1.11844686795236E-7</v>
      </c>
      <c r="CN87" s="117">
        <v>-1.4648317403718501E-7</v>
      </c>
      <c r="CO87" s="117">
        <v>-2.4599199982392198E-8</v>
      </c>
      <c r="CP87" s="117">
        <v>-6.6924514582441198E-8</v>
      </c>
      <c r="CQ87" s="117">
        <v>3.8005008889724497E-8</v>
      </c>
      <c r="CR87" s="117">
        <v>1.74921636885047E-8</v>
      </c>
      <c r="CS87" s="117">
        <v>-9.1371308344361202E-8</v>
      </c>
      <c r="CT87" s="117">
        <v>-6.8007988828946804E-9</v>
      </c>
      <c r="CU87" s="117">
        <v>-1.5088813402707999E-7</v>
      </c>
      <c r="CV87" s="117">
        <v>-7.3446467126926797E-8</v>
      </c>
      <c r="CW87" s="117">
        <v>-4.42938005858996E-7</v>
      </c>
      <c r="CX87" s="117">
        <v>-4.4730372802124799E-8</v>
      </c>
      <c r="CY87" s="117">
        <v>1.47230633935859E-9</v>
      </c>
      <c r="CZ87" s="117">
        <v>4.6374457660771797E-8</v>
      </c>
      <c r="DA87" s="117">
        <v>9.7537032872449202E-9</v>
      </c>
      <c r="DB87" s="117">
        <v>9.7353006526365299E-8</v>
      </c>
      <c r="DC87" s="117">
        <v>9.0498403876504601E-7</v>
      </c>
      <c r="DD87" s="117">
        <v>2.19720522220031E-8</v>
      </c>
      <c r="DE87" s="117">
        <v>-3.0207350737205801E-8</v>
      </c>
      <c r="DF87" s="117">
        <v>-2.6723302445584301E-7</v>
      </c>
      <c r="DG87" s="117">
        <v>-4.9382852126326797E-8</v>
      </c>
      <c r="DH87" s="117">
        <v>4.0394215568494802E-8</v>
      </c>
      <c r="DI87" s="117">
        <v>3.5003937986918799E-7</v>
      </c>
      <c r="DJ87" s="117">
        <v>-1.0092451144822799E-9</v>
      </c>
      <c r="DK87" s="117">
        <v>3.4445385427059601E-8</v>
      </c>
      <c r="DL87" s="117">
        <v>2.0006193127663601E-7</v>
      </c>
      <c r="DM87" s="117">
        <v>4.3473798083499202E-8</v>
      </c>
      <c r="DN87" s="117">
        <v>-2.34298966777152E-7</v>
      </c>
      <c r="DO87" s="117">
        <v>9.4563895557946904E-8</v>
      </c>
      <c r="DP87" s="117">
        <v>1.9284365857869601E-7</v>
      </c>
      <c r="DQ87" s="117">
        <v>-1.1677871211705799E-8</v>
      </c>
      <c r="DR87" s="117">
        <v>5.6527921905185304E-7</v>
      </c>
      <c r="DS87" s="117">
        <v>-3.3797475852620801E-9</v>
      </c>
      <c r="DT87" s="117">
        <v>7.76260686078221E-8</v>
      </c>
      <c r="DU87" s="117">
        <v>-2.0564280830413999E-7</v>
      </c>
      <c r="DV87" s="117">
        <v>1.3584217284166299E-6</v>
      </c>
      <c r="DW87" s="117">
        <v>8.2970605137420698E-8</v>
      </c>
      <c r="DX87" s="117">
        <v>-5.6072149675012797E-7</v>
      </c>
      <c r="DY87" s="117">
        <v>-9.3259574346404805E-7</v>
      </c>
      <c r="DZ87" s="117">
        <v>8.0285057529192497E-7</v>
      </c>
      <c r="EA87" s="117">
        <v>9.4701504725727794E-8</v>
      </c>
      <c r="EB87" s="117">
        <v>-6.2362004804681698E-8</v>
      </c>
      <c r="EC87" s="117">
        <v>6.5815157207686103E-7</v>
      </c>
      <c r="ED87" s="117">
        <v>9.3350523453977097E-7</v>
      </c>
      <c r="EE87" s="117">
        <v>-1.6874126803567701E-7</v>
      </c>
      <c r="EF87" s="117">
        <v>1.2189122122831499E-6</v>
      </c>
      <c r="EG87" s="117">
        <v>5.9009251041473699E-7</v>
      </c>
      <c r="EH87" s="117">
        <v>-7.7598058085881004E-8</v>
      </c>
      <c r="EI87" s="117">
        <v>-2.7958399582668299E-8</v>
      </c>
      <c r="EJ87" s="117">
        <v>1.2791653671664901E-6</v>
      </c>
      <c r="EK87" s="117">
        <v>2.8069209659265602E-7</v>
      </c>
      <c r="EL87" s="117">
        <v>-1.6055059097183699E-7</v>
      </c>
      <c r="EM87" s="117">
        <v>-7.8985730336427601E-7</v>
      </c>
      <c r="EN87" s="117">
        <v>-4.5303878856222901E-7</v>
      </c>
      <c r="EO87" s="117">
        <v>1.99002599382332E-6</v>
      </c>
      <c r="EP87" s="117">
        <v>8.8220874247324795E-7</v>
      </c>
      <c r="EQ87" s="117">
        <v>1.0818524964619601E-8</v>
      </c>
      <c r="ER87" s="117">
        <v>-1.50362373421327E-8</v>
      </c>
      <c r="ES87" s="120">
        <v>3.6931352066062098E-7</v>
      </c>
    </row>
    <row r="88" spans="2:149" s="12" customFormat="1" x14ac:dyDescent="0.25">
      <c r="F88" s="40"/>
      <c r="G88" s="205"/>
      <c r="H88" s="7" t="s">
        <v>3</v>
      </c>
      <c r="I88" s="22" cm="1">
        <f t="array" aca="1" ref="I88" ca="1">INDIRECT("I"&amp;M88)*INDIRECT("I"&amp;N88)</f>
        <v>0</v>
      </c>
      <c r="J88" s="23">
        <v>-9.1494563904104698E-3</v>
      </c>
      <c r="K88" s="12" t="str">
        <f t="shared" si="9"/>
        <v>age</v>
      </c>
      <c r="L88" s="12" t="str">
        <f t="shared" si="8"/>
        <v>HF</v>
      </c>
      <c r="M88" s="7">
        <f t="shared" si="10"/>
        <v>20</v>
      </c>
      <c r="N88" s="7">
        <f t="shared" si="11"/>
        <v>67</v>
      </c>
      <c r="P88" s="7" t="str">
        <f t="shared" si="6"/>
        <v>X</v>
      </c>
      <c r="Q88" s="7" t="str">
        <f t="shared" si="7"/>
        <v>X</v>
      </c>
      <c r="R88" s="12" t="str">
        <v>age_HF</v>
      </c>
      <c r="S88" s="128" t="s">
        <v>3</v>
      </c>
      <c r="T88" s="117">
        <v>-1.63604723912788E-7</v>
      </c>
      <c r="U88" s="117">
        <v>1.5155606918805399E-7</v>
      </c>
      <c r="V88" s="117">
        <v>8.1970826419895994E-8</v>
      </c>
      <c r="W88" s="117">
        <v>-6.6965012455375694E-8</v>
      </c>
      <c r="X88" s="117">
        <v>1.1991163060753899E-7</v>
      </c>
      <c r="Y88" s="117">
        <v>6.0839332143195301E-7</v>
      </c>
      <c r="Z88" s="117">
        <v>4.7240388681796497E-6</v>
      </c>
      <c r="AA88" s="117">
        <v>-3.2739531022695302E-7</v>
      </c>
      <c r="AB88" s="117">
        <v>2.7128273463633699E-7</v>
      </c>
      <c r="AC88" s="117">
        <v>8.2790334456818504E-7</v>
      </c>
      <c r="AD88" s="117">
        <v>-9.5042419716427597E-8</v>
      </c>
      <c r="AE88" s="117">
        <v>-5.3772833535573005E-7</v>
      </c>
      <c r="AF88" s="117">
        <v>1.17770412438208E-7</v>
      </c>
      <c r="AG88" s="117">
        <v>7.7172052617934195E-7</v>
      </c>
      <c r="AH88" s="117">
        <v>8.3345576563330095E-8</v>
      </c>
      <c r="AI88" s="117">
        <v>-3.40435235543659E-6</v>
      </c>
      <c r="AJ88" s="117">
        <v>3.4962660281449902E-8</v>
      </c>
      <c r="AK88" s="117">
        <v>-3.8577645226087402E-7</v>
      </c>
      <c r="AL88" s="117">
        <v>4.33357641808542E-7</v>
      </c>
      <c r="AM88" s="117">
        <v>-3.5384873146926002E-7</v>
      </c>
      <c r="AN88" s="117">
        <v>1.3091413652954399E-6</v>
      </c>
      <c r="AO88" s="117">
        <v>-2.1061942813458999E-7</v>
      </c>
      <c r="AP88" s="117">
        <v>3.4088879703152901E-6</v>
      </c>
      <c r="AQ88" s="117">
        <v>3.6680623567606998E-7</v>
      </c>
      <c r="AR88" s="117">
        <v>0</v>
      </c>
      <c r="AS88" s="117">
        <v>3.8304262681458899E-5</v>
      </c>
      <c r="AT88" s="117">
        <v>4.5770007588867003E-6</v>
      </c>
      <c r="AU88" s="117">
        <v>0</v>
      </c>
      <c r="AV88" s="117">
        <v>4.4739953844890598E-7</v>
      </c>
      <c r="AW88" s="117">
        <v>3.1732038629900501E-5</v>
      </c>
      <c r="AX88" s="117">
        <v>1.08075751693128E-7</v>
      </c>
      <c r="AY88" s="117">
        <v>0</v>
      </c>
      <c r="AZ88" s="117">
        <v>-1.1140018067019401E-6</v>
      </c>
      <c r="BA88" s="117">
        <v>1.0600346489558199E-5</v>
      </c>
      <c r="BB88" s="117">
        <v>2.3420932238666401E-7</v>
      </c>
      <c r="BC88" s="117">
        <v>-4.87693123546367E-7</v>
      </c>
      <c r="BD88" s="117">
        <v>0</v>
      </c>
      <c r="BE88" s="117">
        <v>-1.7052461858493601E-6</v>
      </c>
      <c r="BF88" s="117">
        <v>1.52498304566099E-5</v>
      </c>
      <c r="BG88" s="117">
        <v>-2.37480103752264E-7</v>
      </c>
      <c r="BH88" s="117">
        <v>1.71392535379275E-6</v>
      </c>
      <c r="BI88" s="117">
        <v>3.2923998419276998E-8</v>
      </c>
      <c r="BJ88" s="117">
        <v>-4.7894826046566899E-6</v>
      </c>
      <c r="BK88" s="117">
        <v>-1.15232587809146E-7</v>
      </c>
      <c r="BL88" s="117">
        <v>-1.5438219093639401E-6</v>
      </c>
      <c r="BM88" s="117">
        <v>6.8103861481104497E-7</v>
      </c>
      <c r="BN88" s="117">
        <v>0</v>
      </c>
      <c r="BO88" s="118">
        <v>-1.3923601522716899E-4</v>
      </c>
      <c r="BP88" s="117">
        <v>4.8601942553588104E-7</v>
      </c>
      <c r="BQ88" s="117">
        <v>-3.3901703581843798E-7</v>
      </c>
      <c r="BR88" s="117">
        <v>-1.7486992630539299E-7</v>
      </c>
      <c r="BS88" s="117">
        <v>2.6556710989125999E-7</v>
      </c>
      <c r="BT88" s="117">
        <v>1.2239418552233799E-8</v>
      </c>
      <c r="BU88" s="117">
        <v>5.6094323159070597E-7</v>
      </c>
      <c r="BV88" s="117">
        <v>3.55550487871705E-6</v>
      </c>
      <c r="BW88" s="117">
        <v>1.7002286413060001E-7</v>
      </c>
      <c r="BX88" s="117">
        <v>-8.8365536008067906E-8</v>
      </c>
      <c r="BY88" s="117">
        <v>1.63347518508994E-7</v>
      </c>
      <c r="BZ88" s="117">
        <v>0</v>
      </c>
      <c r="CA88" s="117">
        <v>-4.9502237886395105E-7</v>
      </c>
      <c r="CB88" s="117">
        <v>1.8289439930382101E-6</v>
      </c>
      <c r="CC88" s="117">
        <v>-4.8553160999809698E-7</v>
      </c>
      <c r="CD88" s="117">
        <v>1.5856062576828001E-7</v>
      </c>
      <c r="CE88" s="117">
        <v>0</v>
      </c>
      <c r="CF88" s="117">
        <v>0</v>
      </c>
      <c r="CG88" s="117">
        <v>0</v>
      </c>
      <c r="CH88" s="117">
        <v>-4.7114816022759002E-9</v>
      </c>
      <c r="CI88" s="117">
        <v>-2.0746422546318301E-7</v>
      </c>
      <c r="CJ88" s="117">
        <v>1.9040566943029599E-6</v>
      </c>
      <c r="CK88" s="117">
        <v>-4.9576138792147697E-7</v>
      </c>
      <c r="CL88" s="117">
        <v>8.5520244112262503E-8</v>
      </c>
      <c r="CM88" s="117">
        <v>-6.6727402174408704E-8</v>
      </c>
      <c r="CN88" s="117">
        <v>-4.2740237910928602E-7</v>
      </c>
      <c r="CO88" s="117">
        <v>-7.37589854784283E-8</v>
      </c>
      <c r="CP88" s="117">
        <v>-1.32007976211191E-9</v>
      </c>
      <c r="CQ88" s="117">
        <v>-5.1236375815441298E-8</v>
      </c>
      <c r="CR88" s="117">
        <v>-1.61312605286942E-8</v>
      </c>
      <c r="CS88" s="117">
        <v>-4.7048879591015701E-8</v>
      </c>
      <c r="CT88" s="117">
        <v>-3.26455770484393E-8</v>
      </c>
      <c r="CU88" s="117">
        <v>4.4051094415286502E-8</v>
      </c>
      <c r="CV88" s="117">
        <v>6.9025767079062896E-9</v>
      </c>
      <c r="CW88" s="117">
        <v>-7.14501233458296E-9</v>
      </c>
      <c r="CX88" s="117">
        <v>-1.36505900699558E-7</v>
      </c>
      <c r="CY88" s="117">
        <v>-2.35083180618757E-8</v>
      </c>
      <c r="CZ88" s="117">
        <v>-1.17354177112556E-8</v>
      </c>
      <c r="DA88" s="117">
        <v>2.0691697189816401E-8</v>
      </c>
      <c r="DB88" s="117">
        <v>-2.6878711680740101E-6</v>
      </c>
      <c r="DC88" s="117">
        <v>1.5849109836238899E-7</v>
      </c>
      <c r="DD88" s="117">
        <v>-1.1349372195614901E-7</v>
      </c>
      <c r="DE88" s="117">
        <v>3.40952921998398E-7</v>
      </c>
      <c r="DF88" s="117">
        <v>-1.25944434746216E-6</v>
      </c>
      <c r="DG88" s="117">
        <v>-4.2610685635310697E-9</v>
      </c>
      <c r="DH88" s="117">
        <v>6.4535813458418704E-8</v>
      </c>
      <c r="DI88" s="117">
        <v>8.6813472952889201E-7</v>
      </c>
      <c r="DJ88" s="117">
        <v>3.8137509729527097E-8</v>
      </c>
      <c r="DK88" s="117">
        <v>-2.8296014626066601E-7</v>
      </c>
      <c r="DL88" s="117">
        <v>3.9310084474339999E-7</v>
      </c>
      <c r="DM88" s="117">
        <v>-5.21090324795763E-6</v>
      </c>
      <c r="DN88" s="117">
        <v>4.7489666533578998E-7</v>
      </c>
      <c r="DO88" s="117">
        <v>-3.61857079047639E-8</v>
      </c>
      <c r="DP88" s="117">
        <v>-3.57794848951488E-8</v>
      </c>
      <c r="DQ88" s="117">
        <v>-6.8257606239185906E-8</v>
      </c>
      <c r="DR88" s="117">
        <v>-5.5175894584926202E-8</v>
      </c>
      <c r="DS88" s="117">
        <v>3.5829650279034901E-7</v>
      </c>
      <c r="DT88" s="117">
        <v>1.3058925849270899E-6</v>
      </c>
      <c r="DU88" s="117">
        <v>-6.0546128067998705E-7</v>
      </c>
      <c r="DV88" s="117">
        <v>1.5120700389484099E-6</v>
      </c>
      <c r="DW88" s="117">
        <v>9.2864300479814892E-9</v>
      </c>
      <c r="DX88" s="117">
        <v>3.8787118155880398E-7</v>
      </c>
      <c r="DY88" s="117">
        <v>-2.3589499805227501E-7</v>
      </c>
      <c r="DZ88" s="117">
        <v>-6.8007239905919195E-8</v>
      </c>
      <c r="EA88" s="117">
        <v>6.2277018798545798E-7</v>
      </c>
      <c r="EB88" s="117">
        <v>-2.0364198890445601E-7</v>
      </c>
      <c r="EC88" s="117">
        <v>-6.1927620855913897E-7</v>
      </c>
      <c r="ED88" s="117">
        <v>3.2688272515372299E-7</v>
      </c>
      <c r="EE88" s="117">
        <v>1.48739942188617E-7</v>
      </c>
      <c r="EF88" s="117">
        <v>-1.1710143678770499E-6</v>
      </c>
      <c r="EG88" s="117">
        <v>4.4082538031314499E-7</v>
      </c>
      <c r="EH88" s="117">
        <v>2.3086519204814998E-6</v>
      </c>
      <c r="EI88" s="117">
        <v>1.06671959189932E-5</v>
      </c>
      <c r="EJ88" s="117">
        <v>4.8263098730289105E-7</v>
      </c>
      <c r="EK88" s="117">
        <v>-1.69792116089174E-6</v>
      </c>
      <c r="EL88" s="117">
        <v>-2.6100236547893301E-6</v>
      </c>
      <c r="EM88" s="117">
        <v>4.6366210689772299E-6</v>
      </c>
      <c r="EN88" s="117">
        <v>4.1184110263110502E-7</v>
      </c>
      <c r="EO88" s="117">
        <v>4.0117137796636099E-7</v>
      </c>
      <c r="EP88" s="117">
        <v>-1.20603783508725E-6</v>
      </c>
      <c r="EQ88" s="117">
        <v>-1.5107324791939301E-6</v>
      </c>
      <c r="ER88" s="117">
        <v>1.0033731537524801E-6</v>
      </c>
      <c r="ES88" s="120">
        <v>1.09352683694394E-6</v>
      </c>
    </row>
    <row r="89" spans="2:149" s="12" customFormat="1" x14ac:dyDescent="0.25">
      <c r="F89" s="40"/>
      <c r="G89" s="205"/>
      <c r="H89" s="7" t="s">
        <v>13</v>
      </c>
      <c r="I89" s="22" cm="1">
        <f t="array" aca="1" ref="I89" ca="1">INDIRECT("I"&amp;M89)*INDIRECT("I"&amp;N89)</f>
        <v>0</v>
      </c>
      <c r="J89" s="23">
        <v>-6.1661111240619397E-3</v>
      </c>
      <c r="K89" s="12" t="str">
        <f t="shared" si="9"/>
        <v>age</v>
      </c>
      <c r="L89" s="12" t="str">
        <f t="shared" si="8"/>
        <v>AF</v>
      </c>
      <c r="M89" s="7">
        <f t="shared" si="10"/>
        <v>20</v>
      </c>
      <c r="N89" s="7">
        <f t="shared" si="11"/>
        <v>45</v>
      </c>
      <c r="P89" s="7" t="str">
        <f t="shared" si="6"/>
        <v>X</v>
      </c>
      <c r="Q89" s="7" t="str">
        <f t="shared" si="7"/>
        <v>X</v>
      </c>
      <c r="R89" s="12" t="str">
        <v>age_AF</v>
      </c>
      <c r="S89" s="128" t="s">
        <v>13</v>
      </c>
      <c r="T89" s="117">
        <v>-2.2491277765792901E-7</v>
      </c>
      <c r="U89" s="117">
        <v>-2.3849074758315198E-7</v>
      </c>
      <c r="V89" s="117">
        <v>2.4135723315555699E-8</v>
      </c>
      <c r="W89" s="117">
        <v>-7.8832175826689797E-8</v>
      </c>
      <c r="X89" s="117">
        <v>-5.9882310622183505E-8</v>
      </c>
      <c r="Y89" s="117">
        <v>1.3425704353642799E-6</v>
      </c>
      <c r="Z89" s="117">
        <v>4.18832388475214E-7</v>
      </c>
      <c r="AA89" s="117">
        <v>2.0474435864732399E-7</v>
      </c>
      <c r="AB89" s="117">
        <v>5.2817789325980601E-7</v>
      </c>
      <c r="AC89" s="117">
        <v>6.8396148002472898E-7</v>
      </c>
      <c r="AD89" s="117">
        <v>-1.31762090004072E-7</v>
      </c>
      <c r="AE89" s="117">
        <v>-1.6642641960850399E-7</v>
      </c>
      <c r="AF89" s="117">
        <v>1.8035013081083301E-8</v>
      </c>
      <c r="AG89" s="117">
        <v>-2.0893999097991301E-6</v>
      </c>
      <c r="AH89" s="117">
        <v>2.7396920825942199E-7</v>
      </c>
      <c r="AI89" s="117">
        <v>-1.3125621628356001E-5</v>
      </c>
      <c r="AJ89" s="117">
        <v>2.09769694307176E-7</v>
      </c>
      <c r="AK89" s="117">
        <v>-2.8637422576248399E-7</v>
      </c>
      <c r="AL89" s="117">
        <v>-2.0786526128029301E-7</v>
      </c>
      <c r="AM89" s="117">
        <v>6.18503579493194E-9</v>
      </c>
      <c r="AN89" s="117">
        <v>-1.6968892878186201E-6</v>
      </c>
      <c r="AO89" s="117">
        <v>-5.2746933809488798E-8</v>
      </c>
      <c r="AP89" s="117">
        <v>-2.6459032083197699E-6</v>
      </c>
      <c r="AQ89" s="117">
        <v>-2.5351958397481902E-7</v>
      </c>
      <c r="AR89" s="117">
        <v>0</v>
      </c>
      <c r="AS89" s="118">
        <v>-1.5619714778068199E-4</v>
      </c>
      <c r="AT89" s="117">
        <v>1.35228342245903E-6</v>
      </c>
      <c r="AU89" s="117">
        <v>0</v>
      </c>
      <c r="AV89" s="117">
        <v>-2.4945310028604E-8</v>
      </c>
      <c r="AW89" s="117">
        <v>6.7995026952880903E-6</v>
      </c>
      <c r="AX89" s="117">
        <v>-8.3978654031875499E-7</v>
      </c>
      <c r="AY89" s="117">
        <v>0</v>
      </c>
      <c r="AZ89" s="117">
        <v>1.2506728822727599E-7</v>
      </c>
      <c r="BA89" s="117">
        <v>-2.8421969458555798E-6</v>
      </c>
      <c r="BB89" s="117">
        <v>-1.43143879214244E-7</v>
      </c>
      <c r="BC89" s="117">
        <v>4.3476243154872598E-6</v>
      </c>
      <c r="BD89" s="117">
        <v>0</v>
      </c>
      <c r="BE89" s="117">
        <v>-4.1730774230591398E-7</v>
      </c>
      <c r="BF89" s="117">
        <v>5.87952770413361E-6</v>
      </c>
      <c r="BG89" s="117">
        <v>3.5763464803316598E-7</v>
      </c>
      <c r="BH89" s="117">
        <v>-2.0461654987596999E-7</v>
      </c>
      <c r="BI89" s="117">
        <v>1.9117796941276099E-7</v>
      </c>
      <c r="BJ89" s="117">
        <v>3.5640201865244801E-6</v>
      </c>
      <c r="BK89" s="117">
        <v>-6.3112663009870302E-8</v>
      </c>
      <c r="BL89" s="117">
        <v>-1.2551750423482001E-7</v>
      </c>
      <c r="BM89" s="117">
        <v>-1.35205409631463E-6</v>
      </c>
      <c r="BN89" s="117">
        <v>0</v>
      </c>
      <c r="BO89" s="117">
        <v>3.7099391710320801E-5</v>
      </c>
      <c r="BP89" s="117">
        <v>5.3851934051178098E-7</v>
      </c>
      <c r="BQ89" s="117">
        <v>1.8431433977519699E-7</v>
      </c>
      <c r="BR89" s="117">
        <v>-6.8966359370152805E-7</v>
      </c>
      <c r="BS89" s="117">
        <v>1.4799967651512501E-7</v>
      </c>
      <c r="BT89" s="117">
        <v>2.5820304713429798E-7</v>
      </c>
      <c r="BU89" s="117">
        <v>-1.82848235243468E-7</v>
      </c>
      <c r="BV89" s="117">
        <v>7.4649959484451402E-6</v>
      </c>
      <c r="BW89" s="117">
        <v>-4.1408843556771998E-10</v>
      </c>
      <c r="BX89" s="117">
        <v>-1.3849761200930201E-7</v>
      </c>
      <c r="BY89" s="117">
        <v>2.9229258676128202E-6</v>
      </c>
      <c r="BZ89" s="117">
        <v>0</v>
      </c>
      <c r="CA89" s="117">
        <v>5.85169411164344E-7</v>
      </c>
      <c r="CB89" s="117">
        <v>-6.98958350391152E-6</v>
      </c>
      <c r="CC89" s="117">
        <v>-6.8837058745959698E-7</v>
      </c>
      <c r="CD89" s="117">
        <v>2.4306675368901503E-7</v>
      </c>
      <c r="CE89" s="117">
        <v>0</v>
      </c>
      <c r="CF89" s="117">
        <v>0</v>
      </c>
      <c r="CG89" s="117">
        <v>0</v>
      </c>
      <c r="CH89" s="117">
        <v>4.1708177919451596E-9</v>
      </c>
      <c r="CI89" s="117">
        <v>-7.2358555703437602E-8</v>
      </c>
      <c r="CJ89" s="117">
        <v>-4.9576138792149401E-7</v>
      </c>
      <c r="CK89" s="117">
        <v>2.0934590029366102E-6</v>
      </c>
      <c r="CL89" s="117">
        <v>-4.93828360310264E-8</v>
      </c>
      <c r="CM89" s="117">
        <v>-1.3379225518945699E-8</v>
      </c>
      <c r="CN89" s="117">
        <v>-8.8017914076936102E-8</v>
      </c>
      <c r="CO89" s="117">
        <v>-3.9775681009658903E-9</v>
      </c>
      <c r="CP89" s="117">
        <v>3.9052469099354899E-9</v>
      </c>
      <c r="CQ89" s="117">
        <v>3.9170698565104903E-8</v>
      </c>
      <c r="CR89" s="117">
        <v>2.2960930496695399E-8</v>
      </c>
      <c r="CS89" s="117">
        <v>-1.01051198072672E-7</v>
      </c>
      <c r="CT89" s="117">
        <v>1.0283134069761799E-7</v>
      </c>
      <c r="CU89" s="117">
        <v>1.85313175823146E-7</v>
      </c>
      <c r="CV89" s="117">
        <v>-5.8368501747845801E-8</v>
      </c>
      <c r="CW89" s="117">
        <v>-4.9647538764201503E-8</v>
      </c>
      <c r="CX89" s="117">
        <v>3.2171107883939902E-8</v>
      </c>
      <c r="CY89" s="117">
        <v>-2.20370886661594E-8</v>
      </c>
      <c r="CZ89" s="117">
        <v>3.2918422766996201E-8</v>
      </c>
      <c r="DA89" s="117">
        <v>-1.5416514157043401E-8</v>
      </c>
      <c r="DB89" s="117">
        <v>7.4460908885830798E-7</v>
      </c>
      <c r="DC89" s="117">
        <v>-1.03227184918362E-7</v>
      </c>
      <c r="DD89" s="117">
        <v>1.3277549313359801E-8</v>
      </c>
      <c r="DE89" s="117">
        <v>1.50841712799941E-7</v>
      </c>
      <c r="DF89" s="117">
        <v>-7.3697167830270402E-8</v>
      </c>
      <c r="DG89" s="117">
        <v>9.2535957874318597E-8</v>
      </c>
      <c r="DH89" s="117">
        <v>-2.24301164960627E-7</v>
      </c>
      <c r="DI89" s="117">
        <v>-2.1447091290804901E-7</v>
      </c>
      <c r="DJ89" s="117">
        <v>3.7121390864512897E-7</v>
      </c>
      <c r="DK89" s="117">
        <v>-7.9089765306495597E-7</v>
      </c>
      <c r="DL89" s="117">
        <v>-5.0806158574332499E-8</v>
      </c>
      <c r="DM89" s="117">
        <v>-4.3755379913650001E-7</v>
      </c>
      <c r="DN89" s="117">
        <v>-6.1592237579300999E-7</v>
      </c>
      <c r="DO89" s="117">
        <v>-3.33474699157466E-7</v>
      </c>
      <c r="DP89" s="117">
        <v>7.7577675491348494E-8</v>
      </c>
      <c r="DQ89" s="117">
        <v>-2.2058066561758801E-7</v>
      </c>
      <c r="DR89" s="117">
        <v>4.12897002213305E-7</v>
      </c>
      <c r="DS89" s="117">
        <v>6.5780974782433095E-7</v>
      </c>
      <c r="DT89" s="117">
        <v>2.0987125865404599E-7</v>
      </c>
      <c r="DU89" s="117">
        <v>6.7208304210701604E-7</v>
      </c>
      <c r="DV89" s="117">
        <v>1.2222983011598999E-7</v>
      </c>
      <c r="DW89" s="117">
        <v>-2.00441287627296E-7</v>
      </c>
      <c r="DX89" s="117">
        <v>4.8288206006671105E-7</v>
      </c>
      <c r="DY89" s="117">
        <v>8.4995948248136003E-7</v>
      </c>
      <c r="DZ89" s="117">
        <v>-6.7333845316585801E-9</v>
      </c>
      <c r="EA89" s="117">
        <v>-3.67981547510993E-7</v>
      </c>
      <c r="EB89" s="117">
        <v>4.9458728018125003E-7</v>
      </c>
      <c r="EC89" s="117">
        <v>-1.18640896000725E-7</v>
      </c>
      <c r="ED89" s="117">
        <v>1.9255933868250901E-7</v>
      </c>
      <c r="EE89" s="117">
        <v>-3.1796306938811001E-7</v>
      </c>
      <c r="EF89" s="117">
        <v>-4.9384231578065999E-7</v>
      </c>
      <c r="EG89" s="117">
        <v>-8.4311970379818099E-7</v>
      </c>
      <c r="EH89" s="117">
        <v>-1.18723385765754E-7</v>
      </c>
      <c r="EI89" s="117">
        <v>-8.6162342191942301E-7</v>
      </c>
      <c r="EJ89" s="117">
        <v>2.2006199144792701E-7</v>
      </c>
      <c r="EK89" s="117">
        <v>1.57750763587265E-6</v>
      </c>
      <c r="EL89" s="117">
        <v>8.5741982533568399E-7</v>
      </c>
      <c r="EM89" s="117">
        <v>-7.5690053783630098E-7</v>
      </c>
      <c r="EN89" s="117">
        <v>1.05627351726895E-6</v>
      </c>
      <c r="EO89" s="117">
        <v>-6.4032091018014302E-7</v>
      </c>
      <c r="EP89" s="117">
        <v>-9.3310564066772003E-7</v>
      </c>
      <c r="EQ89" s="117">
        <v>-6.7865154314075803E-6</v>
      </c>
      <c r="ER89" s="117">
        <v>9.9947676900850107E-7</v>
      </c>
      <c r="ES89" s="120">
        <v>3.5173529855999099E-7</v>
      </c>
    </row>
    <row r="90" spans="2:149" s="12" customFormat="1" x14ac:dyDescent="0.25">
      <c r="F90" s="40"/>
      <c r="G90" s="205"/>
      <c r="H90" s="7" t="s">
        <v>35</v>
      </c>
      <c r="I90" s="22" cm="1">
        <f t="array" aca="1" ref="I90" ca="1">INDIRECT("I"&amp;M90)*INDIRECT("I"&amp;N90)</f>
        <v>0</v>
      </c>
      <c r="J90" s="23">
        <v>1.40883426754819E-2</v>
      </c>
      <c r="K90" s="12" t="str">
        <f t="shared" si="9"/>
        <v>age</v>
      </c>
      <c r="L90" s="12" t="str">
        <f t="shared" si="8"/>
        <v>Dem</v>
      </c>
      <c r="M90" s="7">
        <f t="shared" si="10"/>
        <v>20</v>
      </c>
      <c r="N90" s="7">
        <f t="shared" si="11"/>
        <v>62</v>
      </c>
      <c r="P90" s="7" t="str">
        <f t="shared" si="6"/>
        <v>X</v>
      </c>
      <c r="Q90" s="7" t="str">
        <f t="shared" si="7"/>
        <v>X</v>
      </c>
      <c r="R90" s="12" t="str">
        <v>age_Dem</v>
      </c>
      <c r="S90" s="128" t="s">
        <v>35</v>
      </c>
      <c r="T90" s="117">
        <v>-6.3076542008893495E-7</v>
      </c>
      <c r="U90" s="117">
        <v>-2.7323249075009301E-6</v>
      </c>
      <c r="V90" s="117">
        <v>-1.2964239528579799E-7</v>
      </c>
      <c r="W90" s="117">
        <v>-3.0844016949693298E-9</v>
      </c>
      <c r="X90" s="117">
        <v>5.4172723755309297E-8</v>
      </c>
      <c r="Y90" s="117">
        <v>-5.7514496987027E-7</v>
      </c>
      <c r="Z90" s="117">
        <v>-1.00028179628763E-6</v>
      </c>
      <c r="AA90" s="117">
        <v>-3.5355683223719099E-6</v>
      </c>
      <c r="AB90" s="117">
        <v>1.07860637890136E-7</v>
      </c>
      <c r="AC90" s="117">
        <v>-1.6505376617913099E-7</v>
      </c>
      <c r="AD90" s="117">
        <v>1.9353139536457099E-7</v>
      </c>
      <c r="AE90" s="117">
        <v>-4.37146953566799E-8</v>
      </c>
      <c r="AF90" s="117">
        <v>1.57417126126374E-7</v>
      </c>
      <c r="AG90" s="117">
        <v>-2.0667497021669601E-6</v>
      </c>
      <c r="AH90" s="117">
        <v>1.5802928767399701E-7</v>
      </c>
      <c r="AI90" s="117">
        <v>-7.1353415752025296E-6</v>
      </c>
      <c r="AJ90" s="117">
        <v>-1.38712741860482E-7</v>
      </c>
      <c r="AK90" s="117">
        <v>1.65446831263872E-7</v>
      </c>
      <c r="AL90" s="117">
        <v>-1.55061151812794E-7</v>
      </c>
      <c r="AM90" s="117">
        <v>3.4984341323442702E-7</v>
      </c>
      <c r="AN90" s="117">
        <v>1.17261120426878E-7</v>
      </c>
      <c r="AO90" s="117">
        <v>1.0797124255610599E-7</v>
      </c>
      <c r="AP90" s="117">
        <v>-5.0956343083692296E-6</v>
      </c>
      <c r="AQ90" s="117">
        <v>3.5190916419672098E-7</v>
      </c>
      <c r="AR90" s="117">
        <v>0</v>
      </c>
      <c r="AS90" s="117">
        <v>3.5334909021157398E-6</v>
      </c>
      <c r="AT90" s="117">
        <v>-2.0996907746488198E-6</v>
      </c>
      <c r="AU90" s="117">
        <v>0</v>
      </c>
      <c r="AV90" s="117">
        <v>3.2561807093359203E-8</v>
      </c>
      <c r="AW90" s="117">
        <v>3.22207860938657E-6</v>
      </c>
      <c r="AX90" s="117">
        <v>-7.3910277732663397E-7</v>
      </c>
      <c r="AY90" s="117">
        <v>0</v>
      </c>
      <c r="AZ90" s="117">
        <v>-2.1877437698331799E-8</v>
      </c>
      <c r="BA90" s="117">
        <v>1.2558185220258501E-5</v>
      </c>
      <c r="BB90" s="117">
        <v>1.1663702963076599E-7</v>
      </c>
      <c r="BC90" s="117">
        <v>4.8245712741892502E-6</v>
      </c>
      <c r="BD90" s="117">
        <v>0</v>
      </c>
      <c r="BE90" s="117">
        <v>-4.4478207527518099E-7</v>
      </c>
      <c r="BF90" s="117">
        <v>7.6916305216130598E-6</v>
      </c>
      <c r="BG90" s="117">
        <v>6.5721592134805196E-7</v>
      </c>
      <c r="BH90" s="117">
        <v>9.6035923959550503E-7</v>
      </c>
      <c r="BI90" s="117">
        <v>6.3384396587458404E-8</v>
      </c>
      <c r="BJ90" s="118">
        <v>-1.00289884225879E-4</v>
      </c>
      <c r="BK90" s="117">
        <v>-1.4155976622155799E-7</v>
      </c>
      <c r="BL90" s="117">
        <v>2.26786793301121E-7</v>
      </c>
      <c r="BM90" s="117">
        <v>-3.6251217736927602E-7</v>
      </c>
      <c r="BN90" s="117">
        <v>0</v>
      </c>
      <c r="BO90" s="117">
        <v>-4.4114737611824001E-6</v>
      </c>
      <c r="BP90" s="117">
        <v>3.4476777089935099E-7</v>
      </c>
      <c r="BQ90" s="117">
        <v>1.5741835834792801E-7</v>
      </c>
      <c r="BR90" s="117">
        <v>1.5537220828623999E-6</v>
      </c>
      <c r="BS90" s="117">
        <v>4.1661529525747399E-7</v>
      </c>
      <c r="BT90" s="117">
        <v>8.3115697404585801E-7</v>
      </c>
      <c r="BU90" s="117">
        <v>-3.05567683351378E-10</v>
      </c>
      <c r="BV90" s="117">
        <v>1.0540504480081499E-5</v>
      </c>
      <c r="BW90" s="117">
        <v>8.9874288962377898E-8</v>
      </c>
      <c r="BX90" s="117">
        <v>6.7539184085481995E-8</v>
      </c>
      <c r="BY90" s="117">
        <v>-5.1533145043207099E-6</v>
      </c>
      <c r="BZ90" s="117">
        <v>0</v>
      </c>
      <c r="CA90" s="117">
        <v>-4.5021298569317802E-7</v>
      </c>
      <c r="CB90" s="117">
        <v>-4.3155024581084599E-6</v>
      </c>
      <c r="CC90" s="117">
        <v>1.28079073236468E-6</v>
      </c>
      <c r="CD90" s="117">
        <v>-3.7378239659758001E-7</v>
      </c>
      <c r="CE90" s="117">
        <v>0</v>
      </c>
      <c r="CF90" s="117">
        <v>0</v>
      </c>
      <c r="CG90" s="117">
        <v>0</v>
      </c>
      <c r="CH90" s="117">
        <v>-5.0364151895730902E-9</v>
      </c>
      <c r="CI90" s="117">
        <v>-1.0059117239360501E-7</v>
      </c>
      <c r="CJ90" s="117">
        <v>8.5520244112263403E-8</v>
      </c>
      <c r="CK90" s="117">
        <v>-4.93828360310165E-8</v>
      </c>
      <c r="CL90" s="117">
        <v>1.37808230879564E-6</v>
      </c>
      <c r="CM90" s="117">
        <v>2.7744405821994601E-8</v>
      </c>
      <c r="CN90" s="117">
        <v>-4.3923131602491102E-8</v>
      </c>
      <c r="CO90" s="117">
        <v>1.5375400416806598E-8</v>
      </c>
      <c r="CP90" s="117">
        <v>3.65174167813668E-8</v>
      </c>
      <c r="CQ90" s="117">
        <v>7.12401832713391E-8</v>
      </c>
      <c r="CR90" s="117">
        <v>-2.5727444311694601E-9</v>
      </c>
      <c r="CS90" s="117">
        <v>-1.40892018974482E-7</v>
      </c>
      <c r="CT90" s="117">
        <v>5.9447353994138098E-8</v>
      </c>
      <c r="CU90" s="117">
        <v>9.6819287690551297E-8</v>
      </c>
      <c r="CV90" s="117">
        <v>-6.5298912832134795E-8</v>
      </c>
      <c r="CW90" s="117">
        <v>8.6409752071274995E-8</v>
      </c>
      <c r="CX90" s="117">
        <v>-1.7215533340138301E-7</v>
      </c>
      <c r="CY90" s="117">
        <v>1.9247345670358101E-8</v>
      </c>
      <c r="CZ90" s="117">
        <v>2.68697000067596E-8</v>
      </c>
      <c r="DA90" s="117">
        <v>-1.7352788959809901E-9</v>
      </c>
      <c r="DB90" s="117">
        <v>-2.2406690178229001E-7</v>
      </c>
      <c r="DC90" s="117">
        <v>6.4022155546063704E-9</v>
      </c>
      <c r="DD90" s="117">
        <v>1.9972424278562499E-8</v>
      </c>
      <c r="DE90" s="117">
        <v>2.3273679131540001E-7</v>
      </c>
      <c r="DF90" s="117">
        <v>1.05689738131801E-7</v>
      </c>
      <c r="DG90" s="117">
        <v>4.9900667264377499E-8</v>
      </c>
      <c r="DH90" s="117">
        <v>-3.4804682202353899E-6</v>
      </c>
      <c r="DI90" s="117">
        <v>-3.2533134503652599E-7</v>
      </c>
      <c r="DJ90" s="117">
        <v>-1.6399573441900999E-7</v>
      </c>
      <c r="DK90" s="117">
        <v>5.0050244839187598E-7</v>
      </c>
      <c r="DL90" s="117">
        <v>1.7202257301131701E-7</v>
      </c>
      <c r="DM90" s="117">
        <v>-3.5619217392359702E-6</v>
      </c>
      <c r="DN90" s="117">
        <v>7.2659185410526698E-6</v>
      </c>
      <c r="DO90" s="117">
        <v>-1.38937114377579E-7</v>
      </c>
      <c r="DP90" s="117">
        <v>4.1423410434431999E-7</v>
      </c>
      <c r="DQ90" s="117">
        <v>-3.57648382764228E-7</v>
      </c>
      <c r="DR90" s="117">
        <v>1.66752503513187E-8</v>
      </c>
      <c r="DS90" s="117">
        <v>2.67111227533371E-7</v>
      </c>
      <c r="DT90" s="117">
        <v>2.9283357203647302E-7</v>
      </c>
      <c r="DU90" s="117">
        <v>8.8753209071738303E-7</v>
      </c>
      <c r="DV90" s="117">
        <v>8.2333469066345795E-8</v>
      </c>
      <c r="DW90" s="117">
        <v>2.5364079029571201E-7</v>
      </c>
      <c r="DX90" s="117">
        <v>2.20325475732636E-7</v>
      </c>
      <c r="DY90" s="117">
        <v>-9.5718567281629895E-8</v>
      </c>
      <c r="DZ90" s="117">
        <v>3.0931999930442101E-7</v>
      </c>
      <c r="EA90" s="117">
        <v>6.4645143357023304E-7</v>
      </c>
      <c r="EB90" s="117">
        <v>4.14040140819421E-7</v>
      </c>
      <c r="EC90" s="117">
        <v>1.07504850447733E-6</v>
      </c>
      <c r="ED90" s="117">
        <v>-2.0762551982858E-7</v>
      </c>
      <c r="EE90" s="117">
        <v>-3.2481719056375002E-7</v>
      </c>
      <c r="EF90" s="117">
        <v>-5.8685249509072601E-7</v>
      </c>
      <c r="EG90" s="117">
        <v>6.1913272227443999E-7</v>
      </c>
      <c r="EH90" s="117">
        <v>-7.2189641351729195E-8</v>
      </c>
      <c r="EI90" s="117">
        <v>2.8505135750452599E-7</v>
      </c>
      <c r="EJ90" s="117">
        <v>5.5249017734992704E-7</v>
      </c>
      <c r="EK90" s="117">
        <v>2.8741090865912897E-7</v>
      </c>
      <c r="EL90" s="117">
        <v>-3.6726663290082497E-8</v>
      </c>
      <c r="EM90" s="117">
        <v>2.1177362921425201E-7</v>
      </c>
      <c r="EN90" s="117">
        <v>-1.2691462936762601E-7</v>
      </c>
      <c r="EO90" s="117">
        <v>8.9388747653020898E-7</v>
      </c>
      <c r="EP90" s="117">
        <v>-5.6547529232523098E-7</v>
      </c>
      <c r="EQ90" s="117">
        <v>-4.51168675598206E-7</v>
      </c>
      <c r="ER90" s="117">
        <v>-2.6452472530329701E-7</v>
      </c>
      <c r="ES90" s="120">
        <v>1.2496804563475E-6</v>
      </c>
    </row>
    <row r="91" spans="2:149" s="12" customFormat="1" x14ac:dyDescent="0.25">
      <c r="F91" s="40"/>
      <c r="G91" s="205"/>
      <c r="H91" s="7" t="s">
        <v>5</v>
      </c>
      <c r="I91" s="22" cm="1">
        <f t="array" aca="1" ref="I91" ca="1">INDIRECT("I"&amp;M91)*INDIRECT("I"&amp;N91)</f>
        <v>0</v>
      </c>
      <c r="J91" s="23">
        <v>-1.25463887885452E-2</v>
      </c>
      <c r="K91" s="12" t="str">
        <f t="shared" si="9"/>
        <v>age</v>
      </c>
      <c r="L91" s="12" t="str">
        <f t="shared" si="8"/>
        <v>Alc</v>
      </c>
      <c r="M91" s="7">
        <f t="shared" si="10"/>
        <v>20</v>
      </c>
      <c r="N91" s="7">
        <f t="shared" si="11"/>
        <v>46</v>
      </c>
      <c r="P91" s="7" t="str">
        <f t="shared" si="6"/>
        <v>X</v>
      </c>
      <c r="Q91" s="7" t="str">
        <f t="shared" si="7"/>
        <v>X</v>
      </c>
      <c r="R91" s="12" t="str">
        <v>age_Alc</v>
      </c>
      <c r="S91" s="128" t="s">
        <v>5</v>
      </c>
      <c r="T91" s="117">
        <v>-1.7606095167445799E-7</v>
      </c>
      <c r="U91" s="117">
        <v>4.4663899252166099E-6</v>
      </c>
      <c r="V91" s="117">
        <v>2.0034460420589201E-7</v>
      </c>
      <c r="W91" s="117">
        <v>3.3937881305860998E-8</v>
      </c>
      <c r="X91" s="117">
        <v>1.16392308916954E-7</v>
      </c>
      <c r="Y91" s="117">
        <v>5.8835505240603102E-7</v>
      </c>
      <c r="Z91" s="117">
        <v>-1.1356880804416601E-6</v>
      </c>
      <c r="AA91" s="117">
        <v>-2.0942080852748999E-8</v>
      </c>
      <c r="AB91" s="117">
        <v>-1.9319846646837301E-7</v>
      </c>
      <c r="AC91" s="117">
        <v>6.8077178235603702E-8</v>
      </c>
      <c r="AD91" s="117">
        <v>1.4599479193521499E-7</v>
      </c>
      <c r="AE91" s="117">
        <v>1.8656825624565801E-7</v>
      </c>
      <c r="AF91" s="117">
        <v>-1.3440094860629901E-8</v>
      </c>
      <c r="AG91" s="117">
        <v>1.0818913096521901E-6</v>
      </c>
      <c r="AH91" s="117">
        <v>-2.3617020070320701E-7</v>
      </c>
      <c r="AI91" s="117">
        <v>3.6772462501575903E-5</v>
      </c>
      <c r="AJ91" s="117">
        <v>-3.2963748124609399E-7</v>
      </c>
      <c r="AK91" s="117">
        <v>3.7284104708225101E-7</v>
      </c>
      <c r="AL91" s="117">
        <v>1.3963167264375501E-6</v>
      </c>
      <c r="AM91" s="117">
        <v>5.8743439334926101E-8</v>
      </c>
      <c r="AN91" s="117">
        <v>-4.8314160147504804E-6</v>
      </c>
      <c r="AO91" s="117">
        <v>-1.5535008619565701E-7</v>
      </c>
      <c r="AP91" s="117">
        <v>1.18835093819202E-5</v>
      </c>
      <c r="AQ91" s="117">
        <v>-2.78884656860889E-7</v>
      </c>
      <c r="AR91" s="117">
        <v>0</v>
      </c>
      <c r="AS91" s="117">
        <v>8.2408008374493503E-7</v>
      </c>
      <c r="AT91" s="118">
        <v>-2.0654074277149E-4</v>
      </c>
      <c r="AU91" s="118">
        <v>0</v>
      </c>
      <c r="AV91" s="117">
        <v>1.0333399163346101E-6</v>
      </c>
      <c r="AW91" s="117">
        <v>4.9951088247104604E-6</v>
      </c>
      <c r="AX91" s="117">
        <v>4.64318508750094E-7</v>
      </c>
      <c r="AY91" s="117">
        <v>0</v>
      </c>
      <c r="AZ91" s="117">
        <v>8.6544635724194705E-7</v>
      </c>
      <c r="BA91" s="117">
        <v>1.35278384695246E-5</v>
      </c>
      <c r="BB91" s="117">
        <v>-7.9657172329586103E-7</v>
      </c>
      <c r="BC91" s="117">
        <v>1.46363141690567E-6</v>
      </c>
      <c r="BD91" s="117">
        <v>0</v>
      </c>
      <c r="BE91" s="117">
        <v>1.6460299882826701E-6</v>
      </c>
      <c r="BF91" s="117">
        <v>8.3287834593270403E-6</v>
      </c>
      <c r="BG91" s="117">
        <v>6.1402816297910704E-8</v>
      </c>
      <c r="BH91" s="117">
        <v>5.4304089268339303E-8</v>
      </c>
      <c r="BI91" s="117">
        <v>-2.50950571461104E-7</v>
      </c>
      <c r="BJ91" s="117">
        <v>-1.99612208067804E-6</v>
      </c>
      <c r="BK91" s="117">
        <v>2.3552057489753699E-7</v>
      </c>
      <c r="BL91" s="117">
        <v>1.8381440743180399E-6</v>
      </c>
      <c r="BM91" s="117">
        <v>1.14313810441323E-7</v>
      </c>
      <c r="BN91" s="117">
        <v>0</v>
      </c>
      <c r="BO91" s="117">
        <v>5.0618697855639797E-6</v>
      </c>
      <c r="BP91" s="117">
        <v>2.8599622888038097E-7</v>
      </c>
      <c r="BQ91" s="117">
        <v>-5.1645136219817301E-7</v>
      </c>
      <c r="BR91" s="117">
        <v>4.8775688740250201E-7</v>
      </c>
      <c r="BS91" s="117">
        <v>-9.604805448153591E-7</v>
      </c>
      <c r="BT91" s="117">
        <v>-1.11096994091529E-7</v>
      </c>
      <c r="BU91" s="117">
        <v>8.9539085436039296E-8</v>
      </c>
      <c r="BV91" s="117">
        <v>-7.1881943873382001E-6</v>
      </c>
      <c r="BW91" s="117">
        <v>1.8489690607697401E-7</v>
      </c>
      <c r="BX91" s="117">
        <v>1.4854503736000601E-7</v>
      </c>
      <c r="BY91" s="117">
        <v>-9.1495714952953893E-6</v>
      </c>
      <c r="BZ91" s="117">
        <v>0</v>
      </c>
      <c r="CA91" s="117">
        <v>2.0958716250957401E-6</v>
      </c>
      <c r="CB91" s="117">
        <v>8.1858249702408898E-5</v>
      </c>
      <c r="CC91" s="117">
        <v>-3.5042640985765399E-7</v>
      </c>
      <c r="CD91" s="117">
        <v>-5.6591582095180802E-7</v>
      </c>
      <c r="CE91" s="117">
        <v>0</v>
      </c>
      <c r="CF91" s="117">
        <v>0</v>
      </c>
      <c r="CG91" s="117">
        <v>0</v>
      </c>
      <c r="CH91" s="117">
        <v>4.1970946992573E-9</v>
      </c>
      <c r="CI91" s="117">
        <v>-1.1184468679524599E-7</v>
      </c>
      <c r="CJ91" s="117">
        <v>-6.6727402174412503E-8</v>
      </c>
      <c r="CK91" s="117">
        <v>-1.33792255189496E-8</v>
      </c>
      <c r="CL91" s="117">
        <v>2.7744405821970199E-8</v>
      </c>
      <c r="CM91" s="117">
        <v>3.0263594118686799E-6</v>
      </c>
      <c r="CN91" s="117">
        <v>-7.1107364879819197E-8</v>
      </c>
      <c r="CO91" s="117">
        <v>1.1321750243293001E-8</v>
      </c>
      <c r="CP91" s="117">
        <v>-6.1851128253085203E-8</v>
      </c>
      <c r="CQ91" s="117">
        <v>-1.6461999564822699E-7</v>
      </c>
      <c r="CR91" s="117">
        <v>6.6912476077734401E-8</v>
      </c>
      <c r="CS91" s="117">
        <v>9.7404965719301302E-8</v>
      </c>
      <c r="CT91" s="117">
        <v>-1.1630397099135399E-6</v>
      </c>
      <c r="CU91" s="117">
        <v>-5.3404700130624002E-7</v>
      </c>
      <c r="CV91" s="117">
        <v>-1.98626290320156E-8</v>
      </c>
      <c r="CW91" s="117">
        <v>1.10632611105069E-7</v>
      </c>
      <c r="CX91" s="117">
        <v>-1.8657894576327399E-7</v>
      </c>
      <c r="CY91" s="117">
        <v>-6.6614189572714605E-8</v>
      </c>
      <c r="CZ91" s="117">
        <v>-3.6056891923184199E-9</v>
      </c>
      <c r="DA91" s="117">
        <v>2.5034904028614501E-8</v>
      </c>
      <c r="DB91" s="117">
        <v>-7.4913349950464299E-8</v>
      </c>
      <c r="DC91" s="117">
        <v>-6.5094477215153499E-8</v>
      </c>
      <c r="DD91" s="117">
        <v>-1.17062854078541E-7</v>
      </c>
      <c r="DE91" s="117">
        <v>3.6158350622120597E-8</v>
      </c>
      <c r="DF91" s="117">
        <v>-5.1581034461989401E-7</v>
      </c>
      <c r="DG91" s="117">
        <v>-9.6479667438386307E-8</v>
      </c>
      <c r="DH91" s="117">
        <v>-2.0969000311796401E-7</v>
      </c>
      <c r="DI91" s="117">
        <v>-4.4933915131464801E-8</v>
      </c>
      <c r="DJ91" s="117">
        <v>3.504491474644E-7</v>
      </c>
      <c r="DK91" s="117">
        <v>1.0031379531773099E-6</v>
      </c>
      <c r="DL91" s="117">
        <v>1.6828467739686101E-6</v>
      </c>
      <c r="DM91" s="117">
        <v>1.9786803854137101E-7</v>
      </c>
      <c r="DN91" s="117">
        <v>-1.5835010271267299E-7</v>
      </c>
      <c r="DO91" s="117">
        <v>4.6965713409738398E-7</v>
      </c>
      <c r="DP91" s="117">
        <v>9.27681553766573E-7</v>
      </c>
      <c r="DQ91" s="117">
        <v>-5.2044467450259798E-8</v>
      </c>
      <c r="DR91" s="117">
        <v>-2.2978179037371601E-7</v>
      </c>
      <c r="DS91" s="117">
        <v>-1.83483890182744E-7</v>
      </c>
      <c r="DT91" s="117">
        <v>6.8063028747018104E-8</v>
      </c>
      <c r="DU91" s="117">
        <v>1.3622812509967399E-6</v>
      </c>
      <c r="DV91" s="117">
        <v>-6.0966596008334999E-7</v>
      </c>
      <c r="DW91" s="117">
        <v>1.53659269276552E-7</v>
      </c>
      <c r="DX91" s="117">
        <v>-3.1271396160739602E-7</v>
      </c>
      <c r="DY91" s="117">
        <v>-7.3218867846003298E-7</v>
      </c>
      <c r="DZ91" s="117">
        <v>-8.73044374268673E-7</v>
      </c>
      <c r="EA91" s="117">
        <v>-1.65932886960957E-6</v>
      </c>
      <c r="EB91" s="117">
        <v>-2.74356057972011E-8</v>
      </c>
      <c r="EC91" s="117">
        <v>2.6047923139350498E-6</v>
      </c>
      <c r="ED91" s="117">
        <v>3.6532334712253301E-7</v>
      </c>
      <c r="EE91" s="117">
        <v>-3.2263198920587799E-8</v>
      </c>
      <c r="EF91" s="117">
        <v>-1.4305343160576E-6</v>
      </c>
      <c r="EG91" s="117">
        <v>-5.4334500846496598E-7</v>
      </c>
      <c r="EH91" s="117">
        <v>-2.8664005458176098E-7</v>
      </c>
      <c r="EI91" s="117">
        <v>-1.9002039814543899E-6</v>
      </c>
      <c r="EJ91" s="117">
        <v>9.5117093808129296E-7</v>
      </c>
      <c r="EK91" s="117">
        <v>-1.15774444327383E-6</v>
      </c>
      <c r="EL91" s="117">
        <v>-7.0131705052468797E-7</v>
      </c>
      <c r="EM91" s="117">
        <v>-7.8996486318960999E-7</v>
      </c>
      <c r="EN91" s="117">
        <v>7.9433646102303303E-7</v>
      </c>
      <c r="EO91" s="117">
        <v>4.7898089361925497E-6</v>
      </c>
      <c r="EP91" s="117">
        <v>-1.2300828136514199E-6</v>
      </c>
      <c r="EQ91" s="117">
        <v>-3.0896947871868301E-6</v>
      </c>
      <c r="ER91" s="117">
        <v>7.8002603105064498E-7</v>
      </c>
      <c r="ES91" s="120">
        <v>5.4439322038434004E-7</v>
      </c>
    </row>
    <row r="92" spans="2:149" s="12" customFormat="1" x14ac:dyDescent="0.25">
      <c r="F92" s="40"/>
      <c r="G92" s="205"/>
      <c r="H92" s="7" t="s">
        <v>114</v>
      </c>
      <c r="I92" s="22" cm="1">
        <f t="array" aca="1" ref="I92" ca="1">INDIRECT("I"&amp;M92)*INDIRECT("I"&amp;N92)</f>
        <v>0</v>
      </c>
      <c r="J92" s="23">
        <v>-6.1685668581851804E-3</v>
      </c>
      <c r="K92" s="12" t="str">
        <f t="shared" si="9"/>
        <v>age</v>
      </c>
      <c r="L92" s="12" t="str">
        <f t="shared" si="8"/>
        <v>Ang</v>
      </c>
      <c r="M92" s="7">
        <f t="shared" si="10"/>
        <v>20</v>
      </c>
      <c r="N92" s="7">
        <f t="shared" si="11"/>
        <v>49</v>
      </c>
      <c r="P92" s="7" t="str">
        <f t="shared" si="6"/>
        <v>X</v>
      </c>
      <c r="Q92" s="7" t="str">
        <f t="shared" si="7"/>
        <v>X</v>
      </c>
      <c r="R92" s="12" t="str">
        <v>age_Ang</v>
      </c>
      <c r="S92" s="128" t="s">
        <v>114</v>
      </c>
      <c r="T92" s="117">
        <v>-1.8553323099812699E-7</v>
      </c>
      <c r="U92" s="117">
        <v>3.5653966622153901E-6</v>
      </c>
      <c r="V92" s="117">
        <v>2.6231703638637601E-8</v>
      </c>
      <c r="W92" s="117">
        <v>2.5246816051151301E-7</v>
      </c>
      <c r="X92" s="117">
        <v>-5.0934439291665097E-8</v>
      </c>
      <c r="Y92" s="117">
        <v>1.1744703912421199E-6</v>
      </c>
      <c r="Z92" s="117">
        <v>1.5921391477594E-6</v>
      </c>
      <c r="AA92" s="117">
        <v>3.0570310185612998E-8</v>
      </c>
      <c r="AB92" s="117">
        <v>-8.3819893018164305E-8</v>
      </c>
      <c r="AC92" s="117">
        <v>1.70721316299723E-7</v>
      </c>
      <c r="AD92" s="117">
        <v>-1.5768167635060201E-7</v>
      </c>
      <c r="AE92" s="117">
        <v>-3.0338995557911401E-7</v>
      </c>
      <c r="AF92" s="117">
        <v>-1.9432607697211199E-9</v>
      </c>
      <c r="AG92" s="117">
        <v>-5.0480910979156301E-7</v>
      </c>
      <c r="AH92" s="117">
        <v>1.55883919913692E-7</v>
      </c>
      <c r="AI92" s="117">
        <v>1.72360918234309E-6</v>
      </c>
      <c r="AJ92" s="117">
        <v>9.7373859018006902E-8</v>
      </c>
      <c r="AK92" s="117">
        <v>-2.87521044775915E-7</v>
      </c>
      <c r="AL92" s="117">
        <v>8.3968813758616497E-8</v>
      </c>
      <c r="AM92" s="117">
        <v>-1.6826322481266299E-7</v>
      </c>
      <c r="AN92" s="117">
        <v>2.2217429706574802E-6</v>
      </c>
      <c r="AO92" s="117">
        <v>-2.8813334188592599E-8</v>
      </c>
      <c r="AP92" s="117">
        <v>-4.76354038057931E-7</v>
      </c>
      <c r="AQ92" s="117">
        <v>6.1546086113997895E-7</v>
      </c>
      <c r="AR92" s="117">
        <v>0</v>
      </c>
      <c r="AS92" s="117">
        <v>6.6022289895041397E-6</v>
      </c>
      <c r="AT92" s="117">
        <v>5.1060562245650503E-6</v>
      </c>
      <c r="AU92" s="117">
        <v>0</v>
      </c>
      <c r="AV92" s="117">
        <v>1.74899506650415E-6</v>
      </c>
      <c r="AW92" s="118">
        <v>-1.0949685755130699E-4</v>
      </c>
      <c r="AX92" s="117">
        <v>3.2990359004281398E-7</v>
      </c>
      <c r="AY92" s="117">
        <v>0</v>
      </c>
      <c r="AZ92" s="117">
        <v>-2.9683813889676302E-7</v>
      </c>
      <c r="BA92" s="117">
        <v>5.6589152487865298E-6</v>
      </c>
      <c r="BB92" s="117">
        <v>2.51257280187079E-7</v>
      </c>
      <c r="BC92" s="117">
        <v>2.7049068389190398E-6</v>
      </c>
      <c r="BD92" s="117">
        <v>0</v>
      </c>
      <c r="BE92" s="117">
        <v>-3.0883473600223299E-6</v>
      </c>
      <c r="BF92" s="117">
        <v>1.0742516224343399E-5</v>
      </c>
      <c r="BG92" s="117">
        <v>-2.5459183361901399E-7</v>
      </c>
      <c r="BH92" s="117">
        <v>-3.1121198124932998E-6</v>
      </c>
      <c r="BI92" s="117">
        <v>-2.2766149870729699E-7</v>
      </c>
      <c r="BJ92" s="117">
        <v>3.2785682148079101E-6</v>
      </c>
      <c r="BK92" s="117">
        <v>2.5659852257339598E-7</v>
      </c>
      <c r="BL92" s="117">
        <v>-2.3400582860478599E-7</v>
      </c>
      <c r="BM92" s="117">
        <v>-5.66380402725931E-7</v>
      </c>
      <c r="BN92" s="117">
        <v>0</v>
      </c>
      <c r="BO92" s="117">
        <v>3.19683815700656E-5</v>
      </c>
      <c r="BP92" s="117">
        <v>1.5104468082675101E-6</v>
      </c>
      <c r="BQ92" s="117">
        <v>4.65376297200971E-8</v>
      </c>
      <c r="BR92" s="117">
        <v>2.3107759623853201E-7</v>
      </c>
      <c r="BS92" s="117">
        <v>-1.5006577902922201E-7</v>
      </c>
      <c r="BT92" s="117">
        <v>-5.2266275839982305E-7</v>
      </c>
      <c r="BU92" s="117">
        <v>1.00920398331353E-6</v>
      </c>
      <c r="BV92" s="117">
        <v>1.0360563415549499E-5</v>
      </c>
      <c r="BW92" s="117">
        <v>-9.4523165586731406E-8</v>
      </c>
      <c r="BX92" s="117">
        <v>5.2065500954681599E-7</v>
      </c>
      <c r="BY92" s="117">
        <v>5.6153924508900503E-6</v>
      </c>
      <c r="BZ92" s="117">
        <v>0</v>
      </c>
      <c r="CA92" s="117">
        <v>-4.4833014734102801E-7</v>
      </c>
      <c r="CB92" s="117">
        <v>-5.5534682028420599E-6</v>
      </c>
      <c r="CC92" s="117">
        <v>4.2181331193484198E-7</v>
      </c>
      <c r="CD92" s="117">
        <v>-1.9521256652661399E-7</v>
      </c>
      <c r="CE92" s="117">
        <v>0</v>
      </c>
      <c r="CF92" s="117">
        <v>0</v>
      </c>
      <c r="CG92" s="117">
        <v>0</v>
      </c>
      <c r="CH92" s="117">
        <v>-7.2098283793986603E-9</v>
      </c>
      <c r="CI92" s="117">
        <v>-1.46483174037193E-7</v>
      </c>
      <c r="CJ92" s="117">
        <v>-4.27402379109274E-7</v>
      </c>
      <c r="CK92" s="117">
        <v>-8.8017914076960904E-8</v>
      </c>
      <c r="CL92" s="117">
        <v>-4.39231316024985E-8</v>
      </c>
      <c r="CM92" s="117">
        <v>-7.1107364879805803E-8</v>
      </c>
      <c r="CN92" s="117">
        <v>1.4836850014008101E-6</v>
      </c>
      <c r="CO92" s="117">
        <v>-2.5524206241414899E-8</v>
      </c>
      <c r="CP92" s="117">
        <v>-5.0574475222908899E-8</v>
      </c>
      <c r="CQ92" s="117">
        <v>1.35420691052003E-8</v>
      </c>
      <c r="CR92" s="117">
        <v>-3.0225305295247497E-8</v>
      </c>
      <c r="CS92" s="117">
        <v>-1.4194152915040499E-7</v>
      </c>
      <c r="CT92" s="117">
        <v>8.7793300318567305E-8</v>
      </c>
      <c r="CU92" s="117">
        <v>-2.29777032147756E-8</v>
      </c>
      <c r="CV92" s="117">
        <v>-3.4247959198228798E-8</v>
      </c>
      <c r="CW92" s="117">
        <v>-4.8548404671420103E-8</v>
      </c>
      <c r="CX92" s="117">
        <v>-8.0246734373100098E-8</v>
      </c>
      <c r="CY92" s="117">
        <v>-8.1201909693483095E-8</v>
      </c>
      <c r="CZ92" s="117">
        <v>7.8282405644673199E-9</v>
      </c>
      <c r="DA92" s="117">
        <v>3.9512643175408604E-9</v>
      </c>
      <c r="DB92" s="117">
        <v>-8.7947821000222294E-8</v>
      </c>
      <c r="DC92" s="117">
        <v>-7.8273861553046805E-9</v>
      </c>
      <c r="DD92" s="117">
        <v>-8.5781564890497596E-8</v>
      </c>
      <c r="DE92" s="117">
        <v>-1.6266478468797E-6</v>
      </c>
      <c r="DF92" s="117">
        <v>-7.73124671626398E-7</v>
      </c>
      <c r="DG92" s="117">
        <v>4.1561295028203104E-9</v>
      </c>
      <c r="DH92" s="117">
        <v>-3.9847173416887998E-7</v>
      </c>
      <c r="DI92" s="117">
        <v>2.8519904930870098E-7</v>
      </c>
      <c r="DJ92" s="117">
        <v>7.4711048394541702E-7</v>
      </c>
      <c r="DK92" s="117">
        <v>-2.8927524043870598E-9</v>
      </c>
      <c r="DL92" s="117">
        <v>1.29825968651344E-6</v>
      </c>
      <c r="DM92" s="117">
        <v>4.0180231354348401E-7</v>
      </c>
      <c r="DN92" s="117">
        <v>-1.6231303952401499E-7</v>
      </c>
      <c r="DO92" s="117">
        <v>-2.41901774876266E-7</v>
      </c>
      <c r="DP92" s="117">
        <v>2.2283146722903799E-7</v>
      </c>
      <c r="DQ92" s="117">
        <v>-3.0498515953403299E-7</v>
      </c>
      <c r="DR92" s="117">
        <v>3.0919573185530498E-7</v>
      </c>
      <c r="DS92" s="117">
        <v>1.49120250502034E-7</v>
      </c>
      <c r="DT92" s="117">
        <v>-2.09015564763067E-7</v>
      </c>
      <c r="DU92" s="117">
        <v>-6.4199925212932805E-7</v>
      </c>
      <c r="DV92" s="117">
        <v>4.0511997012713998E-7</v>
      </c>
      <c r="DW92" s="117">
        <v>-2.3422861634368101E-7</v>
      </c>
      <c r="DX92" s="117">
        <v>-4.5036008996019398E-7</v>
      </c>
      <c r="DY92" s="117">
        <v>-1.7086002176634099E-7</v>
      </c>
      <c r="DZ92" s="117">
        <v>4.4844948656975201E-7</v>
      </c>
      <c r="EA92" s="117">
        <v>1.7194060303014701E-6</v>
      </c>
      <c r="EB92" s="117">
        <v>1.4560863692003501E-6</v>
      </c>
      <c r="EC92" s="117">
        <v>1.09750853097232E-6</v>
      </c>
      <c r="ED92" s="117">
        <v>1.4264461622233501E-6</v>
      </c>
      <c r="EE92" s="117">
        <v>1.6217720267185701E-7</v>
      </c>
      <c r="EF92" s="117">
        <v>4.9371958527128998E-8</v>
      </c>
      <c r="EG92" s="117">
        <v>-3.2060830976369498E-7</v>
      </c>
      <c r="EH92" s="117">
        <v>-7.0393604854790903E-7</v>
      </c>
      <c r="EI92" s="117">
        <v>-2.7246783966940401E-6</v>
      </c>
      <c r="EJ92" s="117">
        <v>-1.63604707244172E-6</v>
      </c>
      <c r="EK92" s="117">
        <v>3.4838484879372301E-8</v>
      </c>
      <c r="EL92" s="117">
        <v>7.6821345323988306E-6</v>
      </c>
      <c r="EM92" s="117">
        <v>6.5767505353615396E-7</v>
      </c>
      <c r="EN92" s="117">
        <v>-7.7396434670454397E-8</v>
      </c>
      <c r="EO92" s="117">
        <v>-1.42802588202399E-7</v>
      </c>
      <c r="EP92" s="117">
        <v>-7.0038001262231597E-7</v>
      </c>
      <c r="EQ92" s="117">
        <v>-5.7045737585413903E-8</v>
      </c>
      <c r="ER92" s="117">
        <v>-2.28282429128121E-6</v>
      </c>
      <c r="ES92" s="120">
        <v>-1.7598180513678899E-6</v>
      </c>
    </row>
    <row r="93" spans="2:149" s="12" customFormat="1" x14ac:dyDescent="0.25">
      <c r="F93" s="40"/>
      <c r="G93" s="205"/>
      <c r="H93" s="7" t="s">
        <v>192</v>
      </c>
      <c r="I93" s="22" cm="1">
        <f t="array" aca="1" ref="I93" ca="1">INDIRECT("I"&amp;M93)*INDIRECT("I"&amp;N93)</f>
        <v>25.265000000000001</v>
      </c>
      <c r="J93" s="23">
        <v>4.4994184633943496E-3</v>
      </c>
      <c r="K93" s="12" t="str">
        <f t="shared" si="9"/>
        <v>age</v>
      </c>
      <c r="L93" s="12" t="str">
        <f t="shared" si="8"/>
        <v>BMI2</v>
      </c>
      <c r="M93" s="7">
        <f t="shared" si="10"/>
        <v>20</v>
      </c>
      <c r="N93" s="7">
        <f t="shared" si="11"/>
        <v>26</v>
      </c>
      <c r="P93" s="7" t="str">
        <f t="shared" si="6"/>
        <v>X</v>
      </c>
      <c r="Q93" s="7" t="str">
        <f t="shared" si="7"/>
        <v>X</v>
      </c>
      <c r="R93" s="12" t="str">
        <v>age_BMI2</v>
      </c>
      <c r="S93" s="128" t="s">
        <v>192</v>
      </c>
      <c r="T93" s="117">
        <v>-1.1162128397527699E-6</v>
      </c>
      <c r="U93" s="117">
        <v>4.3950017200335804E-6</v>
      </c>
      <c r="V93" s="117">
        <v>-4.69448116015399E-8</v>
      </c>
      <c r="W93" s="117">
        <v>-2.10118631749893E-8</v>
      </c>
      <c r="X93" s="117">
        <v>1.55018057348922E-7</v>
      </c>
      <c r="Y93" s="117">
        <v>-3.2214860825839501E-7</v>
      </c>
      <c r="Z93" s="118">
        <v>-1.2244066831971299E-4</v>
      </c>
      <c r="AA93" s="117">
        <v>4.0673821132951097E-6</v>
      </c>
      <c r="AB93" s="117">
        <v>1.0844699605296599E-6</v>
      </c>
      <c r="AC93" s="117">
        <v>1.34772533005969E-6</v>
      </c>
      <c r="AD93" s="117">
        <v>-5.7587371383850298E-8</v>
      </c>
      <c r="AE93" s="117">
        <v>3.8327597684510202E-7</v>
      </c>
      <c r="AF93" s="117">
        <v>2.1470215899896199E-7</v>
      </c>
      <c r="AG93" s="117">
        <v>7.8647327266996405E-6</v>
      </c>
      <c r="AH93" s="117">
        <v>-3.0592319803351999E-7</v>
      </c>
      <c r="AI93" s="117">
        <v>-5.04352566193213E-6</v>
      </c>
      <c r="AJ93" s="117">
        <v>4.4536718645870601E-7</v>
      </c>
      <c r="AK93" s="117">
        <v>-1.5598189955521599E-7</v>
      </c>
      <c r="AL93" s="117">
        <v>7.3503975516747605E-7</v>
      </c>
      <c r="AM93" s="117">
        <v>5.98180150928576E-7</v>
      </c>
      <c r="AN93" s="117">
        <v>7.8278983798691602E-6</v>
      </c>
      <c r="AO93" s="117">
        <v>-1.38350987441349E-7</v>
      </c>
      <c r="AP93" s="117">
        <v>-8.21808887329372E-7</v>
      </c>
      <c r="AQ93" s="117">
        <v>-5.2616710409134396E-7</v>
      </c>
      <c r="AR93" s="117">
        <v>0</v>
      </c>
      <c r="AS93" s="117">
        <v>3.6778278098350399E-7</v>
      </c>
      <c r="AT93" s="117">
        <v>-1.12445837139381E-6</v>
      </c>
      <c r="AU93" s="117">
        <v>0</v>
      </c>
      <c r="AV93" s="117">
        <v>2.0749170071166799E-7</v>
      </c>
      <c r="AW93" s="117">
        <v>1.82134432564204E-6</v>
      </c>
      <c r="AX93" s="117">
        <v>-7.6318477044108899E-7</v>
      </c>
      <c r="AY93" s="117">
        <v>0</v>
      </c>
      <c r="AZ93" s="117">
        <v>-1.3465189941245601E-7</v>
      </c>
      <c r="BA93" s="117">
        <v>-1.07816050441743E-5</v>
      </c>
      <c r="BB93" s="117">
        <v>-3.0494428859999798E-7</v>
      </c>
      <c r="BC93" s="117">
        <v>-1.1121483041258299E-6</v>
      </c>
      <c r="BD93" s="117">
        <v>0</v>
      </c>
      <c r="BE93" s="117">
        <v>-1.18740429822131E-6</v>
      </c>
      <c r="BF93" s="117">
        <v>1.9735934255659999E-6</v>
      </c>
      <c r="BG93" s="117">
        <v>7.2361966041562795E-7</v>
      </c>
      <c r="BH93" s="117">
        <v>-6.2063422564444604E-6</v>
      </c>
      <c r="BI93" s="117">
        <v>-2.2599113925729901E-8</v>
      </c>
      <c r="BJ93" s="117">
        <v>-2.9578507771490699E-7</v>
      </c>
      <c r="BK93" s="117">
        <v>-2.5568052947188897E-7</v>
      </c>
      <c r="BL93" s="117">
        <v>-6.0956242078336995E-7</v>
      </c>
      <c r="BM93" s="117">
        <v>2.41851028613949E-7</v>
      </c>
      <c r="BN93" s="117">
        <v>0</v>
      </c>
      <c r="BO93" s="117">
        <v>4.8820863186328598E-6</v>
      </c>
      <c r="BP93" s="117">
        <v>5.5789577204004105E-7</v>
      </c>
      <c r="BQ93" s="117">
        <v>-3.7014076641876102E-8</v>
      </c>
      <c r="BR93" s="117">
        <v>-2.06335684110782E-7</v>
      </c>
      <c r="BS93" s="117">
        <v>3.1314552861800101E-7</v>
      </c>
      <c r="BT93" s="117">
        <v>-1.3101435794145999E-6</v>
      </c>
      <c r="BU93" s="117">
        <v>-1.52062387621314E-7</v>
      </c>
      <c r="BV93" s="117">
        <v>-5.9529442777866003E-6</v>
      </c>
      <c r="BW93" s="117">
        <v>1.19601591637591E-8</v>
      </c>
      <c r="BX93" s="117">
        <v>-1.37078685914252E-7</v>
      </c>
      <c r="BY93" s="117">
        <v>-7.36392648557876E-6</v>
      </c>
      <c r="BZ93" s="117">
        <v>0</v>
      </c>
      <c r="CA93" s="117">
        <v>8.9253062557978095E-8</v>
      </c>
      <c r="CB93" s="117">
        <v>8.6076522130550501E-7</v>
      </c>
      <c r="CC93" s="117">
        <v>3.38957304838194E-6</v>
      </c>
      <c r="CD93" s="117">
        <v>-1.95474193980579E-7</v>
      </c>
      <c r="CE93" s="117">
        <v>0</v>
      </c>
      <c r="CF93" s="117">
        <v>0</v>
      </c>
      <c r="CG93" s="117">
        <v>0</v>
      </c>
      <c r="CH93" s="117">
        <v>7.6782256555558307E-9</v>
      </c>
      <c r="CI93" s="117">
        <v>-2.4599199982378699E-8</v>
      </c>
      <c r="CJ93" s="117">
        <v>-7.3758985478433806E-8</v>
      </c>
      <c r="CK93" s="117">
        <v>-3.97756810095282E-9</v>
      </c>
      <c r="CL93" s="117">
        <v>1.5375400416817501E-8</v>
      </c>
      <c r="CM93" s="117">
        <v>1.13217502432852E-8</v>
      </c>
      <c r="CN93" s="117">
        <v>-2.55242062414058E-8</v>
      </c>
      <c r="CO93" s="117">
        <v>1.64614401374248E-6</v>
      </c>
      <c r="CP93" s="117">
        <v>-6.05209858640786E-8</v>
      </c>
      <c r="CQ93" s="117">
        <v>6.3646492391700097E-9</v>
      </c>
      <c r="CR93" s="117">
        <v>-1.0653770562700701E-7</v>
      </c>
      <c r="CS93" s="117">
        <v>7.6800111829699098E-8</v>
      </c>
      <c r="CT93" s="117">
        <v>-1.3345279735578399E-8</v>
      </c>
      <c r="CU93" s="117">
        <v>6.4235532640577299E-8</v>
      </c>
      <c r="CV93" s="117">
        <v>1.9114288560523398E-8</v>
      </c>
      <c r="CW93" s="117">
        <v>1.3987887615677299E-7</v>
      </c>
      <c r="CX93" s="117">
        <v>1.54515518980485E-7</v>
      </c>
      <c r="CY93" s="117">
        <v>-5.3352199791979598E-8</v>
      </c>
      <c r="CZ93" s="117">
        <v>-1.0876497015259799E-7</v>
      </c>
      <c r="DA93" s="117">
        <v>4.97801540745902E-9</v>
      </c>
      <c r="DB93" s="117">
        <v>4.2792280041181399E-8</v>
      </c>
      <c r="DC93" s="117">
        <v>-5.0102085241060797E-8</v>
      </c>
      <c r="DD93" s="117">
        <v>3.5767451322987103E-8</v>
      </c>
      <c r="DE93" s="117">
        <v>3.2915007620739699E-7</v>
      </c>
      <c r="DF93" s="117">
        <v>1.00652395901354E-7</v>
      </c>
      <c r="DG93" s="117">
        <v>8.0099352955833894E-8</v>
      </c>
      <c r="DH93" s="117">
        <v>-2.25743625041417E-7</v>
      </c>
      <c r="DI93" s="117">
        <v>-6.3068646609826099E-7</v>
      </c>
      <c r="DJ93" s="117">
        <v>-4.5583331299752698E-6</v>
      </c>
      <c r="DK93" s="117">
        <v>-2.1441849380235201E-7</v>
      </c>
      <c r="DL93" s="117">
        <v>-3.7563675045464299E-7</v>
      </c>
      <c r="DM93" s="117">
        <v>2.0032573895746499E-7</v>
      </c>
      <c r="DN93" s="117">
        <v>-2.00786357962079E-6</v>
      </c>
      <c r="DO93" s="117">
        <v>-3.1063955960337701E-8</v>
      </c>
      <c r="DP93" s="117">
        <v>1.6865070906315901E-6</v>
      </c>
      <c r="DQ93" s="117">
        <v>-8.6223168881986801E-7</v>
      </c>
      <c r="DR93" s="117">
        <v>-1.2133785400925701E-6</v>
      </c>
      <c r="DS93" s="117">
        <v>-3.27693229988581E-7</v>
      </c>
      <c r="DT93" s="117">
        <v>4.3380870924268401E-7</v>
      </c>
      <c r="DU93" s="117">
        <v>4.6291171976177802E-7</v>
      </c>
      <c r="DV93" s="117">
        <v>2.2847567945503501E-7</v>
      </c>
      <c r="DW93" s="117">
        <v>-1.16800828464127E-7</v>
      </c>
      <c r="DX93" s="117">
        <v>2.5913821929430099E-7</v>
      </c>
      <c r="DY93" s="117">
        <v>-1.16377113778788E-7</v>
      </c>
      <c r="DZ93" s="117">
        <v>6.6612170291465997E-7</v>
      </c>
      <c r="EA93" s="117">
        <v>-2.9949342389504798E-7</v>
      </c>
      <c r="EB93" s="117">
        <v>-6.02152362286325E-7</v>
      </c>
      <c r="EC93" s="117">
        <v>-5.1123883335549699E-7</v>
      </c>
      <c r="ED93" s="117">
        <v>4.2455674831554899E-7</v>
      </c>
      <c r="EE93" s="117">
        <v>-4.3819487601136902E-7</v>
      </c>
      <c r="EF93" s="117">
        <v>-8.8896085864600998E-7</v>
      </c>
      <c r="EG93" s="117">
        <v>2.9913855908646399E-7</v>
      </c>
      <c r="EH93" s="117">
        <v>3.7689842769467099E-7</v>
      </c>
      <c r="EI93" s="117">
        <v>1.2382948195783399E-6</v>
      </c>
      <c r="EJ93" s="117">
        <v>-1.15683372965655E-6</v>
      </c>
      <c r="EK93" s="117">
        <v>-1.7099923153653801E-7</v>
      </c>
      <c r="EL93" s="117">
        <v>2.4208940453058898E-7</v>
      </c>
      <c r="EM93" s="117">
        <v>1.29349011147987E-6</v>
      </c>
      <c r="EN93" s="117">
        <v>1.4682898575032399E-8</v>
      </c>
      <c r="EO93" s="117">
        <v>6.4201338149395298E-7</v>
      </c>
      <c r="EP93" s="117">
        <v>-1.12376379379584E-7</v>
      </c>
      <c r="EQ93" s="117">
        <v>4.8559757989632199E-6</v>
      </c>
      <c r="ER93" s="117">
        <v>-3.1860846013867301E-6</v>
      </c>
      <c r="ES93" s="120">
        <v>-4.9695361647824502E-7</v>
      </c>
    </row>
    <row r="94" spans="2:149" s="12" customFormat="1" x14ac:dyDescent="0.25">
      <c r="F94" s="40"/>
      <c r="G94" s="205"/>
      <c r="H94" s="7" t="s">
        <v>381</v>
      </c>
      <c r="I94" s="22" cm="1">
        <f t="array" aca="1" ref="I94" ca="1">INDIRECT("I"&amp;M94)*INDIRECT("I"&amp;N94)</f>
        <v>0</v>
      </c>
      <c r="J94" s="23">
        <v>-5.4829402519728197E-3</v>
      </c>
      <c r="K94" s="12" t="str">
        <f t="shared" si="9"/>
        <v>age</v>
      </c>
      <c r="L94" s="12" t="str">
        <f t="shared" si="8"/>
        <v>IMD2</v>
      </c>
      <c r="M94" s="7">
        <f t="shared" si="10"/>
        <v>20</v>
      </c>
      <c r="N94" s="7">
        <f t="shared" si="11"/>
        <v>21</v>
      </c>
      <c r="P94" s="7" t="str">
        <f t="shared" si="6"/>
        <v>X</v>
      </c>
      <c r="Q94" s="7" t="str">
        <f t="shared" si="7"/>
        <v>X</v>
      </c>
      <c r="R94" s="7" t="str">
        <v>age_IMD2</v>
      </c>
      <c r="S94" s="128" t="s">
        <v>381</v>
      </c>
      <c r="T94" s="117">
        <v>-1.7331968777301199E-6</v>
      </c>
      <c r="U94" s="118">
        <v>-1.6234639577090401E-4</v>
      </c>
      <c r="V94" s="117">
        <v>1.94941532318766E-7</v>
      </c>
      <c r="W94" s="117">
        <v>3.1368481799288698E-7</v>
      </c>
      <c r="X94" s="117">
        <v>2.8648970418236202E-7</v>
      </c>
      <c r="Y94" s="117">
        <v>-1.3977395745527099E-7</v>
      </c>
      <c r="Z94" s="117">
        <v>4.36682386430613E-6</v>
      </c>
      <c r="AA94" s="117">
        <v>-4.3080783971928701E-7</v>
      </c>
      <c r="AB94" s="117">
        <v>1.6002245909995301E-7</v>
      </c>
      <c r="AC94" s="117">
        <v>8.4252113445319798E-7</v>
      </c>
      <c r="AD94" s="117">
        <v>4.5329621846261199E-8</v>
      </c>
      <c r="AE94" s="117">
        <v>-2.7502518195303401E-8</v>
      </c>
      <c r="AF94" s="117">
        <v>1.08338341911716E-7</v>
      </c>
      <c r="AG94" s="117">
        <v>-4.05133618236599E-8</v>
      </c>
      <c r="AH94" s="117">
        <v>1.8912560782522301E-7</v>
      </c>
      <c r="AI94" s="117">
        <v>1.214203509324E-5</v>
      </c>
      <c r="AJ94" s="117">
        <v>-1.17835622545177E-7</v>
      </c>
      <c r="AK94" s="117">
        <v>2.5309658712721701E-7</v>
      </c>
      <c r="AL94" s="117">
        <v>5.4156932294432498E-7</v>
      </c>
      <c r="AM94" s="117">
        <v>-4.3960401823429298E-7</v>
      </c>
      <c r="AN94" s="117">
        <v>1.53307312310066E-7</v>
      </c>
      <c r="AO94" s="117">
        <v>2.8426961144278098E-7</v>
      </c>
      <c r="AP94" s="117">
        <v>5.4337507286383303E-6</v>
      </c>
      <c r="AQ94" s="117">
        <v>2.8048179156482202E-8</v>
      </c>
      <c r="AR94" s="117">
        <v>0</v>
      </c>
      <c r="AS94" s="117">
        <v>-1.7437803123548499E-7</v>
      </c>
      <c r="AT94" s="117">
        <v>4.4373852243454504E-6</v>
      </c>
      <c r="AU94" s="117">
        <v>0</v>
      </c>
      <c r="AV94" s="117">
        <v>-1.29119406260395E-7</v>
      </c>
      <c r="AW94" s="117">
        <v>3.7032711595276099E-6</v>
      </c>
      <c r="AX94" s="117">
        <v>4.8803050733466601E-9</v>
      </c>
      <c r="AY94" s="117">
        <v>0</v>
      </c>
      <c r="AZ94" s="117">
        <v>-1.00899899126405E-7</v>
      </c>
      <c r="BA94" s="117">
        <v>8.27047517436707E-6</v>
      </c>
      <c r="BB94" s="117">
        <v>1.2508158961236699E-7</v>
      </c>
      <c r="BC94" s="117">
        <v>-3.5570728978325898E-6</v>
      </c>
      <c r="BD94" s="117">
        <v>0</v>
      </c>
      <c r="BE94" s="117">
        <v>-1.45969172527066E-6</v>
      </c>
      <c r="BF94" s="117">
        <v>4.6299173267000997E-6</v>
      </c>
      <c r="BG94" s="117">
        <v>-5.2073405455262898E-7</v>
      </c>
      <c r="BH94" s="117">
        <v>2.1648477375712198E-6</v>
      </c>
      <c r="BI94" s="117">
        <v>4.4048391464944002E-8</v>
      </c>
      <c r="BJ94" s="117">
        <v>-2.6592530014900702E-6</v>
      </c>
      <c r="BK94" s="117">
        <v>-3.7333853580613403E-8</v>
      </c>
      <c r="BL94" s="117">
        <v>2.6094674575811499E-7</v>
      </c>
      <c r="BM94" s="117">
        <v>1.2702159943940801E-6</v>
      </c>
      <c r="BN94" s="117">
        <v>0</v>
      </c>
      <c r="BO94" s="117">
        <v>1.9547106443935001E-8</v>
      </c>
      <c r="BP94" s="117">
        <v>1.0064101485669099E-7</v>
      </c>
      <c r="BQ94" s="117">
        <v>2.8216014136485E-8</v>
      </c>
      <c r="BR94" s="117">
        <v>1.1533520467882501E-6</v>
      </c>
      <c r="BS94" s="117">
        <v>1.39478438458733E-6</v>
      </c>
      <c r="BT94" s="117">
        <v>-1.26971180875519E-6</v>
      </c>
      <c r="BU94" s="117">
        <v>-6.3802922526949598E-9</v>
      </c>
      <c r="BV94" s="117">
        <v>-4.3295718404349501E-6</v>
      </c>
      <c r="BW94" s="117">
        <v>-1.7564228814631601E-7</v>
      </c>
      <c r="BX94" s="117">
        <v>3.7024439407822097E-8</v>
      </c>
      <c r="BY94" s="117">
        <v>4.1708363897260797E-6</v>
      </c>
      <c r="BZ94" s="117">
        <v>0</v>
      </c>
      <c r="CA94" s="117">
        <v>3.5327671350064098E-7</v>
      </c>
      <c r="CB94" s="117">
        <v>2.8624492085885E-6</v>
      </c>
      <c r="CC94" s="117">
        <v>1.5433461892415501E-7</v>
      </c>
      <c r="CD94" s="117">
        <v>8.3995711138712896E-7</v>
      </c>
      <c r="CE94" s="117">
        <v>0</v>
      </c>
      <c r="CF94" s="117">
        <v>0</v>
      </c>
      <c r="CG94" s="117">
        <v>0</v>
      </c>
      <c r="CH94" s="117">
        <v>-5.6375831716485601E-10</v>
      </c>
      <c r="CI94" s="117">
        <v>-6.6924514582434806E-8</v>
      </c>
      <c r="CJ94" s="117">
        <v>-1.3200797621175799E-9</v>
      </c>
      <c r="CK94" s="117">
        <v>3.9052469099349902E-9</v>
      </c>
      <c r="CL94" s="117">
        <v>3.6517416781354101E-8</v>
      </c>
      <c r="CM94" s="117">
        <v>-6.1851128253091397E-8</v>
      </c>
      <c r="CN94" s="117">
        <v>-5.0574475222905299E-8</v>
      </c>
      <c r="CO94" s="117">
        <v>-6.0520985864075702E-8</v>
      </c>
      <c r="CP94" s="117">
        <v>2.1907406706843099E-6</v>
      </c>
      <c r="CQ94" s="117">
        <v>-7.6060464777044001E-8</v>
      </c>
      <c r="CR94" s="117">
        <v>-4.7356758013190001E-9</v>
      </c>
      <c r="CS94" s="117">
        <v>6.0015481367445205E-8</v>
      </c>
      <c r="CT94" s="117">
        <v>-2.3218130689160999E-8</v>
      </c>
      <c r="CU94" s="117">
        <v>-1.7006850860145901E-7</v>
      </c>
      <c r="CV94" s="117">
        <v>4.6280658410665898E-8</v>
      </c>
      <c r="CW94" s="117">
        <v>-4.4922991813179699E-8</v>
      </c>
      <c r="CX94" s="117">
        <v>-1.10464703914827E-7</v>
      </c>
      <c r="CY94" s="117">
        <v>-1.3563194008643499E-9</v>
      </c>
      <c r="CZ94" s="117">
        <v>1.0259875119325E-9</v>
      </c>
      <c r="DA94" s="117">
        <v>2.2371763905548899E-9</v>
      </c>
      <c r="DB94" s="117">
        <v>-1.5882102131208401E-7</v>
      </c>
      <c r="DC94" s="117">
        <v>1.2396492891407999E-7</v>
      </c>
      <c r="DD94" s="117">
        <v>5.9708791855507997E-9</v>
      </c>
      <c r="DE94" s="117">
        <v>-3.31390691505297E-7</v>
      </c>
      <c r="DF94" s="117">
        <v>-1.2378021271073001E-7</v>
      </c>
      <c r="DG94" s="117">
        <v>-1.7720971615926699E-8</v>
      </c>
      <c r="DH94" s="117">
        <v>3.8253567903646503E-8</v>
      </c>
      <c r="DI94" s="117">
        <v>6.1481687076710596E-8</v>
      </c>
      <c r="DJ94" s="117">
        <v>-2.2031157771874099E-7</v>
      </c>
      <c r="DK94" s="117">
        <v>-7.6257796243929004E-7</v>
      </c>
      <c r="DL94" s="117">
        <v>-7.1533703874473895E-7</v>
      </c>
      <c r="DM94" s="117">
        <v>-1.4082803378538399E-7</v>
      </c>
      <c r="DN94" s="117">
        <v>-1.03964573155549E-7</v>
      </c>
      <c r="DO94" s="117">
        <v>3.8638410132931997E-8</v>
      </c>
      <c r="DP94" s="117">
        <v>-5.9947138405371306E-8</v>
      </c>
      <c r="DQ94" s="117">
        <v>2.4146297576608999E-7</v>
      </c>
      <c r="DR94" s="117">
        <v>3.0189546914283702E-7</v>
      </c>
      <c r="DS94" s="117">
        <v>2.4913371528289898E-7</v>
      </c>
      <c r="DT94" s="117">
        <v>3.0100160481851499E-7</v>
      </c>
      <c r="DU94" s="117">
        <v>2.4181643126679299E-7</v>
      </c>
      <c r="DV94" s="117">
        <v>1.2867355753100399E-7</v>
      </c>
      <c r="DW94" s="117">
        <v>3.7147364424971798E-7</v>
      </c>
      <c r="DX94" s="117">
        <v>-9.5512004337963807E-8</v>
      </c>
      <c r="DY94" s="117">
        <v>-1.1222144887987599E-7</v>
      </c>
      <c r="DZ94" s="117">
        <v>-2.09235638741009E-7</v>
      </c>
      <c r="EA94" s="117">
        <v>1.8680787493035201E-7</v>
      </c>
      <c r="EB94" s="117">
        <v>1.65920476901026E-7</v>
      </c>
      <c r="EC94" s="117">
        <v>2.0433426045929099E-7</v>
      </c>
      <c r="ED94" s="117">
        <v>5.9767647767967302E-7</v>
      </c>
      <c r="EE94" s="117">
        <v>1.7324511990230499E-7</v>
      </c>
      <c r="EF94" s="117">
        <v>2.1606019632143599E-7</v>
      </c>
      <c r="EG94" s="117">
        <v>-3.4425891950552698E-7</v>
      </c>
      <c r="EH94" s="117">
        <v>5.1353238566483096E-7</v>
      </c>
      <c r="EI94" s="117">
        <v>-8.6502671672083799E-8</v>
      </c>
      <c r="EJ94" s="117">
        <v>9.5286133366631798E-7</v>
      </c>
      <c r="EK94" s="117">
        <v>-8.0986151366107196E-7</v>
      </c>
      <c r="EL94" s="117">
        <v>-6.95087205522409E-9</v>
      </c>
      <c r="EM94" s="117">
        <v>-1.747495459299E-7</v>
      </c>
      <c r="EN94" s="117">
        <v>-7.7509115037403797E-7</v>
      </c>
      <c r="EO94" s="117">
        <v>-1.7860193479080201E-6</v>
      </c>
      <c r="EP94" s="117">
        <v>-2.8183054898678699E-8</v>
      </c>
      <c r="EQ94" s="117">
        <v>1.71298421536779E-8</v>
      </c>
      <c r="ER94" s="117">
        <v>-9.1434418898926901E-7</v>
      </c>
      <c r="ES94" s="120">
        <v>3.9457451336739697E-8</v>
      </c>
    </row>
    <row r="95" spans="2:149" s="12" customFormat="1" x14ac:dyDescent="0.25">
      <c r="F95" s="40"/>
      <c r="G95" s="205"/>
      <c r="H95" s="7" t="s">
        <v>147</v>
      </c>
      <c r="I95" s="22" cm="1">
        <f t="array" aca="1" ref="I95" ca="1">INDIRECT("I"&amp;M95)*INDIRECT("I"&amp;N95)</f>
        <v>0</v>
      </c>
      <c r="J95" s="23">
        <v>-1.18067779536796E-2</v>
      </c>
      <c r="K95" s="12" t="str">
        <f t="shared" si="9"/>
        <v>age</v>
      </c>
      <c r="L95" s="12" t="str">
        <f t="shared" si="8"/>
        <v>HbA1C4</v>
      </c>
      <c r="M95" s="7">
        <f t="shared" si="10"/>
        <v>20</v>
      </c>
      <c r="N95" s="7">
        <f t="shared" si="11"/>
        <v>42</v>
      </c>
      <c r="P95" s="7" t="str">
        <f t="shared" si="6"/>
        <v>X</v>
      </c>
      <c r="Q95" s="7" t="str">
        <f t="shared" si="7"/>
        <v>X</v>
      </c>
      <c r="R95" s="7" t="str">
        <v>age_HbA1C4</v>
      </c>
      <c r="S95" s="128" t="s">
        <v>147</v>
      </c>
      <c r="T95" s="117">
        <v>2.03542929340536E-8</v>
      </c>
      <c r="U95" s="117">
        <v>5.6183888140055901E-6</v>
      </c>
      <c r="V95" s="117">
        <v>-2.4643961481953699E-7</v>
      </c>
      <c r="W95" s="117">
        <v>1.11809383707136E-7</v>
      </c>
      <c r="X95" s="117">
        <v>3.3765827211768702E-7</v>
      </c>
      <c r="Y95" s="117">
        <v>1.3318384281729101E-6</v>
      </c>
      <c r="Z95" s="117">
        <v>-8.9465729684350302E-7</v>
      </c>
      <c r="AA95" s="117">
        <v>2.1196864856560199E-7</v>
      </c>
      <c r="AB95" s="117">
        <v>-3.51160792473897E-8</v>
      </c>
      <c r="AC95" s="117">
        <v>-4.1808924141630098E-7</v>
      </c>
      <c r="AD95" s="117">
        <v>4.4346469774619899E-7</v>
      </c>
      <c r="AE95" s="117">
        <v>1.52494653875174E-7</v>
      </c>
      <c r="AF95" s="117">
        <v>2.6245586905968799E-9</v>
      </c>
      <c r="AG95" s="117">
        <v>1.49184778803443E-6</v>
      </c>
      <c r="AH95" s="117">
        <v>-2.2397829171370299E-7</v>
      </c>
      <c r="AI95" s="117">
        <v>1.6491399504612401E-5</v>
      </c>
      <c r="AJ95" s="117">
        <v>5.4368605774308603E-7</v>
      </c>
      <c r="AK95" s="117">
        <v>2.20635962934098E-6</v>
      </c>
      <c r="AL95" s="117">
        <v>9.5112832270836796E-7</v>
      </c>
      <c r="AM95" s="117">
        <v>5.9929052405924896E-7</v>
      </c>
      <c r="AN95" s="117">
        <v>3.9296084619227598E-5</v>
      </c>
      <c r="AO95" s="117">
        <v>6.8537231032363002E-8</v>
      </c>
      <c r="AP95" s="118">
        <v>-2.5145495486677102E-4</v>
      </c>
      <c r="AQ95" s="117">
        <v>2.5692456772270301E-7</v>
      </c>
      <c r="AR95" s="117">
        <v>0</v>
      </c>
      <c r="AS95" s="117">
        <v>-2.8248055261321901E-6</v>
      </c>
      <c r="AT95" s="117">
        <v>1.1651469262971901E-5</v>
      </c>
      <c r="AU95" s="117">
        <v>0</v>
      </c>
      <c r="AV95" s="117">
        <v>1.52227560501528E-6</v>
      </c>
      <c r="AW95" s="117">
        <v>-8.8670173788936095E-7</v>
      </c>
      <c r="AX95" s="117">
        <v>5.3740031466904105E-7</v>
      </c>
      <c r="AY95" s="117">
        <v>0</v>
      </c>
      <c r="AZ95" s="117">
        <v>-1.27169512407785E-7</v>
      </c>
      <c r="BA95" s="117">
        <v>-1.2858473028057001E-7</v>
      </c>
      <c r="BB95" s="117">
        <v>2.67366929917577E-7</v>
      </c>
      <c r="BC95" s="117">
        <v>-7.0522546021475299E-6</v>
      </c>
      <c r="BD95" s="117">
        <v>0</v>
      </c>
      <c r="BE95" s="117">
        <v>-1.5711466333996199E-6</v>
      </c>
      <c r="BF95" s="117">
        <v>-2.6443940340168202E-6</v>
      </c>
      <c r="BG95" s="117">
        <v>-6.0323523826812905E-7</v>
      </c>
      <c r="BH95" s="117">
        <v>-1.97396215208316E-6</v>
      </c>
      <c r="BI95" s="117">
        <v>-2.6680298059712799E-7</v>
      </c>
      <c r="BJ95" s="117">
        <v>-4.9245896566212004E-6</v>
      </c>
      <c r="BK95" s="117">
        <v>3.7424771684147898E-7</v>
      </c>
      <c r="BL95" s="117">
        <v>5.0848923694424597E-7</v>
      </c>
      <c r="BM95" s="117">
        <v>6.3301596748974198E-7</v>
      </c>
      <c r="BN95" s="117">
        <v>0</v>
      </c>
      <c r="BO95" s="117">
        <v>4.5771828391606001E-6</v>
      </c>
      <c r="BP95" s="117">
        <v>-2.4114597100762098E-7</v>
      </c>
      <c r="BQ95" s="117">
        <v>2.19435523454326E-7</v>
      </c>
      <c r="BR95" s="117">
        <v>2.9403989076926999E-6</v>
      </c>
      <c r="BS95" s="117">
        <v>8.1041164705078599E-7</v>
      </c>
      <c r="BT95" s="117">
        <v>-7.2783518749635199E-7</v>
      </c>
      <c r="BU95" s="117">
        <v>-1.09763381579218E-7</v>
      </c>
      <c r="BV95" s="117">
        <v>-8.87932473829397E-6</v>
      </c>
      <c r="BW95" s="117">
        <v>-1.16729290768163E-7</v>
      </c>
      <c r="BX95" s="117">
        <v>-2.1597560074768401E-7</v>
      </c>
      <c r="BY95" s="117">
        <v>-7.5578606020410897E-6</v>
      </c>
      <c r="BZ95" s="117">
        <v>0</v>
      </c>
      <c r="CA95" s="117">
        <v>-1.0292188517750101E-6</v>
      </c>
      <c r="CB95" s="117">
        <v>-4.0020188168231301E-6</v>
      </c>
      <c r="CC95" s="117">
        <v>4.7301007249858903E-7</v>
      </c>
      <c r="CD95" s="117">
        <v>-1.6200579067306901E-7</v>
      </c>
      <c r="CE95" s="117">
        <v>0</v>
      </c>
      <c r="CF95" s="117">
        <v>0</v>
      </c>
      <c r="CG95" s="117">
        <v>0</v>
      </c>
      <c r="CH95" s="117">
        <v>-3.04232175421368E-9</v>
      </c>
      <c r="CI95" s="117">
        <v>3.8005008889742603E-8</v>
      </c>
      <c r="CJ95" s="117">
        <v>-5.1236375815456697E-8</v>
      </c>
      <c r="CK95" s="117">
        <v>3.9170698565088803E-8</v>
      </c>
      <c r="CL95" s="117">
        <v>7.1240183271289602E-8</v>
      </c>
      <c r="CM95" s="117">
        <v>-1.6461999564821701E-7</v>
      </c>
      <c r="CN95" s="117">
        <v>1.35420691052047E-8</v>
      </c>
      <c r="CO95" s="117">
        <v>6.3646492391935199E-9</v>
      </c>
      <c r="CP95" s="117">
        <v>-7.6060464777042995E-8</v>
      </c>
      <c r="CQ95" s="117">
        <v>3.7048102207882801E-6</v>
      </c>
      <c r="CR95" s="117">
        <v>-5.3284837796290404E-7</v>
      </c>
      <c r="CS95" s="117">
        <v>1.18086308041776E-7</v>
      </c>
      <c r="CT95" s="117">
        <v>6.4117335552439403E-8</v>
      </c>
      <c r="CU95" s="117">
        <v>-2.3670159761839601E-7</v>
      </c>
      <c r="CV95" s="117">
        <v>9.7901689670706094E-8</v>
      </c>
      <c r="CW95" s="117">
        <v>1.0773330603566E-7</v>
      </c>
      <c r="CX95" s="117">
        <v>6.1091021593003397E-9</v>
      </c>
      <c r="CY95" s="117">
        <v>1.9327365395330101E-8</v>
      </c>
      <c r="CZ95" s="117">
        <v>-1.6388625817545399E-8</v>
      </c>
      <c r="DA95" s="117">
        <v>-1.2853832192665101E-7</v>
      </c>
      <c r="DB95" s="117">
        <v>6.3822130281870498E-8</v>
      </c>
      <c r="DC95" s="117">
        <v>-3.2543123087217801E-7</v>
      </c>
      <c r="DD95" s="117">
        <v>-1.0468344967501499E-7</v>
      </c>
      <c r="DE95" s="117">
        <v>2.00314371309468E-8</v>
      </c>
      <c r="DF95" s="117">
        <v>-1.45745459721341E-7</v>
      </c>
      <c r="DG95" s="117">
        <v>-5.81344790949067E-8</v>
      </c>
      <c r="DH95" s="117">
        <v>-2.1479391291372399E-7</v>
      </c>
      <c r="DI95" s="117">
        <v>-8.5347991770818895E-7</v>
      </c>
      <c r="DJ95" s="117">
        <v>-5.2729661693808701E-8</v>
      </c>
      <c r="DK95" s="117">
        <v>7.5466664970880002E-7</v>
      </c>
      <c r="DL95" s="117">
        <v>-8.4779000254022597E-7</v>
      </c>
      <c r="DM95" s="117">
        <v>-1.39401850546102E-7</v>
      </c>
      <c r="DN95" s="117">
        <v>1.59845939378538E-7</v>
      </c>
      <c r="DO95" s="117">
        <v>4.8320454993736803E-7</v>
      </c>
      <c r="DP95" s="117">
        <v>-8.2168927420420594E-8</v>
      </c>
      <c r="DQ95" s="117">
        <v>-2.80130027675764E-7</v>
      </c>
      <c r="DR95" s="117">
        <v>-4.4349106007743198E-7</v>
      </c>
      <c r="DS95" s="117">
        <v>-7.5736872918332896E-8</v>
      </c>
      <c r="DT95" s="117">
        <v>-2.33944691165743E-7</v>
      </c>
      <c r="DU95" s="117">
        <v>6.4787381394855499E-7</v>
      </c>
      <c r="DV95" s="117">
        <v>2.2031526829165101E-7</v>
      </c>
      <c r="DW95" s="117">
        <v>-3.45515411600944E-7</v>
      </c>
      <c r="DX95" s="117">
        <v>-1.05481710578641E-7</v>
      </c>
      <c r="DY95" s="117">
        <v>5.8829704352208899E-7</v>
      </c>
      <c r="DZ95" s="117">
        <v>-1.2475086500717199E-6</v>
      </c>
      <c r="EA95" s="117">
        <v>8.5627766728368801E-7</v>
      </c>
      <c r="EB95" s="117">
        <v>8.0413359616518398E-7</v>
      </c>
      <c r="EC95" s="117">
        <v>3.12044280648715E-7</v>
      </c>
      <c r="ED95" s="117">
        <v>-1.3109671072344301E-7</v>
      </c>
      <c r="EE95" s="117">
        <v>-3.0390562758808602E-7</v>
      </c>
      <c r="EF95" s="117">
        <v>5.2424665678022601E-8</v>
      </c>
      <c r="EG95" s="117">
        <v>8.9356207970827493E-8</v>
      </c>
      <c r="EH95" s="117">
        <v>4.1815787357586101E-7</v>
      </c>
      <c r="EI95" s="117">
        <v>4.5774201969419201E-8</v>
      </c>
      <c r="EJ95" s="117">
        <v>-2.5094363535813701E-6</v>
      </c>
      <c r="EK95" s="117">
        <v>-6.81345396851353E-7</v>
      </c>
      <c r="EL95" s="117">
        <v>1.96372885404768E-7</v>
      </c>
      <c r="EM95" s="117">
        <v>7.8131804228651901E-7</v>
      </c>
      <c r="EN95" s="117">
        <v>-2.3262908117183301E-7</v>
      </c>
      <c r="EO95" s="117">
        <v>1.82743012816111E-6</v>
      </c>
      <c r="EP95" s="117">
        <v>-3.4367491800165198E-7</v>
      </c>
      <c r="EQ95" s="117">
        <v>-5.72800484919046E-7</v>
      </c>
      <c r="ER95" s="117">
        <v>-1.87496706078702E-8</v>
      </c>
      <c r="ES95" s="120">
        <v>4.8355514978368797E-8</v>
      </c>
    </row>
    <row r="96" spans="2:149" x14ac:dyDescent="0.25">
      <c r="G96" s="205"/>
      <c r="H96" s="7" t="s">
        <v>224</v>
      </c>
      <c r="I96" s="22" cm="1">
        <f t="array" aca="1" ref="I96" ca="1">INDIRECT("I"&amp;M96)*INDIRECT("I"&amp;N96)</f>
        <v>25.265000000000001</v>
      </c>
      <c r="J96" s="23">
        <v>4.2549654846485698E-3</v>
      </c>
      <c r="K96" s="12" t="str">
        <f t="shared" si="9"/>
        <v>age</v>
      </c>
      <c r="L96" s="12" t="str">
        <f t="shared" si="8"/>
        <v>HbA1C2</v>
      </c>
      <c r="M96" s="7">
        <f t="shared" si="10"/>
        <v>20</v>
      </c>
      <c r="N96" s="7">
        <f t="shared" si="11"/>
        <v>40</v>
      </c>
      <c r="P96" s="7" t="str">
        <f t="shared" si="6"/>
        <v>X</v>
      </c>
      <c r="Q96" s="7" t="str">
        <f t="shared" si="7"/>
        <v>X</v>
      </c>
      <c r="R96" s="7" t="str">
        <v>age_HbA1C2</v>
      </c>
      <c r="S96" s="128" t="s">
        <v>224</v>
      </c>
      <c r="T96" s="117">
        <v>-7.6698958157919798E-7</v>
      </c>
      <c r="U96" s="117">
        <v>3.3358642623211399E-7</v>
      </c>
      <c r="V96" s="117">
        <v>-1.2260121387471701E-7</v>
      </c>
      <c r="W96" s="117">
        <v>5.5637967162591698E-8</v>
      </c>
      <c r="X96" s="117">
        <v>-1.69122907495086E-7</v>
      </c>
      <c r="Y96" s="117">
        <v>5.4240731520915896E-7</v>
      </c>
      <c r="Z96" s="117">
        <v>8.0159092569787003E-6</v>
      </c>
      <c r="AA96" s="117">
        <v>-5.7734013238008801E-6</v>
      </c>
      <c r="AB96" s="117">
        <v>1.3389987293048101E-7</v>
      </c>
      <c r="AC96" s="117">
        <v>5.6871631628883297E-8</v>
      </c>
      <c r="AD96" s="117">
        <v>-2.7385839363225301E-7</v>
      </c>
      <c r="AE96" s="117">
        <v>-1.21656131689546E-7</v>
      </c>
      <c r="AF96" s="117">
        <v>2.0723324429108901E-7</v>
      </c>
      <c r="AG96" s="117">
        <v>-6.5271940792318706E-8</v>
      </c>
      <c r="AH96" s="117">
        <v>-7.6562613993639403E-8</v>
      </c>
      <c r="AI96" s="117">
        <v>7.8163273109988699E-7</v>
      </c>
      <c r="AJ96" s="117">
        <v>-3.5945703120837202E-8</v>
      </c>
      <c r="AK96" s="117">
        <v>-3.8072012410060901E-8</v>
      </c>
      <c r="AL96" s="117">
        <v>-6.4513925209740101E-7</v>
      </c>
      <c r="AM96" s="117">
        <v>1.3101825756914099E-7</v>
      </c>
      <c r="AN96" s="118">
        <v>-1.06532165499556E-4</v>
      </c>
      <c r="AO96" s="117">
        <v>2.1215165733994101E-6</v>
      </c>
      <c r="AP96" s="117">
        <v>3.8648196258039198E-5</v>
      </c>
      <c r="AQ96" s="117">
        <v>6.3769992369920302E-7</v>
      </c>
      <c r="AR96" s="117">
        <v>0</v>
      </c>
      <c r="AS96" s="117">
        <v>-1.84690684030332E-6</v>
      </c>
      <c r="AT96" s="117">
        <v>-5.0319383806654299E-6</v>
      </c>
      <c r="AU96" s="117">
        <v>0</v>
      </c>
      <c r="AV96" s="117">
        <v>-8.39756765699528E-8</v>
      </c>
      <c r="AW96" s="117">
        <v>2.1922386498522598E-6</v>
      </c>
      <c r="AX96" s="117">
        <v>9.9647655856076201E-8</v>
      </c>
      <c r="AY96" s="117">
        <v>0</v>
      </c>
      <c r="AZ96" s="117">
        <v>-5.5373236613318198E-8</v>
      </c>
      <c r="BA96" s="117">
        <v>-5.0448015512648903E-7</v>
      </c>
      <c r="BB96" s="117">
        <v>-2.7925346956375098E-8</v>
      </c>
      <c r="BC96" s="117">
        <v>2.8009711517443298E-7</v>
      </c>
      <c r="BD96" s="117">
        <v>0</v>
      </c>
      <c r="BE96" s="117">
        <v>2.5224369867723901E-7</v>
      </c>
      <c r="BF96" s="117">
        <v>-1.23703589909149E-6</v>
      </c>
      <c r="BG96" s="117">
        <v>-2.5158435892452499E-7</v>
      </c>
      <c r="BH96" s="117">
        <v>3.5217752055003098E-6</v>
      </c>
      <c r="BI96" s="117">
        <v>-2.1050192994931602E-8</v>
      </c>
      <c r="BJ96" s="117">
        <v>1.8244760852356099E-7</v>
      </c>
      <c r="BK96" s="117">
        <v>1.00676823493689E-7</v>
      </c>
      <c r="BL96" s="117">
        <v>-6.5222198586013401E-7</v>
      </c>
      <c r="BM96" s="117">
        <v>-3.77044501785501E-7</v>
      </c>
      <c r="BN96" s="117">
        <v>0</v>
      </c>
      <c r="BO96" s="117">
        <v>3.7602363390383001E-6</v>
      </c>
      <c r="BP96" s="117">
        <v>6.75936811363932E-8</v>
      </c>
      <c r="BQ96" s="117">
        <v>8.2447178996989497E-8</v>
      </c>
      <c r="BR96" s="117">
        <v>-9.5580695819269201E-7</v>
      </c>
      <c r="BS96" s="117">
        <v>-2.5060854935821502E-7</v>
      </c>
      <c r="BT96" s="117">
        <v>-1.46760241003787E-6</v>
      </c>
      <c r="BU96" s="117">
        <v>3.0403597750392503E-8</v>
      </c>
      <c r="BV96" s="117">
        <v>-1.6121549651276E-6</v>
      </c>
      <c r="BW96" s="117">
        <v>-1.41255436367449E-7</v>
      </c>
      <c r="BX96" s="117">
        <v>-7.5918023215170902E-8</v>
      </c>
      <c r="BY96" s="117">
        <v>5.7012884372820004E-6</v>
      </c>
      <c r="BZ96" s="117">
        <v>0</v>
      </c>
      <c r="CA96" s="117">
        <v>-1.03728258822131E-6</v>
      </c>
      <c r="CB96" s="117">
        <v>-5.4657748785087E-6</v>
      </c>
      <c r="CC96" s="117">
        <v>1.04952983054996E-7</v>
      </c>
      <c r="CD96" s="117">
        <v>-2.1902435976411101E-7</v>
      </c>
      <c r="CE96" s="117">
        <v>0</v>
      </c>
      <c r="CF96" s="117">
        <v>0</v>
      </c>
      <c r="CG96" s="117">
        <v>0</v>
      </c>
      <c r="CH96" s="117">
        <v>-7.17496117308938E-9</v>
      </c>
      <c r="CI96" s="117">
        <v>1.7492163688490499E-8</v>
      </c>
      <c r="CJ96" s="117">
        <v>-1.61312605286704E-8</v>
      </c>
      <c r="CK96" s="117">
        <v>2.29609304966706E-8</v>
      </c>
      <c r="CL96" s="117">
        <v>-2.5727444311976798E-9</v>
      </c>
      <c r="CM96" s="117">
        <v>6.6912476077724104E-8</v>
      </c>
      <c r="CN96" s="117">
        <v>-3.0225305295243302E-8</v>
      </c>
      <c r="CO96" s="117">
        <v>-1.0653770562702299E-7</v>
      </c>
      <c r="CP96" s="117">
        <v>-4.7356758013137103E-9</v>
      </c>
      <c r="CQ96" s="117">
        <v>-5.3284837796287005E-7</v>
      </c>
      <c r="CR96" s="117">
        <v>1.44159195372073E-6</v>
      </c>
      <c r="CS96" s="117">
        <v>2.0761564388056499E-8</v>
      </c>
      <c r="CT96" s="117">
        <v>7.0347009969225901E-8</v>
      </c>
      <c r="CU96" s="117">
        <v>-1.1964505195598599E-8</v>
      </c>
      <c r="CV96" s="117">
        <v>-6.4147685403106203E-9</v>
      </c>
      <c r="CW96" s="117">
        <v>-7.1113021833135406E-8</v>
      </c>
      <c r="CX96" s="117">
        <v>9.1369743358542407E-9</v>
      </c>
      <c r="CY96" s="117">
        <v>-3.70246284556914E-8</v>
      </c>
      <c r="CZ96" s="117">
        <v>-1.2639600188615899E-9</v>
      </c>
      <c r="DA96" s="117">
        <v>-1.8155492326855399E-7</v>
      </c>
      <c r="DB96" s="117">
        <v>5.6597336210995803E-8</v>
      </c>
      <c r="DC96" s="117">
        <v>-1.2822865637747999E-7</v>
      </c>
      <c r="DD96" s="117">
        <v>5.2310536365107003E-8</v>
      </c>
      <c r="DE96" s="117">
        <v>-1.12755906766506E-7</v>
      </c>
      <c r="DF96" s="117">
        <v>5.2488294543369896E-9</v>
      </c>
      <c r="DG96" s="117">
        <v>-1.6548922230753801E-8</v>
      </c>
      <c r="DH96" s="117">
        <v>2.33863507664936E-7</v>
      </c>
      <c r="DI96" s="117">
        <v>1.4393819256777001E-7</v>
      </c>
      <c r="DJ96" s="117">
        <v>-2.7106822801614898E-7</v>
      </c>
      <c r="DK96" s="117">
        <v>2.89721460330408E-7</v>
      </c>
      <c r="DL96" s="117">
        <v>7.4563658926092801E-8</v>
      </c>
      <c r="DM96" s="117">
        <v>1.5599326157439499E-7</v>
      </c>
      <c r="DN96" s="117">
        <v>3.5790068299313902E-8</v>
      </c>
      <c r="DO96" s="117">
        <v>4.2276583344853098E-8</v>
      </c>
      <c r="DP96" s="117">
        <v>-1.63652905435529E-7</v>
      </c>
      <c r="DQ96" s="117">
        <v>-2.5472268159608599E-8</v>
      </c>
      <c r="DR96" s="117">
        <v>6.41821114537098E-6</v>
      </c>
      <c r="DS96" s="117">
        <v>2.1301755589292898E-9</v>
      </c>
      <c r="DT96" s="117">
        <v>-3.1751725328063902E-6</v>
      </c>
      <c r="DU96" s="117">
        <v>-8.1331940622944502E-7</v>
      </c>
      <c r="DV96" s="117">
        <v>1.5697472285399599E-7</v>
      </c>
      <c r="DW96" s="117">
        <v>1.35625895947122E-7</v>
      </c>
      <c r="DX96" s="117">
        <v>1.5321123016419299E-7</v>
      </c>
      <c r="DY96" s="117">
        <v>2.9063737475593201E-8</v>
      </c>
      <c r="DZ96" s="117">
        <v>5.0751662037010401E-7</v>
      </c>
      <c r="EA96" s="117">
        <v>9.0589588191541695E-7</v>
      </c>
      <c r="EB96" s="117">
        <v>6.7994942638418098E-8</v>
      </c>
      <c r="EC96" s="117">
        <v>-3.1835450851600801E-7</v>
      </c>
      <c r="ED96" s="117">
        <v>-1.9752435072279601E-8</v>
      </c>
      <c r="EE96" s="117">
        <v>1.4207755769929901E-7</v>
      </c>
      <c r="EF96" s="117">
        <v>-4.0922080927159498E-9</v>
      </c>
      <c r="EG96" s="117">
        <v>4.0490028513650101E-7</v>
      </c>
      <c r="EH96" s="117">
        <v>3.4005774566047701E-8</v>
      </c>
      <c r="EI96" s="117">
        <v>2.11049439732032E-7</v>
      </c>
      <c r="EJ96" s="117">
        <v>1.62863174926757E-7</v>
      </c>
      <c r="EK96" s="117">
        <v>3.0206957615338697E-7</v>
      </c>
      <c r="EL96" s="117">
        <v>-1.4988883614012501E-9</v>
      </c>
      <c r="EM96" s="117">
        <v>7.0165452044976197E-7</v>
      </c>
      <c r="EN96" s="117">
        <v>1.73998376776225E-6</v>
      </c>
      <c r="EO96" s="117">
        <v>-6.0811397642861798E-7</v>
      </c>
      <c r="EP96" s="117">
        <v>1.58628580721978E-7</v>
      </c>
      <c r="EQ96" s="117">
        <v>-3.0178130506033603E-7</v>
      </c>
      <c r="ER96" s="117">
        <v>-1.1881116815550201E-6</v>
      </c>
      <c r="ES96" s="120">
        <v>4.6749594430482998E-7</v>
      </c>
    </row>
    <row r="97" spans="7:149" x14ac:dyDescent="0.25">
      <c r="G97" s="205"/>
      <c r="H97" s="7" t="s">
        <v>225</v>
      </c>
      <c r="I97" s="22" cm="1">
        <f t="array" aca="1" ref="I97" ca="1">INDIRECT("I"&amp;M97)*INDIRECT("I"&amp;N97)</f>
        <v>0</v>
      </c>
      <c r="J97" s="23">
        <v>1.23349903799341E-2</v>
      </c>
      <c r="K97" s="12" t="str">
        <f t="shared" si="9"/>
        <v>age</v>
      </c>
      <c r="L97" s="12" t="str">
        <f t="shared" si="8"/>
        <v>PrD</v>
      </c>
      <c r="M97" s="7">
        <f t="shared" si="10"/>
        <v>20</v>
      </c>
      <c r="N97" s="7">
        <f t="shared" si="11"/>
        <v>74</v>
      </c>
      <c r="P97" s="7" t="str">
        <f t="shared" si="6"/>
        <v>X</v>
      </c>
      <c r="Q97" s="7" t="str">
        <f t="shared" si="7"/>
        <v>X</v>
      </c>
      <c r="R97" s="7" t="str">
        <v>age_PrD</v>
      </c>
      <c r="S97" s="128" t="s">
        <v>225</v>
      </c>
      <c r="T97" s="117">
        <v>-3.2732833263867999E-7</v>
      </c>
      <c r="U97" s="117">
        <v>-4.3022809643468196E-6</v>
      </c>
      <c r="V97" s="117">
        <v>5.0979528596455097E-8</v>
      </c>
      <c r="W97" s="117">
        <v>-4.7906108395443996E-10</v>
      </c>
      <c r="X97" s="117">
        <v>-4.43522183756145E-8</v>
      </c>
      <c r="Y97" s="117">
        <v>1.29768863714797E-7</v>
      </c>
      <c r="Z97" s="117">
        <v>-5.7321095709251204E-6</v>
      </c>
      <c r="AA97" s="117">
        <v>-9.0031418273991302E-10</v>
      </c>
      <c r="AB97" s="117">
        <v>6.2058415719504099E-9</v>
      </c>
      <c r="AC97" s="117">
        <v>-1.0994361351849301E-6</v>
      </c>
      <c r="AD97" s="117">
        <v>1.0823167697782601E-7</v>
      </c>
      <c r="AE97" s="117">
        <v>7.2680687779753005E-8</v>
      </c>
      <c r="AF97" s="117">
        <v>-8.8904614839220594E-8</v>
      </c>
      <c r="AG97" s="117">
        <v>-3.23340278144661E-6</v>
      </c>
      <c r="AH97" s="117">
        <v>-1.78750986483466E-8</v>
      </c>
      <c r="AI97" s="117">
        <v>-1.29816254681535E-5</v>
      </c>
      <c r="AJ97" s="117">
        <v>-4.6677622239312801E-7</v>
      </c>
      <c r="AK97" s="117">
        <v>-4.9253491225953805E-7</v>
      </c>
      <c r="AL97" s="117">
        <v>8.6593448073550896E-7</v>
      </c>
      <c r="AM97" s="117">
        <v>8.6983208543498101E-8</v>
      </c>
      <c r="AN97" s="117">
        <v>-1.5422721299576E-6</v>
      </c>
      <c r="AO97" s="117">
        <v>4.9386591925152701E-8</v>
      </c>
      <c r="AP97" s="117">
        <v>-8.4150283376480493E-6</v>
      </c>
      <c r="AQ97" s="117">
        <v>3.53819597122606E-7</v>
      </c>
      <c r="AR97" s="117">
        <v>0</v>
      </c>
      <c r="AS97" s="117">
        <v>7.5637592696663802E-6</v>
      </c>
      <c r="AT97" s="117">
        <v>-6.7826375631091301E-6</v>
      </c>
      <c r="AU97" s="117">
        <v>0</v>
      </c>
      <c r="AV97" s="117">
        <v>-5.4128749516774298E-7</v>
      </c>
      <c r="AW97" s="117">
        <v>1.0459082773730899E-5</v>
      </c>
      <c r="AX97" s="117">
        <v>-6.3527524316014096E-7</v>
      </c>
      <c r="AY97" s="117">
        <v>0</v>
      </c>
      <c r="AZ97" s="117">
        <v>-4.00194562863116E-7</v>
      </c>
      <c r="BA97" s="117">
        <v>3.1117205825743702E-6</v>
      </c>
      <c r="BB97" s="117">
        <v>6.1346264411920795E-8</v>
      </c>
      <c r="BC97" s="117">
        <v>1.2596371505716401E-5</v>
      </c>
      <c r="BD97" s="117">
        <v>0</v>
      </c>
      <c r="BE97" s="117">
        <v>-3.6786803240693202E-7</v>
      </c>
      <c r="BF97" s="117">
        <v>6.4712094809788402E-6</v>
      </c>
      <c r="BG97" s="117">
        <v>3.7409302499439301E-7</v>
      </c>
      <c r="BH97" s="117">
        <v>-1.52656899059188E-6</v>
      </c>
      <c r="BI97" s="117">
        <v>8.6116090659672102E-8</v>
      </c>
      <c r="BJ97" s="117">
        <v>1.0234490109875301E-5</v>
      </c>
      <c r="BK97" s="117">
        <v>1.06964252256741E-7</v>
      </c>
      <c r="BL97" s="117">
        <v>-2.4572868693501899E-7</v>
      </c>
      <c r="BM97" s="117">
        <v>1.4304182802186699E-6</v>
      </c>
      <c r="BN97" s="117">
        <v>0</v>
      </c>
      <c r="BO97" s="117">
        <v>4.4182554182459999E-6</v>
      </c>
      <c r="BP97" s="117">
        <v>3.0321927059367998E-7</v>
      </c>
      <c r="BQ97" s="117">
        <v>2.2710384616319099E-8</v>
      </c>
      <c r="BR97" s="117">
        <v>2.01106163832438E-7</v>
      </c>
      <c r="BS97" s="117">
        <v>3.9845431255427501E-7</v>
      </c>
      <c r="BT97" s="117">
        <v>-6.1082778505174898E-7</v>
      </c>
      <c r="BU97" s="117">
        <v>-7.1181883686584705E-8</v>
      </c>
      <c r="BV97" s="118">
        <v>-1.5998800463855301E-4</v>
      </c>
      <c r="BW97" s="117">
        <v>2.4053877350062301E-8</v>
      </c>
      <c r="BX97" s="117">
        <v>-1.2044345726229101E-7</v>
      </c>
      <c r="BY97" s="117">
        <v>-1.72813510357926E-6</v>
      </c>
      <c r="BZ97" s="117">
        <v>0</v>
      </c>
      <c r="CA97" s="117">
        <v>-1.18064904049101E-6</v>
      </c>
      <c r="CB97" s="117">
        <v>-5.0259814981412498E-6</v>
      </c>
      <c r="CC97" s="117">
        <v>1.4266511210231999E-7</v>
      </c>
      <c r="CD97" s="117">
        <v>-2.3996948520614901E-7</v>
      </c>
      <c r="CE97" s="117">
        <v>0</v>
      </c>
      <c r="CF97" s="117">
        <v>0</v>
      </c>
      <c r="CG97" s="117">
        <v>0</v>
      </c>
      <c r="CH97" s="117">
        <v>-4.4303076741831698E-9</v>
      </c>
      <c r="CI97" s="117">
        <v>-9.1371308344394501E-8</v>
      </c>
      <c r="CJ97" s="117">
        <v>-4.7048879591007E-8</v>
      </c>
      <c r="CK97" s="117">
        <v>-1.01051198072664E-7</v>
      </c>
      <c r="CL97" s="117">
        <v>-1.4089201897440201E-7</v>
      </c>
      <c r="CM97" s="117">
        <v>9.7404965719294605E-8</v>
      </c>
      <c r="CN97" s="117">
        <v>-1.4194152915041399E-7</v>
      </c>
      <c r="CO97" s="117">
        <v>7.6800111829721994E-8</v>
      </c>
      <c r="CP97" s="117">
        <v>6.0015481367444305E-8</v>
      </c>
      <c r="CQ97" s="117">
        <v>1.1808630804178E-7</v>
      </c>
      <c r="CR97" s="117">
        <v>2.0761564388017099E-8</v>
      </c>
      <c r="CS97" s="117">
        <v>2.12154972007294E-6</v>
      </c>
      <c r="CT97" s="117">
        <v>6.8508732800908895E-8</v>
      </c>
      <c r="CU97" s="117">
        <v>1.8626321112644299E-7</v>
      </c>
      <c r="CV97" s="117">
        <v>-1.6575396929552499E-7</v>
      </c>
      <c r="CW97" s="117">
        <v>2.5306411059975299E-9</v>
      </c>
      <c r="CX97" s="117">
        <v>-4.4033484251368598E-8</v>
      </c>
      <c r="CY97" s="117">
        <v>-2.5508208440271E-8</v>
      </c>
      <c r="CZ97" s="117">
        <v>3.7293452694451801E-8</v>
      </c>
      <c r="DA97" s="117">
        <v>-9.1619676629983395E-10</v>
      </c>
      <c r="DB97" s="117">
        <v>2.1714049916626101E-8</v>
      </c>
      <c r="DC97" s="117">
        <v>1.2066410290209599E-7</v>
      </c>
      <c r="DD97" s="117">
        <v>-1.20784083153333E-8</v>
      </c>
      <c r="DE97" s="117">
        <v>1.33066749825927E-7</v>
      </c>
      <c r="DF97" s="117">
        <v>8.6135265747716195E-8</v>
      </c>
      <c r="DG97" s="117">
        <v>2.7287960144415998E-9</v>
      </c>
      <c r="DH97" s="117">
        <v>1.6777839261593801E-7</v>
      </c>
      <c r="DI97" s="117">
        <v>-1.2436826165085301E-7</v>
      </c>
      <c r="DJ97" s="117">
        <v>-2.0458902509832301E-8</v>
      </c>
      <c r="DK97" s="117">
        <v>-1.45367473418278E-7</v>
      </c>
      <c r="DL97" s="117">
        <v>-4.7877782974630296E-7</v>
      </c>
      <c r="DM97" s="117">
        <v>4.2531538359523899E-7</v>
      </c>
      <c r="DN97" s="117">
        <v>-1.2743933469491499E-7</v>
      </c>
      <c r="DO97" s="117">
        <v>4.0253534528505603E-7</v>
      </c>
      <c r="DP97" s="117">
        <v>1.8461454429915899E-7</v>
      </c>
      <c r="DQ97" s="117">
        <v>-1.4323918007057801E-7</v>
      </c>
      <c r="DR97" s="117">
        <v>3.6376285838928699E-7</v>
      </c>
      <c r="DS97" s="117">
        <v>-1.1706948355949E-7</v>
      </c>
      <c r="DT97" s="117">
        <v>-1.3219515396530199E-6</v>
      </c>
      <c r="DU97" s="117">
        <v>5.7989770918259997E-7</v>
      </c>
      <c r="DV97" s="117">
        <v>4.0380687940285599E-7</v>
      </c>
      <c r="DW97" s="117">
        <v>-4.4331692867336102E-7</v>
      </c>
      <c r="DX97" s="117">
        <v>-1.15321029725479E-7</v>
      </c>
      <c r="DY97" s="117">
        <v>-3.74661722292945E-8</v>
      </c>
      <c r="DZ97" s="117">
        <v>-4.0213313475906201E-7</v>
      </c>
      <c r="EA97" s="117">
        <v>1.1618527473654501E-6</v>
      </c>
      <c r="EB97" s="117">
        <v>-2.8413597919398799E-7</v>
      </c>
      <c r="EC97" s="117">
        <v>7.2559786033830798E-7</v>
      </c>
      <c r="ED97" s="117">
        <v>1.8081281078767801E-7</v>
      </c>
      <c r="EE97" s="117">
        <v>3.3816976273586199E-7</v>
      </c>
      <c r="EF97" s="117">
        <v>1.2521436849498E-6</v>
      </c>
      <c r="EG97" s="117">
        <v>6.5121473770228899E-7</v>
      </c>
      <c r="EH97" s="117">
        <v>1.334129706142E-7</v>
      </c>
      <c r="EI97" s="117">
        <v>-3.7096778426385198E-7</v>
      </c>
      <c r="EJ97" s="117">
        <v>-1.9819638016051302E-6</v>
      </c>
      <c r="EK97" s="117">
        <v>-8.9802330249416003E-7</v>
      </c>
      <c r="EL97" s="117">
        <v>4.1727136069152203E-7</v>
      </c>
      <c r="EM97" s="117">
        <v>2.2375181020677599E-7</v>
      </c>
      <c r="EN97" s="117">
        <v>-8.3363780699947196E-7</v>
      </c>
      <c r="EO97" s="117">
        <v>3.5871235593927098E-6</v>
      </c>
      <c r="EP97" s="117">
        <v>1.0405807952100099E-6</v>
      </c>
      <c r="EQ97" s="117">
        <v>1.0201784349222801E-6</v>
      </c>
      <c r="ER97" s="117">
        <v>1.06168817131102E-6</v>
      </c>
      <c r="ES97" s="120">
        <v>2.9205950649853102E-6</v>
      </c>
    </row>
    <row r="98" spans="7:149" x14ac:dyDescent="0.25">
      <c r="G98" s="205"/>
      <c r="H98" s="7" t="s">
        <v>226</v>
      </c>
      <c r="I98" s="22" cm="1">
        <f t="array" aca="1" ref="I98" ca="1">INDIRECT("I"&amp;M98)*INDIRECT("I"&amp;N98)</f>
        <v>0</v>
      </c>
      <c r="J98" s="23">
        <v>-1.8086997993294301E-2</v>
      </c>
      <c r="K98" s="12" t="str">
        <f t="shared" si="9"/>
        <v>age</v>
      </c>
      <c r="L98" s="12" t="str">
        <f t="shared" si="8"/>
        <v>SLD</v>
      </c>
      <c r="M98" s="7">
        <f t="shared" si="10"/>
        <v>20</v>
      </c>
      <c r="N98" s="7">
        <f t="shared" si="11"/>
        <v>80</v>
      </c>
      <c r="P98" s="7" t="str">
        <f t="shared" si="6"/>
        <v>X</v>
      </c>
      <c r="Q98" s="7" t="str">
        <f t="shared" si="7"/>
        <v>X</v>
      </c>
      <c r="R98" s="7" t="str">
        <v>age_SLD</v>
      </c>
      <c r="S98" s="128" t="s">
        <v>226</v>
      </c>
      <c r="T98" s="117">
        <v>-2.20252774780826E-7</v>
      </c>
      <c r="U98" s="117">
        <v>1.76661849209972E-6</v>
      </c>
      <c r="V98" s="117">
        <v>-7.8646765186348503E-8</v>
      </c>
      <c r="W98" s="117">
        <v>7.7902847849462906E-8</v>
      </c>
      <c r="X98" s="117">
        <v>2.65778350582864E-8</v>
      </c>
      <c r="Y98" s="117">
        <v>-4.6472601425020999E-7</v>
      </c>
      <c r="Z98" s="117">
        <v>-6.0299886564644697E-8</v>
      </c>
      <c r="AA98" s="117">
        <v>7.0645478104459799E-7</v>
      </c>
      <c r="AB98" s="117">
        <v>-4.28777520673419E-7</v>
      </c>
      <c r="AC98" s="117">
        <v>1.14268723207215E-6</v>
      </c>
      <c r="AD98" s="117">
        <v>-5.5752221903980502E-7</v>
      </c>
      <c r="AE98" s="117">
        <v>8.1355295667790903E-8</v>
      </c>
      <c r="AF98" s="117">
        <v>-4.2513605576289398E-7</v>
      </c>
      <c r="AG98" s="117">
        <v>7.7728074803598996E-6</v>
      </c>
      <c r="AH98" s="117">
        <v>-3.1808307937179902E-7</v>
      </c>
      <c r="AI98" s="117">
        <v>9.0642171731893694E-6</v>
      </c>
      <c r="AJ98" s="117">
        <v>2.6007082126809502E-7</v>
      </c>
      <c r="AK98" s="117">
        <v>-6.0445843186178104E-7</v>
      </c>
      <c r="AL98" s="117">
        <v>1.6588275798996399E-6</v>
      </c>
      <c r="AM98" s="117">
        <v>-4.9123649365653501E-7</v>
      </c>
      <c r="AN98" s="117">
        <v>-5.0971202025004102E-6</v>
      </c>
      <c r="AO98" s="117">
        <v>2.3353189342619599E-7</v>
      </c>
      <c r="AP98" s="117">
        <v>-5.0327787578869996E-6</v>
      </c>
      <c r="AQ98" s="117">
        <v>-3.4214841155046801E-7</v>
      </c>
      <c r="AR98" s="117">
        <v>0</v>
      </c>
      <c r="AS98" s="117">
        <v>-7.7335880093005408E-6</v>
      </c>
      <c r="AT98" s="117">
        <v>8.2199870179351295E-5</v>
      </c>
      <c r="AU98" s="117">
        <v>0</v>
      </c>
      <c r="AV98" s="117">
        <v>6.3532363940380397E-7</v>
      </c>
      <c r="AW98" s="117">
        <v>-6.0843224897568299E-6</v>
      </c>
      <c r="AX98" s="117">
        <v>8.6669280024142602E-7</v>
      </c>
      <c r="AY98" s="117">
        <v>0</v>
      </c>
      <c r="AZ98" s="117">
        <v>-5.1299978417461898E-7</v>
      </c>
      <c r="BA98" s="117">
        <v>-3.5988855535999699E-6</v>
      </c>
      <c r="BB98" s="117">
        <v>4.2451312967104501E-8</v>
      </c>
      <c r="BC98" s="117">
        <v>1.1359290209772699E-5</v>
      </c>
      <c r="BD98" s="117">
        <v>0</v>
      </c>
      <c r="BE98" s="117">
        <v>-1.45124487276458E-5</v>
      </c>
      <c r="BF98" s="117">
        <v>-1.3674552827335299E-6</v>
      </c>
      <c r="BG98" s="117">
        <v>-6.6599479682873797E-8</v>
      </c>
      <c r="BH98" s="117">
        <v>1.1960650689217299E-5</v>
      </c>
      <c r="BI98" s="117">
        <v>-4.6549122819646699E-7</v>
      </c>
      <c r="BJ98" s="117">
        <v>-4.3710199747167101E-6</v>
      </c>
      <c r="BK98" s="117">
        <v>3.33123826782036E-7</v>
      </c>
      <c r="BL98" s="117">
        <v>4.9410730446139196E-7</v>
      </c>
      <c r="BM98" s="117">
        <v>-5.2682158472362504E-6</v>
      </c>
      <c r="BN98" s="117">
        <v>0</v>
      </c>
      <c r="BO98" s="117">
        <v>4.6726069488585799E-6</v>
      </c>
      <c r="BP98" s="117">
        <v>-3.8222628764303801E-7</v>
      </c>
      <c r="BQ98" s="117">
        <v>-3.9473792176040199E-7</v>
      </c>
      <c r="BR98" s="117">
        <v>6.3823134254044997E-7</v>
      </c>
      <c r="BS98" s="117">
        <v>1.9040342179527599E-5</v>
      </c>
      <c r="BT98" s="117">
        <v>-8.1289752384347998E-8</v>
      </c>
      <c r="BU98" s="117">
        <v>5.8855926625671803E-8</v>
      </c>
      <c r="BV98" s="117">
        <v>-5.1437154876187198E-6</v>
      </c>
      <c r="BW98" s="117">
        <v>-1.9937692526848699E-7</v>
      </c>
      <c r="BX98" s="117">
        <v>2.5342122787320601E-7</v>
      </c>
      <c r="BY98" s="117">
        <v>1.3469403568866199E-6</v>
      </c>
      <c r="BZ98" s="117">
        <v>0</v>
      </c>
      <c r="CA98" s="117">
        <v>-4.4179376033212303E-6</v>
      </c>
      <c r="CB98" s="118">
        <v>-3.7047513305166598E-4</v>
      </c>
      <c r="CC98" s="117">
        <v>1.7765269140572701E-7</v>
      </c>
      <c r="CD98" s="117">
        <v>5.9578949774360196E-7</v>
      </c>
      <c r="CE98" s="117">
        <v>0</v>
      </c>
      <c r="CF98" s="117">
        <v>0</v>
      </c>
      <c r="CG98" s="117">
        <v>0</v>
      </c>
      <c r="CH98" s="117">
        <v>3.6394867960144499E-9</v>
      </c>
      <c r="CI98" s="117">
        <v>-6.8007988829292499E-9</v>
      </c>
      <c r="CJ98" s="117">
        <v>-3.2645577048433603E-8</v>
      </c>
      <c r="CK98" s="117">
        <v>1.0283134069757701E-7</v>
      </c>
      <c r="CL98" s="117">
        <v>5.9447353994171E-8</v>
      </c>
      <c r="CM98" s="117">
        <v>-1.16303970991356E-6</v>
      </c>
      <c r="CN98" s="117">
        <v>8.77933003186307E-8</v>
      </c>
      <c r="CO98" s="117">
        <v>-1.3345279735589799E-8</v>
      </c>
      <c r="CP98" s="117">
        <v>-2.32181306891649E-8</v>
      </c>
      <c r="CQ98" s="117">
        <v>6.4117335552467196E-8</v>
      </c>
      <c r="CR98" s="117">
        <v>7.0347009969206896E-8</v>
      </c>
      <c r="CS98" s="117">
        <v>6.8508732800892894E-8</v>
      </c>
      <c r="CT98" s="117">
        <v>5.8046188082427502E-6</v>
      </c>
      <c r="CU98" s="117">
        <v>-1.2408518411796101E-7</v>
      </c>
      <c r="CV98" s="117">
        <v>-1.4980221102206601E-7</v>
      </c>
      <c r="CW98" s="117">
        <v>-4.4065551477024097E-9</v>
      </c>
      <c r="CX98" s="117">
        <v>5.7791515877890503E-8</v>
      </c>
      <c r="CY98" s="117">
        <v>7.2387388789113499E-8</v>
      </c>
      <c r="CZ98" s="117">
        <v>-1.0635212206689601E-7</v>
      </c>
      <c r="DA98" s="117">
        <v>-2.2958904126079799E-8</v>
      </c>
      <c r="DB98" s="117">
        <v>-2.1328391104907501E-7</v>
      </c>
      <c r="DC98" s="117">
        <v>-1.6565786810460399E-8</v>
      </c>
      <c r="DD98" s="117">
        <v>-4.0036687738141997E-8</v>
      </c>
      <c r="DE98" s="117">
        <v>3.14357708580914E-7</v>
      </c>
      <c r="DF98" s="117">
        <v>-4.2911867080296501E-7</v>
      </c>
      <c r="DG98" s="117">
        <v>-1.0968937122160599E-7</v>
      </c>
      <c r="DH98" s="117">
        <v>-7.0990572037645095E-8</v>
      </c>
      <c r="DI98" s="117">
        <v>-1.00215398502128E-6</v>
      </c>
      <c r="DJ98" s="117">
        <v>4.3760547050346002E-7</v>
      </c>
      <c r="DK98" s="117">
        <v>-8.0287980280424304E-7</v>
      </c>
      <c r="DL98" s="117">
        <v>1.02739438735191E-6</v>
      </c>
      <c r="DM98" s="117">
        <v>-3.2989313744317197E-7</v>
      </c>
      <c r="DN98" s="117">
        <v>1.94163873521607E-7</v>
      </c>
      <c r="DO98" s="117">
        <v>-2.5841308561172501E-8</v>
      </c>
      <c r="DP98" s="117">
        <v>9.6666587085351393E-9</v>
      </c>
      <c r="DQ98" s="117">
        <v>7.6994684378214704E-8</v>
      </c>
      <c r="DR98" s="117">
        <v>-7.3653812004500801E-7</v>
      </c>
      <c r="DS98" s="117">
        <v>4.8487478704237402E-7</v>
      </c>
      <c r="DT98" s="117">
        <v>-4.6388010226826899E-7</v>
      </c>
      <c r="DU98" s="117">
        <v>-8.6456337453768905E-6</v>
      </c>
      <c r="DV98" s="117">
        <v>4.08463892347997E-7</v>
      </c>
      <c r="DW98" s="117">
        <v>1.4077348379283501E-7</v>
      </c>
      <c r="DX98" s="117">
        <v>-2.13605106354791E-7</v>
      </c>
      <c r="DY98" s="117">
        <v>6.3504721620507401E-7</v>
      </c>
      <c r="DZ98" s="117">
        <v>1.7754273233370501E-7</v>
      </c>
      <c r="EA98" s="117">
        <v>1.20712648455417E-6</v>
      </c>
      <c r="EB98" s="117">
        <v>-4.7797280179876195E-7</v>
      </c>
      <c r="EC98" s="117">
        <v>1.8092494586041399E-6</v>
      </c>
      <c r="ED98" s="117">
        <v>-2.1275679274603501E-6</v>
      </c>
      <c r="EE98" s="117">
        <v>1.7303415658320799E-6</v>
      </c>
      <c r="EF98" s="117">
        <v>3.2545010894135299E-7</v>
      </c>
      <c r="EG98" s="117">
        <v>3.77585332741158E-7</v>
      </c>
      <c r="EH98" s="117">
        <v>2.5166328594062799E-7</v>
      </c>
      <c r="EI98" s="117">
        <v>-7.4813545655835196E-6</v>
      </c>
      <c r="EJ98" s="117">
        <v>-3.6142837486402402E-6</v>
      </c>
      <c r="EK98" s="117">
        <v>2.96625637005239E-6</v>
      </c>
      <c r="EL98" s="117">
        <v>-3.0735319639607102E-6</v>
      </c>
      <c r="EM98" s="117">
        <v>2.1693885351778599E-6</v>
      </c>
      <c r="EN98" s="117">
        <v>5.4259940780114395E-7</v>
      </c>
      <c r="EO98" s="117">
        <v>4.2620987908528998E-5</v>
      </c>
      <c r="EP98" s="117">
        <v>5.9848794023527404E-7</v>
      </c>
      <c r="EQ98" s="117">
        <v>-3.0349037052168499E-7</v>
      </c>
      <c r="ER98" s="117">
        <v>-2.45884143874152E-6</v>
      </c>
      <c r="ES98" s="120">
        <v>-8.8504549388272903E-6</v>
      </c>
    </row>
    <row r="99" spans="7:149" x14ac:dyDescent="0.25">
      <c r="G99" s="205"/>
      <c r="H99" s="7" t="s">
        <v>227</v>
      </c>
      <c r="I99" s="22" cm="1">
        <f t="array" aca="1" ref="I99" ca="1">INDIRECT("I"&amp;M99)*INDIRECT("I"&amp;N99)</f>
        <v>0</v>
      </c>
      <c r="J99" s="23">
        <v>-9.9192531318657504E-3</v>
      </c>
      <c r="K99" s="12" t="str">
        <f t="shared" si="9"/>
        <v>age</v>
      </c>
      <c r="L99" s="12" t="str">
        <f t="shared" si="8"/>
        <v>SmokerCurrent</v>
      </c>
      <c r="M99" s="7">
        <f t="shared" si="10"/>
        <v>20</v>
      </c>
      <c r="N99" s="7">
        <f t="shared" si="11"/>
        <v>35</v>
      </c>
      <c r="P99" s="7" t="str">
        <f t="shared" si="6"/>
        <v>X</v>
      </c>
      <c r="Q99" s="7" t="str">
        <f t="shared" si="7"/>
        <v>X</v>
      </c>
      <c r="R99" s="7" t="str">
        <v>age_SmokerCurrent</v>
      </c>
      <c r="S99" s="128" t="s">
        <v>227</v>
      </c>
      <c r="T99" s="117">
        <v>-3.8576627378433702E-7</v>
      </c>
      <c r="U99" s="117">
        <v>1.2266673245440001E-5</v>
      </c>
      <c r="V99" s="117">
        <v>3.1769230862528601E-7</v>
      </c>
      <c r="W99" s="117">
        <v>-7.2474556131500498E-8</v>
      </c>
      <c r="X99" s="117">
        <v>1.6043603077640199E-7</v>
      </c>
      <c r="Y99" s="117">
        <v>-4.34275778317508E-7</v>
      </c>
      <c r="Z99" s="117">
        <v>-4.7853753301005403E-6</v>
      </c>
      <c r="AA99" s="117">
        <v>-5.5005378788769297E-7</v>
      </c>
      <c r="AB99" s="117">
        <v>-3.5860665387723998E-7</v>
      </c>
      <c r="AC99" s="117">
        <v>-1.7789510898535901E-8</v>
      </c>
      <c r="AD99" s="117">
        <v>-1.5478468563513499E-7</v>
      </c>
      <c r="AE99" s="117">
        <v>-2.9894691481275102E-7</v>
      </c>
      <c r="AF99" s="117">
        <v>3.9240240372724397E-8</v>
      </c>
      <c r="AG99" s="117">
        <v>3.8962041937677502E-6</v>
      </c>
      <c r="AH99" s="117">
        <v>3.2114186367371699E-7</v>
      </c>
      <c r="AI99" s="118">
        <v>-1.65300865801773E-4</v>
      </c>
      <c r="AJ99" s="117">
        <v>1.01901468987709E-7</v>
      </c>
      <c r="AK99" s="117">
        <v>1.26729900090141E-6</v>
      </c>
      <c r="AL99" s="117">
        <v>9.1362049144933703E-7</v>
      </c>
      <c r="AM99" s="117">
        <v>-2.2850613009687999E-7</v>
      </c>
      <c r="AN99" s="117">
        <v>7.5856917109214004E-7</v>
      </c>
      <c r="AO99" s="117">
        <v>9.5332012704823898E-8</v>
      </c>
      <c r="AP99" s="117">
        <v>1.7300533334191E-5</v>
      </c>
      <c r="AQ99" s="117">
        <v>-5.5945490107200499E-7</v>
      </c>
      <c r="AR99" s="117">
        <v>0</v>
      </c>
      <c r="AS99" s="117">
        <v>-1.3516987837381101E-5</v>
      </c>
      <c r="AT99" s="117">
        <v>3.7110811171588398E-5</v>
      </c>
      <c r="AU99" s="117">
        <v>0</v>
      </c>
      <c r="AV99" s="117">
        <v>-5.3415720222552705E-7</v>
      </c>
      <c r="AW99" s="117">
        <v>2.0209268805251499E-6</v>
      </c>
      <c r="AX99" s="117">
        <v>-2.2435766071979699E-7</v>
      </c>
      <c r="AY99" s="117">
        <v>0</v>
      </c>
      <c r="AZ99" s="117">
        <v>4.45302814982071E-7</v>
      </c>
      <c r="BA99" s="117">
        <v>-3.53207775513644E-6</v>
      </c>
      <c r="BB99" s="117">
        <v>-1.8501433534587099E-7</v>
      </c>
      <c r="BC99" s="117">
        <v>-7.1301565410163898E-6</v>
      </c>
      <c r="BD99" s="117">
        <v>0</v>
      </c>
      <c r="BE99" s="117">
        <v>1.4694493315093101E-6</v>
      </c>
      <c r="BF99" s="117">
        <v>9.8997135356952098E-6</v>
      </c>
      <c r="BG99" s="117">
        <v>-9.7321114030922796E-8</v>
      </c>
      <c r="BH99" s="117">
        <v>-2.2728659650246901E-6</v>
      </c>
      <c r="BI99" s="117">
        <v>7.8501384629722501E-8</v>
      </c>
      <c r="BJ99" s="117">
        <v>-6.93786631477376E-6</v>
      </c>
      <c r="BK99" s="117">
        <v>2.99093411583848E-7</v>
      </c>
      <c r="BL99" s="117">
        <v>1.07391420745005E-6</v>
      </c>
      <c r="BM99" s="117">
        <v>-2.9003728358040101E-6</v>
      </c>
      <c r="BN99" s="117">
        <v>0</v>
      </c>
      <c r="BO99" s="117">
        <v>-3.6846809645422599E-6</v>
      </c>
      <c r="BP99" s="117">
        <v>-4.9716917597876401E-7</v>
      </c>
      <c r="BQ99" s="117">
        <v>3.9539039603238902E-8</v>
      </c>
      <c r="BR99" s="117">
        <v>2.4386219303624399E-6</v>
      </c>
      <c r="BS99" s="117">
        <v>-8.3166835081893197E-7</v>
      </c>
      <c r="BT99" s="117">
        <v>-9.58946438952744E-8</v>
      </c>
      <c r="BU99" s="117">
        <v>-4.3733570545517598E-7</v>
      </c>
      <c r="BV99" s="117">
        <v>-1.38729960875688E-5</v>
      </c>
      <c r="BW99" s="117">
        <v>-1.18107243408265E-8</v>
      </c>
      <c r="BX99" s="117">
        <v>-2.0004818210180599E-7</v>
      </c>
      <c r="BY99" s="117">
        <v>-1.687250167578E-5</v>
      </c>
      <c r="BZ99" s="117">
        <v>0</v>
      </c>
      <c r="CA99" s="117">
        <v>2.3504013801106902E-6</v>
      </c>
      <c r="CB99" s="117">
        <v>6.9709864847254299E-6</v>
      </c>
      <c r="CC99" s="117">
        <v>1.7413855925824201E-6</v>
      </c>
      <c r="CD99" s="117">
        <v>3.1461125101509902E-7</v>
      </c>
      <c r="CE99" s="117">
        <v>0</v>
      </c>
      <c r="CF99" s="117">
        <v>0</v>
      </c>
      <c r="CG99" s="117">
        <v>0</v>
      </c>
      <c r="CH99" s="117">
        <v>6.5276402314046797E-9</v>
      </c>
      <c r="CI99" s="117">
        <v>-1.5088813402704E-7</v>
      </c>
      <c r="CJ99" s="117">
        <v>4.4051094415268701E-8</v>
      </c>
      <c r="CK99" s="117">
        <v>1.85313175823183E-7</v>
      </c>
      <c r="CL99" s="117">
        <v>9.6819287690558603E-8</v>
      </c>
      <c r="CM99" s="117">
        <v>-5.3404700130624595E-7</v>
      </c>
      <c r="CN99" s="117">
        <v>-2.2977703214782899E-8</v>
      </c>
      <c r="CO99" s="117">
        <v>6.4235532640582302E-8</v>
      </c>
      <c r="CP99" s="117">
        <v>-1.70068508601461E-7</v>
      </c>
      <c r="CQ99" s="117">
        <v>-2.3670159761838799E-7</v>
      </c>
      <c r="CR99" s="117">
        <v>-1.19645051956072E-8</v>
      </c>
      <c r="CS99" s="117">
        <v>1.86263211126418E-7</v>
      </c>
      <c r="CT99" s="117">
        <v>-1.24085184117955E-7</v>
      </c>
      <c r="CU99" s="117">
        <v>2.4898428050517199E-6</v>
      </c>
      <c r="CV99" s="117">
        <v>9.6157812269906903E-8</v>
      </c>
      <c r="CW99" s="117">
        <v>2.22906826997525E-7</v>
      </c>
      <c r="CX99" s="117">
        <v>4.0676276074984202E-8</v>
      </c>
      <c r="CY99" s="117">
        <v>6.6455560126476394E-8</v>
      </c>
      <c r="CZ99" s="117">
        <v>-5.4228677719405499E-8</v>
      </c>
      <c r="DA99" s="117">
        <v>1.5015934458095299E-8</v>
      </c>
      <c r="DB99" s="117">
        <v>7.1139858463728094E-8</v>
      </c>
      <c r="DC99" s="117">
        <v>5.7787641353795898E-7</v>
      </c>
      <c r="DD99" s="117">
        <v>-5.16341992794802E-8</v>
      </c>
      <c r="DE99" s="117">
        <v>3.0618958024259101E-7</v>
      </c>
      <c r="DF99" s="117">
        <v>-2.05951222010201E-7</v>
      </c>
      <c r="DG99" s="117">
        <v>8.6746144684411205E-8</v>
      </c>
      <c r="DH99" s="117">
        <v>-4.5332627338206901E-7</v>
      </c>
      <c r="DI99" s="117">
        <v>2.6782067995730398E-7</v>
      </c>
      <c r="DJ99" s="117">
        <v>-1.3934622372573701E-7</v>
      </c>
      <c r="DK99" s="117">
        <v>-7.51880531245418E-7</v>
      </c>
      <c r="DL99" s="117">
        <v>7.0304481332654805E-7</v>
      </c>
      <c r="DM99" s="117">
        <v>-4.7143363354391901E-7</v>
      </c>
      <c r="DN99" s="117">
        <v>2.8344213939058101E-7</v>
      </c>
      <c r="DO99" s="117">
        <v>2.01565842723369E-7</v>
      </c>
      <c r="DP99" s="117">
        <v>-3.6870938088496699E-9</v>
      </c>
      <c r="DQ99" s="117">
        <v>2.9317349472450301E-7</v>
      </c>
      <c r="DR99" s="117">
        <v>1.5632075168968301E-7</v>
      </c>
      <c r="DS99" s="117">
        <v>-1.5410706106683601E-7</v>
      </c>
      <c r="DT99" s="117">
        <v>7.7413290972696103E-7</v>
      </c>
      <c r="DU99" s="117">
        <v>-5.6958697763646204E-7</v>
      </c>
      <c r="DV99" s="117">
        <v>-1.97058881578964E-7</v>
      </c>
      <c r="DW99" s="117">
        <v>-3.1094943399139602E-7</v>
      </c>
      <c r="DX99" s="117">
        <v>2.1728851321171299E-7</v>
      </c>
      <c r="DY99" s="117">
        <v>5.3878825489464201E-7</v>
      </c>
      <c r="DZ99" s="117">
        <v>-5.9672620305915404E-7</v>
      </c>
      <c r="EA99" s="117">
        <v>-1.9361444684476598E-6</v>
      </c>
      <c r="EB99" s="117">
        <v>-7.1926584093625902E-6</v>
      </c>
      <c r="EC99" s="117">
        <v>-1.0408285159417601E-6</v>
      </c>
      <c r="ED99" s="117">
        <v>-3.2811390070296601E-6</v>
      </c>
      <c r="EE99" s="117">
        <v>1.4257389689784001E-7</v>
      </c>
      <c r="EF99" s="117">
        <v>1.52180326818215E-7</v>
      </c>
      <c r="EG99" s="117">
        <v>-2.1718774467130299E-7</v>
      </c>
      <c r="EH99" s="117">
        <v>-4.61895249213763E-8</v>
      </c>
      <c r="EI99" s="117">
        <v>-7.3746375130395199E-7</v>
      </c>
      <c r="EJ99" s="117">
        <v>3.6492655485506602E-7</v>
      </c>
      <c r="EK99" s="117">
        <v>2.3497346080629599E-6</v>
      </c>
      <c r="EL99" s="117">
        <v>3.75250143088132E-7</v>
      </c>
      <c r="EM99" s="117">
        <v>-1.5083562954135299E-7</v>
      </c>
      <c r="EN99" s="117">
        <v>-3.7953262581496698E-7</v>
      </c>
      <c r="EO99" s="117">
        <v>3.6113752640347202E-6</v>
      </c>
      <c r="EP99" s="117">
        <v>-1.4297550910480499E-6</v>
      </c>
      <c r="EQ99" s="117">
        <v>6.7135486010819203E-7</v>
      </c>
      <c r="ER99" s="117">
        <v>7.8305139053026605E-7</v>
      </c>
      <c r="ES99" s="120">
        <v>-7.6366932738837498E-7</v>
      </c>
    </row>
    <row r="100" spans="7:149" x14ac:dyDescent="0.25">
      <c r="G100" s="205"/>
      <c r="H100" s="7" t="s">
        <v>1</v>
      </c>
      <c r="I100" s="22" cm="1">
        <f t="array" aca="1" ref="I100" ca="1">INDIRECT("I"&amp;M100)*INDIRECT("I"&amp;N100)</f>
        <v>0</v>
      </c>
      <c r="J100" s="23">
        <v>-3.7459121158035701E-2</v>
      </c>
      <c r="K100" s="12" t="str">
        <f t="shared" si="9"/>
        <v>age</v>
      </c>
      <c r="L100" s="12" t="str">
        <f t="shared" si="8"/>
        <v>Can</v>
      </c>
      <c r="M100" s="7">
        <f t="shared" si="10"/>
        <v>20</v>
      </c>
      <c r="N100" s="7">
        <f t="shared" si="11"/>
        <v>55</v>
      </c>
      <c r="P100" s="7" t="str">
        <f t="shared" si="6"/>
        <v>X</v>
      </c>
      <c r="Q100" s="7" t="str">
        <f t="shared" si="7"/>
        <v>X</v>
      </c>
      <c r="R100" s="7" t="str">
        <v>age_Can</v>
      </c>
      <c r="S100" s="128" t="s">
        <v>1</v>
      </c>
      <c r="T100" s="117">
        <v>-5.5663786600292303E-7</v>
      </c>
      <c r="U100" s="117">
        <v>-3.4587980283859602E-6</v>
      </c>
      <c r="V100" s="117">
        <v>1.9992571077446199E-7</v>
      </c>
      <c r="W100" s="117">
        <v>-1.8608834469271299E-7</v>
      </c>
      <c r="X100" s="117">
        <v>-8.37109250382997E-8</v>
      </c>
      <c r="Y100" s="117">
        <v>1.3925270263246099E-6</v>
      </c>
      <c r="Z100" s="117">
        <v>-1.1164175641444001E-6</v>
      </c>
      <c r="AA100" s="117">
        <v>-3.0698927048253801E-6</v>
      </c>
      <c r="AB100" s="117">
        <v>1.3403298415013401E-7</v>
      </c>
      <c r="AC100" s="117">
        <v>-4.1814350410865698E-7</v>
      </c>
      <c r="AD100" s="117">
        <v>-1.0430378311588401E-7</v>
      </c>
      <c r="AE100" s="117">
        <v>1.60902950386125E-7</v>
      </c>
      <c r="AF100" s="117">
        <v>-5.0975421555074198E-9</v>
      </c>
      <c r="AG100" s="117">
        <v>2.2515852577130801E-6</v>
      </c>
      <c r="AH100" s="117">
        <v>-4.4043427121470103E-8</v>
      </c>
      <c r="AI100" s="117">
        <v>-6.4290638205128603E-6</v>
      </c>
      <c r="AJ100" s="117">
        <v>-1.4643044778626E-7</v>
      </c>
      <c r="AK100" s="117">
        <v>-2.6370289222248E-7</v>
      </c>
      <c r="AL100" s="117">
        <v>1.1203312656697099E-7</v>
      </c>
      <c r="AM100" s="117">
        <v>8.1939991162407799E-9</v>
      </c>
      <c r="AN100" s="117">
        <v>4.12068622803293E-7</v>
      </c>
      <c r="AO100" s="117">
        <v>-1.4008231241653299E-7</v>
      </c>
      <c r="AP100" s="117">
        <v>-7.2288026371067002E-6</v>
      </c>
      <c r="AQ100" s="117">
        <v>-9.2810416529806796E-8</v>
      </c>
      <c r="AR100" s="117">
        <v>0</v>
      </c>
      <c r="AS100" s="117">
        <v>4.1587097031270598E-6</v>
      </c>
      <c r="AT100" s="117">
        <v>1.4389495758046801E-6</v>
      </c>
      <c r="AU100" s="117">
        <v>0</v>
      </c>
      <c r="AV100" s="117">
        <v>-4.4198702831335203E-7</v>
      </c>
      <c r="AW100" s="117">
        <v>2.4494434313504699E-6</v>
      </c>
      <c r="AX100" s="117">
        <v>6.89222229166932E-8</v>
      </c>
      <c r="AY100" s="117">
        <v>0</v>
      </c>
      <c r="AZ100" s="117">
        <v>4.23096093514423E-7</v>
      </c>
      <c r="BA100" s="117">
        <v>4.6474686105258798E-6</v>
      </c>
      <c r="BB100" s="117">
        <v>3.2270634660495002E-7</v>
      </c>
      <c r="BC100" s="117">
        <v>-9.9463673591344194E-5</v>
      </c>
      <c r="BD100" s="117">
        <v>0</v>
      </c>
      <c r="BE100" s="117">
        <v>-5.0711447535986203E-7</v>
      </c>
      <c r="BF100" s="117">
        <v>5.4580552348914398E-6</v>
      </c>
      <c r="BG100" s="117">
        <v>1.9575527634141401E-8</v>
      </c>
      <c r="BH100" s="117">
        <v>-4.7595451842595702E-6</v>
      </c>
      <c r="BI100" s="117">
        <v>-2.2336405517249301E-8</v>
      </c>
      <c r="BJ100" s="117">
        <v>4.8238420127059196E-6</v>
      </c>
      <c r="BK100" s="117">
        <v>3.45321156714384E-8</v>
      </c>
      <c r="BL100" s="117">
        <v>-2.74494473452454E-6</v>
      </c>
      <c r="BM100" s="117">
        <v>-6.4667645885139001E-7</v>
      </c>
      <c r="BN100" s="117">
        <v>0</v>
      </c>
      <c r="BO100" s="117">
        <v>-6.44587898848855E-7</v>
      </c>
      <c r="BP100" s="117">
        <v>1.90312069255812E-7</v>
      </c>
      <c r="BQ100" s="117">
        <v>-1.7104103351406399E-7</v>
      </c>
      <c r="BR100" s="117">
        <v>-3.4165730727974502E-8</v>
      </c>
      <c r="BS100" s="117">
        <v>5.8185991086865795E-7</v>
      </c>
      <c r="BT100" s="117">
        <v>3.6570424420195402E-8</v>
      </c>
      <c r="BU100" s="117">
        <v>-4.2210773923440901E-8</v>
      </c>
      <c r="BV100" s="117">
        <v>1.22757512365827E-5</v>
      </c>
      <c r="BW100" s="117">
        <v>-4.8024357921985899E-8</v>
      </c>
      <c r="BX100" s="117">
        <v>3.6742172781982499E-7</v>
      </c>
      <c r="BY100" s="117">
        <v>-2.3992629675662501E-6</v>
      </c>
      <c r="BZ100" s="117">
        <v>0</v>
      </c>
      <c r="CA100" s="117">
        <v>-5.77400763521625E-7</v>
      </c>
      <c r="CB100" s="117">
        <v>1.1894717132636801E-5</v>
      </c>
      <c r="CC100" s="117">
        <v>3.01564977073536E-6</v>
      </c>
      <c r="CD100" s="117">
        <v>4.40929134702778E-8</v>
      </c>
      <c r="CE100" s="117">
        <v>0</v>
      </c>
      <c r="CF100" s="117">
        <v>0</v>
      </c>
      <c r="CG100" s="117">
        <v>0</v>
      </c>
      <c r="CH100" s="117">
        <v>1.3870999829366899E-9</v>
      </c>
      <c r="CI100" s="117">
        <v>-7.3446467126915997E-8</v>
      </c>
      <c r="CJ100" s="117">
        <v>6.90257670791128E-9</v>
      </c>
      <c r="CK100" s="117">
        <v>-5.8368501747865699E-8</v>
      </c>
      <c r="CL100" s="117">
        <v>-6.5298912832151498E-8</v>
      </c>
      <c r="CM100" s="117">
        <v>-1.9862629032024001E-8</v>
      </c>
      <c r="CN100" s="117">
        <v>-3.4247959198233801E-8</v>
      </c>
      <c r="CO100" s="117">
        <v>1.91142885605411E-8</v>
      </c>
      <c r="CP100" s="117">
        <v>4.6280658410666699E-8</v>
      </c>
      <c r="CQ100" s="117">
        <v>9.7901689670715001E-8</v>
      </c>
      <c r="CR100" s="117">
        <v>-6.4147685403368899E-9</v>
      </c>
      <c r="CS100" s="117">
        <v>-1.6575396929552801E-7</v>
      </c>
      <c r="CT100" s="117">
        <v>-1.4980221102209499E-7</v>
      </c>
      <c r="CU100" s="117">
        <v>9.6157812269888705E-8</v>
      </c>
      <c r="CV100" s="117">
        <v>1.34954002256489E-6</v>
      </c>
      <c r="CW100" s="117">
        <v>2.9421933416981402E-8</v>
      </c>
      <c r="CX100" s="117">
        <v>-6.6418867498189801E-8</v>
      </c>
      <c r="CY100" s="117">
        <v>-1.50951746984738E-8</v>
      </c>
      <c r="CZ100" s="117">
        <v>-2.8855207072644599E-8</v>
      </c>
      <c r="DA100" s="117">
        <v>1.02671680001236E-8</v>
      </c>
      <c r="DB100" s="117">
        <v>1.9767652012920001E-7</v>
      </c>
      <c r="DC100" s="117">
        <v>1.55298590246659E-7</v>
      </c>
      <c r="DD100" s="117">
        <v>-6.88295022309572E-8</v>
      </c>
      <c r="DE100" s="117">
        <v>-2.7188667561350098E-7</v>
      </c>
      <c r="DF100" s="117">
        <v>1.6732609710965901E-7</v>
      </c>
      <c r="DG100" s="117">
        <v>-3.3087958417134998E-8</v>
      </c>
      <c r="DH100" s="117">
        <v>5.5618866279795196E-7</v>
      </c>
      <c r="DI100" s="117">
        <v>-7.8992785842421699E-8</v>
      </c>
      <c r="DJ100" s="117">
        <v>-3.1188868441351599E-7</v>
      </c>
      <c r="DK100" s="117">
        <v>1.5076176443098799E-7</v>
      </c>
      <c r="DL100" s="117">
        <v>1.3934771206532601E-7</v>
      </c>
      <c r="DM100" s="117">
        <v>-2.6246073270878599E-7</v>
      </c>
      <c r="DN100" s="117">
        <v>-3.5196009919469002E-7</v>
      </c>
      <c r="DO100" s="117">
        <v>-6.7008244637741706E-8</v>
      </c>
      <c r="DP100" s="117">
        <v>8.7931536178075304E-8</v>
      </c>
      <c r="DQ100" s="117">
        <v>6.9402590015437097E-6</v>
      </c>
      <c r="DR100" s="117">
        <v>-1.09193376445922E-7</v>
      </c>
      <c r="DS100" s="117">
        <v>-3.6148907324985801E-7</v>
      </c>
      <c r="DT100" s="117">
        <v>1.08738454670195E-7</v>
      </c>
      <c r="DU100" s="117">
        <v>-9.3615338861034604E-7</v>
      </c>
      <c r="DV100" s="117">
        <v>-5.3912808568962E-7</v>
      </c>
      <c r="DW100" s="117">
        <v>-4.8010032149096798E-6</v>
      </c>
      <c r="DX100" s="117">
        <v>-1.3277915286641901E-7</v>
      </c>
      <c r="DY100" s="117">
        <v>2.4134961041696799E-6</v>
      </c>
      <c r="DZ100" s="117">
        <v>1.25890881894386E-6</v>
      </c>
      <c r="EA100" s="117">
        <v>2.7065660784937202E-7</v>
      </c>
      <c r="EB100" s="117">
        <v>-1.08953812548467E-6</v>
      </c>
      <c r="EC100" s="117">
        <v>-9.7627258028698507E-7</v>
      </c>
      <c r="ED100" s="117">
        <v>7.0420958365707202E-8</v>
      </c>
      <c r="EE100" s="117">
        <v>-8.4071031621996297E-8</v>
      </c>
      <c r="EF100" s="117">
        <v>-1.49556414959295E-7</v>
      </c>
      <c r="EG100" s="117">
        <v>4.4012596402294602E-6</v>
      </c>
      <c r="EH100" s="117">
        <v>2.31602752051028E-7</v>
      </c>
      <c r="EI100" s="117">
        <v>-2.0284526885097301E-7</v>
      </c>
      <c r="EJ100" s="117">
        <v>-1.1710888386645601E-6</v>
      </c>
      <c r="EK100" s="117">
        <v>-7.2543791974452596E-7</v>
      </c>
      <c r="EL100" s="117">
        <v>2.02073233703257E-7</v>
      </c>
      <c r="EM100" s="117">
        <v>6.6057164712848202E-7</v>
      </c>
      <c r="EN100" s="117">
        <v>6.7185654761323301E-7</v>
      </c>
      <c r="EO100" s="117">
        <v>-1.81562413591294E-6</v>
      </c>
      <c r="EP100" s="117">
        <v>-8.0571297458006602E-8</v>
      </c>
      <c r="EQ100" s="117">
        <v>-2.20785952460594E-7</v>
      </c>
      <c r="ER100" s="117">
        <v>1.6474027405015901E-7</v>
      </c>
      <c r="ES100" s="120">
        <v>1.76842789682338E-6</v>
      </c>
    </row>
    <row r="101" spans="7:149" x14ac:dyDescent="0.25">
      <c r="G101" s="205"/>
      <c r="H101" s="54" t="s">
        <v>228</v>
      </c>
      <c r="I101" s="22" cm="1">
        <f t="array" aca="1" ref="I101" ca="1">INDIRECT("I"&amp;M101)*INDIRECT("I"&amp;N101)</f>
        <v>0</v>
      </c>
      <c r="J101" s="23">
        <v>-1.8657818378644501E-2</v>
      </c>
      <c r="K101" s="12" t="str">
        <f t="shared" si="9"/>
        <v>age</v>
      </c>
      <c r="L101" s="12" t="str">
        <f t="shared" si="8"/>
        <v>PuF</v>
      </c>
      <c r="M101" s="7">
        <f t="shared" si="10"/>
        <v>20</v>
      </c>
      <c r="N101" s="7">
        <f t="shared" si="11"/>
        <v>77</v>
      </c>
      <c r="P101" s="7" t="str">
        <f t="shared" si="6"/>
        <v>X</v>
      </c>
      <c r="Q101" s="7" t="str">
        <f t="shared" si="7"/>
        <v>X</v>
      </c>
      <c r="R101" s="7" t="str">
        <v>age_PuF</v>
      </c>
      <c r="S101" s="128" t="s">
        <v>228</v>
      </c>
      <c r="T101" s="117">
        <v>-3.01702547773375E-7</v>
      </c>
      <c r="U101" s="117">
        <v>3.0530217334866799E-6</v>
      </c>
      <c r="V101" s="117">
        <v>-4.4001236618291998E-7</v>
      </c>
      <c r="W101" s="117">
        <v>1.06238750955814E-6</v>
      </c>
      <c r="X101" s="117">
        <v>-6.1010996326410299E-7</v>
      </c>
      <c r="Y101" s="117">
        <v>-6.4245813930595498E-6</v>
      </c>
      <c r="Z101" s="117">
        <v>-1.0615130987586E-5</v>
      </c>
      <c r="AA101" s="117">
        <v>1.0950812178968301E-6</v>
      </c>
      <c r="AB101" s="117">
        <v>-1.0143982072074799E-7</v>
      </c>
      <c r="AC101" s="117">
        <v>1.17675708216669E-6</v>
      </c>
      <c r="AD101" s="117">
        <v>2.4405298653738099E-7</v>
      </c>
      <c r="AE101" s="117">
        <v>-9.4029147208393599E-7</v>
      </c>
      <c r="AF101" s="117">
        <v>-4.4967960294913401E-7</v>
      </c>
      <c r="AG101" s="117">
        <v>8.0144244235573393E-6</v>
      </c>
      <c r="AH101" s="117">
        <v>2.24638925771823E-8</v>
      </c>
      <c r="AI101" s="117">
        <v>-1.6102452788081201E-5</v>
      </c>
      <c r="AJ101" s="117">
        <v>7.2164987077306099E-7</v>
      </c>
      <c r="AK101" s="117">
        <v>-3.7884981405580703E-7</v>
      </c>
      <c r="AL101" s="117">
        <v>-2.16299010126296E-6</v>
      </c>
      <c r="AM101" s="117">
        <v>1.12151940464601E-7</v>
      </c>
      <c r="AN101" s="117">
        <v>4.9412045457107598E-6</v>
      </c>
      <c r="AO101" s="117">
        <v>1.1055558717004699E-6</v>
      </c>
      <c r="AP101" s="117">
        <v>-7.8887366725982903E-6</v>
      </c>
      <c r="AQ101" s="117">
        <v>-1.67824779265543E-7</v>
      </c>
      <c r="AR101" s="117">
        <v>0</v>
      </c>
      <c r="AS101" s="117">
        <v>3.5521665819900399E-6</v>
      </c>
      <c r="AT101" s="117">
        <v>-8.3735419340661306E-6</v>
      </c>
      <c r="AU101" s="117">
        <v>0</v>
      </c>
      <c r="AV101" s="117">
        <v>-4.3040938792714702E-7</v>
      </c>
      <c r="AW101" s="117">
        <v>3.4409374727798699E-6</v>
      </c>
      <c r="AX101" s="117">
        <v>-1.6566897815295599E-7</v>
      </c>
      <c r="AY101" s="117">
        <v>0</v>
      </c>
      <c r="AZ101" s="117">
        <v>-7.1803048858117398E-7</v>
      </c>
      <c r="BA101" s="117">
        <v>-1.22353936469661E-5</v>
      </c>
      <c r="BB101" s="117">
        <v>3.2675660169967103E-7</v>
      </c>
      <c r="BC101" s="117">
        <v>-2.2442562223468901E-6</v>
      </c>
      <c r="BD101" s="117">
        <v>0</v>
      </c>
      <c r="BE101" s="117">
        <v>-5.0681109246895899E-6</v>
      </c>
      <c r="BF101" s="117">
        <v>3.3081810849270401E-5</v>
      </c>
      <c r="BG101" s="117">
        <v>6.28207809194569E-7</v>
      </c>
      <c r="BH101" s="117">
        <v>3.47195348882651E-5</v>
      </c>
      <c r="BI101" s="117">
        <v>3.2304350534110501E-7</v>
      </c>
      <c r="BJ101" s="117">
        <v>-5.9194633952126096E-6</v>
      </c>
      <c r="BK101" s="117">
        <v>8.7827323056342306E-8</v>
      </c>
      <c r="BL101" s="117">
        <v>5.2868733185688596E-7</v>
      </c>
      <c r="BM101" s="117">
        <v>-1.0021853972930101E-6</v>
      </c>
      <c r="BN101" s="117">
        <v>0</v>
      </c>
      <c r="BO101" s="117">
        <v>6.8808513894029202E-7</v>
      </c>
      <c r="BP101" s="117">
        <v>1.46385427580207E-6</v>
      </c>
      <c r="BQ101" s="117">
        <v>-1.49653148875358E-7</v>
      </c>
      <c r="BR101" s="117">
        <v>-2.7082839370894399E-6</v>
      </c>
      <c r="BS101" s="117">
        <v>5.83649056534715E-6</v>
      </c>
      <c r="BT101" s="117">
        <v>-8.3271992032749103E-7</v>
      </c>
      <c r="BU101" s="117">
        <v>-1.15023359298357E-7</v>
      </c>
      <c r="BV101" s="117">
        <v>-1.33188198037474E-6</v>
      </c>
      <c r="BW101" s="117">
        <v>8.2909260049252195E-8</v>
      </c>
      <c r="BX101" s="117">
        <v>3.26805836581182E-7</v>
      </c>
      <c r="BY101" s="118">
        <v>-1.8462720689467801E-3</v>
      </c>
      <c r="BZ101" s="118">
        <v>0</v>
      </c>
      <c r="CA101" s="117">
        <v>5.1025878369121605E-7</v>
      </c>
      <c r="CB101" s="117">
        <v>5.6837423819954202E-6</v>
      </c>
      <c r="CC101" s="117">
        <v>1.3377370181292599E-6</v>
      </c>
      <c r="CD101" s="117">
        <v>2.3534929689532902E-6</v>
      </c>
      <c r="CE101" s="117">
        <v>0</v>
      </c>
      <c r="CF101" s="117">
        <v>0</v>
      </c>
      <c r="CG101" s="117">
        <v>0</v>
      </c>
      <c r="CH101" s="117">
        <v>2.39991481020776E-9</v>
      </c>
      <c r="CI101" s="117">
        <v>-4.4293800585899102E-7</v>
      </c>
      <c r="CJ101" s="117">
        <v>-7.1450123344844304E-9</v>
      </c>
      <c r="CK101" s="117">
        <v>-4.9647538764252901E-8</v>
      </c>
      <c r="CL101" s="117">
        <v>8.6409752071240094E-8</v>
      </c>
      <c r="CM101" s="117">
        <v>1.1063261110497099E-7</v>
      </c>
      <c r="CN101" s="117">
        <v>-4.8548404671432703E-8</v>
      </c>
      <c r="CO101" s="117">
        <v>1.3987887615677699E-7</v>
      </c>
      <c r="CP101" s="117">
        <v>-4.49229918131625E-8</v>
      </c>
      <c r="CQ101" s="117">
        <v>1.07733306035744E-7</v>
      </c>
      <c r="CR101" s="117">
        <v>-7.1113021833086503E-8</v>
      </c>
      <c r="CS101" s="117">
        <v>2.5306411060364802E-9</v>
      </c>
      <c r="CT101" s="117">
        <v>-4.4065551476838503E-9</v>
      </c>
      <c r="CU101" s="117">
        <v>2.2290682699756399E-7</v>
      </c>
      <c r="CV101" s="117">
        <v>2.9421933417042199E-8</v>
      </c>
      <c r="CW101" s="117">
        <v>2.5695788387490901E-5</v>
      </c>
      <c r="CX101" s="117">
        <v>1.5152277879551901E-7</v>
      </c>
      <c r="CY101" s="117">
        <v>-8.4880115637468205E-8</v>
      </c>
      <c r="CZ101" s="117">
        <v>-7.3685866665953694E-8</v>
      </c>
      <c r="DA101" s="117">
        <v>-1.43552348005668E-8</v>
      </c>
      <c r="DB101" s="117">
        <v>3.8993904706809001E-7</v>
      </c>
      <c r="DC101" s="117">
        <v>-1.1808241675146101E-6</v>
      </c>
      <c r="DD101" s="117">
        <v>1.3773053302963599E-7</v>
      </c>
      <c r="DE101" s="117">
        <v>3.9607116677668699E-7</v>
      </c>
      <c r="DF101" s="117">
        <v>2.4035487902553002E-7</v>
      </c>
      <c r="DG101" s="117">
        <v>1.439297326047E-7</v>
      </c>
      <c r="DH101" s="117">
        <v>-3.5943078959050302E-7</v>
      </c>
      <c r="DI101" s="117">
        <v>-1.0829412343142701E-6</v>
      </c>
      <c r="DJ101" s="117">
        <v>-1.2530608526063E-6</v>
      </c>
      <c r="DK101" s="117">
        <v>-1.3692823074472999E-6</v>
      </c>
      <c r="DL101" s="117">
        <v>-1.84891092260389E-6</v>
      </c>
      <c r="DM101" s="117">
        <v>-1.8077790985099801E-7</v>
      </c>
      <c r="DN101" s="117">
        <v>1.6360345199631801E-6</v>
      </c>
      <c r="DO101" s="117">
        <v>1.4484082847976899E-7</v>
      </c>
      <c r="DP101" s="117">
        <v>1.44472803329519E-7</v>
      </c>
      <c r="DQ101" s="117">
        <v>6.5855113732738101E-7</v>
      </c>
      <c r="DR101" s="117">
        <v>-2.0725409929890398E-6</v>
      </c>
      <c r="DS101" s="117">
        <v>1.04331263566743E-6</v>
      </c>
      <c r="DT101" s="117">
        <v>4.63550629876083E-7</v>
      </c>
      <c r="DU101" s="117">
        <v>1.8914177701666E-6</v>
      </c>
      <c r="DV101" s="117">
        <v>1.64345426290558E-6</v>
      </c>
      <c r="DW101" s="117">
        <v>-4.7812279410941995E-7</v>
      </c>
      <c r="DX101" s="117">
        <v>3.0113659902197702E-7</v>
      </c>
      <c r="DY101" s="117">
        <v>6.4120641962895996E-7</v>
      </c>
      <c r="DZ101" s="117">
        <v>-1.2632253259952001E-6</v>
      </c>
      <c r="EA101" s="117">
        <v>-1.8625084768735099E-6</v>
      </c>
      <c r="EB101" s="117">
        <v>-2.82980122292176E-7</v>
      </c>
      <c r="EC101" s="117">
        <v>-2.6842356275822401E-6</v>
      </c>
      <c r="ED101" s="117">
        <v>2.0177733493987901E-6</v>
      </c>
      <c r="EE101" s="117">
        <v>2.18565659173412E-7</v>
      </c>
      <c r="EF101" s="117">
        <v>-9.2345820725852606E-5</v>
      </c>
      <c r="EG101" s="117">
        <v>-3.4084400785391001E-7</v>
      </c>
      <c r="EH101" s="117">
        <v>1.3350164252242701E-6</v>
      </c>
      <c r="EI101" s="117">
        <v>4.7537072615489002E-7</v>
      </c>
      <c r="EJ101" s="117">
        <v>5.4948817395710497E-6</v>
      </c>
      <c r="EK101" s="117">
        <v>1.8957213679257501E-6</v>
      </c>
      <c r="EL101" s="117">
        <v>-2.4934424977220702E-6</v>
      </c>
      <c r="EM101" s="117">
        <v>-1.54920564155109E-6</v>
      </c>
      <c r="EN101" s="117">
        <v>-4.1487828305342802E-6</v>
      </c>
      <c r="EO101" s="117">
        <v>-2.9552976895371899E-6</v>
      </c>
      <c r="EP101" s="117">
        <v>3.5436227432273799E-6</v>
      </c>
      <c r="EQ101" s="117">
        <v>3.6332746359918002E-6</v>
      </c>
      <c r="ER101" s="117">
        <v>-1.13651949856363E-5</v>
      </c>
      <c r="ES101" s="120">
        <v>-3.4897459469605E-6</v>
      </c>
    </row>
    <row r="102" spans="7:149" x14ac:dyDescent="0.25">
      <c r="G102" s="205"/>
      <c r="H102" s="7" t="s">
        <v>194</v>
      </c>
      <c r="I102" s="22" cm="1">
        <f t="array" aca="1" ref="I102" ca="1">INDIRECT("I"&amp;M102)*INDIRECT("I"&amp;N102)</f>
        <v>0</v>
      </c>
      <c r="J102" s="23">
        <v>-1.27725381929664E-2</v>
      </c>
      <c r="K102" s="12" t="str">
        <f t="shared" si="9"/>
        <v>age</v>
      </c>
      <c r="L102" s="12" t="str">
        <f t="shared" si="8"/>
        <v>Bli</v>
      </c>
      <c r="M102" s="7">
        <f t="shared" si="10"/>
        <v>20</v>
      </c>
      <c r="N102" s="7">
        <f t="shared" si="11"/>
        <v>53</v>
      </c>
      <c r="P102" s="7" t="str">
        <f t="shared" si="6"/>
        <v>X</v>
      </c>
      <c r="Q102" s="7" t="str">
        <f t="shared" si="7"/>
        <v>X</v>
      </c>
      <c r="R102" s="7" t="str">
        <v>age_Bli</v>
      </c>
      <c r="S102" s="128" t="s">
        <v>194</v>
      </c>
      <c r="T102" s="117">
        <v>-7.6679689619874003E-8</v>
      </c>
      <c r="U102" s="117">
        <v>8.0914089435622097E-6</v>
      </c>
      <c r="V102" s="117">
        <v>2.9991749595963499E-7</v>
      </c>
      <c r="W102" s="117">
        <v>-3.6708846971240399E-7</v>
      </c>
      <c r="X102" s="117">
        <v>-1.9896854656309099E-7</v>
      </c>
      <c r="Y102" s="117">
        <v>-1.20799901595515E-6</v>
      </c>
      <c r="Z102" s="117">
        <v>-1.1405160589300801E-5</v>
      </c>
      <c r="AA102" s="117">
        <v>4.9805943676472905E-7</v>
      </c>
      <c r="AB102" s="117">
        <v>-3.2372753767506103E-7</v>
      </c>
      <c r="AC102" s="117">
        <v>-3.3563117096759697E-7</v>
      </c>
      <c r="AD102" s="117">
        <v>1.3845666467359499E-8</v>
      </c>
      <c r="AE102" s="117">
        <v>-2.74320472838245E-8</v>
      </c>
      <c r="AF102" s="117">
        <v>3.8670968649665499E-7</v>
      </c>
      <c r="AG102" s="117">
        <v>-9.8813666539106805E-8</v>
      </c>
      <c r="AH102" s="117">
        <v>-2.8829134621625398E-7</v>
      </c>
      <c r="AI102" s="117">
        <v>-3.60768846926915E-6</v>
      </c>
      <c r="AJ102" s="117">
        <v>-4.7274613098645699E-7</v>
      </c>
      <c r="AK102" s="117">
        <v>-1.17212877741277E-6</v>
      </c>
      <c r="AL102" s="117">
        <v>1.9848502635621998E-6</v>
      </c>
      <c r="AM102" s="117">
        <v>9.0584275593276502E-7</v>
      </c>
      <c r="AN102" s="117">
        <v>-6.7345445889943703E-7</v>
      </c>
      <c r="AO102" s="117">
        <v>-5.40216347895602E-9</v>
      </c>
      <c r="AP102" s="117">
        <v>-3.5556680149132002E-7</v>
      </c>
      <c r="AQ102" s="117">
        <v>7.9152372252693203E-7</v>
      </c>
      <c r="AR102" s="117">
        <v>0</v>
      </c>
      <c r="AS102" s="117">
        <v>-2.3113092812869802E-6</v>
      </c>
      <c r="AT102" s="117">
        <v>1.2638060519545801E-5</v>
      </c>
      <c r="AU102" s="117">
        <v>0</v>
      </c>
      <c r="AV102" s="117">
        <v>2.7664561424345998E-7</v>
      </c>
      <c r="AW102" s="117">
        <v>5.7680523455326102E-6</v>
      </c>
      <c r="AX102" s="117">
        <v>-1.01739452988084E-7</v>
      </c>
      <c r="AY102" s="117">
        <v>0</v>
      </c>
      <c r="AZ102" s="117">
        <v>1.82480956494213E-7</v>
      </c>
      <c r="BA102" s="118">
        <v>-4.6427188301523698E-4</v>
      </c>
      <c r="BB102" s="117">
        <v>6.3322667882966298E-7</v>
      </c>
      <c r="BC102" s="117">
        <v>4.5326243047090603E-6</v>
      </c>
      <c r="BD102" s="117">
        <v>0</v>
      </c>
      <c r="BE102" s="117">
        <v>-3.75951647867757E-6</v>
      </c>
      <c r="BF102" s="117">
        <v>2.8670427791186402E-6</v>
      </c>
      <c r="BG102" s="117">
        <v>1.5149006315138E-6</v>
      </c>
      <c r="BH102" s="117">
        <v>-3.02970474453102E-6</v>
      </c>
      <c r="BI102" s="117">
        <v>5.6258771206951602E-7</v>
      </c>
      <c r="BJ102" s="117">
        <v>1.2366282182097501E-5</v>
      </c>
      <c r="BK102" s="117">
        <v>-3.5853672850141002E-7</v>
      </c>
      <c r="BL102" s="117">
        <v>2.43585689447557E-6</v>
      </c>
      <c r="BM102" s="117">
        <v>-1.2837886043477199E-7</v>
      </c>
      <c r="BN102" s="117">
        <v>0</v>
      </c>
      <c r="BO102" s="117">
        <v>1.1978103132488401E-5</v>
      </c>
      <c r="BP102" s="117">
        <v>-1.6417730998766999E-7</v>
      </c>
      <c r="BQ102" s="117">
        <v>2.0998353387807701E-7</v>
      </c>
      <c r="BR102" s="117">
        <v>1.05888513093203E-5</v>
      </c>
      <c r="BS102" s="117">
        <v>2.05472694831026E-6</v>
      </c>
      <c r="BT102" s="117">
        <v>1.10886232547351E-6</v>
      </c>
      <c r="BU102" s="117">
        <v>-2.6969070415064602E-7</v>
      </c>
      <c r="BV102" s="117">
        <v>3.5596618797091998E-6</v>
      </c>
      <c r="BW102" s="117">
        <v>1.17932270778513E-7</v>
      </c>
      <c r="BX102" s="117">
        <v>-3.21539323485365E-7</v>
      </c>
      <c r="BY102" s="117">
        <v>-8.6521242220414696E-6</v>
      </c>
      <c r="BZ102" s="117">
        <v>0</v>
      </c>
      <c r="CA102" s="117">
        <v>1.84221466283155E-6</v>
      </c>
      <c r="CB102" s="117">
        <v>-1.28670291929902E-6</v>
      </c>
      <c r="CC102" s="117">
        <v>1.3902232354307199E-7</v>
      </c>
      <c r="CD102" s="117">
        <v>1.3298383991539E-6</v>
      </c>
      <c r="CE102" s="117">
        <v>0</v>
      </c>
      <c r="CF102" s="117">
        <v>0</v>
      </c>
      <c r="CG102" s="117">
        <v>0</v>
      </c>
      <c r="CH102" s="117">
        <v>-1.2056423575069699E-8</v>
      </c>
      <c r="CI102" s="117">
        <v>-4.4730372802105999E-8</v>
      </c>
      <c r="CJ102" s="117">
        <v>-1.3650590069949299E-7</v>
      </c>
      <c r="CK102" s="117">
        <v>3.21711078839061E-8</v>
      </c>
      <c r="CL102" s="117">
        <v>-1.7215533340134701E-7</v>
      </c>
      <c r="CM102" s="117">
        <v>-1.8657894576325401E-7</v>
      </c>
      <c r="CN102" s="117">
        <v>-8.0246734373138996E-8</v>
      </c>
      <c r="CO102" s="117">
        <v>1.54515518980479E-7</v>
      </c>
      <c r="CP102" s="117">
        <v>-1.10464703914832E-7</v>
      </c>
      <c r="CQ102" s="117">
        <v>6.1091021593007102E-9</v>
      </c>
      <c r="CR102" s="117">
        <v>9.1369743358472907E-9</v>
      </c>
      <c r="CS102" s="117">
        <v>-4.4033484251326802E-8</v>
      </c>
      <c r="CT102" s="117">
        <v>5.7791515877871703E-8</v>
      </c>
      <c r="CU102" s="117">
        <v>4.0676276075003598E-8</v>
      </c>
      <c r="CV102" s="117">
        <v>-6.6418867498245295E-8</v>
      </c>
      <c r="CW102" s="117">
        <v>1.5152277879569901E-7</v>
      </c>
      <c r="CX102" s="117">
        <v>6.1755423728757503E-6</v>
      </c>
      <c r="CY102" s="117">
        <v>1.18912002037741E-7</v>
      </c>
      <c r="CZ102" s="117">
        <v>-4.4086433658188602E-9</v>
      </c>
      <c r="DA102" s="117">
        <v>2.0205649121013999E-8</v>
      </c>
      <c r="DB102" s="117">
        <v>-5.5263310929446205E-7</v>
      </c>
      <c r="DC102" s="117">
        <v>-3.6617509659194301E-7</v>
      </c>
      <c r="DD102" s="117">
        <v>-2.09190264827154E-8</v>
      </c>
      <c r="DE102" s="117">
        <v>-4.7982869851520299E-7</v>
      </c>
      <c r="DF102" s="117">
        <v>6.9004107430055004E-7</v>
      </c>
      <c r="DG102" s="117">
        <v>6.5645742602300202E-8</v>
      </c>
      <c r="DH102" s="117">
        <v>-2.2735289934046001E-7</v>
      </c>
      <c r="DI102" s="117">
        <v>-2.2887446993769901E-7</v>
      </c>
      <c r="DJ102" s="117">
        <v>4.9650917158794796E-7</v>
      </c>
      <c r="DK102" s="117">
        <v>-9.3926477231418999E-7</v>
      </c>
      <c r="DL102" s="117">
        <v>1.44529345992487E-6</v>
      </c>
      <c r="DM102" s="117">
        <v>4.1398944849417202E-7</v>
      </c>
      <c r="DN102" s="117">
        <v>3.4560845916314601E-7</v>
      </c>
      <c r="DO102" s="117">
        <v>2.05502339904631E-7</v>
      </c>
      <c r="DP102" s="117">
        <v>1.39998199145436E-7</v>
      </c>
      <c r="DQ102" s="117">
        <v>2.8244709470288502E-7</v>
      </c>
      <c r="DR102" s="117">
        <v>-1.07264545733397E-6</v>
      </c>
      <c r="DS102" s="117">
        <v>6.15445558705692E-7</v>
      </c>
      <c r="DT102" s="117">
        <v>-1.9019199222380601E-6</v>
      </c>
      <c r="DU102" s="117">
        <v>2.68064323696322E-6</v>
      </c>
      <c r="DV102" s="117">
        <v>2.75692544436495E-7</v>
      </c>
      <c r="DW102" s="117">
        <v>-1.39841732991995E-8</v>
      </c>
      <c r="DX102" s="117">
        <v>-5.9112416452380002E-7</v>
      </c>
      <c r="DY102" s="117">
        <v>6.69933134620115E-7</v>
      </c>
      <c r="DZ102" s="117">
        <v>-2.8512240871045499E-8</v>
      </c>
      <c r="EA102" s="117">
        <v>-1.1659680082597599E-6</v>
      </c>
      <c r="EB102" s="117">
        <v>-2.1846261273939799E-7</v>
      </c>
      <c r="EC102" s="117">
        <v>5.1630580068140098E-6</v>
      </c>
      <c r="ED102" s="117">
        <v>1.14209200349023E-6</v>
      </c>
      <c r="EE102" s="117">
        <v>5.4735954869621804E-7</v>
      </c>
      <c r="EF102" s="117">
        <v>-3.1895005143457699E-6</v>
      </c>
      <c r="EG102" s="117">
        <v>-2.3031347263158802E-6</v>
      </c>
      <c r="EH102" s="117">
        <v>1.3142896679666301E-7</v>
      </c>
      <c r="EI102" s="117">
        <v>9.3243237852723501E-7</v>
      </c>
      <c r="EJ102" s="117">
        <v>5.7371027253469601E-7</v>
      </c>
      <c r="EK102" s="117">
        <v>-9.4891830809856897E-7</v>
      </c>
      <c r="EL102" s="117">
        <v>-1.9637499612968E-7</v>
      </c>
      <c r="EM102" s="117">
        <v>2.5845961104912901E-8</v>
      </c>
      <c r="EN102" s="117">
        <v>-2.32853877871659E-6</v>
      </c>
      <c r="EO102" s="117">
        <v>7.0789671102679502E-6</v>
      </c>
      <c r="EP102" s="117">
        <v>1.10043665517807E-6</v>
      </c>
      <c r="EQ102" s="117">
        <v>3.2547542227544301E-6</v>
      </c>
      <c r="ER102" s="117">
        <v>-1.7192482368502401E-6</v>
      </c>
      <c r="ES102" s="120">
        <v>-3.4517682519624498E-7</v>
      </c>
    </row>
    <row r="103" spans="7:149" x14ac:dyDescent="0.25">
      <c r="G103" s="205"/>
      <c r="H103" s="7" t="s">
        <v>229</v>
      </c>
      <c r="I103" s="22" t="e" cm="1">
        <f t="array" aca="1" ref="I103" ca="1">INDIRECT("I"&amp;M103)*INDIRECT("I"&amp;N103)</f>
        <v>#VALUE!</v>
      </c>
      <c r="J103" s="23">
        <v>7.6925838924298603E-3</v>
      </c>
      <c r="K103" s="12" t="str">
        <f t="shared" si="9"/>
        <v>DIBAge</v>
      </c>
      <c r="L103" s="12" t="str">
        <f t="shared" si="8"/>
        <v>Hyp</v>
      </c>
      <c r="M103" s="7">
        <f t="shared" si="10"/>
        <v>43</v>
      </c>
      <c r="N103" s="7">
        <f t="shared" si="11"/>
        <v>68</v>
      </c>
      <c r="P103" s="7" t="str">
        <f t="shared" si="6"/>
        <v>X</v>
      </c>
      <c r="Q103" s="7" t="str">
        <f t="shared" si="7"/>
        <v>X</v>
      </c>
      <c r="R103" s="7" t="str">
        <v>DIBAge_Hyp</v>
      </c>
      <c r="S103" s="128" t="s">
        <v>229</v>
      </c>
      <c r="T103" s="117">
        <v>2.4610638005029001E-7</v>
      </c>
      <c r="U103" s="117">
        <v>3.3618349403365998E-7</v>
      </c>
      <c r="V103" s="117">
        <v>-1.8416805437855101E-7</v>
      </c>
      <c r="W103" s="117">
        <v>-1.14569220607428E-7</v>
      </c>
      <c r="X103" s="117">
        <v>2.89577596418641E-7</v>
      </c>
      <c r="Y103" s="117">
        <v>1.74937005570603E-6</v>
      </c>
      <c r="Z103" s="117">
        <v>3.6679628697770601E-6</v>
      </c>
      <c r="AA103" s="117">
        <v>4.3640121058645698E-7</v>
      </c>
      <c r="AB103" s="117">
        <v>-1.0729571011846E-7</v>
      </c>
      <c r="AC103" s="117">
        <v>2.6813325907761402E-7</v>
      </c>
      <c r="AD103" s="117">
        <v>-3.4702922354718698E-7</v>
      </c>
      <c r="AE103" s="117">
        <v>-2.12804223097723E-7</v>
      </c>
      <c r="AF103" s="117">
        <v>-1.8261297814500301E-7</v>
      </c>
      <c r="AG103" s="117">
        <v>5.1221214603420302E-6</v>
      </c>
      <c r="AH103" s="117">
        <v>1.12265314147334E-7</v>
      </c>
      <c r="AI103" s="117">
        <v>-3.8173068422653804E-6</v>
      </c>
      <c r="AJ103" s="117">
        <v>-2.9673970031511697E-7</v>
      </c>
      <c r="AK103" s="117">
        <v>-2.2915602810159201E-7</v>
      </c>
      <c r="AL103" s="117">
        <v>3.7999450053020501E-7</v>
      </c>
      <c r="AM103" s="117">
        <v>-4.7800319758367703E-7</v>
      </c>
      <c r="AN103" s="117">
        <v>2.4370708000400099E-6</v>
      </c>
      <c r="AO103" s="117">
        <v>8.9797459354845698E-7</v>
      </c>
      <c r="AP103" s="117">
        <v>-1.31422136614366E-6</v>
      </c>
      <c r="AQ103" s="117">
        <v>-3.3097644313993899E-6</v>
      </c>
      <c r="AR103" s="117">
        <v>0</v>
      </c>
      <c r="AS103" s="117">
        <v>1.4534565408381599E-6</v>
      </c>
      <c r="AT103" s="117">
        <v>4.2257539373998304E-6</v>
      </c>
      <c r="AU103" s="117">
        <v>0</v>
      </c>
      <c r="AV103" s="117">
        <v>-1.69159521145137E-6</v>
      </c>
      <c r="AW103" s="117">
        <v>6.0060588295718603E-6</v>
      </c>
      <c r="AX103" s="117">
        <v>-1.9629624839722701E-7</v>
      </c>
      <c r="AY103" s="117">
        <v>0</v>
      </c>
      <c r="AZ103" s="117">
        <v>-2.7959696806935501E-7</v>
      </c>
      <c r="BA103" s="117">
        <v>-9.0163976584599105E-6</v>
      </c>
      <c r="BB103" s="117">
        <v>-2.4684097577024201E-8</v>
      </c>
      <c r="BC103" s="117">
        <v>6.9209175265639098E-7</v>
      </c>
      <c r="BD103" s="117">
        <v>0</v>
      </c>
      <c r="BE103" s="117">
        <v>9.3122429303483296E-7</v>
      </c>
      <c r="BF103" s="117">
        <v>-3.9796154684847602E-7</v>
      </c>
      <c r="BG103" s="117">
        <v>1.1955121738481199E-7</v>
      </c>
      <c r="BH103" s="117">
        <v>1.2979912932842401E-6</v>
      </c>
      <c r="BI103" s="117">
        <v>-1.19807168059079E-7</v>
      </c>
      <c r="BJ103" s="117">
        <v>-1.4631247606713899E-6</v>
      </c>
      <c r="BK103" s="117">
        <v>2.5288519771477201E-7</v>
      </c>
      <c r="BL103" s="117">
        <v>2.92097123134658E-8</v>
      </c>
      <c r="BM103" s="117">
        <v>2.8298802353573401E-6</v>
      </c>
      <c r="BN103" s="117">
        <v>0</v>
      </c>
      <c r="BO103" s="117">
        <v>7.0733876451410495E-7</v>
      </c>
      <c r="BP103" s="117">
        <v>-2.09941554825685E-5</v>
      </c>
      <c r="BQ103" s="117">
        <v>1.27019931573028E-7</v>
      </c>
      <c r="BR103" s="117">
        <v>-4.7667819716164801E-8</v>
      </c>
      <c r="BS103" s="117">
        <v>-1.5731900065203401E-7</v>
      </c>
      <c r="BT103" s="117">
        <v>1.3273527105210301E-6</v>
      </c>
      <c r="BU103" s="117">
        <v>-1.8727081863435201E-7</v>
      </c>
      <c r="BV103" s="117">
        <v>1.6384688187069799E-6</v>
      </c>
      <c r="BW103" s="117">
        <v>-3.6002568210922901E-7</v>
      </c>
      <c r="BX103" s="117">
        <v>-2.3501466458468701E-7</v>
      </c>
      <c r="BY103" s="117">
        <v>6.2196283179265099E-6</v>
      </c>
      <c r="BZ103" s="117">
        <v>0</v>
      </c>
      <c r="CA103" s="117">
        <v>-9.0293670247694994E-8</v>
      </c>
      <c r="CB103" s="117">
        <v>-5.0589347248641804E-6</v>
      </c>
      <c r="CC103" s="117">
        <v>-5.0164693788796105E-7</v>
      </c>
      <c r="CD103" s="117">
        <v>-1.6721103153256099E-7</v>
      </c>
      <c r="CE103" s="117">
        <v>0</v>
      </c>
      <c r="CF103" s="117">
        <v>0</v>
      </c>
      <c r="CG103" s="117">
        <v>0</v>
      </c>
      <c r="CH103" s="117">
        <v>-1.1456659772827299E-8</v>
      </c>
      <c r="CI103" s="117">
        <v>1.47230633937046E-9</v>
      </c>
      <c r="CJ103" s="117">
        <v>-2.3508318061871601E-8</v>
      </c>
      <c r="CK103" s="117">
        <v>-2.2037088666142999E-8</v>
      </c>
      <c r="CL103" s="117">
        <v>1.9247345670352801E-8</v>
      </c>
      <c r="CM103" s="117">
        <v>-6.6614189572746898E-8</v>
      </c>
      <c r="CN103" s="117">
        <v>-8.1201909693490295E-8</v>
      </c>
      <c r="CO103" s="117">
        <v>-5.3352199791974198E-8</v>
      </c>
      <c r="CP103" s="117">
        <v>-1.35631940088571E-9</v>
      </c>
      <c r="CQ103" s="117">
        <v>1.9327365395343601E-8</v>
      </c>
      <c r="CR103" s="117">
        <v>-3.70246284556986E-8</v>
      </c>
      <c r="CS103" s="117">
        <v>-2.55082084403386E-8</v>
      </c>
      <c r="CT103" s="117">
        <v>7.23873887890937E-8</v>
      </c>
      <c r="CU103" s="117">
        <v>6.6455560126492104E-8</v>
      </c>
      <c r="CV103" s="117">
        <v>-1.5095174698455801E-8</v>
      </c>
      <c r="CW103" s="117">
        <v>-8.4880115637383899E-8</v>
      </c>
      <c r="CX103" s="117">
        <v>1.18912002037752E-7</v>
      </c>
      <c r="CY103" s="117">
        <v>4.6627180435153702E-6</v>
      </c>
      <c r="CZ103" s="117">
        <v>-7.6500577525391898E-8</v>
      </c>
      <c r="DA103" s="117">
        <v>-1.3256012682887499E-7</v>
      </c>
      <c r="DB103" s="117">
        <v>6.7425067528385499E-7</v>
      </c>
      <c r="DC103" s="117">
        <v>4.16001758022782E-7</v>
      </c>
      <c r="DD103" s="117">
        <v>1.6093554649362399E-7</v>
      </c>
      <c r="DE103" s="117">
        <v>9.0764152631537605E-9</v>
      </c>
      <c r="DF103" s="117">
        <v>5.1064460538739004E-7</v>
      </c>
      <c r="DG103" s="117">
        <v>5.32202537540696E-8</v>
      </c>
      <c r="DH103" s="117">
        <v>-2.8985472617372901E-7</v>
      </c>
      <c r="DI103" s="117">
        <v>9.8063521131909003E-8</v>
      </c>
      <c r="DJ103" s="117">
        <v>3.8243634703034603E-7</v>
      </c>
      <c r="DK103" s="117">
        <v>2.9770433109999299E-8</v>
      </c>
      <c r="DL103" s="117">
        <v>1.0930778293827201E-6</v>
      </c>
      <c r="DM103" s="117">
        <v>-2.1641109929776901E-7</v>
      </c>
      <c r="DN103" s="117">
        <v>2.12879218181983E-7</v>
      </c>
      <c r="DO103" s="117">
        <v>2.8615629598720199E-7</v>
      </c>
      <c r="DP103" s="117">
        <v>7.2581029666880202E-8</v>
      </c>
      <c r="DQ103" s="117">
        <v>2.6518737287143698E-7</v>
      </c>
      <c r="DR103" s="117">
        <v>-5.4052676351392299E-7</v>
      </c>
      <c r="DS103" s="117">
        <v>-1.33114852459482E-7</v>
      </c>
      <c r="DT103" s="117">
        <v>2.8365711590018999E-7</v>
      </c>
      <c r="DU103" s="117">
        <v>3.5730899845804702E-7</v>
      </c>
      <c r="DV103" s="117">
        <v>1.5971361128622301E-8</v>
      </c>
      <c r="DW103" s="117">
        <v>4.6297370241951202E-7</v>
      </c>
      <c r="DX103" s="117">
        <v>-2.5201062647152099E-8</v>
      </c>
      <c r="DY103" s="117">
        <v>6.5387144496579402E-7</v>
      </c>
      <c r="DZ103" s="117">
        <v>-2.5432475207500598E-7</v>
      </c>
      <c r="EA103" s="117">
        <v>4.8970440290151795E-7</v>
      </c>
      <c r="EB103" s="117">
        <v>-5.1342112086572102E-7</v>
      </c>
      <c r="EC103" s="117">
        <v>-4.7113905278911797E-8</v>
      </c>
      <c r="ED103" s="117">
        <v>-8.2148915572067695E-7</v>
      </c>
      <c r="EE103" s="117">
        <v>6.8877775919716706E-8</v>
      </c>
      <c r="EF103" s="117">
        <v>-4.0811121567776202E-7</v>
      </c>
      <c r="EG103" s="117">
        <v>-8.85550673384281E-7</v>
      </c>
      <c r="EH103" s="117">
        <v>-3.9687487038480798E-7</v>
      </c>
      <c r="EI103" s="117">
        <v>4.36051598588151E-7</v>
      </c>
      <c r="EJ103" s="117">
        <v>-1.0425081687898999E-6</v>
      </c>
      <c r="EK103" s="117">
        <v>-4.31401165557876E-6</v>
      </c>
      <c r="EL103" s="117">
        <v>-7.8650214655284703E-7</v>
      </c>
      <c r="EM103" s="117">
        <v>1.17748135939957E-6</v>
      </c>
      <c r="EN103" s="117">
        <v>1.37848735238031E-7</v>
      </c>
      <c r="EO103" s="117">
        <v>-2.72471947956731E-6</v>
      </c>
      <c r="EP103" s="117">
        <v>4.4350687905571998E-7</v>
      </c>
      <c r="EQ103" s="117">
        <v>-9.3776219695017798E-7</v>
      </c>
      <c r="ER103" s="117">
        <v>-2.8037635210387099E-7</v>
      </c>
      <c r="ES103" s="120">
        <v>6.8651900522559899E-7</v>
      </c>
    </row>
    <row r="104" spans="7:149" x14ac:dyDescent="0.25">
      <c r="G104" s="205"/>
      <c r="H104" s="7" t="s">
        <v>124</v>
      </c>
      <c r="I104" s="22" cm="1">
        <f t="array" aca="1" ref="I104" ca="1">INDIRECT("I"&amp;M104)*INDIRECT("I"&amp;N104)</f>
        <v>0</v>
      </c>
      <c r="J104" s="23">
        <v>-5.4827032449801796E-3</v>
      </c>
      <c r="K104" s="12" t="str">
        <f t="shared" si="9"/>
        <v>age</v>
      </c>
      <c r="L104" s="12" t="str">
        <f t="shared" si="8"/>
        <v>BP4</v>
      </c>
      <c r="M104" s="7">
        <f t="shared" si="10"/>
        <v>20</v>
      </c>
      <c r="N104" s="7">
        <f t="shared" si="11"/>
        <v>33</v>
      </c>
      <c r="P104" s="7" t="str">
        <f t="shared" si="6"/>
        <v>X</v>
      </c>
      <c r="Q104" s="7" t="str">
        <f t="shared" si="7"/>
        <v>X</v>
      </c>
      <c r="R104" s="7" t="str">
        <v>age_BP4</v>
      </c>
      <c r="S104" s="128" t="s">
        <v>124</v>
      </c>
      <c r="T104" s="117">
        <v>-1.9700461036636599E-7</v>
      </c>
      <c r="U104" s="117">
        <v>1.04940994234647E-7</v>
      </c>
      <c r="V104" s="117">
        <v>-3.2441125705746699E-7</v>
      </c>
      <c r="W104" s="117">
        <v>3.5613034026330201E-7</v>
      </c>
      <c r="X104" s="117">
        <v>-2.3791720898604499E-7</v>
      </c>
      <c r="Y104" s="117">
        <v>5.7023133706830402E-7</v>
      </c>
      <c r="Z104" s="117">
        <v>7.6594849862518005E-6</v>
      </c>
      <c r="AA104" s="117">
        <v>1.6537700038365E-6</v>
      </c>
      <c r="AB104" s="117">
        <v>5.0288541226457996E-7</v>
      </c>
      <c r="AC104" s="117">
        <v>1.46630101499781E-6</v>
      </c>
      <c r="AD104" s="117">
        <v>9.2440808148571397E-7</v>
      </c>
      <c r="AE104" s="117">
        <v>3.1492500564709798E-7</v>
      </c>
      <c r="AF104" s="117">
        <v>-5.44274025335296E-8</v>
      </c>
      <c r="AG104" s="118">
        <v>-2.96021369011601E-4</v>
      </c>
      <c r="AH104" s="117">
        <v>-7.4455185448861006E-8</v>
      </c>
      <c r="AI104" s="117">
        <v>4.0563265323315597E-6</v>
      </c>
      <c r="AJ104" s="117">
        <v>1.15987307319006E-7</v>
      </c>
      <c r="AK104" s="117">
        <v>3.4420891707341999E-7</v>
      </c>
      <c r="AL104" s="117">
        <v>1.9198024066825399E-6</v>
      </c>
      <c r="AM104" s="117">
        <v>5.3485878314218003E-7</v>
      </c>
      <c r="AN104" s="117">
        <v>1.8364367120688901E-7</v>
      </c>
      <c r="AO104" s="117">
        <v>-1.89694999329886E-8</v>
      </c>
      <c r="AP104" s="117">
        <v>1.8343630590534199E-6</v>
      </c>
      <c r="AQ104" s="117">
        <v>4.4887687916600299E-7</v>
      </c>
      <c r="AR104" s="117">
        <v>0</v>
      </c>
      <c r="AS104" s="117">
        <v>-2.1536564030867901E-6</v>
      </c>
      <c r="AT104" s="117">
        <v>9.9819640025221708E-7</v>
      </c>
      <c r="AU104" s="117">
        <v>0</v>
      </c>
      <c r="AV104" s="117">
        <v>1.03203403029456E-6</v>
      </c>
      <c r="AW104" s="117">
        <v>-3.6628459843014098E-7</v>
      </c>
      <c r="AX104" s="117">
        <v>3.2815805553820498E-7</v>
      </c>
      <c r="AY104" s="117">
        <v>0</v>
      </c>
      <c r="AZ104" s="117">
        <v>-5.4056512556740405E-7</v>
      </c>
      <c r="BA104" s="117">
        <v>1.3180237201719401E-7</v>
      </c>
      <c r="BB104" s="117">
        <v>7.4499132233935505E-8</v>
      </c>
      <c r="BC104" s="117">
        <v>2.4241724931665598E-6</v>
      </c>
      <c r="BD104" s="117">
        <v>0</v>
      </c>
      <c r="BE104" s="117">
        <v>6.0982832306693795E-7</v>
      </c>
      <c r="BF104" s="117">
        <v>-4.1693155329570304E-6</v>
      </c>
      <c r="BG104" s="117">
        <v>-6.77089535258438E-7</v>
      </c>
      <c r="BH104" s="117">
        <v>-1.90074262102504E-6</v>
      </c>
      <c r="BI104" s="117">
        <v>1.2515021155288901E-7</v>
      </c>
      <c r="BJ104" s="117">
        <v>-2.0724629260478799E-6</v>
      </c>
      <c r="BK104" s="117">
        <v>-2.9759473970032498E-7</v>
      </c>
      <c r="BL104" s="117">
        <v>4.2250943281463102E-7</v>
      </c>
      <c r="BM104" s="117">
        <v>1.0043578376757799E-6</v>
      </c>
      <c r="BN104" s="117">
        <v>0</v>
      </c>
      <c r="BO104" s="117">
        <v>1.7866907398377401E-6</v>
      </c>
      <c r="BP104" s="117">
        <v>9.3242571355789397E-7</v>
      </c>
      <c r="BQ104" s="117">
        <v>-2.4597642633932901E-7</v>
      </c>
      <c r="BR104" s="117">
        <v>5.2163606799043603E-7</v>
      </c>
      <c r="BS104" s="117">
        <v>-6.8453455474911303E-7</v>
      </c>
      <c r="BT104" s="117">
        <v>1.00157275677477E-7</v>
      </c>
      <c r="BU104" s="117">
        <v>-3.0621983517987802E-7</v>
      </c>
      <c r="BV104" s="117">
        <v>-3.0026916826445402E-6</v>
      </c>
      <c r="BW104" s="117">
        <v>2.01932561394552E-7</v>
      </c>
      <c r="BX104" s="117">
        <v>-3.2612058277251698E-7</v>
      </c>
      <c r="BY104" s="117">
        <v>1.1497868864901E-5</v>
      </c>
      <c r="BZ104" s="117">
        <v>0</v>
      </c>
      <c r="CA104" s="117">
        <v>1.9373225022225399E-7</v>
      </c>
      <c r="CB104" s="117">
        <v>6.8069666449712003E-6</v>
      </c>
      <c r="CC104" s="117">
        <v>5.96245259093046E-7</v>
      </c>
      <c r="CD104" s="117">
        <v>3.2667546246613098E-7</v>
      </c>
      <c r="CE104" s="117">
        <v>0</v>
      </c>
      <c r="CF104" s="117">
        <v>0</v>
      </c>
      <c r="CG104" s="117">
        <v>0</v>
      </c>
      <c r="CH104" s="117">
        <v>-5.1590055060067203E-9</v>
      </c>
      <c r="CI104" s="117">
        <v>4.6374457660767298E-8</v>
      </c>
      <c r="CJ104" s="117">
        <v>-1.17354177112673E-8</v>
      </c>
      <c r="CK104" s="117">
        <v>3.2918422767013698E-8</v>
      </c>
      <c r="CL104" s="117">
        <v>2.68697000067663E-8</v>
      </c>
      <c r="CM104" s="117">
        <v>-3.6056891923065498E-9</v>
      </c>
      <c r="CN104" s="117">
        <v>7.8282405644582507E-9</v>
      </c>
      <c r="CO104" s="117">
        <v>-1.08764970152613E-7</v>
      </c>
      <c r="CP104" s="117">
        <v>1.02598751193071E-9</v>
      </c>
      <c r="CQ104" s="117">
        <v>-1.6388625817556E-8</v>
      </c>
      <c r="CR104" s="117">
        <v>-1.26396001883814E-9</v>
      </c>
      <c r="CS104" s="117">
        <v>3.7293452694450702E-8</v>
      </c>
      <c r="CT104" s="117">
        <v>-1.0635212206693201E-7</v>
      </c>
      <c r="CU104" s="117">
        <v>-5.4228677719413003E-8</v>
      </c>
      <c r="CV104" s="117">
        <v>-2.8855207072674E-8</v>
      </c>
      <c r="CW104" s="117">
        <v>-7.3685866666016798E-8</v>
      </c>
      <c r="CX104" s="117">
        <v>-4.4086433657979499E-9</v>
      </c>
      <c r="CY104" s="117">
        <v>-7.6500577525380899E-8</v>
      </c>
      <c r="CZ104" s="117">
        <v>4.1281751594819998E-6</v>
      </c>
      <c r="DA104" s="117">
        <v>-1.6954757121869801E-8</v>
      </c>
      <c r="DB104" s="117">
        <v>1.83414955099838E-7</v>
      </c>
      <c r="DC104" s="117">
        <v>2.9068363366503299E-7</v>
      </c>
      <c r="DD104" s="117">
        <v>2.5675384290737902E-8</v>
      </c>
      <c r="DE104" s="117">
        <v>-8.5444996352636803E-8</v>
      </c>
      <c r="DF104" s="117">
        <v>5.1241728749958501E-8</v>
      </c>
      <c r="DG104" s="117">
        <v>5.5629402178084102E-8</v>
      </c>
      <c r="DH104" s="117">
        <v>4.06103063409682E-7</v>
      </c>
      <c r="DI104" s="117">
        <v>-3.5486569179473903E-7</v>
      </c>
      <c r="DJ104" s="117">
        <v>5.1453629125024905E-7</v>
      </c>
      <c r="DK104" s="117">
        <v>-8.0325052093201796E-7</v>
      </c>
      <c r="DL104" s="117">
        <v>6.3781253154048896E-7</v>
      </c>
      <c r="DM104" s="117">
        <v>2.63531435472583E-8</v>
      </c>
      <c r="DN104" s="117">
        <v>-2.22741012322513E-7</v>
      </c>
      <c r="DO104" s="117">
        <v>-4.81330457437892E-7</v>
      </c>
      <c r="DP104" s="117">
        <v>2.8655372511667402E-7</v>
      </c>
      <c r="DQ104" s="117">
        <v>1.6507367085402899E-8</v>
      </c>
      <c r="DR104" s="117">
        <v>-1.8755218008120299E-6</v>
      </c>
      <c r="DS104" s="117">
        <v>-1.0754342347596501E-6</v>
      </c>
      <c r="DT104" s="117">
        <v>-6.5054066476835097E-7</v>
      </c>
      <c r="DU104" s="117">
        <v>-1.0395463407825701E-6</v>
      </c>
      <c r="DV104" s="117">
        <v>4.0473294305344299E-7</v>
      </c>
      <c r="DW104" s="117">
        <v>-9.7402890689888999E-8</v>
      </c>
      <c r="DX104" s="117">
        <v>3.9305296678754402E-7</v>
      </c>
      <c r="DY104" s="117">
        <v>-1.07130583490081E-6</v>
      </c>
      <c r="DZ104" s="117">
        <v>-7.0747512683622998E-7</v>
      </c>
      <c r="EA104" s="117">
        <v>2.3341277576091501E-7</v>
      </c>
      <c r="EB104" s="117">
        <v>-1.75614280418951E-7</v>
      </c>
      <c r="EC104" s="117">
        <v>-6.8364652086128299E-7</v>
      </c>
      <c r="ED104" s="117">
        <v>1.2566571478874801E-6</v>
      </c>
      <c r="EE104" s="117">
        <v>6.8530273965167201E-7</v>
      </c>
      <c r="EF104" s="117">
        <v>-4.5485252286195101E-7</v>
      </c>
      <c r="EG104" s="117">
        <v>2.73873312530002E-8</v>
      </c>
      <c r="EH104" s="117">
        <v>-9.8511326950933305E-7</v>
      </c>
      <c r="EI104" s="117">
        <v>-9.4147264841755304E-7</v>
      </c>
      <c r="EJ104" s="117">
        <v>-1.27555020990425E-6</v>
      </c>
      <c r="EK104" s="117">
        <v>-1.0603937837099801E-6</v>
      </c>
      <c r="EL104" s="117">
        <v>1.1604855582103899E-6</v>
      </c>
      <c r="EM104" s="117">
        <v>-1.1599755154322499E-6</v>
      </c>
      <c r="EN104" s="117">
        <v>5.0063853790961095E-7</v>
      </c>
      <c r="EO104" s="117">
        <v>5.3119343642890801E-6</v>
      </c>
      <c r="EP104" s="117">
        <v>1.2346415743759801E-7</v>
      </c>
      <c r="EQ104" s="117">
        <v>-2.7261577245964601E-6</v>
      </c>
      <c r="ER104" s="117">
        <v>-5.3128541302648501E-6</v>
      </c>
      <c r="ES104" s="120">
        <v>-2.4894881974819799E-6</v>
      </c>
    </row>
    <row r="105" spans="7:149" x14ac:dyDescent="0.25">
      <c r="G105" s="205"/>
      <c r="H105" s="7" t="s">
        <v>230</v>
      </c>
      <c r="I105" s="22" t="e" cm="1">
        <f t="array" aca="1" ref="I105" ca="1">INDIRECT("I"&amp;M105)*INDIRECT("I"&amp;N105)</f>
        <v>#VALUE!</v>
      </c>
      <c r="J105" s="23">
        <v>-8.67523912632444E-3</v>
      </c>
      <c r="K105" s="12" t="str">
        <f t="shared" si="9"/>
        <v>HbA1C3</v>
      </c>
      <c r="L105" s="12" t="str">
        <f t="shared" si="8"/>
        <v>DIBAge</v>
      </c>
      <c r="M105" s="7">
        <f t="shared" si="10"/>
        <v>41</v>
      </c>
      <c r="N105" s="7">
        <f t="shared" si="11"/>
        <v>43</v>
      </c>
      <c r="P105" s="7" t="str">
        <f t="shared" si="6"/>
        <v>X</v>
      </c>
      <c r="Q105" s="7" t="str">
        <f t="shared" si="7"/>
        <v>X</v>
      </c>
      <c r="R105" s="7" t="str">
        <v>HbA1C3_DIBAge</v>
      </c>
      <c r="S105" s="128" t="s">
        <v>230</v>
      </c>
      <c r="T105" s="25">
        <v>8.5769734773763096E-8</v>
      </c>
      <c r="U105" s="25">
        <v>1.7719311506574001E-7</v>
      </c>
      <c r="V105" s="25">
        <v>-1.12109233424279E-7</v>
      </c>
      <c r="W105" s="25">
        <v>1.8377047687186299E-7</v>
      </c>
      <c r="X105" s="25">
        <v>2.77498887565379E-8</v>
      </c>
      <c r="Y105" s="25">
        <v>-1.35358934992507E-7</v>
      </c>
      <c r="Z105" s="25">
        <v>-3.8318080144777498E-7</v>
      </c>
      <c r="AA105" s="25">
        <v>4.4102741937027699E-7</v>
      </c>
      <c r="AB105" s="25">
        <v>3.3353911200887201E-8</v>
      </c>
      <c r="AC105" s="25">
        <v>1.85065820041896E-7</v>
      </c>
      <c r="AD105" s="25">
        <v>-4.6713165466957802E-8</v>
      </c>
      <c r="AE105" s="25">
        <v>8.4779830778355901E-8</v>
      </c>
      <c r="AF105" s="25">
        <v>-2.5628187583681E-8</v>
      </c>
      <c r="AG105" s="25">
        <v>1.2052419796670999E-6</v>
      </c>
      <c r="AH105" s="25">
        <v>-3.82014202541984E-8</v>
      </c>
      <c r="AI105" s="25">
        <v>-3.18259934095841E-7</v>
      </c>
      <c r="AJ105" s="25">
        <v>2.7255151608824398E-7</v>
      </c>
      <c r="AK105" s="25">
        <v>-1.12784076342997E-7</v>
      </c>
      <c r="AL105" s="25">
        <v>1.5536067834987401E-7</v>
      </c>
      <c r="AM105" s="25">
        <v>-9.7079017751013293E-7</v>
      </c>
      <c r="AN105" s="25">
        <v>1.42875048330394E-5</v>
      </c>
      <c r="AO105" s="25">
        <v>-1.19260424925134E-5</v>
      </c>
      <c r="AP105" s="25">
        <v>7.9635155692340794E-6</v>
      </c>
      <c r="AQ105" s="25">
        <v>-1.09820680221158E-6</v>
      </c>
      <c r="AR105" s="25">
        <v>0</v>
      </c>
      <c r="AS105" s="25">
        <v>1.02995397854359E-6</v>
      </c>
      <c r="AT105" s="25">
        <v>-1.67645981060029E-6</v>
      </c>
      <c r="AU105" s="25">
        <v>0</v>
      </c>
      <c r="AV105" s="25">
        <v>-3.3426416843262097E-7</v>
      </c>
      <c r="AW105" s="25">
        <v>-4.5254852878791102E-7</v>
      </c>
      <c r="AX105" s="25">
        <v>-1.55163090259191E-7</v>
      </c>
      <c r="AY105" s="25">
        <v>0</v>
      </c>
      <c r="AZ105" s="25">
        <v>-1.5168014137569699E-7</v>
      </c>
      <c r="BA105" s="25">
        <v>-1.76363855376189E-6</v>
      </c>
      <c r="BB105" s="25">
        <v>1.6751870109053099E-7</v>
      </c>
      <c r="BC105" s="25">
        <v>-6.8430808619255299E-7</v>
      </c>
      <c r="BD105" s="25">
        <v>0</v>
      </c>
      <c r="BE105" s="25">
        <v>-6.1405263178985704E-7</v>
      </c>
      <c r="BF105" s="25">
        <v>-8.5656625225120399E-7</v>
      </c>
      <c r="BG105" s="25">
        <v>-3.28488564079835E-7</v>
      </c>
      <c r="BH105" s="25">
        <v>-8.9383104964053404E-7</v>
      </c>
      <c r="BI105" s="25">
        <v>6.2102964055149996E-8</v>
      </c>
      <c r="BJ105" s="25">
        <v>-3.9713356032702599E-8</v>
      </c>
      <c r="BK105" s="25">
        <v>-1.2980113620661E-7</v>
      </c>
      <c r="BL105" s="25">
        <v>-1.5045089139582599E-7</v>
      </c>
      <c r="BM105" s="25">
        <v>-1.3496783280753799E-6</v>
      </c>
      <c r="BN105" s="25">
        <v>0</v>
      </c>
      <c r="BO105" s="25">
        <v>-2.4310670358049599E-7</v>
      </c>
      <c r="BP105" s="25">
        <v>4.2410671803093E-7</v>
      </c>
      <c r="BQ105" s="25">
        <v>-2.6043185896018001E-7</v>
      </c>
      <c r="BR105" s="25">
        <v>4.8537334837148497E-7</v>
      </c>
      <c r="BS105" s="25">
        <v>-5.0069211446552601E-8</v>
      </c>
      <c r="BT105" s="25">
        <v>4.5262017757601803E-7</v>
      </c>
      <c r="BU105" s="25">
        <v>-2.30337446791749E-7</v>
      </c>
      <c r="BV105" s="25">
        <v>4.20553491366549E-8</v>
      </c>
      <c r="BW105" s="25">
        <v>1.14916728338805E-7</v>
      </c>
      <c r="BX105" s="25">
        <v>3.3423080509257999E-8</v>
      </c>
      <c r="BY105" s="25">
        <v>2.25134085371438E-7</v>
      </c>
      <c r="BZ105" s="25">
        <v>0</v>
      </c>
      <c r="CA105" s="25">
        <v>-1.9362110063683601E-7</v>
      </c>
      <c r="CB105" s="25">
        <v>2.5589382317283002E-6</v>
      </c>
      <c r="CC105" s="25">
        <v>1.7608863820698499E-7</v>
      </c>
      <c r="CD105" s="25">
        <v>-4.7843186744482203E-7</v>
      </c>
      <c r="CE105" s="25">
        <v>0</v>
      </c>
      <c r="CF105" s="25">
        <v>0</v>
      </c>
      <c r="CG105" s="25">
        <v>0</v>
      </c>
      <c r="CH105" s="25">
        <v>5.2434459814803204E-9</v>
      </c>
      <c r="CI105" s="25">
        <v>9.7537032872471205E-9</v>
      </c>
      <c r="CJ105" s="25">
        <v>2.0691697189812401E-8</v>
      </c>
      <c r="CK105" s="25">
        <v>-1.5416514157037102E-8</v>
      </c>
      <c r="CL105" s="25">
        <v>-1.735278895982E-9</v>
      </c>
      <c r="CM105" s="25">
        <v>2.5034904028617499E-8</v>
      </c>
      <c r="CN105" s="25">
        <v>3.9512643175352901E-9</v>
      </c>
      <c r="CO105" s="25">
        <v>4.9780154074615802E-9</v>
      </c>
      <c r="CP105" s="25">
        <v>2.2371763905504401E-9</v>
      </c>
      <c r="CQ105" s="25">
        <v>-1.2853832192669101E-7</v>
      </c>
      <c r="CR105" s="25">
        <v>-1.8155492326856299E-7</v>
      </c>
      <c r="CS105" s="25">
        <v>-9.1619676629526399E-10</v>
      </c>
      <c r="CT105" s="25">
        <v>-2.2958904126071298E-8</v>
      </c>
      <c r="CU105" s="25">
        <v>1.5015934458084099E-8</v>
      </c>
      <c r="CV105" s="25">
        <v>1.0267168000117901E-8</v>
      </c>
      <c r="CW105" s="25">
        <v>-1.43552348005809E-8</v>
      </c>
      <c r="CX105" s="25">
        <v>2.02056491209945E-8</v>
      </c>
      <c r="CY105" s="25">
        <v>-1.3256012682887399E-7</v>
      </c>
      <c r="CZ105" s="25">
        <v>-1.69547571218686E-8</v>
      </c>
      <c r="DA105" s="25">
        <v>1.69866837702993E-6</v>
      </c>
      <c r="DB105" s="25">
        <v>2.5739016552084598E-7</v>
      </c>
      <c r="DC105" s="25">
        <v>-1.9931604190467E-9</v>
      </c>
      <c r="DD105" s="25">
        <v>-1.7719461844539701E-7</v>
      </c>
      <c r="DE105" s="25">
        <v>6.8533224645892005E-8</v>
      </c>
      <c r="DF105" s="25">
        <v>-6.3570823322346806E-8</v>
      </c>
      <c r="DG105" s="25">
        <v>2.0891033702465399E-8</v>
      </c>
      <c r="DH105" s="25">
        <v>-8.57435168445433E-8</v>
      </c>
      <c r="DI105" s="25">
        <v>-2.2988769358155299E-7</v>
      </c>
      <c r="DJ105" s="25">
        <v>-3.1008593529947497E-7</v>
      </c>
      <c r="DK105" s="25">
        <v>2.070813583247E-7</v>
      </c>
      <c r="DL105" s="25">
        <v>7.2729477226340395E-7</v>
      </c>
      <c r="DM105" s="25">
        <v>-1.4930889920388299E-9</v>
      </c>
      <c r="DN105" s="25">
        <v>-3.0929350336209199E-8</v>
      </c>
      <c r="DO105" s="25">
        <v>-9.1434612541352197E-8</v>
      </c>
      <c r="DP105" s="25">
        <v>2.01157090610629E-7</v>
      </c>
      <c r="DQ105" s="25">
        <v>-4.7537558101073202E-8</v>
      </c>
      <c r="DR105" s="25">
        <v>-1.9596613738296201E-7</v>
      </c>
      <c r="DS105" s="25">
        <v>2.30858773299345E-7</v>
      </c>
      <c r="DT105" s="25">
        <v>-1.25100151709722E-6</v>
      </c>
      <c r="DU105" s="25">
        <v>-1.17738934294055E-7</v>
      </c>
      <c r="DV105" s="25">
        <v>2.8532038772627002E-7</v>
      </c>
      <c r="DW105" s="25">
        <v>-7.0611691068652604E-8</v>
      </c>
      <c r="DX105" s="25">
        <v>3.9983972935526402E-7</v>
      </c>
      <c r="DY105" s="25">
        <v>-3.8231682249641698E-8</v>
      </c>
      <c r="DZ105" s="25">
        <v>7.8198290469291098E-7</v>
      </c>
      <c r="EA105" s="25">
        <v>1.01608046071495E-6</v>
      </c>
      <c r="EB105" s="25">
        <v>-4.4434512236663198E-7</v>
      </c>
      <c r="EC105" s="25">
        <v>2.6164563739011602E-7</v>
      </c>
      <c r="ED105" s="25">
        <v>-2.6036952708971903E-7</v>
      </c>
      <c r="EE105" s="25">
        <v>3.6511744855453402E-8</v>
      </c>
      <c r="EF105" s="25">
        <v>2.5727286099758E-6</v>
      </c>
      <c r="EG105" s="25">
        <v>-6.8198227907153601E-8</v>
      </c>
      <c r="EH105" s="25">
        <v>-5.7586713960518903E-7</v>
      </c>
      <c r="EI105" s="25">
        <v>-1.6577039878224898E-8</v>
      </c>
      <c r="EJ105" s="25">
        <v>-2.7119598514266501E-7</v>
      </c>
      <c r="EK105" s="25">
        <v>9.8595137592654104E-7</v>
      </c>
      <c r="EL105" s="25">
        <v>3.7144788720765502E-7</v>
      </c>
      <c r="EM105" s="25">
        <v>7.8447662371803306E-8</v>
      </c>
      <c r="EN105" s="25">
        <v>-4.23422441174339E-7</v>
      </c>
      <c r="EO105" s="25">
        <v>-2.4602865883397502E-7</v>
      </c>
      <c r="EP105" s="25">
        <v>4.7709246764796405E-7</v>
      </c>
      <c r="EQ105" s="25">
        <v>2.3927299246862699E-8</v>
      </c>
      <c r="ER105" s="25">
        <v>9.962330097553091E-7</v>
      </c>
      <c r="ES105" s="27">
        <v>1.2346031437402899E-6</v>
      </c>
    </row>
    <row r="106" spans="7:149" x14ac:dyDescent="0.25">
      <c r="G106" s="205"/>
      <c r="H106" s="7" t="s">
        <v>199</v>
      </c>
      <c r="I106" s="22" cm="1">
        <f t="array" aca="1" ref="I106" ca="1">INDIRECT("I"&amp;M106)*INDIRECT("I"&amp;N106)</f>
        <v>0</v>
      </c>
      <c r="J106" s="23">
        <v>-0.155311270035659</v>
      </c>
      <c r="K106" s="12" t="str">
        <f t="shared" si="9"/>
        <v>AF</v>
      </c>
      <c r="L106" s="12" t="str">
        <f t="shared" si="8"/>
        <v>HF</v>
      </c>
      <c r="M106" s="7">
        <f t="shared" si="10"/>
        <v>45</v>
      </c>
      <c r="N106" s="7">
        <f t="shared" si="11"/>
        <v>67</v>
      </c>
      <c r="P106" s="7" t="str">
        <f t="shared" si="6"/>
        <v>X</v>
      </c>
      <c r="Q106" s="7" t="str">
        <f t="shared" si="7"/>
        <v>X</v>
      </c>
      <c r="R106" s="7" t="str">
        <v>AF_HF</v>
      </c>
      <c r="S106" s="128" t="s">
        <v>199</v>
      </c>
      <c r="T106" s="25">
        <v>1.51928147945767E-6</v>
      </c>
      <c r="U106" s="25">
        <v>1.44045790411353E-5</v>
      </c>
      <c r="V106" s="25">
        <v>-3.4719770119980899E-6</v>
      </c>
      <c r="W106" s="25">
        <v>1.7201098040111E-6</v>
      </c>
      <c r="X106" s="25">
        <v>3.4809406451574901E-7</v>
      </c>
      <c r="Y106" s="25">
        <v>-1.41245488429151E-5</v>
      </c>
      <c r="Z106" s="25">
        <v>3.33069099307314E-6</v>
      </c>
      <c r="AA106" s="25">
        <v>6.7099603930436602E-6</v>
      </c>
      <c r="AB106" s="25">
        <v>-9.5800092285575097E-7</v>
      </c>
      <c r="AC106" s="25">
        <v>6.2804628769642503E-7</v>
      </c>
      <c r="AD106" s="25">
        <v>-5.7211964647148097E-6</v>
      </c>
      <c r="AE106" s="25">
        <v>-1.42422858850506E-5</v>
      </c>
      <c r="AF106" s="25">
        <v>1.9684659372828001E-7</v>
      </c>
      <c r="AG106" s="25">
        <v>-1.4185166571471599E-5</v>
      </c>
      <c r="AH106" s="25">
        <v>1.82827463965238E-7</v>
      </c>
      <c r="AI106" s="25">
        <v>-3.5644742408306802E-6</v>
      </c>
      <c r="AJ106" s="25">
        <v>1.67259890114092E-6</v>
      </c>
      <c r="AK106" s="25">
        <v>-1.98508795941619E-6</v>
      </c>
      <c r="AL106" s="25">
        <v>3.63397410127355E-6</v>
      </c>
      <c r="AM106" s="25">
        <v>2.6355866824257802E-6</v>
      </c>
      <c r="AN106" s="25">
        <v>-3.8956957178807299E-6</v>
      </c>
      <c r="AO106" s="25">
        <v>-1.7600262177970301E-6</v>
      </c>
      <c r="AP106" s="25">
        <v>-1.8673835840971101E-6</v>
      </c>
      <c r="AQ106" s="25">
        <v>-7.6898968477426596E-7</v>
      </c>
      <c r="AR106" s="25">
        <v>0</v>
      </c>
      <c r="AS106" s="24">
        <v>-3.6082062012094399E-4</v>
      </c>
      <c r="AT106" s="25">
        <v>9.2448861151497198E-6</v>
      </c>
      <c r="AU106" s="25">
        <v>0</v>
      </c>
      <c r="AV106" s="25">
        <v>-8.0444216681431493E-6</v>
      </c>
      <c r="AW106" s="25">
        <v>1.6549012925399199E-5</v>
      </c>
      <c r="AX106" s="25">
        <v>1.06502616378654E-5</v>
      </c>
      <c r="AY106" s="25">
        <v>0</v>
      </c>
      <c r="AZ106" s="25">
        <v>7.7838128692355894E-6</v>
      </c>
      <c r="BA106" s="25">
        <v>3.93667676041642E-5</v>
      </c>
      <c r="BB106" s="25">
        <v>-5.8771723808331497E-6</v>
      </c>
      <c r="BC106" s="25">
        <v>-8.5563539763661095E-6</v>
      </c>
      <c r="BD106" s="25">
        <v>0</v>
      </c>
      <c r="BE106" s="25">
        <v>1.9051907397583702E-5</v>
      </c>
      <c r="BF106" s="25">
        <v>-3.4357066024359899E-6</v>
      </c>
      <c r="BG106" s="25">
        <v>1.6477194877903601E-6</v>
      </c>
      <c r="BH106" s="25">
        <v>1.22347202064455E-5</v>
      </c>
      <c r="BI106" s="25">
        <v>6.9920998480759003E-7</v>
      </c>
      <c r="BJ106" s="25">
        <v>2.4799818789225E-5</v>
      </c>
      <c r="BK106" s="25">
        <v>8.0768901316001E-7</v>
      </c>
      <c r="BL106" s="25">
        <v>9.5641252666959096E-7</v>
      </c>
      <c r="BM106" s="25">
        <v>3.6590607762961099E-5</v>
      </c>
      <c r="BN106" s="25">
        <v>0</v>
      </c>
      <c r="BO106" s="25">
        <v>-4.02264430373569E-5</v>
      </c>
      <c r="BP106" s="25">
        <v>6.92030876719694E-6</v>
      </c>
      <c r="BQ106" s="25">
        <v>2.1079737255956199E-6</v>
      </c>
      <c r="BR106" s="25">
        <v>-6.72812386882651E-6</v>
      </c>
      <c r="BS106" s="25">
        <v>1.42326246949372E-6</v>
      </c>
      <c r="BT106" s="25">
        <v>-7.0921078914570702E-6</v>
      </c>
      <c r="BU106" s="25">
        <v>1.38235416974521E-5</v>
      </c>
      <c r="BV106" s="25">
        <v>-4.7023604199896802E-8</v>
      </c>
      <c r="BW106" s="25">
        <v>-1.7083479944697101E-6</v>
      </c>
      <c r="BX106" s="25">
        <v>2.0220205128450299E-6</v>
      </c>
      <c r="BY106" s="25">
        <v>-3.7740707939476499E-5</v>
      </c>
      <c r="BZ106" s="25">
        <v>0</v>
      </c>
      <c r="CA106" s="25">
        <v>5.45494360486961E-6</v>
      </c>
      <c r="CB106" s="25">
        <v>8.0775388338468694E-6</v>
      </c>
      <c r="CC106" s="25">
        <v>1.8857307012527399E-5</v>
      </c>
      <c r="CD106" s="25">
        <v>-1.4270369140782E-5</v>
      </c>
      <c r="CE106" s="25">
        <v>0</v>
      </c>
      <c r="CF106" s="25">
        <v>0</v>
      </c>
      <c r="CG106" s="25">
        <v>0</v>
      </c>
      <c r="CH106" s="25">
        <v>1.3729899096264201E-9</v>
      </c>
      <c r="CI106" s="25">
        <v>9.7353006526390498E-8</v>
      </c>
      <c r="CJ106" s="25">
        <v>-2.6878711680741299E-6</v>
      </c>
      <c r="CK106" s="25">
        <v>7.4460908885850195E-7</v>
      </c>
      <c r="CL106" s="25">
        <v>-2.2406690178219099E-7</v>
      </c>
      <c r="CM106" s="25">
        <v>-7.49133499504641E-8</v>
      </c>
      <c r="CN106" s="25">
        <v>-8.7947821000187698E-8</v>
      </c>
      <c r="CO106" s="25">
        <v>4.2792280041164299E-8</v>
      </c>
      <c r="CP106" s="25">
        <v>-1.5882102131205799E-7</v>
      </c>
      <c r="CQ106" s="25">
        <v>6.3822130281839502E-8</v>
      </c>
      <c r="CR106" s="25">
        <v>5.6597336211042099E-8</v>
      </c>
      <c r="CS106" s="25">
        <v>2.1714049916599E-8</v>
      </c>
      <c r="CT106" s="25">
        <v>-2.1328391104904301E-7</v>
      </c>
      <c r="CU106" s="25">
        <v>7.1139858463704403E-8</v>
      </c>
      <c r="CV106" s="25">
        <v>1.9767652012930599E-7</v>
      </c>
      <c r="CW106" s="25">
        <v>3.8993904706793198E-7</v>
      </c>
      <c r="CX106" s="25">
        <v>-5.5263310929448196E-7</v>
      </c>
      <c r="CY106" s="25">
        <v>6.7425067528390104E-7</v>
      </c>
      <c r="CZ106" s="25">
        <v>1.83414955099829E-7</v>
      </c>
      <c r="DA106" s="25">
        <v>2.57390165520813E-7</v>
      </c>
      <c r="DB106" s="24">
        <v>6.5884296672942598E-4</v>
      </c>
      <c r="DC106" s="25">
        <v>-5.0595889100166802E-6</v>
      </c>
      <c r="DD106" s="25">
        <v>5.1073712015676697E-7</v>
      </c>
      <c r="DE106" s="25">
        <v>-2.9924420779346699E-6</v>
      </c>
      <c r="DF106" s="25">
        <v>-6.0629927638278099E-6</v>
      </c>
      <c r="DG106" s="25">
        <v>-7.4206685932915702E-7</v>
      </c>
      <c r="DH106" s="25">
        <v>5.3877099690370197E-6</v>
      </c>
      <c r="DI106" s="25">
        <v>3.2992179809413302E-5</v>
      </c>
      <c r="DJ106" s="25">
        <v>-1.0074145375343699E-5</v>
      </c>
      <c r="DK106" s="25">
        <v>1.09455925404307E-5</v>
      </c>
      <c r="DL106" s="25">
        <v>-1.44980747443753E-5</v>
      </c>
      <c r="DM106" s="25">
        <v>-1.15597575745017E-5</v>
      </c>
      <c r="DN106" s="25">
        <v>-7.8980078201305697E-6</v>
      </c>
      <c r="DO106" s="25">
        <v>6.3677807072275696E-6</v>
      </c>
      <c r="DP106" s="25">
        <v>1.1584455162910801E-6</v>
      </c>
      <c r="DQ106" s="25">
        <v>-2.02003775960098E-6</v>
      </c>
      <c r="DR106" s="25">
        <v>1.36048537970546E-6</v>
      </c>
      <c r="DS106" s="25">
        <v>1.47488209754979E-6</v>
      </c>
      <c r="DT106" s="25">
        <v>-4.2590456022352603E-6</v>
      </c>
      <c r="DU106" s="25">
        <v>-6.6203016258876696E-6</v>
      </c>
      <c r="DV106" s="25">
        <v>-7.88264938793108E-6</v>
      </c>
      <c r="DW106" s="25">
        <v>-9.4488218276143095E-6</v>
      </c>
      <c r="DX106" s="25">
        <v>-9.0194218073917201E-6</v>
      </c>
      <c r="DY106" s="25">
        <v>1.7443948361434998E-5</v>
      </c>
      <c r="DZ106" s="25">
        <v>4.4306432911320397E-6</v>
      </c>
      <c r="EA106" s="25">
        <v>7.17544612518011E-6</v>
      </c>
      <c r="EB106" s="25">
        <v>1.5086243561475799E-6</v>
      </c>
      <c r="EC106" s="25">
        <v>6.0638868658162202E-6</v>
      </c>
      <c r="ED106" s="25">
        <v>-5.07385361450278E-7</v>
      </c>
      <c r="EE106" s="25">
        <v>-3.1449165788465501E-7</v>
      </c>
      <c r="EF106" s="25">
        <v>1.1025623564605699E-5</v>
      </c>
      <c r="EG106" s="25">
        <v>9.03327226440484E-6</v>
      </c>
      <c r="EH106" s="25">
        <v>-1.31574640518948E-5</v>
      </c>
      <c r="EI106" s="25">
        <v>-1.18527034655393E-5</v>
      </c>
      <c r="EJ106" s="25">
        <v>3.8800950885237098E-6</v>
      </c>
      <c r="EK106" s="25">
        <v>-3.3171875751086102E-5</v>
      </c>
      <c r="EL106" s="25">
        <v>-2.6213154006953499E-5</v>
      </c>
      <c r="EM106" s="25">
        <v>1.2370518246866399E-5</v>
      </c>
      <c r="EN106" s="25">
        <v>-3.1550218491639103E-5</v>
      </c>
      <c r="EO106" s="25">
        <v>-2.3816853954817199E-5</v>
      </c>
      <c r="EP106" s="25">
        <v>-2.8825719853553501E-5</v>
      </c>
      <c r="EQ106" s="25">
        <v>-2.4106658811007701E-6</v>
      </c>
      <c r="ER106" s="25">
        <v>7.0607160828915501E-6</v>
      </c>
      <c r="ES106" s="27">
        <v>3.5151098624543702E-5</v>
      </c>
    </row>
    <row r="107" spans="7:149" x14ac:dyDescent="0.25">
      <c r="G107" s="205"/>
      <c r="H107" s="7" t="s">
        <v>231</v>
      </c>
      <c r="I107" s="22" cm="1">
        <f t="array" aca="1" ref="I107" ca="1">INDIRECT("I"&amp;M107)*INDIRECT("I"&amp;N107)</f>
        <v>0</v>
      </c>
      <c r="J107" s="23">
        <v>-0.22265698428518499</v>
      </c>
      <c r="K107" s="12" t="str">
        <f t="shared" si="9"/>
        <v>Ast</v>
      </c>
      <c r="L107" s="12" t="str">
        <f t="shared" si="8"/>
        <v>COP</v>
      </c>
      <c r="M107" s="7">
        <f t="shared" si="10"/>
        <v>52</v>
      </c>
      <c r="N107" s="7">
        <f t="shared" si="11"/>
        <v>58</v>
      </c>
      <c r="P107" s="7" t="str">
        <f t="shared" si="6"/>
        <v>X</v>
      </c>
      <c r="Q107" s="7" t="str">
        <f t="shared" si="7"/>
        <v>X</v>
      </c>
      <c r="R107" s="7" t="str">
        <v>Ast_COP</v>
      </c>
      <c r="S107" s="128" t="s">
        <v>231</v>
      </c>
      <c r="T107" s="25">
        <v>-3.6714517598513899E-7</v>
      </c>
      <c r="U107" s="25">
        <v>-1.0778344299412899E-5</v>
      </c>
      <c r="V107" s="25">
        <v>2.14072000560996E-6</v>
      </c>
      <c r="W107" s="25">
        <v>-3.01952535464339E-6</v>
      </c>
      <c r="X107" s="25">
        <v>-1.4481835716639099E-6</v>
      </c>
      <c r="Y107" s="25">
        <v>7.4621077690827998E-6</v>
      </c>
      <c r="Z107" s="25">
        <v>5.9446041225836601E-6</v>
      </c>
      <c r="AA107" s="25">
        <v>9.1955560018266199E-6</v>
      </c>
      <c r="AB107" s="25">
        <v>1.45134997268155E-6</v>
      </c>
      <c r="AC107" s="25">
        <v>-5.2795530696936803E-6</v>
      </c>
      <c r="AD107" s="25">
        <v>-4.3521405549051002E-6</v>
      </c>
      <c r="AE107" s="25">
        <v>-6.5246673132236699E-6</v>
      </c>
      <c r="AF107" s="25">
        <v>-2.46735194640741E-6</v>
      </c>
      <c r="AG107" s="25">
        <v>-1.7458791939581802E-5</v>
      </c>
      <c r="AH107" s="25">
        <v>-4.9281843426669299E-6</v>
      </c>
      <c r="AI107" s="25">
        <v>-2.6576284201758601E-5</v>
      </c>
      <c r="AJ107" s="25">
        <v>-1.50307205666043E-6</v>
      </c>
      <c r="AK107" s="25">
        <v>-3.2536023788313501E-6</v>
      </c>
      <c r="AL107" s="25">
        <v>-1.46564010031148E-5</v>
      </c>
      <c r="AM107" s="25">
        <v>5.2136287056465197E-6</v>
      </c>
      <c r="AN107" s="25">
        <v>8.41598629455914E-6</v>
      </c>
      <c r="AO107" s="25">
        <v>4.2019858985929399E-7</v>
      </c>
      <c r="AP107" s="25">
        <v>2.1206249686818299E-5</v>
      </c>
      <c r="AQ107" s="25">
        <v>-6.1717702131457498E-7</v>
      </c>
      <c r="AR107" s="25">
        <v>0</v>
      </c>
      <c r="AS107" s="25">
        <v>1.48736013063194E-5</v>
      </c>
      <c r="AT107" s="25">
        <v>6.4620723665457896E-7</v>
      </c>
      <c r="AU107" s="25">
        <v>0</v>
      </c>
      <c r="AV107" s="25">
        <v>-1.1789005570151901E-5</v>
      </c>
      <c r="AW107" s="25">
        <v>5.7080591651687802E-6</v>
      </c>
      <c r="AX107" s="25">
        <v>6.66884640842357E-6</v>
      </c>
      <c r="AY107" s="25">
        <v>0</v>
      </c>
      <c r="AZ107" s="24">
        <v>-2.45708042457079E-4</v>
      </c>
      <c r="BA107" s="25">
        <v>2.3134064970292502E-5</v>
      </c>
      <c r="BB107" s="25">
        <v>-3.2056139620198201E-5</v>
      </c>
      <c r="BC107" s="25">
        <v>-8.0591638181187605E-6</v>
      </c>
      <c r="BD107" s="25">
        <v>0</v>
      </c>
      <c r="BE107" s="25">
        <v>2.3359614502373798E-5</v>
      </c>
      <c r="BF107" s="24">
        <v>-3.2709840656891298E-4</v>
      </c>
      <c r="BG107" s="25">
        <v>3.4715603732697898E-6</v>
      </c>
      <c r="BH107" s="25">
        <v>7.79842150911706E-5</v>
      </c>
      <c r="BI107" s="25">
        <v>2.4546081724866301E-7</v>
      </c>
      <c r="BJ107" s="25">
        <v>7.3384874337603304E-6</v>
      </c>
      <c r="BK107" s="25">
        <v>8.7059451487671E-7</v>
      </c>
      <c r="BL107" s="25">
        <v>3.4222423609273998E-6</v>
      </c>
      <c r="BM107" s="25">
        <v>-8.3396535185801796E-6</v>
      </c>
      <c r="BN107" s="25">
        <v>0</v>
      </c>
      <c r="BO107" s="25">
        <v>1.7914075531633501E-5</v>
      </c>
      <c r="BP107" s="25">
        <v>-1.76905870648735E-6</v>
      </c>
      <c r="BQ107" s="25">
        <v>5.2892668244584001E-6</v>
      </c>
      <c r="BR107" s="25">
        <v>-1.9907085284425099E-5</v>
      </c>
      <c r="BS107" s="25">
        <v>-1.48454042813685E-5</v>
      </c>
      <c r="BT107" s="25">
        <v>1.82875087639006E-5</v>
      </c>
      <c r="BU107" s="25">
        <v>1.1733294527684699E-5</v>
      </c>
      <c r="BV107" s="25">
        <v>-1.3722467002375E-5</v>
      </c>
      <c r="BW107" s="25">
        <v>7.6914257121649604E-7</v>
      </c>
      <c r="BX107" s="25">
        <v>-5.8535360393542695E-7</v>
      </c>
      <c r="BY107" s="25">
        <v>7.7472481300541095E-5</v>
      </c>
      <c r="BZ107" s="25">
        <v>0</v>
      </c>
      <c r="CA107" s="25">
        <v>7.6729556709092793E-6</v>
      </c>
      <c r="CB107" s="25">
        <v>-1.55274347555982E-5</v>
      </c>
      <c r="CC107" s="25">
        <v>-6.1460786404005995E-7</v>
      </c>
      <c r="CD107" s="25">
        <v>5.5073678530880103E-6</v>
      </c>
      <c r="CE107" s="25">
        <v>0</v>
      </c>
      <c r="CF107" s="25">
        <v>0</v>
      </c>
      <c r="CG107" s="25">
        <v>0</v>
      </c>
      <c r="CH107" s="25">
        <v>2.5762196956688599E-9</v>
      </c>
      <c r="CI107" s="25">
        <v>9.0498403876504697E-7</v>
      </c>
      <c r="CJ107" s="25">
        <v>1.58491098362509E-7</v>
      </c>
      <c r="CK107" s="25">
        <v>-1.0322718491836601E-7</v>
      </c>
      <c r="CL107" s="25">
        <v>6.4022155547057603E-9</v>
      </c>
      <c r="CM107" s="25">
        <v>-6.5094477215055998E-8</v>
      </c>
      <c r="CN107" s="25">
        <v>-7.8273861553105403E-9</v>
      </c>
      <c r="CO107" s="25">
        <v>-5.0102085241102401E-8</v>
      </c>
      <c r="CP107" s="25">
        <v>1.2396492891407001E-7</v>
      </c>
      <c r="CQ107" s="25">
        <v>-3.2543123087225403E-7</v>
      </c>
      <c r="CR107" s="25">
        <v>-1.28228656377426E-7</v>
      </c>
      <c r="CS107" s="25">
        <v>1.2066410290223599E-7</v>
      </c>
      <c r="CT107" s="25">
        <v>-1.6565786810352499E-8</v>
      </c>
      <c r="CU107" s="25">
        <v>5.7787641353785798E-7</v>
      </c>
      <c r="CV107" s="25">
        <v>1.55298590246465E-7</v>
      </c>
      <c r="CW107" s="25">
        <v>-1.1808241675161801E-6</v>
      </c>
      <c r="CX107" s="25">
        <v>-3.6617509659213301E-7</v>
      </c>
      <c r="CY107" s="25">
        <v>4.1600175802279301E-7</v>
      </c>
      <c r="CZ107" s="25">
        <v>2.9068363366504898E-7</v>
      </c>
      <c r="DA107" s="25">
        <v>-1.9931604190479399E-9</v>
      </c>
      <c r="DB107" s="25">
        <v>-5.0595889100170504E-6</v>
      </c>
      <c r="DC107" s="24">
        <v>6.3367295203961896E-4</v>
      </c>
      <c r="DD107" s="25">
        <v>4.1734781290166999E-9</v>
      </c>
      <c r="DE107" s="25">
        <v>-2.41221777016724E-7</v>
      </c>
      <c r="DF107" s="25">
        <v>-2.8426572237288501E-6</v>
      </c>
      <c r="DG107" s="25">
        <v>3.85092566159878E-7</v>
      </c>
      <c r="DH107" s="25">
        <v>-4.7584121992716104E-6</v>
      </c>
      <c r="DI107" s="25">
        <v>4.3963053898532998E-6</v>
      </c>
      <c r="DJ107" s="25">
        <v>3.7643289156233702E-7</v>
      </c>
      <c r="DK107" s="25">
        <v>-1.04932220273865E-5</v>
      </c>
      <c r="DL107" s="25">
        <v>6.8953577645798802E-6</v>
      </c>
      <c r="DM107" s="25">
        <v>-1.44665071654892E-5</v>
      </c>
      <c r="DN107" s="25">
        <v>-4.2190570708633996E-6</v>
      </c>
      <c r="DO107" s="25">
        <v>-8.0771545880056408E-6</v>
      </c>
      <c r="DP107" s="25">
        <v>-1.36291762165745E-6</v>
      </c>
      <c r="DQ107" s="25">
        <v>5.6143065869553402E-6</v>
      </c>
      <c r="DR107" s="25">
        <v>-7.5735595417741401E-6</v>
      </c>
      <c r="DS107" s="25">
        <v>3.44082683586374E-6</v>
      </c>
      <c r="DT107" s="25">
        <v>-3.4526299579381698E-6</v>
      </c>
      <c r="DU107" s="25">
        <v>-7.8450793844422895E-6</v>
      </c>
      <c r="DV107" s="25">
        <v>-2.5167600540750199E-6</v>
      </c>
      <c r="DW107" s="25">
        <v>-8.1168946425331598E-6</v>
      </c>
      <c r="DX107" s="25">
        <v>6.4230429315882899E-6</v>
      </c>
      <c r="DY107" s="25">
        <v>9.1887308714978297E-6</v>
      </c>
      <c r="DZ107" s="25">
        <v>-8.62283728977591E-6</v>
      </c>
      <c r="EA107" s="25">
        <v>-2.55503170477325E-5</v>
      </c>
      <c r="EB107" s="25">
        <v>3.67724418928074E-6</v>
      </c>
      <c r="EC107" s="25">
        <v>-5.0609001823328104E-6</v>
      </c>
      <c r="ED107" s="25">
        <v>-1.47818906364272E-5</v>
      </c>
      <c r="EE107" s="25">
        <v>3.9684864960192499E-7</v>
      </c>
      <c r="EF107" s="25">
        <v>1.65127026695963E-5</v>
      </c>
      <c r="EG107" s="25">
        <v>-6.5590118563006899E-6</v>
      </c>
      <c r="EH107" s="25">
        <v>2.2016033175187101E-7</v>
      </c>
      <c r="EI107" s="25">
        <v>-2.71248138572225E-5</v>
      </c>
      <c r="EJ107" s="25">
        <v>-1.74629255359485E-5</v>
      </c>
      <c r="EK107" s="25">
        <v>2.9283946208057898E-6</v>
      </c>
      <c r="EL107" s="25">
        <v>8.1635186767780305E-6</v>
      </c>
      <c r="EM107" s="25">
        <v>-3.0894281407277601E-6</v>
      </c>
      <c r="EN107" s="25">
        <v>-3.7500495193297497E-5</v>
      </c>
      <c r="EO107" s="25">
        <v>-2.4080297654803701E-6</v>
      </c>
      <c r="EP107" s="25">
        <v>-1.49351061931282E-5</v>
      </c>
      <c r="EQ107" s="25">
        <v>2.75464155108945E-6</v>
      </c>
      <c r="ER107" s="25">
        <v>1.5921633187514301E-5</v>
      </c>
      <c r="ES107" s="27">
        <v>-4.9562961469357402E-5</v>
      </c>
    </row>
    <row r="108" spans="7:149" x14ac:dyDescent="0.25">
      <c r="G108" s="205"/>
      <c r="H108" s="7" t="s">
        <v>232</v>
      </c>
      <c r="I108" s="22" t="e" cm="1">
        <f t="array" aca="1" ref="I108" ca="1">INDIRECT("I"&amp;M108)*INDIRECT("I"&amp;N108)</f>
        <v>#VALUE!</v>
      </c>
      <c r="J108" s="23">
        <v>2.3650428661469301E-2</v>
      </c>
      <c r="K108" s="12" t="str">
        <f t="shared" si="9"/>
        <v>DIBAge</v>
      </c>
      <c r="L108" s="12" t="str">
        <f t="shared" si="8"/>
        <v>LD</v>
      </c>
      <c r="M108" s="7">
        <f t="shared" si="10"/>
        <v>43</v>
      </c>
      <c r="N108" s="7">
        <f t="shared" si="11"/>
        <v>70</v>
      </c>
      <c r="P108" s="7" t="str">
        <f t="shared" si="6"/>
        <v>X</v>
      </c>
      <c r="Q108" s="7" t="str">
        <f t="shared" si="7"/>
        <v>X</v>
      </c>
      <c r="R108" s="7" t="str">
        <v>DIBAge_LD</v>
      </c>
      <c r="S108" s="128" t="s">
        <v>232</v>
      </c>
      <c r="T108" s="25">
        <v>-1.8235372333357001E-7</v>
      </c>
      <c r="U108" s="25">
        <v>-4.8506736975124403E-7</v>
      </c>
      <c r="V108" s="25">
        <v>-2.6029542417261101E-7</v>
      </c>
      <c r="W108" s="25">
        <v>1.5432669336229501E-6</v>
      </c>
      <c r="X108" s="25">
        <v>-1.6332156520331699E-6</v>
      </c>
      <c r="Y108" s="25">
        <v>2.8120931632213399E-6</v>
      </c>
      <c r="Z108" s="25">
        <v>-2.7258478688469502E-6</v>
      </c>
      <c r="AA108" s="25">
        <v>5.7426723565049705E-7</v>
      </c>
      <c r="AB108" s="25">
        <v>1.55045705872025E-6</v>
      </c>
      <c r="AC108" s="25">
        <v>1.6712771663504101E-6</v>
      </c>
      <c r="AD108" s="25">
        <v>-1.02978413842933E-6</v>
      </c>
      <c r="AE108" s="25">
        <v>4.9328166367723003E-7</v>
      </c>
      <c r="AF108" s="25">
        <v>-5.4838194220444797E-7</v>
      </c>
      <c r="AG108" s="25">
        <v>-1.5282599201494301E-6</v>
      </c>
      <c r="AH108" s="25">
        <v>-4.50026182846502E-7</v>
      </c>
      <c r="AI108" s="25">
        <v>4.2721071693487796E-6</v>
      </c>
      <c r="AJ108" s="25">
        <v>5.1434365487626104E-7</v>
      </c>
      <c r="AK108" s="25">
        <v>-1.1104374522292E-7</v>
      </c>
      <c r="AL108" s="25">
        <v>7.5859672113523103E-6</v>
      </c>
      <c r="AM108" s="25">
        <v>-3.0039795017259301E-6</v>
      </c>
      <c r="AN108" s="25">
        <v>-2.8855810573355002E-6</v>
      </c>
      <c r="AO108" s="25">
        <v>5.6466510054250205E-7</v>
      </c>
      <c r="AP108" s="25">
        <v>6.2466801690538597E-6</v>
      </c>
      <c r="AQ108" s="25">
        <v>-3.86050482165919E-6</v>
      </c>
      <c r="AR108" s="25">
        <v>0</v>
      </c>
      <c r="AS108" s="25">
        <v>-1.25766658638579E-6</v>
      </c>
      <c r="AT108" s="25">
        <v>6.6183813591385897E-6</v>
      </c>
      <c r="AU108" s="25">
        <v>0</v>
      </c>
      <c r="AV108" s="25">
        <v>-6.06802026805727E-6</v>
      </c>
      <c r="AW108" s="25">
        <v>7.8567083982063201E-6</v>
      </c>
      <c r="AX108" s="25">
        <v>-2.3326550237071799E-6</v>
      </c>
      <c r="AY108" s="25">
        <v>0</v>
      </c>
      <c r="AZ108" s="25">
        <v>1.7340046316671201E-7</v>
      </c>
      <c r="BA108" s="25">
        <v>2.88281590793326E-6</v>
      </c>
      <c r="BB108" s="25">
        <v>-9.944652329500591E-7</v>
      </c>
      <c r="BC108" s="25">
        <v>4.8695529644298302E-6</v>
      </c>
      <c r="BD108" s="25">
        <v>0</v>
      </c>
      <c r="BE108" s="25">
        <v>-5.5425397378065002E-6</v>
      </c>
      <c r="BF108" s="25">
        <v>-4.4363306717646499E-6</v>
      </c>
      <c r="BG108" s="25">
        <v>6.5024251625725502E-7</v>
      </c>
      <c r="BH108" s="25">
        <v>-1.7764379189567401E-7</v>
      </c>
      <c r="BI108" s="25">
        <v>-5.33173313670978E-7</v>
      </c>
      <c r="BJ108" s="25">
        <v>-2.6426978555317898E-6</v>
      </c>
      <c r="BK108" s="25">
        <v>-1.1559227141349999E-6</v>
      </c>
      <c r="BL108" s="25">
        <v>8.2073123745345908E-6</v>
      </c>
      <c r="BM108" s="25">
        <v>1.8913666005515099E-6</v>
      </c>
      <c r="BN108" s="25">
        <v>0</v>
      </c>
      <c r="BO108" s="25">
        <v>6.9133693492601503E-6</v>
      </c>
      <c r="BP108" s="25">
        <v>-1.2809024279306401E-6</v>
      </c>
      <c r="BQ108" s="25">
        <v>3.1902366847566498E-7</v>
      </c>
      <c r="BR108" s="24">
        <v>-3.8955472213184002E-4</v>
      </c>
      <c r="BS108" s="25">
        <v>5.0138372676915202E-6</v>
      </c>
      <c r="BT108" s="25">
        <v>-1.82720295875076E-6</v>
      </c>
      <c r="BU108" s="25">
        <v>-7.68473607893896E-7</v>
      </c>
      <c r="BV108" s="25">
        <v>6.8151905430894504E-7</v>
      </c>
      <c r="BW108" s="25">
        <v>2.20130669272598E-8</v>
      </c>
      <c r="BX108" s="25">
        <v>3.9624708117912599E-7</v>
      </c>
      <c r="BY108" s="25">
        <v>-1.3487913152530401E-5</v>
      </c>
      <c r="BZ108" s="25">
        <v>0</v>
      </c>
      <c r="CA108" s="25">
        <v>2.33773295911225E-6</v>
      </c>
      <c r="CB108" s="25">
        <v>7.1115345289353602E-6</v>
      </c>
      <c r="CC108" s="25">
        <v>3.2633645058975101E-7</v>
      </c>
      <c r="CD108" s="25">
        <v>-2.18143669719653E-7</v>
      </c>
      <c r="CE108" s="25">
        <v>0</v>
      </c>
      <c r="CF108" s="25">
        <v>0</v>
      </c>
      <c r="CG108" s="25">
        <v>0</v>
      </c>
      <c r="CH108" s="25">
        <v>4.6087785708688799E-8</v>
      </c>
      <c r="CI108" s="25">
        <v>2.1972052221976898E-8</v>
      </c>
      <c r="CJ108" s="25">
        <v>-1.1349372195611299E-7</v>
      </c>
      <c r="CK108" s="25">
        <v>1.3277549313387999E-8</v>
      </c>
      <c r="CL108" s="25">
        <v>1.9972424278530901E-8</v>
      </c>
      <c r="CM108" s="25">
        <v>-1.1706285407860699E-7</v>
      </c>
      <c r="CN108" s="25">
        <v>-8.5781564890488596E-8</v>
      </c>
      <c r="CO108" s="25">
        <v>3.5767451322988797E-8</v>
      </c>
      <c r="CP108" s="25">
        <v>5.9708791855360304E-9</v>
      </c>
      <c r="CQ108" s="25">
        <v>-1.0468344967502601E-7</v>
      </c>
      <c r="CR108" s="25">
        <v>5.2310536365128801E-8</v>
      </c>
      <c r="CS108" s="25">
        <v>-1.2078408315377801E-8</v>
      </c>
      <c r="CT108" s="25">
        <v>-4.0036687738077901E-8</v>
      </c>
      <c r="CU108" s="25">
        <v>-5.1634199279484998E-8</v>
      </c>
      <c r="CV108" s="25">
        <v>-6.8829502230988897E-8</v>
      </c>
      <c r="CW108" s="25">
        <v>1.3773053302965201E-7</v>
      </c>
      <c r="CX108" s="25">
        <v>-2.09190264827499E-8</v>
      </c>
      <c r="CY108" s="25">
        <v>1.6093554649362399E-7</v>
      </c>
      <c r="CZ108" s="25">
        <v>2.5675384290760199E-8</v>
      </c>
      <c r="DA108" s="25">
        <v>-1.7719461844540601E-7</v>
      </c>
      <c r="DB108" s="25">
        <v>5.1073712015676495E-7</v>
      </c>
      <c r="DC108" s="25">
        <v>4.1734781289043299E-9</v>
      </c>
      <c r="DD108" s="25">
        <v>6.6787888862154097E-5</v>
      </c>
      <c r="DE108" s="25">
        <v>1.4794355312531E-6</v>
      </c>
      <c r="DF108" s="25">
        <v>1.8745596656327799E-6</v>
      </c>
      <c r="DG108" s="25">
        <v>2.4908445244267298E-7</v>
      </c>
      <c r="DH108" s="25">
        <v>2.6320740396409699E-6</v>
      </c>
      <c r="DI108" s="25">
        <v>2.10386620870855E-6</v>
      </c>
      <c r="DJ108" s="25">
        <v>-8.8726722615198595E-7</v>
      </c>
      <c r="DK108" s="25">
        <v>2.4785330633815399E-6</v>
      </c>
      <c r="DL108" s="25">
        <v>-1.0255557822655301E-6</v>
      </c>
      <c r="DM108" s="25">
        <v>-3.7775720828479302E-7</v>
      </c>
      <c r="DN108" s="25">
        <v>6.5305490067092297E-7</v>
      </c>
      <c r="DO108" s="25">
        <v>-1.4405952465779599E-6</v>
      </c>
      <c r="DP108" s="25">
        <v>2.3175524077876999E-6</v>
      </c>
      <c r="DQ108" s="25">
        <v>9.3017545692773604E-7</v>
      </c>
      <c r="DR108" s="25">
        <v>-1.44301105842396E-6</v>
      </c>
      <c r="DS108" s="25">
        <v>-2.9833094662125601E-6</v>
      </c>
      <c r="DT108" s="25">
        <v>-3.1589852319007198E-7</v>
      </c>
      <c r="DU108" s="25">
        <v>-1.3344561282417199E-7</v>
      </c>
      <c r="DV108" s="25">
        <v>-2.4614561552869001E-7</v>
      </c>
      <c r="DW108" s="25">
        <v>1.9084504697228001E-6</v>
      </c>
      <c r="DX108" s="25">
        <v>9.10090767998553E-7</v>
      </c>
      <c r="DY108" s="25">
        <v>2.1606383406421902E-6</v>
      </c>
      <c r="DZ108" s="25">
        <v>-1.0081083962927899E-5</v>
      </c>
      <c r="EA108" s="25">
        <v>-1.6397557063155399E-5</v>
      </c>
      <c r="EB108" s="25">
        <v>3.1033833352813598E-6</v>
      </c>
      <c r="EC108" s="25">
        <v>3.0778413747671899E-6</v>
      </c>
      <c r="ED108" s="25">
        <v>-1.5739327345585799E-6</v>
      </c>
      <c r="EE108" s="25">
        <v>3.36936649216159E-6</v>
      </c>
      <c r="EF108" s="25">
        <v>-1.31328411130628E-6</v>
      </c>
      <c r="EG108" s="25">
        <v>-1.3514134004579099E-7</v>
      </c>
      <c r="EH108" s="25">
        <v>-2.2182769009163199E-6</v>
      </c>
      <c r="EI108" s="25">
        <v>2.3657356482717301E-7</v>
      </c>
      <c r="EJ108" s="25">
        <v>-6.8931729168076202E-7</v>
      </c>
      <c r="EK108" s="25">
        <v>-1.6809650327247299E-6</v>
      </c>
      <c r="EL108" s="25">
        <v>-5.7189055150053698E-7</v>
      </c>
      <c r="EM108" s="25">
        <v>7.6286434836758903E-6</v>
      </c>
      <c r="EN108" s="25">
        <v>-7.5311288925918901E-7</v>
      </c>
      <c r="EO108" s="25">
        <v>3.1665342582688301E-5</v>
      </c>
      <c r="EP108" s="25">
        <v>-7.9509546614399601E-7</v>
      </c>
      <c r="EQ108" s="25">
        <v>-1.6423855799883001E-6</v>
      </c>
      <c r="ER108" s="25">
        <v>4.31710411352031E-6</v>
      </c>
      <c r="ES108" s="27">
        <v>-1.9150931010119999E-6</v>
      </c>
    </row>
    <row r="109" spans="7:149" x14ac:dyDescent="0.25">
      <c r="G109" s="205"/>
      <c r="H109" s="7" t="s">
        <v>233</v>
      </c>
      <c r="I109" s="22" cm="1">
        <f t="array" aca="1" ref="I109" ca="1">INDIRECT("I"&amp;M109)*INDIRECT("I"&amp;N109)</f>
        <v>0</v>
      </c>
      <c r="J109" s="23">
        <v>-9.4525767882171499E-2</v>
      </c>
      <c r="K109" s="12" t="str">
        <f t="shared" si="9"/>
        <v>MVD</v>
      </c>
      <c r="L109" s="12" t="str">
        <f t="shared" si="8"/>
        <v>Str</v>
      </c>
      <c r="M109" s="7">
        <f t="shared" si="10"/>
        <v>73</v>
      </c>
      <c r="N109" s="7">
        <f t="shared" si="11"/>
        <v>81</v>
      </c>
      <c r="P109" s="7" t="str">
        <f t="shared" si="6"/>
        <v>X</v>
      </c>
      <c r="Q109" s="7" t="str">
        <f t="shared" si="7"/>
        <v>X</v>
      </c>
      <c r="R109" s="7" t="str">
        <v>MVD_Str</v>
      </c>
      <c r="S109" s="128" t="s">
        <v>233</v>
      </c>
      <c r="T109" s="25">
        <v>1.17258072568751E-6</v>
      </c>
      <c r="U109" s="25">
        <v>2.5639739059413701E-5</v>
      </c>
      <c r="V109" s="25">
        <v>-8.5984099366241497E-7</v>
      </c>
      <c r="W109" s="25">
        <v>-3.2186859961680901E-6</v>
      </c>
      <c r="X109" s="25">
        <v>6.5717179467012598E-7</v>
      </c>
      <c r="Y109" s="25">
        <v>-1.2137984674304401E-5</v>
      </c>
      <c r="Z109" s="25">
        <v>-2.6090004934191201E-5</v>
      </c>
      <c r="AA109" s="25">
        <v>-1.89842374861268E-6</v>
      </c>
      <c r="AB109" s="25">
        <v>-1.7035191395486901E-6</v>
      </c>
      <c r="AC109" s="25">
        <v>-7.1406437166040502E-6</v>
      </c>
      <c r="AD109" s="25">
        <v>2.5054126304908501E-6</v>
      </c>
      <c r="AE109" s="25">
        <v>-1.40779027286449E-5</v>
      </c>
      <c r="AF109" s="25">
        <v>-3.9635353237034199E-6</v>
      </c>
      <c r="AG109" s="25">
        <v>4.5770711373233798E-6</v>
      </c>
      <c r="AH109" s="25">
        <v>1.2793936884151001E-6</v>
      </c>
      <c r="AI109" s="25">
        <v>-1.10254107467963E-5</v>
      </c>
      <c r="AJ109" s="25">
        <v>-1.46916072928766E-6</v>
      </c>
      <c r="AK109" s="25">
        <v>3.7770546165687999E-6</v>
      </c>
      <c r="AL109" s="25">
        <v>-1.2784385638432E-5</v>
      </c>
      <c r="AM109" s="25">
        <v>2.08597627607397E-6</v>
      </c>
      <c r="AN109" s="25">
        <v>1.0252489434196401E-5</v>
      </c>
      <c r="AO109" s="25">
        <v>-1.36369958195447E-6</v>
      </c>
      <c r="AP109" s="25">
        <v>-2.4580207097550198E-6</v>
      </c>
      <c r="AQ109" s="25">
        <v>-1.72334947349814E-7</v>
      </c>
      <c r="AR109" s="25">
        <v>0</v>
      </c>
      <c r="AS109" s="25">
        <v>-1.33113840662526E-5</v>
      </c>
      <c r="AT109" s="25">
        <v>-2.5300004947049298E-6</v>
      </c>
      <c r="AU109" s="25">
        <v>0</v>
      </c>
      <c r="AV109" s="25">
        <v>-7.7379908857596803E-6</v>
      </c>
      <c r="AW109" s="24">
        <v>1.57005325453237E-4</v>
      </c>
      <c r="AX109" s="25">
        <v>-6.0670007724794202E-6</v>
      </c>
      <c r="AY109" s="25">
        <v>0</v>
      </c>
      <c r="AZ109" s="25">
        <v>1.99833960429474E-6</v>
      </c>
      <c r="BA109" s="25">
        <v>3.02282466750087E-5</v>
      </c>
      <c r="BB109" s="25">
        <v>-3.0332132025553701E-6</v>
      </c>
      <c r="BC109" s="25">
        <v>1.8611778439899998E-5</v>
      </c>
      <c r="BD109" s="25">
        <v>0</v>
      </c>
      <c r="BE109" s="25">
        <v>-8.8101860658286893E-6</v>
      </c>
      <c r="BF109" s="25">
        <v>7.3835659404640796E-6</v>
      </c>
      <c r="BG109" s="25">
        <v>1.1440968166788101E-5</v>
      </c>
      <c r="BH109" s="25">
        <v>-3.3779442866535202E-5</v>
      </c>
      <c r="BI109" s="25">
        <v>1.5221688686195201E-6</v>
      </c>
      <c r="BJ109" s="25">
        <v>-1.45717125805603E-5</v>
      </c>
      <c r="BK109" s="25">
        <v>-1.3950381964246299E-6</v>
      </c>
      <c r="BL109" s="25">
        <v>-7.5595438764137601E-6</v>
      </c>
      <c r="BM109" s="25">
        <v>3.3268179869096797E-5</v>
      </c>
      <c r="BN109" s="25">
        <v>0</v>
      </c>
      <c r="BO109" s="25">
        <v>-2.3160207492793399E-5</v>
      </c>
      <c r="BP109" s="25">
        <v>1.06325460581205E-5</v>
      </c>
      <c r="BQ109" s="25">
        <v>-6.6015638265194602E-6</v>
      </c>
      <c r="BR109" s="25">
        <v>1.2456509270826701E-5</v>
      </c>
      <c r="BS109" s="25">
        <v>2.7247881491478202E-6</v>
      </c>
      <c r="BT109" s="25">
        <v>-7.5487717271190802E-6</v>
      </c>
      <c r="BU109" s="24">
        <v>-2.33693060099391E-4</v>
      </c>
      <c r="BV109" s="25">
        <v>-9.1267975718622196E-6</v>
      </c>
      <c r="BW109" s="25">
        <v>3.37358766390273E-6</v>
      </c>
      <c r="BX109" s="25">
        <v>2.53411317269094E-6</v>
      </c>
      <c r="BY109" s="25">
        <v>9.6692883161695602E-6</v>
      </c>
      <c r="BZ109" s="25">
        <v>0</v>
      </c>
      <c r="CA109" s="25">
        <v>2.0576886480362801E-5</v>
      </c>
      <c r="CB109" s="25">
        <v>-2.2120696554961901E-5</v>
      </c>
      <c r="CC109" s="24">
        <v>-4.5808331156912301E-4</v>
      </c>
      <c r="CD109" s="25">
        <v>7.2509339064776396E-6</v>
      </c>
      <c r="CE109" s="25">
        <v>0</v>
      </c>
      <c r="CF109" s="25">
        <v>0</v>
      </c>
      <c r="CG109" s="25">
        <v>0</v>
      </c>
      <c r="CH109" s="25">
        <v>9.8896038246859202E-10</v>
      </c>
      <c r="CI109" s="25">
        <v>-3.02073507372042E-8</v>
      </c>
      <c r="CJ109" s="25">
        <v>3.4095292199846502E-7</v>
      </c>
      <c r="CK109" s="25">
        <v>1.50841712799964E-7</v>
      </c>
      <c r="CL109" s="25">
        <v>2.32736791315403E-7</v>
      </c>
      <c r="CM109" s="25">
        <v>3.61583506221436E-8</v>
      </c>
      <c r="CN109" s="25">
        <v>-1.62664784687982E-6</v>
      </c>
      <c r="CO109" s="25">
        <v>3.2915007620742499E-7</v>
      </c>
      <c r="CP109" s="25">
        <v>-3.3139069150528699E-7</v>
      </c>
      <c r="CQ109" s="25">
        <v>2.0031437131069299E-8</v>
      </c>
      <c r="CR109" s="25">
        <v>-1.12755906766637E-7</v>
      </c>
      <c r="CS109" s="25">
        <v>1.3306674982596599E-7</v>
      </c>
      <c r="CT109" s="25">
        <v>3.1435770858085E-7</v>
      </c>
      <c r="CU109" s="25">
        <v>3.0618958024264098E-7</v>
      </c>
      <c r="CV109" s="25">
        <v>-2.71886675613243E-7</v>
      </c>
      <c r="CW109" s="25">
        <v>3.9607116677549701E-7</v>
      </c>
      <c r="CX109" s="25">
        <v>-4.7982869851473204E-7</v>
      </c>
      <c r="CY109" s="25">
        <v>9.0764152631380308E-9</v>
      </c>
      <c r="CZ109" s="25">
        <v>-8.5444996352618698E-8</v>
      </c>
      <c r="DA109" s="25">
        <v>6.8533224645877407E-8</v>
      </c>
      <c r="DB109" s="25">
        <v>-2.9924420779346699E-6</v>
      </c>
      <c r="DC109" s="25">
        <v>-2.4122177701634501E-7</v>
      </c>
      <c r="DD109" s="25">
        <v>1.47943553125311E-6</v>
      </c>
      <c r="DE109" s="24">
        <v>7.3833933875543101E-4</v>
      </c>
      <c r="DF109" s="25">
        <v>-6.5920744886191004E-6</v>
      </c>
      <c r="DG109" s="25">
        <v>-6.8979660529780304E-7</v>
      </c>
      <c r="DH109" s="25">
        <v>7.1098871640706196E-6</v>
      </c>
      <c r="DI109" s="25">
        <v>5.0673314420329302E-6</v>
      </c>
      <c r="DJ109" s="25">
        <v>-1.8196806992690201E-6</v>
      </c>
      <c r="DK109" s="25">
        <v>-5.1912138137642901E-6</v>
      </c>
      <c r="DL109" s="24">
        <v>-1.27617824912866E-4</v>
      </c>
      <c r="DM109" s="25">
        <v>-2.7796600795527199E-6</v>
      </c>
      <c r="DN109" s="25">
        <v>2.4374555969531999E-6</v>
      </c>
      <c r="DO109" s="25">
        <v>-2.84547001741984E-6</v>
      </c>
      <c r="DP109" s="25">
        <v>4.0973970558394901E-6</v>
      </c>
      <c r="DQ109" s="25">
        <v>-4.0247403268234597E-6</v>
      </c>
      <c r="DR109" s="25">
        <v>1.9619638594140402E-6</v>
      </c>
      <c r="DS109" s="25">
        <v>4.1940642034489702E-5</v>
      </c>
      <c r="DT109" s="25">
        <v>1.00248911645338E-5</v>
      </c>
      <c r="DU109" s="25">
        <v>2.3690174655727701E-5</v>
      </c>
      <c r="DV109" s="25">
        <v>1.6183494233321501E-6</v>
      </c>
      <c r="DW109" s="25">
        <v>3.2872020536425302E-6</v>
      </c>
      <c r="DX109" s="25">
        <v>-4.1760903894857E-6</v>
      </c>
      <c r="DY109" s="25">
        <v>2.8099636941736401E-6</v>
      </c>
      <c r="DZ109" s="25">
        <v>2.5179766315710599E-5</v>
      </c>
      <c r="EA109" s="25">
        <v>-4.2675853154740201E-5</v>
      </c>
      <c r="EB109" s="25">
        <v>-2.1797756499383402E-5</v>
      </c>
      <c r="EC109" s="25">
        <v>2.7771141483668402E-7</v>
      </c>
      <c r="ED109" s="25">
        <v>1.6511091233105799E-5</v>
      </c>
      <c r="EE109" s="25">
        <v>-2.9572153490642198E-6</v>
      </c>
      <c r="EF109" s="25">
        <v>-4.6498764914049101E-5</v>
      </c>
      <c r="EG109" s="25">
        <v>-2.9812875714033902E-6</v>
      </c>
      <c r="EH109" s="25">
        <v>-1.2490991774254999E-6</v>
      </c>
      <c r="EI109" s="25">
        <v>-3.13833664928493E-6</v>
      </c>
      <c r="EJ109" s="25">
        <v>3.4981570008812201E-5</v>
      </c>
      <c r="EK109" s="25">
        <v>-3.5356675871827097E-5</v>
      </c>
      <c r="EL109" s="25">
        <v>4.4552394755930199E-6</v>
      </c>
      <c r="EM109" s="25">
        <v>-1.22085571343049E-5</v>
      </c>
      <c r="EN109" s="25">
        <v>3.3730313928426302E-5</v>
      </c>
      <c r="EO109" s="25">
        <v>-2.0367292645203701E-5</v>
      </c>
      <c r="EP109" s="25">
        <v>9.8350432188801906E-6</v>
      </c>
      <c r="EQ109" s="25">
        <v>-6.0797329389457998E-6</v>
      </c>
      <c r="ER109" s="25">
        <v>-4.0357158743620401E-5</v>
      </c>
      <c r="ES109" s="27">
        <v>4.4232218975483999E-5</v>
      </c>
    </row>
    <row r="110" spans="7:149" x14ac:dyDescent="0.25">
      <c r="G110" s="205"/>
      <c r="H110" s="7" t="s">
        <v>234</v>
      </c>
      <c r="I110" s="22" cm="1">
        <f t="array" aca="1" ref="I110" ca="1">INDIRECT("I"&amp;M110)*INDIRECT("I"&amp;N110)</f>
        <v>0</v>
      </c>
      <c r="J110" s="23">
        <v>-0.187071796356192</v>
      </c>
      <c r="K110" s="12" t="str">
        <f t="shared" si="9"/>
        <v>HF</v>
      </c>
      <c r="L110" s="12" t="str">
        <f t="shared" si="8"/>
        <v>MVD</v>
      </c>
      <c r="M110" s="7">
        <f t="shared" si="10"/>
        <v>67</v>
      </c>
      <c r="N110" s="7">
        <f t="shared" si="11"/>
        <v>73</v>
      </c>
      <c r="P110" s="7" t="str">
        <f t="shared" si="6"/>
        <v>X</v>
      </c>
      <c r="Q110" s="7" t="str">
        <f t="shared" si="7"/>
        <v>X</v>
      </c>
      <c r="R110" s="7" t="str">
        <v>HF_MVD</v>
      </c>
      <c r="S110" s="128" t="s">
        <v>234</v>
      </c>
      <c r="T110" s="25">
        <v>1.5078949330001399E-6</v>
      </c>
      <c r="U110" s="25">
        <v>1.09758053231215E-5</v>
      </c>
      <c r="V110" s="25">
        <v>-2.8360351994897002E-6</v>
      </c>
      <c r="W110" s="25">
        <v>6.7769912710745494E-8</v>
      </c>
      <c r="X110" s="25">
        <v>2.9951187298964302E-6</v>
      </c>
      <c r="Y110" s="25">
        <v>1.8138610695649901E-6</v>
      </c>
      <c r="Z110" s="25">
        <v>-2.2885697262833199E-6</v>
      </c>
      <c r="AA110" s="25">
        <v>-2.3788527546679E-6</v>
      </c>
      <c r="AB110" s="25">
        <v>6.5626208991200696E-6</v>
      </c>
      <c r="AC110" s="25">
        <v>4.7889574592621196E-6</v>
      </c>
      <c r="AD110" s="25">
        <v>-5.9756255826796303E-6</v>
      </c>
      <c r="AE110" s="25">
        <v>-1.7876580026909999E-5</v>
      </c>
      <c r="AF110" s="25">
        <v>2.7256114966729302E-7</v>
      </c>
      <c r="AG110" s="25">
        <v>-5.5128359999469496E-6</v>
      </c>
      <c r="AH110" s="25">
        <v>1.0390863577524501E-7</v>
      </c>
      <c r="AI110" s="25">
        <v>2.0709980518139E-5</v>
      </c>
      <c r="AJ110" s="25">
        <v>7.6471003498982305E-7</v>
      </c>
      <c r="AK110" s="25">
        <v>6.8154880504957801E-6</v>
      </c>
      <c r="AL110" s="25">
        <v>-2.3473030119623701E-5</v>
      </c>
      <c r="AM110" s="25">
        <v>6.5308523563323698E-6</v>
      </c>
      <c r="AN110" s="25">
        <v>-3.6967143400004401E-6</v>
      </c>
      <c r="AO110" s="25">
        <v>3.0570841838052198E-6</v>
      </c>
      <c r="AP110" s="25">
        <v>1.2371678259381601E-5</v>
      </c>
      <c r="AQ110" s="25">
        <v>-1.1359731227823299E-6</v>
      </c>
      <c r="AR110" s="25">
        <v>0</v>
      </c>
      <c r="AS110" s="25">
        <v>2.2657614720097701E-5</v>
      </c>
      <c r="AT110" s="25">
        <v>4.1461870866387103E-5</v>
      </c>
      <c r="AU110" s="25">
        <v>0</v>
      </c>
      <c r="AV110" s="25">
        <v>5.7958802184488401E-6</v>
      </c>
      <c r="AW110" s="25">
        <v>6.6750507968092295E-5</v>
      </c>
      <c r="AX110" s="25">
        <v>2.4091046550442598E-5</v>
      </c>
      <c r="AY110" s="25">
        <v>0</v>
      </c>
      <c r="AZ110" s="25">
        <v>-1.2231892727982099E-5</v>
      </c>
      <c r="BA110" s="25">
        <v>-5.8365093917826899E-5</v>
      </c>
      <c r="BB110" s="25">
        <v>1.2285462096609001E-5</v>
      </c>
      <c r="BC110" s="25">
        <v>-9.5312979794077795E-6</v>
      </c>
      <c r="BD110" s="25">
        <v>0</v>
      </c>
      <c r="BE110" s="25">
        <v>-2.9220706855514E-6</v>
      </c>
      <c r="BF110" s="25">
        <v>2.4550833215762899E-5</v>
      </c>
      <c r="BG110" s="25">
        <v>8.6171494828772608E-6</v>
      </c>
      <c r="BH110" s="25">
        <v>1.6047398694988801E-5</v>
      </c>
      <c r="BI110" s="25">
        <v>-2.0232441205617001E-6</v>
      </c>
      <c r="BJ110" s="25">
        <v>-5.2905471882003903E-6</v>
      </c>
      <c r="BK110" s="25">
        <v>-1.63466527380377E-6</v>
      </c>
      <c r="BL110" s="25">
        <v>4.4641087315567901E-6</v>
      </c>
      <c r="BM110" s="25">
        <v>8.5198417496983606E-5</v>
      </c>
      <c r="BN110" s="25">
        <v>0</v>
      </c>
      <c r="BO110" s="24">
        <v>-1.59416925956459E-4</v>
      </c>
      <c r="BP110" s="25">
        <v>1.3424753543232301E-5</v>
      </c>
      <c r="BQ110" s="25">
        <v>-5.4742597285501096E-6</v>
      </c>
      <c r="BR110" s="25">
        <v>-6.5384760346407299E-6</v>
      </c>
      <c r="BS110" s="25">
        <v>-4.4035507568775797E-6</v>
      </c>
      <c r="BT110" s="25">
        <v>1.6591146993617999E-5</v>
      </c>
      <c r="BU110" s="24">
        <v>-2.2240296474969101E-4</v>
      </c>
      <c r="BV110" s="25">
        <v>-3.79641859983943E-6</v>
      </c>
      <c r="BW110" s="25">
        <v>1.63815254982883E-6</v>
      </c>
      <c r="BX110" s="25">
        <v>7.7055271787523798E-6</v>
      </c>
      <c r="BY110" s="25">
        <v>-7.4931824906215199E-5</v>
      </c>
      <c r="BZ110" s="25">
        <v>0</v>
      </c>
      <c r="CA110" s="25">
        <v>-3.0830749401876101E-6</v>
      </c>
      <c r="CB110" s="25">
        <v>2.3092094461745899E-5</v>
      </c>
      <c r="CC110" s="25">
        <v>1.27279682976502E-5</v>
      </c>
      <c r="CD110" s="25">
        <v>-7.45261880821573E-6</v>
      </c>
      <c r="CE110" s="25">
        <v>0</v>
      </c>
      <c r="CF110" s="25">
        <v>0</v>
      </c>
      <c r="CG110" s="25">
        <v>0</v>
      </c>
      <c r="CH110" s="25">
        <v>6.8056537919423703E-9</v>
      </c>
      <c r="CI110" s="25">
        <v>-2.67233024455741E-7</v>
      </c>
      <c r="CJ110" s="25">
        <v>-1.25944434746211E-6</v>
      </c>
      <c r="CK110" s="25">
        <v>-7.3697167830349904E-8</v>
      </c>
      <c r="CL110" s="25">
        <v>1.05689738131972E-7</v>
      </c>
      <c r="CM110" s="25">
        <v>-5.1581034461990004E-7</v>
      </c>
      <c r="CN110" s="25">
        <v>-7.7312467162634601E-7</v>
      </c>
      <c r="CO110" s="25">
        <v>1.00652395901344E-7</v>
      </c>
      <c r="CP110" s="25">
        <v>-1.2378021271070301E-7</v>
      </c>
      <c r="CQ110" s="25">
        <v>-1.4574545972129801E-7</v>
      </c>
      <c r="CR110" s="25">
        <v>5.2488294542735399E-9</v>
      </c>
      <c r="CS110" s="25">
        <v>8.6135265747721502E-8</v>
      </c>
      <c r="CT110" s="25">
        <v>-4.2911867080314601E-7</v>
      </c>
      <c r="CU110" s="25">
        <v>-2.0595122201019499E-7</v>
      </c>
      <c r="CV110" s="25">
        <v>1.6732609710993001E-7</v>
      </c>
      <c r="CW110" s="25">
        <v>2.4035487902477399E-7</v>
      </c>
      <c r="CX110" s="25">
        <v>6.9004107430019502E-7</v>
      </c>
      <c r="CY110" s="25">
        <v>5.1064460538739004E-7</v>
      </c>
      <c r="CZ110" s="25">
        <v>5.12417287500841E-8</v>
      </c>
      <c r="DA110" s="25">
        <v>-6.3570823322362304E-8</v>
      </c>
      <c r="DB110" s="25">
        <v>-6.0629927638279801E-6</v>
      </c>
      <c r="DC110" s="25">
        <v>-2.8426572237275698E-6</v>
      </c>
      <c r="DD110" s="25">
        <v>1.87455966563267E-6</v>
      </c>
      <c r="DE110" s="25">
        <v>-6.5920744886187404E-6</v>
      </c>
      <c r="DF110" s="24">
        <v>5.8735884415216804E-4</v>
      </c>
      <c r="DG110" s="25">
        <v>-1.2283703846806099E-7</v>
      </c>
      <c r="DH110" s="25">
        <v>7.9461623643710408E-6</v>
      </c>
      <c r="DI110" s="25">
        <v>2.926282489946E-5</v>
      </c>
      <c r="DJ110" s="25">
        <v>-1.7702940174751099E-5</v>
      </c>
      <c r="DK110" s="25">
        <v>1.20672546324272E-5</v>
      </c>
      <c r="DL110" s="25">
        <v>2.63119581411807E-5</v>
      </c>
      <c r="DM110" s="25">
        <v>-1.8674168198708001E-5</v>
      </c>
      <c r="DN110" s="25">
        <v>2.8109951115861798E-6</v>
      </c>
      <c r="DO110" s="25">
        <v>-8.83654016640038E-6</v>
      </c>
      <c r="DP110" s="25">
        <v>-2.08238894789448E-7</v>
      </c>
      <c r="DQ110" s="25">
        <v>1.7627909420943801E-6</v>
      </c>
      <c r="DR110" s="25">
        <v>6.0301231990320603E-6</v>
      </c>
      <c r="DS110" s="25">
        <v>2.4063272868544E-5</v>
      </c>
      <c r="DT110" s="25">
        <v>-3.7119311635261597E-5</v>
      </c>
      <c r="DU110" s="25">
        <v>-8.5544831637602807E-6</v>
      </c>
      <c r="DV110" s="25">
        <v>5.14532103588066E-6</v>
      </c>
      <c r="DW110" s="25">
        <v>-1.2890011480116799E-5</v>
      </c>
      <c r="DX110" s="25">
        <v>-2.6333405212336699E-6</v>
      </c>
      <c r="DY110" s="25">
        <v>6.2090316353700804E-6</v>
      </c>
      <c r="DZ110" s="25">
        <v>8.3085988644928593E-6</v>
      </c>
      <c r="EA110" s="25">
        <v>2.9111377713163401E-7</v>
      </c>
      <c r="EB110" s="25">
        <v>8.4132928615335696E-6</v>
      </c>
      <c r="EC110" s="25">
        <v>-1.31136308972436E-5</v>
      </c>
      <c r="ED110" s="25">
        <v>-5.0612834640496E-6</v>
      </c>
      <c r="EE110" s="25">
        <v>9.4476399167299697E-7</v>
      </c>
      <c r="EF110" s="25">
        <v>1.52359430773405E-5</v>
      </c>
      <c r="EG110" s="25">
        <v>-8.3940480789910698E-6</v>
      </c>
      <c r="EH110" s="24">
        <v>-2.43185273546531E-4</v>
      </c>
      <c r="EI110" s="25">
        <v>2.68723657979132E-5</v>
      </c>
      <c r="EJ110" s="25">
        <v>2.4629218298076299E-6</v>
      </c>
      <c r="EK110" s="25">
        <v>-5.0664258379327899E-6</v>
      </c>
      <c r="EL110" s="25">
        <v>-3.2549918953508801E-6</v>
      </c>
      <c r="EM110" s="25">
        <v>-1.91453528371302E-7</v>
      </c>
      <c r="EN110" s="25">
        <v>-2.7604019397440701E-5</v>
      </c>
      <c r="EO110" s="25">
        <v>-1.35200649142979E-5</v>
      </c>
      <c r="EP110" s="25">
        <v>-2.4109871974822099E-5</v>
      </c>
      <c r="EQ110" s="25">
        <v>9.2786321786973792E-6</v>
      </c>
      <c r="ER110" s="25">
        <v>6.7468553468014094E-5</v>
      </c>
      <c r="ES110" s="27">
        <v>-7.27231659196626E-6</v>
      </c>
    </row>
    <row r="111" spans="7:149" x14ac:dyDescent="0.25">
      <c r="G111" s="205"/>
      <c r="H111" s="7" t="s">
        <v>153</v>
      </c>
      <c r="I111" s="22" t="e" cm="1">
        <f t="array" aca="1" ref="I111" ca="1">INDIRECT("I"&amp;M111)*INDIRECT("I"&amp;N111)</f>
        <v>#VALUE!</v>
      </c>
      <c r="J111" s="23">
        <v>-1.0653189691279199E-2</v>
      </c>
      <c r="K111" s="12" t="str">
        <f t="shared" si="9"/>
        <v>DIBAge</v>
      </c>
      <c r="L111" s="12" t="str">
        <f t="shared" si="8"/>
        <v>Ano</v>
      </c>
      <c r="M111" s="7">
        <f t="shared" si="10"/>
        <v>43</v>
      </c>
      <c r="N111" s="7">
        <f t="shared" si="11"/>
        <v>50</v>
      </c>
      <c r="P111" s="7" t="str">
        <f t="shared" si="6"/>
        <v>X</v>
      </c>
      <c r="Q111" s="7" t="str">
        <f t="shared" si="7"/>
        <v>X</v>
      </c>
      <c r="R111" s="7" t="str">
        <v>DIBAge_Ano</v>
      </c>
      <c r="S111" s="128" t="s">
        <v>153</v>
      </c>
      <c r="T111" s="25">
        <v>-1.16565451760844E-9</v>
      </c>
      <c r="U111" s="25">
        <v>1.1601044700583401E-6</v>
      </c>
      <c r="V111" s="25">
        <v>1.20394377153007E-7</v>
      </c>
      <c r="W111" s="25">
        <v>-4.1050171837707902E-7</v>
      </c>
      <c r="X111" s="25">
        <v>9.841131779162191E-7</v>
      </c>
      <c r="Y111" s="25">
        <v>-1.01178976366797E-6</v>
      </c>
      <c r="Z111" s="25">
        <v>-5.8389359036850197E-6</v>
      </c>
      <c r="AA111" s="25">
        <v>-9.6588067794828095E-7</v>
      </c>
      <c r="AB111" s="25">
        <v>4.5030293255016198E-7</v>
      </c>
      <c r="AC111" s="25">
        <v>-2.9291169823734198E-7</v>
      </c>
      <c r="AD111" s="25">
        <v>5.0943031780611905E-7</v>
      </c>
      <c r="AE111" s="25">
        <v>4.54359080807841E-7</v>
      </c>
      <c r="AF111" s="25">
        <v>1.22656687205998E-7</v>
      </c>
      <c r="AG111" s="25">
        <v>-3.6517975255381202E-6</v>
      </c>
      <c r="AH111" s="25">
        <v>-7.69017524447237E-8</v>
      </c>
      <c r="AI111" s="25">
        <v>-4.5588967341658201E-6</v>
      </c>
      <c r="AJ111" s="25">
        <v>1.13396250805866E-6</v>
      </c>
      <c r="AK111" s="25">
        <v>-2.8951799091252101E-7</v>
      </c>
      <c r="AL111" s="25">
        <v>1.5977925812021301E-6</v>
      </c>
      <c r="AM111" s="25">
        <v>-2.8833160919529199E-8</v>
      </c>
      <c r="AN111" s="25">
        <v>1.5020084323589599E-6</v>
      </c>
      <c r="AO111" s="25">
        <v>-1.2761577668929101E-7</v>
      </c>
      <c r="AP111" s="25">
        <v>2.8961171901808398E-6</v>
      </c>
      <c r="AQ111" s="25">
        <v>-5.3509224379347198E-8</v>
      </c>
      <c r="AR111" s="25">
        <v>0</v>
      </c>
      <c r="AS111" s="25">
        <v>-6.4055978720658704E-6</v>
      </c>
      <c r="AT111" s="25">
        <v>7.5022510988324602E-6</v>
      </c>
      <c r="AU111" s="25">
        <v>0</v>
      </c>
      <c r="AV111" s="25">
        <v>-7.2727648738324996E-7</v>
      </c>
      <c r="AW111" s="25">
        <v>-4.7550431808250602E-7</v>
      </c>
      <c r="AX111" s="24">
        <v>-1.10758175593801E-4</v>
      </c>
      <c r="AY111" s="25">
        <v>0</v>
      </c>
      <c r="AZ111" s="25">
        <v>4.0735275901021602E-7</v>
      </c>
      <c r="BA111" s="25">
        <v>-4.8229272596309996E-6</v>
      </c>
      <c r="BB111" s="25">
        <v>-1.9400862068465501E-6</v>
      </c>
      <c r="BC111" s="25">
        <v>2.2816989756997101E-6</v>
      </c>
      <c r="BD111" s="25">
        <v>0</v>
      </c>
      <c r="BE111" s="25">
        <v>-4.0499633900899199E-7</v>
      </c>
      <c r="BF111" s="25">
        <v>4.8390286351096996E-6</v>
      </c>
      <c r="BG111" s="25">
        <v>4.6901737756478099E-7</v>
      </c>
      <c r="BH111" s="25">
        <v>8.2586086741934995E-7</v>
      </c>
      <c r="BI111" s="25">
        <v>-7.0681082415657895E-7</v>
      </c>
      <c r="BJ111" s="25">
        <v>-4.5904048244442102E-6</v>
      </c>
      <c r="BK111" s="25">
        <v>1.95218414518743E-7</v>
      </c>
      <c r="BL111" s="25">
        <v>1.22559176711743E-6</v>
      </c>
      <c r="BM111" s="25">
        <v>6.0534186759309201E-6</v>
      </c>
      <c r="BN111" s="25">
        <v>0</v>
      </c>
      <c r="BO111" s="25">
        <v>4.1275904911694602E-7</v>
      </c>
      <c r="BP111" s="25">
        <v>7.12719004782586E-7</v>
      </c>
      <c r="BQ111" s="25">
        <v>7.6654452643286098E-7</v>
      </c>
      <c r="BR111" s="25">
        <v>-1.1219825248600899E-6</v>
      </c>
      <c r="BS111" s="25">
        <v>2.2673437222703901E-6</v>
      </c>
      <c r="BT111" s="25">
        <v>4.8284250769015704E-7</v>
      </c>
      <c r="BU111" s="25">
        <v>-6.2713463072593899E-8</v>
      </c>
      <c r="BV111" s="25">
        <v>-5.5579017685250899E-7</v>
      </c>
      <c r="BW111" s="25">
        <v>1.3074975227926E-8</v>
      </c>
      <c r="BX111" s="25">
        <v>-2.3926489812472297E-7</v>
      </c>
      <c r="BY111" s="25">
        <v>-9.6977715057530707E-6</v>
      </c>
      <c r="BZ111" s="25">
        <v>0</v>
      </c>
      <c r="CA111" s="25">
        <v>-2.86173131064269E-7</v>
      </c>
      <c r="CB111" s="25">
        <v>4.3561251520848899E-6</v>
      </c>
      <c r="CC111" s="25">
        <v>-5.5160362783434499E-7</v>
      </c>
      <c r="CD111" s="25">
        <v>2.9779056725655401E-7</v>
      </c>
      <c r="CE111" s="25">
        <v>0</v>
      </c>
      <c r="CF111" s="25">
        <v>0</v>
      </c>
      <c r="CG111" s="25">
        <v>0</v>
      </c>
      <c r="CH111" s="25">
        <v>-5.65624234831038E-9</v>
      </c>
      <c r="CI111" s="25">
        <v>-4.9382852126311497E-8</v>
      </c>
      <c r="CJ111" s="25">
        <v>-4.2610685635369303E-9</v>
      </c>
      <c r="CK111" s="25">
        <v>9.2535957874324698E-8</v>
      </c>
      <c r="CL111" s="25">
        <v>4.9900667264335598E-8</v>
      </c>
      <c r="CM111" s="25">
        <v>-9.6479667438389006E-8</v>
      </c>
      <c r="CN111" s="25">
        <v>4.1561295028240997E-9</v>
      </c>
      <c r="CO111" s="25">
        <v>8.0099352955834595E-8</v>
      </c>
      <c r="CP111" s="25">
        <v>-1.7720971615933899E-8</v>
      </c>
      <c r="CQ111" s="25">
        <v>-5.81344790949085E-8</v>
      </c>
      <c r="CR111" s="25">
        <v>-1.65489222307525E-8</v>
      </c>
      <c r="CS111" s="25">
        <v>2.72879601444868E-9</v>
      </c>
      <c r="CT111" s="25">
        <v>-1.09689371221616E-7</v>
      </c>
      <c r="CU111" s="25">
        <v>8.6746144684417995E-8</v>
      </c>
      <c r="CV111" s="25">
        <v>-3.3087958417166901E-8</v>
      </c>
      <c r="CW111" s="25">
        <v>1.43929732604737E-7</v>
      </c>
      <c r="CX111" s="25">
        <v>6.5645742602322794E-8</v>
      </c>
      <c r="CY111" s="25">
        <v>5.3220253754084297E-8</v>
      </c>
      <c r="CZ111" s="25">
        <v>5.5629402178084697E-8</v>
      </c>
      <c r="DA111" s="25">
        <v>2.08910337024649E-8</v>
      </c>
      <c r="DB111" s="25">
        <v>-7.4206685932916295E-7</v>
      </c>
      <c r="DC111" s="25">
        <v>3.8509256615987202E-7</v>
      </c>
      <c r="DD111" s="25">
        <v>2.49084452442685E-7</v>
      </c>
      <c r="DE111" s="25">
        <v>-6.8979660529779901E-7</v>
      </c>
      <c r="DF111" s="25">
        <v>-1.2283703846804E-7</v>
      </c>
      <c r="DG111" s="25">
        <v>1.477448517673E-5</v>
      </c>
      <c r="DH111" s="25">
        <v>2.72966228579801E-7</v>
      </c>
      <c r="DI111" s="25">
        <v>-1.1856936719204601E-6</v>
      </c>
      <c r="DJ111" s="25">
        <v>3.3344124532509699E-8</v>
      </c>
      <c r="DK111" s="25">
        <v>-3.0100471724609999E-7</v>
      </c>
      <c r="DL111" s="25">
        <v>-3.0933419430758602E-6</v>
      </c>
      <c r="DM111" s="25">
        <v>-3.1658881697440902E-7</v>
      </c>
      <c r="DN111" s="25">
        <v>1.63688036644962E-6</v>
      </c>
      <c r="DO111" s="25">
        <v>1.6363239742129399E-6</v>
      </c>
      <c r="DP111" s="25">
        <v>2.4826853010597801E-7</v>
      </c>
      <c r="DQ111" s="25">
        <v>3.882129811379E-7</v>
      </c>
      <c r="DR111" s="25">
        <v>2.4085172052338498E-7</v>
      </c>
      <c r="DS111" s="25">
        <v>1.04899076624536E-6</v>
      </c>
      <c r="DT111" s="25">
        <v>1.7129009595982199E-6</v>
      </c>
      <c r="DU111" s="25">
        <v>1.11176009933334E-6</v>
      </c>
      <c r="DV111" s="25">
        <v>-7.4044125582542999E-7</v>
      </c>
      <c r="DW111" s="25">
        <v>8.4461595895549097E-7</v>
      </c>
      <c r="DX111" s="25">
        <v>7.09224535856862E-7</v>
      </c>
      <c r="DY111" s="25">
        <v>-5.5394746201782201E-7</v>
      </c>
      <c r="DZ111" s="25">
        <v>-9.0446759842344497E-7</v>
      </c>
      <c r="EA111" s="25">
        <v>-2.29927780993024E-6</v>
      </c>
      <c r="EB111" s="25">
        <v>-1.5581421469475899E-6</v>
      </c>
      <c r="EC111" s="25">
        <v>-2.7560668174601502E-6</v>
      </c>
      <c r="ED111" s="25">
        <v>1.0430877572291601E-6</v>
      </c>
      <c r="EE111" s="25">
        <v>-1.58072360952246E-6</v>
      </c>
      <c r="EF111" s="25">
        <v>-1.1925657797405599E-7</v>
      </c>
      <c r="EG111" s="25">
        <v>-2.1982351274883899E-6</v>
      </c>
      <c r="EH111" s="25">
        <v>1.61170071174126E-6</v>
      </c>
      <c r="EI111" s="25">
        <v>1.2892031020730201E-6</v>
      </c>
      <c r="EJ111" s="25">
        <v>7.1720146817372298E-6</v>
      </c>
      <c r="EK111" s="25">
        <v>-3.8524452548062396E-6</v>
      </c>
      <c r="EL111" s="25">
        <v>-1.2587483144894599E-6</v>
      </c>
      <c r="EM111" s="25">
        <v>-4.4354382827422603E-8</v>
      </c>
      <c r="EN111" s="25">
        <v>-2.9358363955617898E-6</v>
      </c>
      <c r="EO111" s="25">
        <v>9.9502912289882107E-6</v>
      </c>
      <c r="EP111" s="25">
        <v>3.4842734264702301E-6</v>
      </c>
      <c r="EQ111" s="25">
        <v>6.1971949621906005E-7</v>
      </c>
      <c r="ER111" s="25">
        <v>2.0429939671537898E-6</v>
      </c>
      <c r="ES111" s="27">
        <v>-7.0763275410280497E-6</v>
      </c>
    </row>
    <row r="112" spans="7:149" x14ac:dyDescent="0.25">
      <c r="G112" s="205"/>
      <c r="H112" s="7" t="s">
        <v>235</v>
      </c>
      <c r="I112" s="22" cm="1">
        <f t="array" aca="1" ref="I112" ca="1">INDIRECT("I"&amp;M112)*INDIRECT("I"&amp;N112)</f>
        <v>0</v>
      </c>
      <c r="J112" s="23">
        <v>0.105314903907924</v>
      </c>
      <c r="K112" s="12" t="str">
        <f t="shared" si="9"/>
        <v>Dem</v>
      </c>
      <c r="L112" s="12" t="str">
        <f t="shared" si="8"/>
        <v>Str</v>
      </c>
      <c r="M112" s="7">
        <f t="shared" si="10"/>
        <v>62</v>
      </c>
      <c r="N112" s="7">
        <f t="shared" si="11"/>
        <v>81</v>
      </c>
      <c r="P112" s="7" t="str">
        <f t="shared" si="6"/>
        <v>X</v>
      </c>
      <c r="Q112" s="7" t="str">
        <f t="shared" si="7"/>
        <v>X</v>
      </c>
      <c r="R112" s="7" t="str">
        <v>Dem_Str</v>
      </c>
      <c r="S112" s="128" t="s">
        <v>235</v>
      </c>
      <c r="T112" s="25">
        <v>1.7353057020829199E-6</v>
      </c>
      <c r="U112" s="25">
        <v>-7.8616966913654602E-7</v>
      </c>
      <c r="V112" s="25">
        <v>4.7034416192923598E-7</v>
      </c>
      <c r="W112" s="25">
        <v>-3.29712131315481E-6</v>
      </c>
      <c r="X112" s="25">
        <v>4.2171252423429498E-6</v>
      </c>
      <c r="Y112" s="25">
        <v>3.7530624015117701E-6</v>
      </c>
      <c r="Z112" s="25">
        <v>6.6086398358587096E-6</v>
      </c>
      <c r="AA112" s="25">
        <v>-1.2749142458823999E-6</v>
      </c>
      <c r="AB112" s="25">
        <v>4.2598366720667101E-6</v>
      </c>
      <c r="AC112" s="25">
        <v>-1.0922968474320101E-6</v>
      </c>
      <c r="AD112" s="25">
        <v>1.2728470351206001E-6</v>
      </c>
      <c r="AE112" s="25">
        <v>-1.9401830725100799E-6</v>
      </c>
      <c r="AF112" s="25">
        <v>5.9256502617997304E-7</v>
      </c>
      <c r="AG112" s="25">
        <v>-2.5056623382827501E-5</v>
      </c>
      <c r="AH112" s="25">
        <v>1.07103642765628E-8</v>
      </c>
      <c r="AI112" s="25">
        <v>1.7570919040457201E-5</v>
      </c>
      <c r="AJ112" s="25">
        <v>1.91043539842248E-6</v>
      </c>
      <c r="AK112" s="25">
        <v>-4.2690934820685904E-6</v>
      </c>
      <c r="AL112" s="25">
        <v>4.1823035769132303E-6</v>
      </c>
      <c r="AM112" s="25">
        <v>6.9334720781594001E-6</v>
      </c>
      <c r="AN112" s="25">
        <v>-1.5376277617025E-5</v>
      </c>
      <c r="AO112" s="25">
        <v>-5.7682046033930302E-8</v>
      </c>
      <c r="AP112" s="25">
        <v>1.5303215717921799E-5</v>
      </c>
      <c r="AQ112" s="25">
        <v>-2.9829476537270401E-7</v>
      </c>
      <c r="AR112" s="25">
        <v>0</v>
      </c>
      <c r="AS112" s="25">
        <v>1.4550368342442999E-5</v>
      </c>
      <c r="AT112" s="25">
        <v>1.48343899930475E-5</v>
      </c>
      <c r="AU112" s="25">
        <v>0</v>
      </c>
      <c r="AV112" s="25">
        <v>-3.1041519590136001E-6</v>
      </c>
      <c r="AW112" s="25">
        <v>2.54511156935566E-5</v>
      </c>
      <c r="AX112" s="25">
        <v>-1.8256053629305999E-5</v>
      </c>
      <c r="AY112" s="25">
        <v>0</v>
      </c>
      <c r="AZ112" s="25">
        <v>1.10959780156814E-6</v>
      </c>
      <c r="BA112" s="25">
        <v>1.69491567368846E-5</v>
      </c>
      <c r="BB112" s="25">
        <v>3.8170465964816899E-6</v>
      </c>
      <c r="BC112" s="25">
        <v>-2.8600537616865001E-5</v>
      </c>
      <c r="BD112" s="25">
        <v>0</v>
      </c>
      <c r="BE112" s="25">
        <v>5.7318252240514803E-7</v>
      </c>
      <c r="BF112" s="25">
        <v>2.19440414005846E-6</v>
      </c>
      <c r="BG112" s="25">
        <v>-9.1495209857814902E-7</v>
      </c>
      <c r="BH112" s="25">
        <v>7.4951279656262101E-7</v>
      </c>
      <c r="BI112" s="25">
        <v>1.19578291916194E-6</v>
      </c>
      <c r="BJ112" s="25">
        <v>8.9787252184480004E-5</v>
      </c>
      <c r="BK112" s="25">
        <v>-1.3609186368878E-6</v>
      </c>
      <c r="BL112" s="25">
        <v>1.7299911715514399E-5</v>
      </c>
      <c r="BM112" s="25">
        <v>3.8368931073950699E-6</v>
      </c>
      <c r="BN112" s="25">
        <v>0</v>
      </c>
      <c r="BO112" s="25">
        <v>1.8065854235713399E-5</v>
      </c>
      <c r="BP112" s="25">
        <v>6.8987773313431601E-6</v>
      </c>
      <c r="BQ112" s="25">
        <v>1.19642750771439E-5</v>
      </c>
      <c r="BR112" s="25">
        <v>-3.59603941657268E-5</v>
      </c>
      <c r="BS112" s="25">
        <v>-2.7662228657256702E-6</v>
      </c>
      <c r="BT112" s="25">
        <v>-1.4582598899359999E-5</v>
      </c>
      <c r="BU112" s="25">
        <v>2.98940942508613E-6</v>
      </c>
      <c r="BV112" s="25">
        <v>-1.0744256402443599E-5</v>
      </c>
      <c r="BW112" s="25">
        <v>3.0180876515719998E-6</v>
      </c>
      <c r="BX112" s="25">
        <v>6.8530876810665499E-6</v>
      </c>
      <c r="BY112" s="25">
        <v>8.6441038913684007E-6</v>
      </c>
      <c r="BZ112" s="25">
        <v>0</v>
      </c>
      <c r="CA112" s="25">
        <v>2.3102098522013E-6</v>
      </c>
      <c r="CB112" s="25">
        <v>-2.9010613809146699E-6</v>
      </c>
      <c r="CC112" s="24">
        <v>-3.69078529202033E-4</v>
      </c>
      <c r="CD112" s="25">
        <v>-5.6921122768567397E-7</v>
      </c>
      <c r="CE112" s="25">
        <v>0</v>
      </c>
      <c r="CF112" s="25">
        <v>0</v>
      </c>
      <c r="CG112" s="25">
        <v>0</v>
      </c>
      <c r="CH112" s="25">
        <v>7.6854971699644105E-9</v>
      </c>
      <c r="CI112" s="25">
        <v>4.03942155685632E-8</v>
      </c>
      <c r="CJ112" s="25">
        <v>6.4535813458484706E-8</v>
      </c>
      <c r="CK112" s="25">
        <v>-2.2430116496067899E-7</v>
      </c>
      <c r="CL112" s="25">
        <v>-3.4804682202354098E-6</v>
      </c>
      <c r="CM112" s="25">
        <v>-2.09690003118017E-7</v>
      </c>
      <c r="CN112" s="25">
        <v>-3.9847173416895198E-7</v>
      </c>
      <c r="CO112" s="25">
        <v>-2.25743625041326E-7</v>
      </c>
      <c r="CP112" s="25">
        <v>3.82535679036513E-8</v>
      </c>
      <c r="CQ112" s="25">
        <v>-2.14793912913726E-7</v>
      </c>
      <c r="CR112" s="25">
        <v>2.3386350766467199E-7</v>
      </c>
      <c r="CS112" s="25">
        <v>1.67778392616068E-7</v>
      </c>
      <c r="CT112" s="25">
        <v>-7.0990572037464505E-8</v>
      </c>
      <c r="CU112" s="25">
        <v>-4.5332627338195403E-7</v>
      </c>
      <c r="CV112" s="25">
        <v>5.5618866279798002E-7</v>
      </c>
      <c r="CW112" s="25">
        <v>-3.5943078959132602E-7</v>
      </c>
      <c r="CX112" s="25">
        <v>-2.27352899340761E-7</v>
      </c>
      <c r="CY112" s="25">
        <v>-2.8985472617367602E-7</v>
      </c>
      <c r="CZ112" s="25">
        <v>4.0610306340974902E-7</v>
      </c>
      <c r="DA112" s="25">
        <v>-8.5743516844481798E-8</v>
      </c>
      <c r="DB112" s="25">
        <v>5.3877099690373001E-6</v>
      </c>
      <c r="DC112" s="25">
        <v>-4.7584121992709099E-6</v>
      </c>
      <c r="DD112" s="25">
        <v>2.63207403964103E-6</v>
      </c>
      <c r="DE112" s="25">
        <v>7.1098871640714099E-6</v>
      </c>
      <c r="DF112" s="25">
        <v>7.9461623643713796E-6</v>
      </c>
      <c r="DG112" s="25">
        <v>2.7296622857971598E-7</v>
      </c>
      <c r="DH112" s="24">
        <v>5.8616322352591003E-4</v>
      </c>
      <c r="DI112" s="25">
        <v>-4.68107926959969E-6</v>
      </c>
      <c r="DJ112" s="25">
        <v>2.5695951521088901E-5</v>
      </c>
      <c r="DK112" s="25">
        <v>-1.64334880510688E-6</v>
      </c>
      <c r="DL112" s="25">
        <v>-8.1609321368331694E-8</v>
      </c>
      <c r="DM112" s="25">
        <v>-3.8204241082228801E-5</v>
      </c>
      <c r="DN112" s="25">
        <v>3.5639156879369101E-6</v>
      </c>
      <c r="DO112" s="25">
        <v>-3.8765367542543902E-7</v>
      </c>
      <c r="DP112" s="25">
        <v>-3.1446510735833202E-7</v>
      </c>
      <c r="DQ112" s="25">
        <v>-1.9542418917655199E-6</v>
      </c>
      <c r="DR112" s="25">
        <v>-6.8903568417650996E-7</v>
      </c>
      <c r="DS112" s="25">
        <v>7.9363945347417296E-6</v>
      </c>
      <c r="DT112" s="25">
        <v>-6.5153870075022102E-7</v>
      </c>
      <c r="DU112" s="25">
        <v>1.9138495037513201E-5</v>
      </c>
      <c r="DV112" s="25">
        <v>8.0973221592002699E-7</v>
      </c>
      <c r="DW112" s="25">
        <v>-2.6706525838422401E-5</v>
      </c>
      <c r="DX112" s="25">
        <v>-1.34731938522293E-5</v>
      </c>
      <c r="DY112" s="25">
        <v>1.3238836786037499E-5</v>
      </c>
      <c r="DZ112" s="25">
        <v>-3.9056334109298198E-5</v>
      </c>
      <c r="EA112" s="25">
        <v>-3.0684786006244201E-5</v>
      </c>
      <c r="EB112" s="25">
        <v>4.7462210607966499E-5</v>
      </c>
      <c r="EC112" s="25">
        <v>5.1632608545333502E-6</v>
      </c>
      <c r="ED112" s="25">
        <v>7.8587152024231503E-6</v>
      </c>
      <c r="EE112" s="25">
        <v>-7.4983402104159997E-6</v>
      </c>
      <c r="EF112" s="25">
        <v>3.8469393984065601E-5</v>
      </c>
      <c r="EG112" s="25">
        <v>-6.95227734835212E-6</v>
      </c>
      <c r="EH112" s="25">
        <v>7.0391126442211605E-7</v>
      </c>
      <c r="EI112" s="25">
        <v>-1.2608249942536899E-5</v>
      </c>
      <c r="EJ112" s="25">
        <v>-2.8323894823218601E-5</v>
      </c>
      <c r="EK112" s="25">
        <v>-1.7702261541309299E-6</v>
      </c>
      <c r="EL112" s="25">
        <v>-8.9795078894750102E-7</v>
      </c>
      <c r="EM112" s="25">
        <v>-7.8383538483677399E-6</v>
      </c>
      <c r="EN112" s="25">
        <v>-2.4378836013542098E-6</v>
      </c>
      <c r="EO112" s="25">
        <v>2.61698264879016E-6</v>
      </c>
      <c r="EP112" s="25">
        <v>-1.40745677371382E-5</v>
      </c>
      <c r="EQ112" s="25">
        <v>-9.1973447777873206E-6</v>
      </c>
      <c r="ER112" s="25">
        <v>1.83026938209478E-5</v>
      </c>
      <c r="ES112" s="27">
        <v>1.64932234518088E-5</v>
      </c>
    </row>
    <row r="113" spans="7:149" x14ac:dyDescent="0.25">
      <c r="G113" s="205"/>
      <c r="H113" s="7" t="s">
        <v>236</v>
      </c>
      <c r="I113" s="22" cm="1">
        <f t="array" aca="1" ref="I113" ca="1">INDIRECT("I"&amp;M113)*INDIRECT("I"&amp;N113)</f>
        <v>0</v>
      </c>
      <c r="J113" s="23">
        <v>0.180873861622109</v>
      </c>
      <c r="K113" s="12" t="str">
        <f t="shared" si="9"/>
        <v>BP2</v>
      </c>
      <c r="L113" s="12" t="str">
        <f t="shared" si="8"/>
        <v>HF</v>
      </c>
      <c r="M113" s="7">
        <f t="shared" si="10"/>
        <v>31</v>
      </c>
      <c r="N113" s="7">
        <f t="shared" si="11"/>
        <v>67</v>
      </c>
      <c r="P113" s="7" t="str">
        <f t="shared" si="6"/>
        <v>X</v>
      </c>
      <c r="Q113" s="7" t="str">
        <f t="shared" si="7"/>
        <v>X</v>
      </c>
      <c r="R113" s="7" t="str">
        <v>BP2_HF</v>
      </c>
      <c r="S113" s="128" t="s">
        <v>236</v>
      </c>
      <c r="T113" s="25">
        <v>1.9309847456207899E-7</v>
      </c>
      <c r="U113" s="25">
        <v>-3.1766885356783297E-7</v>
      </c>
      <c r="V113" s="25">
        <v>-5.1959633656512903E-6</v>
      </c>
      <c r="W113" s="25">
        <v>3.5861879262314401E-7</v>
      </c>
      <c r="X113" s="25">
        <v>-2.3794006771997298E-6</v>
      </c>
      <c r="Y113" s="25">
        <v>-3.34189750877758E-5</v>
      </c>
      <c r="Z113" s="25">
        <v>5.34304213418585E-5</v>
      </c>
      <c r="AA113" s="25">
        <v>1.9698044446953901E-6</v>
      </c>
      <c r="AB113" s="25">
        <v>2.2886663033129698E-6</v>
      </c>
      <c r="AC113" s="25">
        <v>-6.9374912070276599E-6</v>
      </c>
      <c r="AD113" s="25">
        <v>1.5499395866310701E-5</v>
      </c>
      <c r="AE113" s="24">
        <v>-2.7357459342211598E-4</v>
      </c>
      <c r="AF113" s="25">
        <v>5.1457712722570397E-6</v>
      </c>
      <c r="AG113" s="25">
        <v>1.7984245088543599E-5</v>
      </c>
      <c r="AH113" s="25">
        <v>2.7627667665818299E-6</v>
      </c>
      <c r="AI113" s="25">
        <v>-1.72958927444601E-5</v>
      </c>
      <c r="AJ113" s="25">
        <v>3.59155016228233E-6</v>
      </c>
      <c r="AK113" s="25">
        <v>-5.9763286803189898E-6</v>
      </c>
      <c r="AL113" s="25">
        <v>8.5865836131404692E-6</v>
      </c>
      <c r="AM113" s="25">
        <v>9.1374078041173597E-6</v>
      </c>
      <c r="AN113" s="25">
        <v>-1.03380987282976E-5</v>
      </c>
      <c r="AO113" s="25">
        <v>6.7966401621858001E-6</v>
      </c>
      <c r="AP113" s="25">
        <v>5.3046160564575402E-5</v>
      </c>
      <c r="AQ113" s="25">
        <v>-3.5993233928014898E-7</v>
      </c>
      <c r="AR113" s="25">
        <v>0</v>
      </c>
      <c r="AS113" s="25">
        <v>3.6506094238573699E-6</v>
      </c>
      <c r="AT113" s="25">
        <v>-1.85755318173251E-6</v>
      </c>
      <c r="AU113" s="25">
        <v>0</v>
      </c>
      <c r="AV113" s="25">
        <v>-3.2123248492930598E-6</v>
      </c>
      <c r="AW113" s="25">
        <v>-2.2423606379860199E-5</v>
      </c>
      <c r="AX113" s="25">
        <v>-1.80809804835616E-6</v>
      </c>
      <c r="AY113" s="25">
        <v>0</v>
      </c>
      <c r="AZ113" s="25">
        <v>1.19127026484536E-5</v>
      </c>
      <c r="BA113" s="25">
        <v>9.9232243420873805E-6</v>
      </c>
      <c r="BB113" s="25">
        <v>1.6690788305106699E-5</v>
      </c>
      <c r="BC113" s="25">
        <v>1.47209537169436E-6</v>
      </c>
      <c r="BD113" s="25">
        <v>0</v>
      </c>
      <c r="BE113" s="25">
        <v>5.5715769276404704E-6</v>
      </c>
      <c r="BF113" s="25">
        <v>-2.1680449989930699E-5</v>
      </c>
      <c r="BG113" s="25">
        <v>6.3923176564819104E-6</v>
      </c>
      <c r="BH113" s="25">
        <v>-6.3527273639244302E-6</v>
      </c>
      <c r="BI113" s="25">
        <v>1.8376638402334E-6</v>
      </c>
      <c r="BJ113" s="25">
        <v>1.8737837493923299E-5</v>
      </c>
      <c r="BK113" s="25">
        <v>6.0543309733705204E-7</v>
      </c>
      <c r="BL113" s="25">
        <v>3.9836025135160298E-6</v>
      </c>
      <c r="BM113" s="25">
        <v>2.4693192011995799E-6</v>
      </c>
      <c r="BN113" s="25">
        <v>0</v>
      </c>
      <c r="BO113" s="24">
        <v>-6.53631367216211E-4</v>
      </c>
      <c r="BP113" s="25">
        <v>9.9201302352418802E-6</v>
      </c>
      <c r="BQ113" s="25">
        <v>-2.6547204992805802E-6</v>
      </c>
      <c r="BR113" s="25">
        <v>-1.90328940764854E-5</v>
      </c>
      <c r="BS113" s="25">
        <v>-1.6786288383685501E-5</v>
      </c>
      <c r="BT113" s="25">
        <v>-9.7497644316672592E-6</v>
      </c>
      <c r="BU113" s="25">
        <v>-9.8581749443759002E-6</v>
      </c>
      <c r="BV113" s="25">
        <v>9.5561724569504397E-6</v>
      </c>
      <c r="BW113" s="25">
        <v>2.0063180993767499E-7</v>
      </c>
      <c r="BX113" s="25">
        <v>3.3493498904739699E-7</v>
      </c>
      <c r="BY113" s="25">
        <v>5.4272477665278098E-5</v>
      </c>
      <c r="BZ113" s="25">
        <v>0</v>
      </c>
      <c r="CA113" s="25">
        <v>-5.5188849317715101E-6</v>
      </c>
      <c r="CB113" s="25">
        <v>5.1703024499606997E-5</v>
      </c>
      <c r="CC113" s="25">
        <v>3.4191050027052899E-5</v>
      </c>
      <c r="CD113" s="25">
        <v>-5.02435380860794E-6</v>
      </c>
      <c r="CE113" s="25">
        <v>0</v>
      </c>
      <c r="CF113" s="25">
        <v>0</v>
      </c>
      <c r="CG113" s="25">
        <v>0</v>
      </c>
      <c r="CH113" s="25">
        <v>2.2223688442484499E-9</v>
      </c>
      <c r="CI113" s="25">
        <v>3.50039379869704E-7</v>
      </c>
      <c r="CJ113" s="25">
        <v>8.6813472952857099E-7</v>
      </c>
      <c r="CK113" s="25">
        <v>-2.1447091290798799E-7</v>
      </c>
      <c r="CL113" s="25">
        <v>-3.2533134503454902E-7</v>
      </c>
      <c r="CM113" s="25">
        <v>-4.4933915130469299E-8</v>
      </c>
      <c r="CN113" s="25">
        <v>2.85199049308561E-7</v>
      </c>
      <c r="CO113" s="25">
        <v>-6.3068646609833998E-7</v>
      </c>
      <c r="CP113" s="25">
        <v>6.1481687076821306E-8</v>
      </c>
      <c r="CQ113" s="25">
        <v>-8.53479917708287E-7</v>
      </c>
      <c r="CR113" s="25">
        <v>1.4393819256797901E-7</v>
      </c>
      <c r="CS113" s="25">
        <v>-1.2436826165148701E-7</v>
      </c>
      <c r="CT113" s="25">
        <v>-1.00215398502351E-6</v>
      </c>
      <c r="CU113" s="25">
        <v>2.6782067995727699E-7</v>
      </c>
      <c r="CV113" s="25">
        <v>-7.8992785841980699E-8</v>
      </c>
      <c r="CW113" s="25">
        <v>-1.0829412343178799E-6</v>
      </c>
      <c r="CX113" s="25">
        <v>-2.2887446993942499E-7</v>
      </c>
      <c r="CY113" s="25">
        <v>9.8063521132250305E-8</v>
      </c>
      <c r="CZ113" s="25">
        <v>-3.5486569179453299E-7</v>
      </c>
      <c r="DA113" s="25">
        <v>-2.29887693581568E-7</v>
      </c>
      <c r="DB113" s="25">
        <v>3.2992179809413099E-5</v>
      </c>
      <c r="DC113" s="25">
        <v>4.3963053898585099E-6</v>
      </c>
      <c r="DD113" s="25">
        <v>2.1038662087083801E-6</v>
      </c>
      <c r="DE113" s="25">
        <v>5.0673314420328599E-6</v>
      </c>
      <c r="DF113" s="25">
        <v>2.9262824899457002E-5</v>
      </c>
      <c r="DG113" s="25">
        <v>-1.1856936719204399E-6</v>
      </c>
      <c r="DH113" s="25">
        <v>-4.6810792696023599E-6</v>
      </c>
      <c r="DI113" s="24">
        <v>7.39689712676591E-4</v>
      </c>
      <c r="DJ113" s="25">
        <v>4.3486399125798902E-7</v>
      </c>
      <c r="DK113" s="25">
        <v>1.12599056688855E-6</v>
      </c>
      <c r="DL113" s="25">
        <v>2.34656622905093E-5</v>
      </c>
      <c r="DM113" s="25">
        <v>3.5386585064335201E-6</v>
      </c>
      <c r="DN113" s="25">
        <v>1.03031814495435E-5</v>
      </c>
      <c r="DO113" s="25">
        <v>-3.6748196145028798E-6</v>
      </c>
      <c r="DP113" s="25">
        <v>1.3754744010295699E-6</v>
      </c>
      <c r="DQ113" s="25">
        <v>1.3922814034859599E-6</v>
      </c>
      <c r="DR113" s="25">
        <v>-7.9726173837077703E-6</v>
      </c>
      <c r="DS113" s="25">
        <v>-4.9191584166025703E-5</v>
      </c>
      <c r="DT113" s="25">
        <v>-1.79669959306922E-6</v>
      </c>
      <c r="DU113" s="25">
        <v>2.02755971525541E-6</v>
      </c>
      <c r="DV113" s="25">
        <v>-1.22206914295089E-5</v>
      </c>
      <c r="DW113" s="25">
        <v>2.8990901011317101E-6</v>
      </c>
      <c r="DX113" s="25">
        <v>-6.5857493898634898E-6</v>
      </c>
      <c r="DY113" s="25">
        <v>-1.1387353687492799E-5</v>
      </c>
      <c r="DZ113" s="25">
        <v>4.2179009237573397E-6</v>
      </c>
      <c r="EA113" s="25">
        <v>2.0499384557809399E-5</v>
      </c>
      <c r="EB113" s="25">
        <v>-6.6395511216234196E-6</v>
      </c>
      <c r="EC113" s="25">
        <v>-7.9906522606456304E-7</v>
      </c>
      <c r="ED113" s="25">
        <v>-1.74373095053011E-6</v>
      </c>
      <c r="EE113" s="25">
        <v>-6.8570651129239897E-6</v>
      </c>
      <c r="EF113" s="25">
        <v>-8.3996016877307996E-6</v>
      </c>
      <c r="EG113" s="25">
        <v>8.8504367406795102E-7</v>
      </c>
      <c r="EH113" s="25">
        <v>-4.9356894765782503E-5</v>
      </c>
      <c r="EI113" s="25">
        <v>-2.3843940252362199E-6</v>
      </c>
      <c r="EJ113" s="25">
        <v>1.32075384706149E-5</v>
      </c>
      <c r="EK113" s="25">
        <v>-5.4609807251478803E-6</v>
      </c>
      <c r="EL113" s="25">
        <v>1.7730951817287799E-5</v>
      </c>
      <c r="EM113" s="25">
        <v>1.28039741487522E-5</v>
      </c>
      <c r="EN113" s="25">
        <v>3.7753300574536197E-5</v>
      </c>
      <c r="EO113" s="25">
        <v>-2.9961516669464098E-6</v>
      </c>
      <c r="EP113" s="25">
        <v>8.5248765028044306E-6</v>
      </c>
      <c r="EQ113" s="25">
        <v>3.0162800762297501E-5</v>
      </c>
      <c r="ER113" s="25">
        <v>7.6267026582745101E-6</v>
      </c>
      <c r="ES113" s="27">
        <v>-1.6626263411044201E-5</v>
      </c>
    </row>
    <row r="114" spans="7:149" x14ac:dyDescent="0.25">
      <c r="G114" s="205"/>
      <c r="H114" s="7" t="s">
        <v>237</v>
      </c>
      <c r="I114" s="22" cm="1">
        <f t="array" aca="1" ref="I114" ca="1">INDIRECT("I"&amp;M114)*INDIRECT("I"&amp;N114)</f>
        <v>0</v>
      </c>
      <c r="J114" s="23">
        <v>8.3667092607045995E-2</v>
      </c>
      <c r="K114" s="12" t="str">
        <f t="shared" si="9"/>
        <v>BMI2</v>
      </c>
      <c r="L114" s="12" t="str">
        <f t="shared" si="8"/>
        <v>Str</v>
      </c>
      <c r="M114" s="7">
        <f t="shared" si="10"/>
        <v>26</v>
      </c>
      <c r="N114" s="7">
        <f t="shared" si="11"/>
        <v>81</v>
      </c>
      <c r="P114" s="7" t="str">
        <f t="shared" si="6"/>
        <v>X</v>
      </c>
      <c r="Q114" s="7" t="str">
        <f t="shared" si="7"/>
        <v>X</v>
      </c>
      <c r="R114" s="7" t="str">
        <v>BMI2_Str</v>
      </c>
      <c r="S114" s="128" t="s">
        <v>237</v>
      </c>
      <c r="T114" s="25">
        <v>3.1814361365172698E-6</v>
      </c>
      <c r="U114" s="25">
        <v>1.1647435242714E-5</v>
      </c>
      <c r="V114" s="25">
        <v>-2.9275944885145699E-7</v>
      </c>
      <c r="W114" s="25">
        <v>-8.2703468454087703E-7</v>
      </c>
      <c r="X114" s="25">
        <v>2.54199051553003E-6</v>
      </c>
      <c r="Y114" s="25">
        <v>6.1460658593420999E-6</v>
      </c>
      <c r="Z114" s="24">
        <v>1.2725303979001199E-4</v>
      </c>
      <c r="AA114" s="25">
        <v>-5.4933447887565104E-6</v>
      </c>
      <c r="AB114" s="25">
        <v>-1.34206546670805E-6</v>
      </c>
      <c r="AC114" s="25">
        <v>3.28816430414804E-6</v>
      </c>
      <c r="AD114" s="25">
        <v>1.6152262316557699E-7</v>
      </c>
      <c r="AE114" s="25">
        <v>1.9792461165169701E-5</v>
      </c>
      <c r="AF114" s="25">
        <v>7.3622064208773796E-7</v>
      </c>
      <c r="AG114" s="25">
        <v>-3.7323348709129797E-5</v>
      </c>
      <c r="AH114" s="25">
        <v>4.1103315972579296E-6</v>
      </c>
      <c r="AI114" s="25">
        <v>-1.3834016358635201E-7</v>
      </c>
      <c r="AJ114" s="25">
        <v>-5.1896463123570097E-6</v>
      </c>
      <c r="AK114" s="25">
        <v>3.2378646257454901E-6</v>
      </c>
      <c r="AL114" s="25">
        <v>-4.5577751867315504E-6</v>
      </c>
      <c r="AM114" s="25">
        <v>-7.5866921518838396E-6</v>
      </c>
      <c r="AN114" s="25">
        <v>2.1173072782264901E-5</v>
      </c>
      <c r="AO114" s="25">
        <v>1.97812440074446E-6</v>
      </c>
      <c r="AP114" s="25">
        <v>2.8470462275203401E-6</v>
      </c>
      <c r="AQ114" s="25">
        <v>8.0285574950443603E-7</v>
      </c>
      <c r="AR114" s="25">
        <v>0</v>
      </c>
      <c r="AS114" s="25">
        <v>-2.31356572027962E-5</v>
      </c>
      <c r="AT114" s="25">
        <v>-1.7611169339220998E-5</v>
      </c>
      <c r="AU114" s="25">
        <v>0</v>
      </c>
      <c r="AV114" s="25">
        <v>-2.9137415078084202E-6</v>
      </c>
      <c r="AW114" s="25">
        <v>-5.7500691173846599E-5</v>
      </c>
      <c r="AX114" s="25">
        <v>2.39001046105116E-5</v>
      </c>
      <c r="AY114" s="25">
        <v>0</v>
      </c>
      <c r="AZ114" s="25">
        <v>2.3773213035378601E-5</v>
      </c>
      <c r="BA114" s="25">
        <v>-4.1051775113214102E-5</v>
      </c>
      <c r="BB114" s="25">
        <v>-2.6759418694780398E-6</v>
      </c>
      <c r="BC114" s="25">
        <v>1.41852534297814E-5</v>
      </c>
      <c r="BD114" s="25">
        <v>0</v>
      </c>
      <c r="BE114" s="25">
        <v>4.3656146543961804E-6</v>
      </c>
      <c r="BF114" s="25">
        <v>-1.7465587483381599E-6</v>
      </c>
      <c r="BG114" s="25">
        <v>-2.39467794527995E-6</v>
      </c>
      <c r="BH114" s="25">
        <v>-2.1549097526617898E-5</v>
      </c>
      <c r="BI114" s="25">
        <v>-6.8330637101282904E-8</v>
      </c>
      <c r="BJ114" s="25">
        <v>1.3749684566796401E-5</v>
      </c>
      <c r="BK114" s="25">
        <v>1.35001427733076E-6</v>
      </c>
      <c r="BL114" s="25">
        <v>8.0941585287787806E-6</v>
      </c>
      <c r="BM114" s="25">
        <v>4.21834293280443E-5</v>
      </c>
      <c r="BN114" s="25">
        <v>0</v>
      </c>
      <c r="BO114" s="25">
        <v>1.5025578519940701E-5</v>
      </c>
      <c r="BP114" s="25">
        <v>7.03349285356863E-6</v>
      </c>
      <c r="BQ114" s="25">
        <v>7.1456432046658198E-6</v>
      </c>
      <c r="BR114" s="25">
        <v>-2.7972949726786898E-5</v>
      </c>
      <c r="BS114" s="25">
        <v>-1.41658404627568E-5</v>
      </c>
      <c r="BT114" s="25">
        <v>2.1477766140118901E-5</v>
      </c>
      <c r="BU114" s="25">
        <v>6.21194189798218E-6</v>
      </c>
      <c r="BV114" s="25">
        <v>3.1336610290573201E-6</v>
      </c>
      <c r="BW114" s="25">
        <v>-2.0243104023344502E-6</v>
      </c>
      <c r="BX114" s="25">
        <v>-9.1830113876141005E-7</v>
      </c>
      <c r="BY114" s="25">
        <v>7.44411492762183E-5</v>
      </c>
      <c r="BZ114" s="25">
        <v>0</v>
      </c>
      <c r="CA114" s="25">
        <v>-8.6974606653788703E-7</v>
      </c>
      <c r="CB114" s="25">
        <v>-2.8828819397862999E-5</v>
      </c>
      <c r="CC114" s="24">
        <v>-4.5880543700023999E-4</v>
      </c>
      <c r="CD114" s="25">
        <v>8.1097346792937499E-6</v>
      </c>
      <c r="CE114" s="25">
        <v>0</v>
      </c>
      <c r="CF114" s="25">
        <v>0</v>
      </c>
      <c r="CG114" s="25">
        <v>0</v>
      </c>
      <c r="CH114" s="25">
        <v>-1.66098694198336E-8</v>
      </c>
      <c r="CI114" s="25">
        <v>-1.00924511455744E-9</v>
      </c>
      <c r="CJ114" s="25">
        <v>3.8137509729573803E-8</v>
      </c>
      <c r="CK114" s="25">
        <v>3.71213908645143E-7</v>
      </c>
      <c r="CL114" s="25">
        <v>-1.6399573441915899E-7</v>
      </c>
      <c r="CM114" s="25">
        <v>3.50449147464301E-7</v>
      </c>
      <c r="CN114" s="25">
        <v>7.4711048394541797E-7</v>
      </c>
      <c r="CO114" s="25">
        <v>-4.5583331299752503E-6</v>
      </c>
      <c r="CP114" s="25">
        <v>-2.2031157771874901E-7</v>
      </c>
      <c r="CQ114" s="25">
        <v>-5.2729661693826899E-8</v>
      </c>
      <c r="CR114" s="25">
        <v>-2.7106822801622897E-7</v>
      </c>
      <c r="CS114" s="25">
        <v>-2.0458902509875E-8</v>
      </c>
      <c r="CT114" s="25">
        <v>4.37605470503467E-7</v>
      </c>
      <c r="CU114" s="25">
        <v>-1.39346223725709E-7</v>
      </c>
      <c r="CV114" s="25">
        <v>-3.1188868441351901E-7</v>
      </c>
      <c r="CW114" s="25">
        <v>-1.25306085260649E-6</v>
      </c>
      <c r="CX114" s="25">
        <v>4.9650917158776596E-7</v>
      </c>
      <c r="CY114" s="25">
        <v>3.8243634703030997E-7</v>
      </c>
      <c r="CZ114" s="25">
        <v>5.1453629125030802E-7</v>
      </c>
      <c r="DA114" s="25">
        <v>-3.10085935299471E-7</v>
      </c>
      <c r="DB114" s="25">
        <v>-1.0074145375343899E-5</v>
      </c>
      <c r="DC114" s="25">
        <v>3.76432891561737E-7</v>
      </c>
      <c r="DD114" s="25">
        <v>-8.8726722615189903E-7</v>
      </c>
      <c r="DE114" s="25">
        <v>-1.8196806992697401E-6</v>
      </c>
      <c r="DF114" s="25">
        <v>-1.7702940174750899E-5</v>
      </c>
      <c r="DG114" s="25">
        <v>3.3344124532477803E-8</v>
      </c>
      <c r="DH114" s="25">
        <v>2.56959515210886E-5</v>
      </c>
      <c r="DI114" s="25">
        <v>4.3486399125656198E-7</v>
      </c>
      <c r="DJ114" s="24">
        <v>6.7849325952437005E-4</v>
      </c>
      <c r="DK114" s="25">
        <v>-8.7735025178156407E-6</v>
      </c>
      <c r="DL114" s="25">
        <v>-6.9844142971917302E-6</v>
      </c>
      <c r="DM114" s="25">
        <v>-6.1083494512783498E-6</v>
      </c>
      <c r="DN114" s="25">
        <v>-2.05638333482291E-5</v>
      </c>
      <c r="DO114" s="25">
        <v>-1.4539568170404301E-6</v>
      </c>
      <c r="DP114" s="25">
        <v>-1.1369926068029701E-5</v>
      </c>
      <c r="DQ114" s="25">
        <v>1.9320585742538201E-5</v>
      </c>
      <c r="DR114" s="25">
        <v>7.3240049656108901E-6</v>
      </c>
      <c r="DS114" s="25">
        <v>-5.5841402560673397E-5</v>
      </c>
      <c r="DT114" s="25">
        <v>-3.3114569460972299E-6</v>
      </c>
      <c r="DU114" s="25">
        <v>-4.0299546109203799E-5</v>
      </c>
      <c r="DV114" s="25">
        <v>-3.0777556515027299E-5</v>
      </c>
      <c r="DW114" s="25">
        <v>2.0160299873874799E-5</v>
      </c>
      <c r="DX114" s="25">
        <v>1.5341111584791601E-6</v>
      </c>
      <c r="DY114" s="25">
        <v>-1.3450302666772401E-5</v>
      </c>
      <c r="DZ114" s="25">
        <v>-1.4928811989026999E-5</v>
      </c>
      <c r="EA114" s="25">
        <v>1.5815749746021401E-5</v>
      </c>
      <c r="EB114" s="25">
        <v>4.1485291832428598E-5</v>
      </c>
      <c r="EC114" s="25">
        <v>1.66449436336869E-6</v>
      </c>
      <c r="ED114" s="25">
        <v>-8.7495039229883598E-6</v>
      </c>
      <c r="EE114" s="25">
        <v>-1.03924088572441E-6</v>
      </c>
      <c r="EF114" s="25">
        <v>4.5508458183893697E-5</v>
      </c>
      <c r="EG114" s="25">
        <v>-1.42943288142067E-5</v>
      </c>
      <c r="EH114" s="25">
        <v>-3.0398683276123201E-5</v>
      </c>
      <c r="EI114" s="25">
        <v>2.0288398735615401E-6</v>
      </c>
      <c r="EJ114" s="25">
        <v>-3.6254682021696798E-5</v>
      </c>
      <c r="EK114" s="25">
        <v>-1.9019832851477601E-5</v>
      </c>
      <c r="EL114" s="25">
        <v>1.35361384972023E-5</v>
      </c>
      <c r="EM114" s="25">
        <v>-7.8979788969553999E-6</v>
      </c>
      <c r="EN114" s="25">
        <v>-5.6310444815275396E-6</v>
      </c>
      <c r="EO114" s="25">
        <v>2.65903880963145E-5</v>
      </c>
      <c r="EP114" s="25">
        <v>-4.0251114182550803E-5</v>
      </c>
      <c r="EQ114" s="25">
        <v>2.57082018782356E-5</v>
      </c>
      <c r="ER114" s="25">
        <v>8.0838014687495101E-6</v>
      </c>
      <c r="ES114" s="27">
        <v>-9.6602161534307297E-6</v>
      </c>
    </row>
    <row r="115" spans="7:149" x14ac:dyDescent="0.25">
      <c r="G115" s="205"/>
      <c r="H115" s="7" t="s">
        <v>238</v>
      </c>
      <c r="I115" s="22" cm="1">
        <f t="array" aca="1" ref="I115" ca="1">INDIRECT("I"&amp;M115)*INDIRECT("I"&amp;N115)</f>
        <v>0</v>
      </c>
      <c r="J115" s="23">
        <v>-0.103037698404435</v>
      </c>
      <c r="K115" s="12" t="str">
        <f t="shared" si="9"/>
        <v>SmokerEver</v>
      </c>
      <c r="L115" s="12" t="str">
        <f t="shared" si="8"/>
        <v>ThD</v>
      </c>
      <c r="M115" s="7">
        <f t="shared" si="10"/>
        <v>34</v>
      </c>
      <c r="N115" s="7">
        <f t="shared" si="11"/>
        <v>82</v>
      </c>
      <c r="P115" s="7" t="str">
        <f t="shared" si="6"/>
        <v>X</v>
      </c>
      <c r="Q115" s="7" t="str">
        <f t="shared" si="7"/>
        <v>X</v>
      </c>
      <c r="R115" s="7" t="str">
        <v>SmokerEver_ThD</v>
      </c>
      <c r="S115" s="128" t="s">
        <v>238</v>
      </c>
      <c r="T115" s="25">
        <v>3.40117527409831E-7</v>
      </c>
      <c r="U115" s="25">
        <v>5.4188169546588598E-5</v>
      </c>
      <c r="V115" s="25">
        <v>-8.7868245332954106E-6</v>
      </c>
      <c r="W115" s="25">
        <v>4.4846355630543496E-6</v>
      </c>
      <c r="X115" s="25">
        <v>1.47039659421771E-6</v>
      </c>
      <c r="Y115" s="25">
        <v>6.7577740027340704E-6</v>
      </c>
      <c r="Z115" s="25">
        <v>2.0218605283198398E-5</v>
      </c>
      <c r="AA115" s="25">
        <v>-7.08355973888778E-6</v>
      </c>
      <c r="AB115" s="25">
        <v>-1.7195355524143499E-6</v>
      </c>
      <c r="AC115" s="25">
        <v>8.9807315881907104E-6</v>
      </c>
      <c r="AD115" s="25">
        <v>-6.26872561125625E-6</v>
      </c>
      <c r="AE115" s="25">
        <v>2.2497549451043299E-6</v>
      </c>
      <c r="AF115" s="25">
        <v>-2.9753102411932602E-6</v>
      </c>
      <c r="AG115" s="25">
        <v>6.31847062108029E-5</v>
      </c>
      <c r="AH115" s="24">
        <v>-1.4692575200631999E-4</v>
      </c>
      <c r="AI115" s="25">
        <v>6.4776947728077905E-5</v>
      </c>
      <c r="AJ115" s="25">
        <v>-1.64500301441682E-7</v>
      </c>
      <c r="AK115" s="25">
        <v>1.09358226785936E-7</v>
      </c>
      <c r="AL115" s="25">
        <v>-7.5355910080222802E-6</v>
      </c>
      <c r="AM115" s="25">
        <v>4.55746693855913E-6</v>
      </c>
      <c r="AN115" s="25">
        <v>-2.0081165968370801E-5</v>
      </c>
      <c r="AO115" s="25">
        <v>-8.3369980770096296E-7</v>
      </c>
      <c r="AP115" s="25">
        <v>-5.0817718289141699E-5</v>
      </c>
      <c r="AQ115" s="25">
        <v>-3.4787844184918999E-7</v>
      </c>
      <c r="AR115" s="25">
        <v>0</v>
      </c>
      <c r="AS115" s="25">
        <v>5.4909953250588598E-5</v>
      </c>
      <c r="AT115" s="25">
        <v>-5.4506754228584897E-5</v>
      </c>
      <c r="AU115" s="25">
        <v>0</v>
      </c>
      <c r="AV115" s="25">
        <v>2.0571795734015599E-5</v>
      </c>
      <c r="AW115" s="25">
        <v>6.5745583305646103E-7</v>
      </c>
      <c r="AX115" s="25">
        <v>2.1664227262860401E-5</v>
      </c>
      <c r="AY115" s="25">
        <v>0</v>
      </c>
      <c r="AZ115" s="25">
        <v>-2.75510927322775E-6</v>
      </c>
      <c r="BA115" s="25">
        <v>6.7676495074217496E-5</v>
      </c>
      <c r="BB115" s="25">
        <v>-7.0243426671277602E-6</v>
      </c>
      <c r="BC115" s="25">
        <v>-7.3577328869415804E-6</v>
      </c>
      <c r="BD115" s="25">
        <v>0</v>
      </c>
      <c r="BE115" s="25">
        <v>7.8094991303268704E-6</v>
      </c>
      <c r="BF115" s="25">
        <v>1.0272783196686999E-5</v>
      </c>
      <c r="BG115" s="25">
        <v>-1.0502513923437101E-6</v>
      </c>
      <c r="BH115" s="24">
        <v>1.46412378687694E-4</v>
      </c>
      <c r="BI115" s="25">
        <v>-2.5965008783851002E-6</v>
      </c>
      <c r="BJ115" s="25">
        <v>-3.3617378499376102E-5</v>
      </c>
      <c r="BK115" s="25">
        <v>-1.5636751064973399E-6</v>
      </c>
      <c r="BL115" s="25">
        <v>-3.9699770483716102E-6</v>
      </c>
      <c r="BM115" s="25">
        <v>1.7102576725849599E-5</v>
      </c>
      <c r="BN115" s="25">
        <v>0</v>
      </c>
      <c r="BO115" s="25">
        <v>1.39185139931077E-5</v>
      </c>
      <c r="BP115" s="25">
        <v>3.6293258707864199E-6</v>
      </c>
      <c r="BQ115" s="25">
        <v>2.4367020256288999E-6</v>
      </c>
      <c r="BR115" s="25">
        <v>-2.1337557697321601E-5</v>
      </c>
      <c r="BS115" s="25">
        <v>-1.35569768152832E-5</v>
      </c>
      <c r="BT115" s="25">
        <v>-8.0353398130896697E-6</v>
      </c>
      <c r="BU115" s="25">
        <v>1.27130029854689E-6</v>
      </c>
      <c r="BV115" s="25">
        <v>8.8116957525108808E-6</v>
      </c>
      <c r="BW115" s="25">
        <v>-1.32521121752087E-6</v>
      </c>
      <c r="BX115" s="25">
        <v>4.8704642435854999E-6</v>
      </c>
      <c r="BY115" s="24">
        <v>1.10576609016814E-4</v>
      </c>
      <c r="BZ115" s="25">
        <v>0</v>
      </c>
      <c r="CA115" s="25">
        <v>-7.2377432549667896E-6</v>
      </c>
      <c r="CB115" s="25">
        <v>3.4060755600298702E-5</v>
      </c>
      <c r="CC115" s="25">
        <v>8.5882177647492903E-6</v>
      </c>
      <c r="CD115" s="24">
        <v>-8.9739387268584396E-4</v>
      </c>
      <c r="CE115" s="25">
        <v>0</v>
      </c>
      <c r="CF115" s="25">
        <v>0</v>
      </c>
      <c r="CG115" s="25">
        <v>0</v>
      </c>
      <c r="CH115" s="25">
        <v>5.6806357443059602E-9</v>
      </c>
      <c r="CI115" s="25">
        <v>3.4445385427345998E-8</v>
      </c>
      <c r="CJ115" s="25">
        <v>-2.8296014626052498E-7</v>
      </c>
      <c r="CK115" s="25">
        <v>-7.9089765306497005E-7</v>
      </c>
      <c r="CL115" s="25">
        <v>5.0050244839176195E-7</v>
      </c>
      <c r="CM115" s="25">
        <v>1.00313795317711E-6</v>
      </c>
      <c r="CN115" s="25">
        <v>-2.89275240471608E-9</v>
      </c>
      <c r="CO115" s="25">
        <v>-2.14418493802391E-7</v>
      </c>
      <c r="CP115" s="25">
        <v>-7.6257796243928697E-7</v>
      </c>
      <c r="CQ115" s="25">
        <v>7.5466664970878096E-7</v>
      </c>
      <c r="CR115" s="25">
        <v>2.89721460330581E-7</v>
      </c>
      <c r="CS115" s="25">
        <v>-1.45367473418431E-7</v>
      </c>
      <c r="CT115" s="25">
        <v>-8.0287980280416998E-7</v>
      </c>
      <c r="CU115" s="25">
        <v>-7.5188053124528703E-7</v>
      </c>
      <c r="CV115" s="25">
        <v>1.5076176443132501E-7</v>
      </c>
      <c r="CW115" s="25">
        <v>-1.36928230744733E-6</v>
      </c>
      <c r="CX115" s="25">
        <v>-9.3926477231459604E-7</v>
      </c>
      <c r="CY115" s="25">
        <v>2.9770433110043698E-8</v>
      </c>
      <c r="CZ115" s="25">
        <v>-8.0325052093196005E-7</v>
      </c>
      <c r="DA115" s="25">
        <v>2.0708135832472099E-7</v>
      </c>
      <c r="DB115" s="25">
        <v>1.09455925404309E-5</v>
      </c>
      <c r="DC115" s="25">
        <v>-1.04932220273861E-5</v>
      </c>
      <c r="DD115" s="25">
        <v>2.4785330633816102E-6</v>
      </c>
      <c r="DE115" s="25">
        <v>-5.1912138137638496E-6</v>
      </c>
      <c r="DF115" s="25">
        <v>1.2067254632426299E-5</v>
      </c>
      <c r="DG115" s="25">
        <v>-3.01004717246102E-7</v>
      </c>
      <c r="DH115" s="25">
        <v>-1.6433488051065501E-6</v>
      </c>
      <c r="DI115" s="25">
        <v>1.1259905668875101E-6</v>
      </c>
      <c r="DJ115" s="25">
        <v>-8.7735025178158796E-6</v>
      </c>
      <c r="DK115" s="24">
        <v>1.4392260005878801E-3</v>
      </c>
      <c r="DL115" s="25">
        <v>1.06206229623661E-5</v>
      </c>
      <c r="DM115" s="25">
        <v>-3.32136984396566E-6</v>
      </c>
      <c r="DN115" s="25">
        <v>-4.8370728006394798E-7</v>
      </c>
      <c r="DO115" s="25">
        <v>2.5873780743945499E-6</v>
      </c>
      <c r="DP115" s="25">
        <v>-6.1838299461250998E-7</v>
      </c>
      <c r="DQ115" s="25">
        <v>5.8539614043762397E-6</v>
      </c>
      <c r="DR115" s="25">
        <v>3.7849967282032398E-6</v>
      </c>
      <c r="DS115" s="25">
        <v>2.18987255307436E-6</v>
      </c>
      <c r="DT115" s="25">
        <v>-3.6710946580759702E-6</v>
      </c>
      <c r="DU115" s="25">
        <v>6.2256197296670099E-8</v>
      </c>
      <c r="DV115" s="25">
        <v>4.30227797270127E-6</v>
      </c>
      <c r="DW115" s="25">
        <v>4.7855802105370997E-6</v>
      </c>
      <c r="DX115" s="25">
        <v>-9.3516457483117893E-6</v>
      </c>
      <c r="DY115" s="25">
        <v>4.6474318276163902E-6</v>
      </c>
      <c r="DZ115" s="25">
        <v>-2.5990916224945799E-8</v>
      </c>
      <c r="EA115" s="25">
        <v>3.1258032289203E-5</v>
      </c>
      <c r="EB115" s="25">
        <v>-9.8888651903063994E-6</v>
      </c>
      <c r="EC115" s="25">
        <v>-3.1164171466316103E-5</v>
      </c>
      <c r="ED115" s="25">
        <v>-5.8809382220925704E-6</v>
      </c>
      <c r="EE115" s="25">
        <v>-2.8930957983749202E-6</v>
      </c>
      <c r="EF115" s="25">
        <v>7.5332662987981997E-6</v>
      </c>
      <c r="EG115" s="25">
        <v>5.1659360087948702E-6</v>
      </c>
      <c r="EH115" s="25">
        <v>-2.5544401744518098E-6</v>
      </c>
      <c r="EI115" s="25">
        <v>9.3918047049091092E-6</v>
      </c>
      <c r="EJ115" s="25">
        <v>-1.8501428153664101E-5</v>
      </c>
      <c r="EK115" s="25">
        <v>-3.9113824250537801E-5</v>
      </c>
      <c r="EL115" s="25">
        <v>8.7559074578102892E-6</v>
      </c>
      <c r="EM115" s="25">
        <v>9.1136642508465597E-6</v>
      </c>
      <c r="EN115" s="25">
        <v>2.22902900974889E-5</v>
      </c>
      <c r="EO115" s="25">
        <v>5.1915223266492303E-5</v>
      </c>
      <c r="EP115" s="25">
        <v>1.8528641170286399E-6</v>
      </c>
      <c r="EQ115" s="25">
        <v>-1.2439393318559101E-5</v>
      </c>
      <c r="ER115" s="25">
        <v>-7.3127005468112597E-6</v>
      </c>
      <c r="ES115" s="27">
        <v>4.51960264144761E-6</v>
      </c>
    </row>
    <row r="116" spans="7:149" x14ac:dyDescent="0.25">
      <c r="G116" s="205"/>
      <c r="H116" s="7" t="s">
        <v>120</v>
      </c>
      <c r="I116" s="22" cm="1">
        <f t="array" aca="1" ref="I116" ca="1">INDIRECT("I"&amp;M116)*INDIRECT("I"&amp;N116)</f>
        <v>0</v>
      </c>
      <c r="J116" s="23">
        <v>-0.50680632019645599</v>
      </c>
      <c r="K116" s="12" t="str">
        <f t="shared" si="9"/>
        <v>Hem</v>
      </c>
      <c r="L116" s="12" t="str">
        <f t="shared" si="8"/>
        <v>Str</v>
      </c>
      <c r="M116" s="7">
        <f t="shared" si="10"/>
        <v>65</v>
      </c>
      <c r="N116" s="7">
        <f t="shared" si="11"/>
        <v>81</v>
      </c>
      <c r="P116" s="7" t="str">
        <f t="shared" ref="P116:P149" si="12">IF(H116=S116,"X","")</f>
        <v>X</v>
      </c>
      <c r="Q116" s="7" t="str">
        <f t="shared" si="7"/>
        <v>X</v>
      </c>
      <c r="R116" s="7" t="str">
        <v>Hem_Str</v>
      </c>
      <c r="S116" s="128" t="s">
        <v>120</v>
      </c>
      <c r="T116" s="25">
        <v>2.8887709230200601E-7</v>
      </c>
      <c r="U116" s="25">
        <v>5.5698214062999098E-5</v>
      </c>
      <c r="V116" s="25">
        <v>-5.41567220447989E-6</v>
      </c>
      <c r="W116" s="25">
        <v>-1.01955534672437E-6</v>
      </c>
      <c r="X116" s="25">
        <v>9.9902221164345803E-6</v>
      </c>
      <c r="Y116" s="25">
        <v>-1.18978153724974E-5</v>
      </c>
      <c r="Z116" s="25">
        <v>3.6565695300729298E-5</v>
      </c>
      <c r="AA116" s="25">
        <v>2.7994452944709198E-6</v>
      </c>
      <c r="AB116" s="25">
        <v>1.45655127285767E-6</v>
      </c>
      <c r="AC116" s="25">
        <v>8.5138827680305407E-6</v>
      </c>
      <c r="AD116" s="25">
        <v>-1.42806142497302E-5</v>
      </c>
      <c r="AE116" s="25">
        <v>-1.84957391215141E-5</v>
      </c>
      <c r="AF116" s="25">
        <v>1.370431521196E-5</v>
      </c>
      <c r="AG116" s="25">
        <v>-4.3526151058777103E-5</v>
      </c>
      <c r="AH116" s="25">
        <v>-2.2721989845415498E-6</v>
      </c>
      <c r="AI116" s="25">
        <v>-3.3744785530785398E-5</v>
      </c>
      <c r="AJ116" s="25">
        <v>-3.76283224419928E-6</v>
      </c>
      <c r="AK116" s="25">
        <v>-1.4048522351729599E-5</v>
      </c>
      <c r="AL116" s="25">
        <v>3.1240757728927E-5</v>
      </c>
      <c r="AM116" s="25">
        <v>-2.5299569578005401E-6</v>
      </c>
      <c r="AN116" s="25">
        <v>-4.0608835008881304E-6</v>
      </c>
      <c r="AO116" s="25">
        <v>-7.1487403077399202E-6</v>
      </c>
      <c r="AP116" s="25">
        <v>6.9596359146459604E-5</v>
      </c>
      <c r="AQ116" s="25">
        <v>-3.4015999823037502E-6</v>
      </c>
      <c r="AR116" s="25">
        <v>0</v>
      </c>
      <c r="AS116" s="25">
        <v>3.5076047076204998E-6</v>
      </c>
      <c r="AT116" s="24">
        <v>-1.09493546195183E-4</v>
      </c>
      <c r="AU116" s="25">
        <v>0</v>
      </c>
      <c r="AV116" s="25">
        <v>-2.9184645498226299E-5</v>
      </c>
      <c r="AW116" s="25">
        <v>-7.7034776912693597E-5</v>
      </c>
      <c r="AX116" s="25">
        <v>2.76726293292407E-5</v>
      </c>
      <c r="AY116" s="25">
        <v>0</v>
      </c>
      <c r="AZ116" s="25">
        <v>-1.40986286472943E-5</v>
      </c>
      <c r="BA116" s="24">
        <v>-1.16896094597109E-4</v>
      </c>
      <c r="BB116" s="25">
        <v>-9.6450360958402806E-6</v>
      </c>
      <c r="BC116" s="25">
        <v>-2.2570777057761499E-5</v>
      </c>
      <c r="BD116" s="25">
        <v>0</v>
      </c>
      <c r="BE116" s="25">
        <v>-6.4728803550410504E-5</v>
      </c>
      <c r="BF116" s="25">
        <v>-3.6016272508996199E-5</v>
      </c>
      <c r="BG116" s="25">
        <v>-1.23730294513117E-5</v>
      </c>
      <c r="BH116" s="25">
        <v>6.8512675139847102E-5</v>
      </c>
      <c r="BI116" s="25">
        <v>-5.6341765510118199E-6</v>
      </c>
      <c r="BJ116" s="25">
        <v>-9.55988823914566E-6</v>
      </c>
      <c r="BK116" s="25">
        <v>-1.21051704744803E-5</v>
      </c>
      <c r="BL116" s="24">
        <v>1.9201984581700699E-4</v>
      </c>
      <c r="BM116" s="24">
        <v>-3.4925506050251E-3</v>
      </c>
      <c r="BN116" s="25">
        <v>0</v>
      </c>
      <c r="BO116" s="25">
        <v>-4.3809539507903501E-5</v>
      </c>
      <c r="BP116" s="25">
        <v>1.9746206116254802E-5</v>
      </c>
      <c r="BQ116" s="25">
        <v>1.04890588152108E-5</v>
      </c>
      <c r="BR116" s="25">
        <v>-2.4906067187034699E-5</v>
      </c>
      <c r="BS116" s="25">
        <v>5.4233062493478302E-5</v>
      </c>
      <c r="BT116" s="24">
        <v>2.58937369793975E-4</v>
      </c>
      <c r="BU116" s="25">
        <v>-1.24033916563583E-5</v>
      </c>
      <c r="BV116" s="25">
        <v>3.5670819476434297E-5</v>
      </c>
      <c r="BW116" s="25">
        <v>1.6037206148357302E-5</v>
      </c>
      <c r="BX116" s="25">
        <v>4.5962382986979E-6</v>
      </c>
      <c r="BY116" s="24">
        <v>1.40864966319533E-4</v>
      </c>
      <c r="BZ116" s="25">
        <v>0</v>
      </c>
      <c r="CA116" s="25">
        <v>4.8015743750721397E-5</v>
      </c>
      <c r="CB116" s="25">
        <v>-1.8918483951731798E-5</v>
      </c>
      <c r="CC116" s="25">
        <v>-3.8922030972572303E-5</v>
      </c>
      <c r="CD116" s="25">
        <v>-8.4066709889895197E-6</v>
      </c>
      <c r="CE116" s="25">
        <v>0</v>
      </c>
      <c r="CF116" s="25">
        <v>0</v>
      </c>
      <c r="CG116" s="25">
        <v>0</v>
      </c>
      <c r="CH116" s="25">
        <v>3.3745216168941401E-8</v>
      </c>
      <c r="CI116" s="25">
        <v>2.0006193127667399E-7</v>
      </c>
      <c r="CJ116" s="25">
        <v>3.9310084474403102E-7</v>
      </c>
      <c r="CK116" s="25">
        <v>-5.0806158575024902E-8</v>
      </c>
      <c r="CL116" s="25">
        <v>1.72022573012134E-7</v>
      </c>
      <c r="CM116" s="25">
        <v>1.6828467739690101E-6</v>
      </c>
      <c r="CN116" s="25">
        <v>1.2982596865135999E-6</v>
      </c>
      <c r="CO116" s="25">
        <v>-3.75636750454646E-7</v>
      </c>
      <c r="CP116" s="25">
        <v>-7.1533703874473598E-7</v>
      </c>
      <c r="CQ116" s="25">
        <v>-8.4779000254018796E-7</v>
      </c>
      <c r="CR116" s="25">
        <v>7.4563658925635906E-8</v>
      </c>
      <c r="CS116" s="25">
        <v>-4.7877782974634097E-7</v>
      </c>
      <c r="CT116" s="25">
        <v>1.02739438735172E-6</v>
      </c>
      <c r="CU116" s="25">
        <v>7.0304481332650697E-7</v>
      </c>
      <c r="CV116" s="25">
        <v>1.39347712065355E-7</v>
      </c>
      <c r="CW116" s="25">
        <v>-1.84891092260413E-6</v>
      </c>
      <c r="CX116" s="25">
        <v>1.4452934599231601E-6</v>
      </c>
      <c r="CY116" s="25">
        <v>1.0930778293827099E-6</v>
      </c>
      <c r="CZ116" s="25">
        <v>6.3781253154009699E-7</v>
      </c>
      <c r="DA116" s="25">
        <v>7.2729477226367299E-7</v>
      </c>
      <c r="DB116" s="25">
        <v>-1.4498074744377501E-5</v>
      </c>
      <c r="DC116" s="25">
        <v>6.8953577645802402E-6</v>
      </c>
      <c r="DD116" s="25">
        <v>-1.02555578226551E-6</v>
      </c>
      <c r="DE116" s="24">
        <v>-1.27617824912868E-4</v>
      </c>
      <c r="DF116" s="25">
        <v>2.6311958141179799E-5</v>
      </c>
      <c r="DG116" s="25">
        <v>-3.0933419430758801E-6</v>
      </c>
      <c r="DH116" s="25">
        <v>-8.1609321369009506E-8</v>
      </c>
      <c r="DI116" s="25">
        <v>2.34656622905143E-5</v>
      </c>
      <c r="DJ116" s="25">
        <v>-6.9844142971935497E-6</v>
      </c>
      <c r="DK116" s="25">
        <v>1.06206229623671E-5</v>
      </c>
      <c r="DL116" s="24">
        <v>4.5170982421553797E-3</v>
      </c>
      <c r="DM116" s="25">
        <v>-1.0781956217367E-5</v>
      </c>
      <c r="DN116" s="25">
        <v>6.2308288357978104E-6</v>
      </c>
      <c r="DO116" s="25">
        <v>-3.0607337278039997E-5</v>
      </c>
      <c r="DP116" s="25">
        <v>4.6980705654413201E-6</v>
      </c>
      <c r="DQ116" s="25">
        <v>-1.20239704792363E-6</v>
      </c>
      <c r="DR116" s="25">
        <v>-1.84495885494282E-5</v>
      </c>
      <c r="DS116" s="25">
        <v>-2.4383773785490001E-5</v>
      </c>
      <c r="DT116" s="25">
        <v>-3.4690742348725501E-7</v>
      </c>
      <c r="DU116" s="25">
        <v>-3.4842341238668198E-5</v>
      </c>
      <c r="DV116" s="25">
        <v>1.21903487328445E-5</v>
      </c>
      <c r="DW116" s="25">
        <v>1.32347628586959E-5</v>
      </c>
      <c r="DX116" s="25">
        <v>1.01474342807378E-5</v>
      </c>
      <c r="DY116" s="24">
        <v>1.0864030325248699E-4</v>
      </c>
      <c r="DZ116" s="24">
        <v>-3.44254333236275E-4</v>
      </c>
      <c r="EA116" s="24">
        <v>-1.1172614549753999E-4</v>
      </c>
      <c r="EB116" s="25">
        <v>-3.1969717300344202E-5</v>
      </c>
      <c r="EC116" s="25">
        <v>6.7864799404327794E-5</v>
      </c>
      <c r="ED116" s="25">
        <v>-4.9556036419837597E-6</v>
      </c>
      <c r="EE116" s="25">
        <v>2.2488229666054199E-5</v>
      </c>
      <c r="EF116" s="25">
        <v>4.0040273186590499E-5</v>
      </c>
      <c r="EG116" s="25">
        <v>-2.48881011380625E-5</v>
      </c>
      <c r="EH116" s="25">
        <v>-3.4853986880487798E-5</v>
      </c>
      <c r="EI116" s="25">
        <v>1.6144486030249599E-5</v>
      </c>
      <c r="EJ116" s="25">
        <v>4.6354765408913297E-5</v>
      </c>
      <c r="EK116" s="24">
        <v>-4.4496674978266503E-4</v>
      </c>
      <c r="EL116" s="25">
        <v>3.1518471089971E-5</v>
      </c>
      <c r="EM116" s="24">
        <v>1.12281615019259E-4</v>
      </c>
      <c r="EN116" s="25">
        <v>-6.8635842764100906E-5</v>
      </c>
      <c r="EO116" s="25">
        <v>-3.2710398648013299E-6</v>
      </c>
      <c r="EP116" s="24">
        <v>1.42996972491837E-4</v>
      </c>
      <c r="EQ116" s="25">
        <v>-4.81205897449192E-6</v>
      </c>
      <c r="ER116" s="25">
        <v>2.2611125777854699E-5</v>
      </c>
      <c r="ES116" s="27">
        <v>-8.5414877915283703E-5</v>
      </c>
    </row>
    <row r="117" spans="7:149" x14ac:dyDescent="0.25">
      <c r="G117" s="205"/>
      <c r="H117" s="7" t="s">
        <v>29</v>
      </c>
      <c r="I117" s="22" cm="1">
        <f t="array" aca="1" ref="I117" ca="1">INDIRECT("I"&amp;M117)*INDIRECT("I"&amp;N117)</f>
        <v>0</v>
      </c>
      <c r="J117" s="23">
        <v>-0.16112875831364501</v>
      </c>
      <c r="K117" s="12" t="str">
        <f t="shared" si="9"/>
        <v>Dem</v>
      </c>
      <c r="L117" s="12" t="str">
        <f t="shared" si="8"/>
        <v>HF</v>
      </c>
      <c r="M117" s="7">
        <f t="shared" si="10"/>
        <v>62</v>
      </c>
      <c r="N117" s="7">
        <f t="shared" si="11"/>
        <v>67</v>
      </c>
      <c r="P117" s="7" t="str">
        <f t="shared" si="12"/>
        <v>X</v>
      </c>
      <c r="Q117" s="7" t="str">
        <f t="shared" si="7"/>
        <v>X</v>
      </c>
      <c r="R117" s="7" t="str">
        <v>Dem_HF</v>
      </c>
      <c r="S117" s="128" t="s">
        <v>29</v>
      </c>
      <c r="T117" s="25">
        <v>3.3701983121609601E-6</v>
      </c>
      <c r="U117" s="25">
        <v>6.4661354816432496E-6</v>
      </c>
      <c r="V117" s="25">
        <v>2.8952384056476102E-6</v>
      </c>
      <c r="W117" s="25">
        <v>4.3858544528535699E-7</v>
      </c>
      <c r="X117" s="25">
        <v>-1.7895923457080201E-6</v>
      </c>
      <c r="Y117" s="25">
        <v>-5.6639642405935103E-6</v>
      </c>
      <c r="Z117" s="25">
        <v>-1.59216589891514E-5</v>
      </c>
      <c r="AA117" s="25">
        <v>3.8327331170412803E-5</v>
      </c>
      <c r="AB117" s="25">
        <v>-2.5606072716142398E-6</v>
      </c>
      <c r="AC117" s="25">
        <v>-2.9073409925818101E-6</v>
      </c>
      <c r="AD117" s="25">
        <v>-1.7051413579302601E-6</v>
      </c>
      <c r="AE117" s="25">
        <v>-1.35589231793143E-6</v>
      </c>
      <c r="AF117" s="25">
        <v>-2.9768875351811101E-6</v>
      </c>
      <c r="AG117" s="25">
        <v>5.4820345114591602E-6</v>
      </c>
      <c r="AH117" s="25">
        <v>7.6915573215827797E-7</v>
      </c>
      <c r="AI117" s="25">
        <v>3.0534634055642797E-5</v>
      </c>
      <c r="AJ117" s="25">
        <v>1.7142810758075601E-6</v>
      </c>
      <c r="AK117" s="25">
        <v>-1.0505564524535799E-6</v>
      </c>
      <c r="AL117" s="25">
        <v>-2.9316726738724199E-6</v>
      </c>
      <c r="AM117" s="25">
        <v>3.8106078474066302E-6</v>
      </c>
      <c r="AN117" s="25">
        <v>-1.34820045329327E-5</v>
      </c>
      <c r="AO117" s="25">
        <v>3.5771174620940198E-7</v>
      </c>
      <c r="AP117" s="25">
        <v>1.52421500366006E-5</v>
      </c>
      <c r="AQ117" s="25">
        <v>3.9893384640975099E-7</v>
      </c>
      <c r="AR117" s="25">
        <v>0</v>
      </c>
      <c r="AS117" s="25">
        <v>3.9943388722408402E-5</v>
      </c>
      <c r="AT117" s="25">
        <v>-9.6812448677818393E-6</v>
      </c>
      <c r="AU117" s="25">
        <v>0</v>
      </c>
      <c r="AV117" s="25">
        <v>-4.52266697762922E-6</v>
      </c>
      <c r="AW117" s="25">
        <v>-2.7096878522274699E-5</v>
      </c>
      <c r="AX117" s="25">
        <v>2.8769801878908301E-5</v>
      </c>
      <c r="AY117" s="25">
        <v>0</v>
      </c>
      <c r="AZ117" s="25">
        <v>4.1530243188027596E-6</v>
      </c>
      <c r="BA117" s="25">
        <v>-3.3832888404338299E-5</v>
      </c>
      <c r="BB117" s="25">
        <v>-8.2004612075640698E-7</v>
      </c>
      <c r="BC117" s="25">
        <v>2.35832329602882E-5</v>
      </c>
      <c r="BD117" s="25">
        <v>0</v>
      </c>
      <c r="BE117" s="25">
        <v>2.0352905948770901E-5</v>
      </c>
      <c r="BF117" s="25">
        <v>1.14006593763624E-6</v>
      </c>
      <c r="BG117" s="25">
        <v>-5.3599326107481603E-7</v>
      </c>
      <c r="BH117" s="25">
        <v>-1.48064205702728E-5</v>
      </c>
      <c r="BI117" s="25">
        <v>-3.8833035943823797E-7</v>
      </c>
      <c r="BJ117" s="24">
        <v>1.10133132279571E-4</v>
      </c>
      <c r="BK117" s="25">
        <v>-4.64147659412241E-7</v>
      </c>
      <c r="BL117" s="25">
        <v>1.3950521676750901E-5</v>
      </c>
      <c r="BM117" s="25">
        <v>1.55620595892369E-5</v>
      </c>
      <c r="BN117" s="25">
        <v>0</v>
      </c>
      <c r="BO117" s="24">
        <v>1.0625903113516101E-4</v>
      </c>
      <c r="BP117" s="25">
        <v>-8.2234648188118902E-7</v>
      </c>
      <c r="BQ117" s="25">
        <v>-1.02645683596848E-6</v>
      </c>
      <c r="BR117" s="25">
        <v>-1.7171549229512301E-6</v>
      </c>
      <c r="BS117" s="25">
        <v>-1.7337268509098599E-5</v>
      </c>
      <c r="BT117" s="25">
        <v>1.0941936166054299E-6</v>
      </c>
      <c r="BU117" s="25">
        <v>7.1116169901303997E-6</v>
      </c>
      <c r="BV117" s="25">
        <v>-3.3559938019999201E-5</v>
      </c>
      <c r="BW117" s="25">
        <v>-5.9966375696310096E-6</v>
      </c>
      <c r="BX117" s="25">
        <v>2.0312561657305301E-5</v>
      </c>
      <c r="BY117" s="25">
        <v>3.7074823618312702E-5</v>
      </c>
      <c r="BZ117" s="25">
        <v>0</v>
      </c>
      <c r="CA117" s="25">
        <v>3.9691257920387401E-6</v>
      </c>
      <c r="CB117" s="25">
        <v>6.3223852008997103E-6</v>
      </c>
      <c r="CC117" s="25">
        <v>3.0478160619073599E-5</v>
      </c>
      <c r="CD117" s="25">
        <v>5.9878298941102099E-6</v>
      </c>
      <c r="CE117" s="25">
        <v>0</v>
      </c>
      <c r="CF117" s="25">
        <v>0</v>
      </c>
      <c r="CG117" s="25">
        <v>0</v>
      </c>
      <c r="CH117" s="25">
        <v>-6.37118144377934E-9</v>
      </c>
      <c r="CI117" s="25">
        <v>4.3473798083494901E-8</v>
      </c>
      <c r="CJ117" s="25">
        <v>-5.2109032479576004E-6</v>
      </c>
      <c r="CK117" s="25">
        <v>-4.3755379913652198E-7</v>
      </c>
      <c r="CL117" s="25">
        <v>-3.5619217392361201E-6</v>
      </c>
      <c r="CM117" s="25">
        <v>1.9786803854137599E-7</v>
      </c>
      <c r="CN117" s="25">
        <v>4.0180231354353801E-7</v>
      </c>
      <c r="CO117" s="25">
        <v>2.00325738957458E-7</v>
      </c>
      <c r="CP117" s="25">
        <v>-1.4082803378537899E-7</v>
      </c>
      <c r="CQ117" s="25">
        <v>-1.3940185054634499E-7</v>
      </c>
      <c r="CR117" s="25">
        <v>1.5599326157452999E-7</v>
      </c>
      <c r="CS117" s="25">
        <v>4.2531538359535699E-7</v>
      </c>
      <c r="CT117" s="25">
        <v>-3.2989313744319897E-7</v>
      </c>
      <c r="CU117" s="25">
        <v>-4.7143363354390403E-7</v>
      </c>
      <c r="CV117" s="25">
        <v>-2.6246073270876497E-7</v>
      </c>
      <c r="CW117" s="25">
        <v>-1.8077790985113599E-7</v>
      </c>
      <c r="CX117" s="25">
        <v>4.1398944849436398E-7</v>
      </c>
      <c r="CY117" s="25">
        <v>-2.1641109929780099E-7</v>
      </c>
      <c r="CZ117" s="25">
        <v>2.6353143547257602E-8</v>
      </c>
      <c r="DA117" s="25">
        <v>-1.4930889920902901E-9</v>
      </c>
      <c r="DB117" s="25">
        <v>-1.1559757574500799E-5</v>
      </c>
      <c r="DC117" s="25">
        <v>-1.4466507165489599E-5</v>
      </c>
      <c r="DD117" s="25">
        <v>-3.77757208284646E-7</v>
      </c>
      <c r="DE117" s="25">
        <v>-2.7796600795528698E-6</v>
      </c>
      <c r="DF117" s="25">
        <v>-1.86741681987073E-5</v>
      </c>
      <c r="DG117" s="25">
        <v>-3.1658881697452601E-7</v>
      </c>
      <c r="DH117" s="25">
        <v>-3.8204241082228801E-5</v>
      </c>
      <c r="DI117" s="25">
        <v>3.5386585064388301E-6</v>
      </c>
      <c r="DJ117" s="25">
        <v>-6.1083494512781601E-6</v>
      </c>
      <c r="DK117" s="25">
        <v>-3.3213698439642899E-6</v>
      </c>
      <c r="DL117" s="25">
        <v>-1.0781956217365801E-5</v>
      </c>
      <c r="DM117" s="24">
        <v>5.6730138348482699E-4</v>
      </c>
      <c r="DN117" s="25">
        <v>-6.5229264788359501E-5</v>
      </c>
      <c r="DO117" s="25">
        <v>-2.17799816149019E-6</v>
      </c>
      <c r="DP117" s="25">
        <v>-1.78649567846425E-6</v>
      </c>
      <c r="DQ117" s="25">
        <v>-8.5796708513240702E-6</v>
      </c>
      <c r="DR117" s="25">
        <v>2.4816570547998602E-6</v>
      </c>
      <c r="DS117" s="25">
        <v>-5.7394595546384302E-6</v>
      </c>
      <c r="DT117" s="25">
        <v>-2.0947356840068099E-5</v>
      </c>
      <c r="DU117" s="25">
        <v>-1.4617486258779299E-5</v>
      </c>
      <c r="DV117" s="25">
        <v>5.75084338699186E-6</v>
      </c>
      <c r="DW117" s="25">
        <v>3.43819115830256E-6</v>
      </c>
      <c r="DX117" s="25">
        <v>-3.7382993381524699E-5</v>
      </c>
      <c r="DY117" s="25">
        <v>-3.3393871811948601E-7</v>
      </c>
      <c r="DZ117" s="25">
        <v>-2.6596728807049699E-6</v>
      </c>
      <c r="EA117" s="25">
        <v>-1.4063441815587E-6</v>
      </c>
      <c r="EB117" s="25">
        <v>6.3237975179521401E-6</v>
      </c>
      <c r="EC117" s="25">
        <v>-9.8884748010302499E-6</v>
      </c>
      <c r="ED117" s="25">
        <v>1.8862223213860302E-5</v>
      </c>
      <c r="EE117" s="25">
        <v>-4.1325310706708201E-7</v>
      </c>
      <c r="EF117" s="25">
        <v>4.9831979410458203E-6</v>
      </c>
      <c r="EG117" s="25">
        <v>6.01233593805659E-6</v>
      </c>
      <c r="EH117" s="25">
        <v>-1.50536259423752E-5</v>
      </c>
      <c r="EI117" s="25">
        <v>9.0304283302474692E-6</v>
      </c>
      <c r="EJ117" s="25">
        <v>3.4069621228174698E-5</v>
      </c>
      <c r="EK117" s="25">
        <v>-5.3618360522059795E-7</v>
      </c>
      <c r="EL117" s="25">
        <v>1.23871792237076E-6</v>
      </c>
      <c r="EM117" s="25">
        <v>-6.0343568211028598E-5</v>
      </c>
      <c r="EN117" s="25">
        <v>2.5058332740940401E-5</v>
      </c>
      <c r="EO117" s="25">
        <v>-2.7664321349254601E-5</v>
      </c>
      <c r="EP117" s="25">
        <v>-2.8861257470411399E-5</v>
      </c>
      <c r="EQ117" s="25">
        <v>-1.43384223862165E-5</v>
      </c>
      <c r="ER117" s="25">
        <v>-3.3138307223249201E-5</v>
      </c>
      <c r="ES117" s="27">
        <v>-1.7580176628230001E-5</v>
      </c>
    </row>
    <row r="118" spans="7:149" x14ac:dyDescent="0.25">
      <c r="G118" s="205"/>
      <c r="H118" s="7" t="s">
        <v>239</v>
      </c>
      <c r="I118" s="22" cm="1">
        <f t="array" aca="1" ref="I118" ca="1">INDIRECT("I"&amp;M118)*INDIRECT("I"&amp;N118)</f>
        <v>0</v>
      </c>
      <c r="J118" s="23">
        <v>-0.119828495116657</v>
      </c>
      <c r="K118" s="12" t="str">
        <f t="shared" si="9"/>
        <v>BMI3</v>
      </c>
      <c r="L118" s="12" t="str">
        <f t="shared" ref="L118:L149" si="13">MID(H118,FIND("_",H118)+1,100)</f>
        <v>Dem</v>
      </c>
      <c r="M118" s="7">
        <f t="shared" si="10"/>
        <v>27</v>
      </c>
      <c r="N118" s="7">
        <f t="shared" si="11"/>
        <v>62</v>
      </c>
      <c r="P118" s="7" t="str">
        <f t="shared" si="12"/>
        <v>X</v>
      </c>
      <c r="Q118" s="7" t="str">
        <f t="shared" si="7"/>
        <v>X</v>
      </c>
      <c r="R118" s="7" t="str">
        <v>BMI3_Dem</v>
      </c>
      <c r="S118" s="128" t="s">
        <v>239</v>
      </c>
      <c r="T118" s="25">
        <v>-1.71337589652078E-6</v>
      </c>
      <c r="U118" s="25">
        <v>1.1129666525845401E-5</v>
      </c>
      <c r="V118" s="25">
        <v>-1.8702448404097E-6</v>
      </c>
      <c r="W118" s="25">
        <v>-2.8007736777606899E-6</v>
      </c>
      <c r="X118" s="25">
        <v>6.4127809230917E-6</v>
      </c>
      <c r="Y118" s="25">
        <v>2.6051738570699302E-6</v>
      </c>
      <c r="Z118" s="24">
        <v>1.5931974795003399E-4</v>
      </c>
      <c r="AA118" s="24">
        <v>-2.6469627452723902E-4</v>
      </c>
      <c r="AB118" s="25">
        <v>7.2931942665219003E-6</v>
      </c>
      <c r="AC118" s="25">
        <v>7.0051323253083796E-6</v>
      </c>
      <c r="AD118" s="25">
        <v>1.15285733006304E-6</v>
      </c>
      <c r="AE118" s="25">
        <v>-1.5807383058107301E-6</v>
      </c>
      <c r="AF118" s="25">
        <v>-4.0698538689869E-7</v>
      </c>
      <c r="AG118" s="25">
        <v>2.3284701128544199E-5</v>
      </c>
      <c r="AH118" s="25">
        <v>5.3005751189996599E-7</v>
      </c>
      <c r="AI118" s="25">
        <v>-2.4179329265936998E-5</v>
      </c>
      <c r="AJ118" s="25">
        <v>4.2580412659235503E-6</v>
      </c>
      <c r="AK118" s="25">
        <v>1.0206781618679601E-6</v>
      </c>
      <c r="AL118" s="25">
        <v>-2.4133617541696298E-6</v>
      </c>
      <c r="AM118" s="25">
        <v>4.68178494464708E-6</v>
      </c>
      <c r="AN118" s="25">
        <v>-4.4702122632194604E-6</v>
      </c>
      <c r="AO118" s="25">
        <v>5.22689814459743E-7</v>
      </c>
      <c r="AP118" s="25">
        <v>-1.0736807079797599E-5</v>
      </c>
      <c r="AQ118" s="25">
        <v>5.7460583617116796E-7</v>
      </c>
      <c r="AR118" s="25">
        <v>0</v>
      </c>
      <c r="AS118" s="25">
        <v>4.8930298855657399E-5</v>
      </c>
      <c r="AT118" s="25">
        <v>5.30823814083731E-6</v>
      </c>
      <c r="AU118" s="25">
        <v>0</v>
      </c>
      <c r="AV118" s="25">
        <v>-5.3444468449476199E-6</v>
      </c>
      <c r="AW118" s="25">
        <v>1.0025819443819699E-5</v>
      </c>
      <c r="AX118" s="25">
        <v>-1.26179134009379E-5</v>
      </c>
      <c r="AY118" s="25">
        <v>0</v>
      </c>
      <c r="AZ118" s="25">
        <v>5.6537855454938604E-6</v>
      </c>
      <c r="BA118" s="25">
        <v>-2.21866437350706E-5</v>
      </c>
      <c r="BB118" s="25">
        <v>2.6546711330954498E-7</v>
      </c>
      <c r="BC118" s="25">
        <v>3.2809396389924997E-5</v>
      </c>
      <c r="BD118" s="25">
        <v>0</v>
      </c>
      <c r="BE118" s="25">
        <v>1.02959924684104E-5</v>
      </c>
      <c r="BF118" s="25">
        <v>1.8205551534985E-5</v>
      </c>
      <c r="BG118" s="25">
        <v>4.2764158006653003E-6</v>
      </c>
      <c r="BH118" s="25">
        <v>-1.90468227737469E-5</v>
      </c>
      <c r="BI118" s="25">
        <v>1.0132732090163501E-6</v>
      </c>
      <c r="BJ118" s="24">
        <v>-7.0730607201248202E-4</v>
      </c>
      <c r="BK118" s="25">
        <v>-1.2153552533373999E-7</v>
      </c>
      <c r="BL118" s="25">
        <v>-4.10014062050167E-6</v>
      </c>
      <c r="BM118" s="25">
        <v>5.9954582098025399E-6</v>
      </c>
      <c r="BN118" s="25">
        <v>0</v>
      </c>
      <c r="BO118" s="25">
        <v>-8.9385232805409904E-6</v>
      </c>
      <c r="BP118" s="25">
        <v>7.1436161328218398E-6</v>
      </c>
      <c r="BQ118" s="25">
        <v>7.4202477689477902E-6</v>
      </c>
      <c r="BR118" s="25">
        <v>4.6716862683444901E-7</v>
      </c>
      <c r="BS118" s="25">
        <v>-1.2903853962792E-5</v>
      </c>
      <c r="BT118" s="25">
        <v>6.4036742492971301E-6</v>
      </c>
      <c r="BU118" s="25">
        <v>-1.80279016074428E-6</v>
      </c>
      <c r="BV118" s="25">
        <v>1.2078826002327101E-5</v>
      </c>
      <c r="BW118" s="25">
        <v>1.13800928171499E-7</v>
      </c>
      <c r="BX118" s="25">
        <v>-3.0285243320646499E-6</v>
      </c>
      <c r="BY118" s="24">
        <v>-1.3222559728494601E-4</v>
      </c>
      <c r="BZ118" s="25">
        <v>0</v>
      </c>
      <c r="CA118" s="25">
        <v>5.6579647743564198E-6</v>
      </c>
      <c r="CB118" s="25">
        <v>-1.9539919787722698E-5</v>
      </c>
      <c r="CC118" s="25">
        <v>1.17038487967531E-5</v>
      </c>
      <c r="CD118" s="25">
        <v>-4.0170283920364998E-6</v>
      </c>
      <c r="CE118" s="25">
        <v>0</v>
      </c>
      <c r="CF118" s="25">
        <v>0</v>
      </c>
      <c r="CG118" s="25">
        <v>0</v>
      </c>
      <c r="CH118" s="25">
        <v>-9.9482159450596003E-9</v>
      </c>
      <c r="CI118" s="25">
        <v>-2.34298966777501E-7</v>
      </c>
      <c r="CJ118" s="25">
        <v>4.748966653362E-7</v>
      </c>
      <c r="CK118" s="25">
        <v>-6.1592237579335696E-7</v>
      </c>
      <c r="CL118" s="25">
        <v>7.2659185410533796E-6</v>
      </c>
      <c r="CM118" s="25">
        <v>-1.5835010271237801E-7</v>
      </c>
      <c r="CN118" s="25">
        <v>-1.6231303952421801E-7</v>
      </c>
      <c r="CO118" s="25">
        <v>-2.0078635796207502E-6</v>
      </c>
      <c r="CP118" s="25">
        <v>-1.03964573155497E-7</v>
      </c>
      <c r="CQ118" s="25">
        <v>1.59845939380506E-7</v>
      </c>
      <c r="CR118" s="25">
        <v>3.5790068298069299E-8</v>
      </c>
      <c r="CS118" s="25">
        <v>-1.27439334694809E-7</v>
      </c>
      <c r="CT118" s="25">
        <v>1.9416387352134299E-7</v>
      </c>
      <c r="CU118" s="25">
        <v>2.83442139390761E-7</v>
      </c>
      <c r="CV118" s="25">
        <v>-3.5196009919464301E-7</v>
      </c>
      <c r="CW118" s="25">
        <v>1.63603451996846E-6</v>
      </c>
      <c r="CX118" s="25">
        <v>3.4560845916140499E-7</v>
      </c>
      <c r="CY118" s="25">
        <v>2.1287921818224399E-7</v>
      </c>
      <c r="CZ118" s="25">
        <v>-2.2274101232258499E-7</v>
      </c>
      <c r="DA118" s="25">
        <v>-3.09293503359392E-8</v>
      </c>
      <c r="DB118" s="25">
        <v>-7.8980078201314998E-6</v>
      </c>
      <c r="DC118" s="25">
        <v>-4.2190570708645203E-6</v>
      </c>
      <c r="DD118" s="25">
        <v>6.5305490067132499E-7</v>
      </c>
      <c r="DE118" s="25">
        <v>2.4374555969529E-6</v>
      </c>
      <c r="DF118" s="25">
        <v>2.8109951115856602E-6</v>
      </c>
      <c r="DG118" s="25">
        <v>1.63688036644993E-6</v>
      </c>
      <c r="DH118" s="25">
        <v>3.56391568793621E-6</v>
      </c>
      <c r="DI118" s="25">
        <v>1.03031814495339E-5</v>
      </c>
      <c r="DJ118" s="25">
        <v>-2.0563833348229198E-5</v>
      </c>
      <c r="DK118" s="25">
        <v>-4.8370728006311895E-7</v>
      </c>
      <c r="DL118" s="25">
        <v>6.2308288357934897E-6</v>
      </c>
      <c r="DM118" s="25">
        <v>-6.5229264788353199E-5</v>
      </c>
      <c r="DN118" s="24">
        <v>5.6603895133583101E-4</v>
      </c>
      <c r="DO118" s="25">
        <v>-9.4792772036961895E-7</v>
      </c>
      <c r="DP118" s="25">
        <v>-9.0615766473175208E-6</v>
      </c>
      <c r="DQ118" s="25">
        <v>-2.7022414710173699E-5</v>
      </c>
      <c r="DR118" s="25">
        <v>-2.12652427452361E-5</v>
      </c>
      <c r="DS118" s="25">
        <v>-5.6262245436413897E-6</v>
      </c>
      <c r="DT118" s="25">
        <v>4.5466380264823204E-6</v>
      </c>
      <c r="DU118" s="25">
        <v>1.45380014227291E-5</v>
      </c>
      <c r="DV118" s="25">
        <v>-6.23525971379202E-6</v>
      </c>
      <c r="DW118" s="25">
        <v>2.4660073290240701E-6</v>
      </c>
      <c r="DX118" s="25">
        <v>4.8459537992313803E-6</v>
      </c>
      <c r="DY118" s="25">
        <v>-1.0858797280753201E-5</v>
      </c>
      <c r="DZ118" s="25">
        <v>4.0258616723630702E-6</v>
      </c>
      <c r="EA118" s="25">
        <v>1.1441921171766001E-6</v>
      </c>
      <c r="EB118" s="25">
        <v>9.6842200877892705E-6</v>
      </c>
      <c r="EC118" s="25">
        <v>1.12929446837418E-5</v>
      </c>
      <c r="ED118" s="25">
        <v>8.1041146277002293E-6</v>
      </c>
      <c r="EE118" s="25">
        <v>-7.5950836471503795E-7</v>
      </c>
      <c r="EF118" s="25">
        <v>-3.4860764570968201E-6</v>
      </c>
      <c r="EG118" s="25">
        <v>3.4145710698112198E-6</v>
      </c>
      <c r="EH118" s="25">
        <v>-1.46484458511948E-5</v>
      </c>
      <c r="EI118" s="25">
        <v>9.7133318378304396E-6</v>
      </c>
      <c r="EJ118" s="25">
        <v>-8.0732309590608197E-6</v>
      </c>
      <c r="EK118" s="25">
        <v>-4.9806205284619304E-6</v>
      </c>
      <c r="EL118" s="25">
        <v>-7.8555896080503292E-6</v>
      </c>
      <c r="EM118" s="25">
        <v>9.3233434879910193E-6</v>
      </c>
      <c r="EN118" s="25">
        <v>-8.7278702949179507E-6</v>
      </c>
      <c r="EO118" s="25">
        <v>1.85608688960623E-5</v>
      </c>
      <c r="EP118" s="25">
        <v>-9.9126496647895003E-6</v>
      </c>
      <c r="EQ118" s="25">
        <v>1.28095360194407E-5</v>
      </c>
      <c r="ER118" s="25">
        <v>1.5521375686213298E-5</v>
      </c>
      <c r="ES118" s="27">
        <v>-1.50154179986653E-6</v>
      </c>
    </row>
    <row r="119" spans="7:149" x14ac:dyDescent="0.25">
      <c r="G119" s="205"/>
      <c r="H119" s="7" t="s">
        <v>240</v>
      </c>
      <c r="I119" s="22" cm="1">
        <f t="array" aca="1" ref="I119" ca="1">INDIRECT("I"&amp;M119)*INDIRECT("I"&amp;N119)</f>
        <v>0</v>
      </c>
      <c r="J119" s="23">
        <v>-0.15909420585277001</v>
      </c>
      <c r="K119" s="12" t="str">
        <f t="shared" si="9"/>
        <v>Ang</v>
      </c>
      <c r="L119" s="12" t="str">
        <f t="shared" si="13"/>
        <v>PUD</v>
      </c>
      <c r="M119" s="7">
        <f t="shared" si="10"/>
        <v>49</v>
      </c>
      <c r="N119" s="7">
        <f t="shared" si="11"/>
        <v>76</v>
      </c>
      <c r="P119" s="7" t="str">
        <f t="shared" si="12"/>
        <v>X</v>
      </c>
      <c r="Q119" s="7" t="str">
        <f t="shared" si="7"/>
        <v>X</v>
      </c>
      <c r="R119" s="7" t="str">
        <v>Ang_PUD</v>
      </c>
      <c r="S119" s="128" t="s">
        <v>240</v>
      </c>
      <c r="T119" s="25">
        <v>4.5036846318581702E-7</v>
      </c>
      <c r="U119" s="25">
        <v>-1.60275034532529E-6</v>
      </c>
      <c r="V119" s="25">
        <v>9.608512939694739E-7</v>
      </c>
      <c r="W119" s="25">
        <v>-3.7612856820236702E-6</v>
      </c>
      <c r="X119" s="25">
        <v>-9.8216442385285006E-8</v>
      </c>
      <c r="Y119" s="25">
        <v>4.8992672817139599E-6</v>
      </c>
      <c r="Z119" s="25">
        <v>3.3640059439785199E-6</v>
      </c>
      <c r="AA119" s="25">
        <v>2.22743708288327E-6</v>
      </c>
      <c r="AB119" s="25">
        <v>-1.46535163003002E-6</v>
      </c>
      <c r="AC119" s="25">
        <v>7.5283507206821798E-6</v>
      </c>
      <c r="AD119" s="25">
        <v>-6.5052688157773004E-6</v>
      </c>
      <c r="AE119" s="25">
        <v>-6.4677429493739995E-7</v>
      </c>
      <c r="AF119" s="25">
        <v>-3.38426283964878E-7</v>
      </c>
      <c r="AG119" s="25">
        <v>3.1101737133708903E-5</v>
      </c>
      <c r="AH119" s="25">
        <v>9.9397240273057095E-8</v>
      </c>
      <c r="AI119" s="25">
        <v>-8.8373615571502896E-6</v>
      </c>
      <c r="AJ119" s="25">
        <v>1.51263630325726E-6</v>
      </c>
      <c r="AK119" s="25">
        <v>-7.7400651703128604E-6</v>
      </c>
      <c r="AL119" s="25">
        <v>2.98313888624115E-6</v>
      </c>
      <c r="AM119" s="25">
        <v>-2.28995909061398E-6</v>
      </c>
      <c r="AN119" s="25">
        <v>-1.6796723803355499E-6</v>
      </c>
      <c r="AO119" s="25">
        <v>1.3472935466222301E-6</v>
      </c>
      <c r="AP119" s="25">
        <v>-2.6331442483033601E-5</v>
      </c>
      <c r="AQ119" s="25">
        <v>-9.73669959986511E-8</v>
      </c>
      <c r="AR119" s="25">
        <v>0</v>
      </c>
      <c r="AS119" s="25">
        <v>2.30902456059681E-5</v>
      </c>
      <c r="AT119" s="25">
        <v>-2.47949448374699E-5</v>
      </c>
      <c r="AU119" s="25">
        <v>0</v>
      </c>
      <c r="AV119" s="25">
        <v>1.27112638909842E-6</v>
      </c>
      <c r="AW119" s="24">
        <v>-1.2457878010395501E-4</v>
      </c>
      <c r="AX119" s="25">
        <v>-1.7219519904499801E-5</v>
      </c>
      <c r="AY119" s="25">
        <v>0</v>
      </c>
      <c r="AZ119" s="25">
        <v>-3.6503997277048599E-6</v>
      </c>
      <c r="BA119" s="25">
        <v>-1.44675672375408E-5</v>
      </c>
      <c r="BB119" s="25">
        <v>2.74664561621751E-6</v>
      </c>
      <c r="BC119" s="25">
        <v>5.48321663459967E-6</v>
      </c>
      <c r="BD119" s="25">
        <v>0</v>
      </c>
      <c r="BE119" s="25">
        <v>5.81660204216958E-5</v>
      </c>
      <c r="BF119" s="25">
        <v>-3.6863838109899502E-6</v>
      </c>
      <c r="BG119" s="25">
        <v>-1.027524415588E-5</v>
      </c>
      <c r="BH119" s="25">
        <v>1.6056049948952801E-5</v>
      </c>
      <c r="BI119" s="25">
        <v>-4.0161287728124301E-6</v>
      </c>
      <c r="BJ119" s="25">
        <v>1.9458750945470099E-5</v>
      </c>
      <c r="BK119" s="25">
        <v>-7.5279559004837501E-7</v>
      </c>
      <c r="BL119" s="25">
        <v>2.38704707837285E-6</v>
      </c>
      <c r="BM119" s="25">
        <v>3.1553924450756499E-5</v>
      </c>
      <c r="BN119" s="25">
        <v>0</v>
      </c>
      <c r="BO119" s="25">
        <v>1.0514863340634E-5</v>
      </c>
      <c r="BP119" s="25">
        <v>6.2399262130960199E-6</v>
      </c>
      <c r="BQ119" s="25">
        <v>-2.6969614974964602E-6</v>
      </c>
      <c r="BR119" s="25">
        <v>-3.35307179593001E-6</v>
      </c>
      <c r="BS119" s="25">
        <v>4.2125129939786999E-6</v>
      </c>
      <c r="BT119" s="25">
        <v>4.0482177814748099E-6</v>
      </c>
      <c r="BU119" s="25">
        <v>6.7596846764388102E-6</v>
      </c>
      <c r="BV119" s="25">
        <v>-2.9328355087018499E-5</v>
      </c>
      <c r="BW119" s="25">
        <v>3.50300074162294E-6</v>
      </c>
      <c r="BX119" s="24">
        <v>-3.9632642955444102E-4</v>
      </c>
      <c r="BY119" s="25">
        <v>8.0018771584693892E-6</v>
      </c>
      <c r="BZ119" s="25">
        <v>0</v>
      </c>
      <c r="CA119" s="25">
        <v>-1.1335874322340001E-5</v>
      </c>
      <c r="CB119" s="25">
        <v>2.0113070571860701E-5</v>
      </c>
      <c r="CC119" s="25">
        <v>-9.698362678936589E-7</v>
      </c>
      <c r="CD119" s="25">
        <v>-2.8365961080428801E-6</v>
      </c>
      <c r="CE119" s="25">
        <v>0</v>
      </c>
      <c r="CF119" s="25">
        <v>0</v>
      </c>
      <c r="CG119" s="25">
        <v>0</v>
      </c>
      <c r="CH119" s="25">
        <v>-2.3697438004199502E-9</v>
      </c>
      <c r="CI119" s="25">
        <v>9.4563895557951497E-8</v>
      </c>
      <c r="CJ119" s="25">
        <v>-3.6185707904723997E-8</v>
      </c>
      <c r="CK119" s="25">
        <v>-3.3347469915746801E-7</v>
      </c>
      <c r="CL119" s="25">
        <v>-1.38937114377492E-7</v>
      </c>
      <c r="CM119" s="25">
        <v>4.6965713409735301E-7</v>
      </c>
      <c r="CN119" s="25">
        <v>-2.4190177487614599E-7</v>
      </c>
      <c r="CO119" s="25">
        <v>-3.10639559603306E-8</v>
      </c>
      <c r="CP119" s="25">
        <v>3.8638410132932798E-8</v>
      </c>
      <c r="CQ119" s="25">
        <v>4.8320454993731699E-7</v>
      </c>
      <c r="CR119" s="25">
        <v>4.2276583344826601E-8</v>
      </c>
      <c r="CS119" s="25">
        <v>4.0253534528495401E-7</v>
      </c>
      <c r="CT119" s="25">
        <v>-2.5841308561173401E-8</v>
      </c>
      <c r="CU119" s="25">
        <v>2.0156584272333401E-7</v>
      </c>
      <c r="CV119" s="25">
        <v>-6.7008244637710696E-8</v>
      </c>
      <c r="CW119" s="25">
        <v>1.44840828479648E-7</v>
      </c>
      <c r="CX119" s="25">
        <v>2.0550233990447401E-7</v>
      </c>
      <c r="CY119" s="25">
        <v>2.86156295987239E-7</v>
      </c>
      <c r="CZ119" s="25">
        <v>-4.8133045743785896E-7</v>
      </c>
      <c r="DA119" s="25">
        <v>-9.1434612541352805E-8</v>
      </c>
      <c r="DB119" s="25">
        <v>6.3677807072277297E-6</v>
      </c>
      <c r="DC119" s="25">
        <v>-8.0771545880055798E-6</v>
      </c>
      <c r="DD119" s="25">
        <v>-1.4405952465779199E-6</v>
      </c>
      <c r="DE119" s="25">
        <v>-2.84547001741984E-6</v>
      </c>
      <c r="DF119" s="25">
        <v>-8.8365401664000497E-6</v>
      </c>
      <c r="DG119" s="25">
        <v>1.6363239742129299E-6</v>
      </c>
      <c r="DH119" s="25">
        <v>-3.8765367542584999E-7</v>
      </c>
      <c r="DI119" s="25">
        <v>-3.6748196145016999E-6</v>
      </c>
      <c r="DJ119" s="25">
        <v>-1.4539568170404199E-6</v>
      </c>
      <c r="DK119" s="25">
        <v>2.5873780743951001E-6</v>
      </c>
      <c r="DL119" s="25">
        <v>-3.0607337278040098E-5</v>
      </c>
      <c r="DM119" s="25">
        <v>-2.17799816149024E-6</v>
      </c>
      <c r="DN119" s="25">
        <v>-9.4792772037044905E-7</v>
      </c>
      <c r="DO119" s="24">
        <v>7.9099403008458505E-4</v>
      </c>
      <c r="DP119" s="25">
        <v>-6.4928989346149703E-6</v>
      </c>
      <c r="DQ119" s="25">
        <v>2.5549049286245199E-6</v>
      </c>
      <c r="DR119" s="25">
        <v>-2.5452950729260898E-6</v>
      </c>
      <c r="DS119" s="25">
        <v>5.2865904057172101E-6</v>
      </c>
      <c r="DT119" s="25">
        <v>-8.6022782582675696E-7</v>
      </c>
      <c r="DU119" s="25">
        <v>1.1870869679133901E-5</v>
      </c>
      <c r="DV119" s="25">
        <v>7.5238034459824697E-6</v>
      </c>
      <c r="DW119" s="25">
        <v>1.3824512101780399E-6</v>
      </c>
      <c r="DX119" s="25">
        <v>-4.2975083973378999E-5</v>
      </c>
      <c r="DY119" s="25">
        <v>-6.7583892537641298E-6</v>
      </c>
      <c r="DZ119" s="25">
        <v>8.0095844862234593E-6</v>
      </c>
      <c r="EA119" s="25">
        <v>1.41344585612018E-5</v>
      </c>
      <c r="EB119" s="25">
        <v>3.9775262233282299E-6</v>
      </c>
      <c r="EC119" s="25">
        <v>-1.32931500074091E-5</v>
      </c>
      <c r="ED119" s="25">
        <v>-3.01826419563432E-7</v>
      </c>
      <c r="EE119" s="25">
        <v>1.4586984367103999E-6</v>
      </c>
      <c r="EF119" s="25">
        <v>-1.1101708493546701E-5</v>
      </c>
      <c r="EG119" s="25">
        <v>-6.5022659960805099E-6</v>
      </c>
      <c r="EH119" s="25">
        <v>-2.37828401817313E-8</v>
      </c>
      <c r="EI119" s="25">
        <v>1.41188518992189E-5</v>
      </c>
      <c r="EJ119" s="25">
        <v>-8.0748770558244907E-6</v>
      </c>
      <c r="EK119" s="25">
        <v>-5.8258930373986904E-6</v>
      </c>
      <c r="EL119" s="24">
        <v>-1.03931908024768E-4</v>
      </c>
      <c r="EM119" s="25">
        <v>-2.3740203023926599E-5</v>
      </c>
      <c r="EN119" s="25">
        <v>-2.68414796281423E-5</v>
      </c>
      <c r="EO119" s="25">
        <v>7.2393719229920305E-7</v>
      </c>
      <c r="EP119" s="25">
        <v>-5.5915313834708798E-6</v>
      </c>
      <c r="EQ119" s="25">
        <v>2.1387100489064902E-5</v>
      </c>
      <c r="ER119" s="25">
        <v>2.63803914137564E-7</v>
      </c>
      <c r="ES119" s="27">
        <v>3.6269327019422199E-6</v>
      </c>
    </row>
    <row r="120" spans="7:149" x14ac:dyDescent="0.25">
      <c r="G120" s="205"/>
      <c r="H120" s="7" t="s">
        <v>241</v>
      </c>
      <c r="I120" s="22" cm="1">
        <f t="array" aca="1" ref="I120" ca="1">INDIRECT("I"&amp;M120)*INDIRECT("I"&amp;N120)</f>
        <v>0</v>
      </c>
      <c r="J120" s="23">
        <v>-0.102511668941296</v>
      </c>
      <c r="K120" s="12" t="str">
        <f t="shared" si="9"/>
        <v>BMI2</v>
      </c>
      <c r="L120" s="12" t="str">
        <f t="shared" si="13"/>
        <v>Anx</v>
      </c>
      <c r="M120" s="7">
        <f t="shared" si="10"/>
        <v>26</v>
      </c>
      <c r="N120" s="7">
        <f t="shared" si="11"/>
        <v>51</v>
      </c>
      <c r="P120" s="7" t="str">
        <f t="shared" si="12"/>
        <v>X</v>
      </c>
      <c r="Q120" s="7" t="str">
        <f t="shared" si="7"/>
        <v>X</v>
      </c>
      <c r="R120" s="7" t="str">
        <v>BMI2_Anx</v>
      </c>
      <c r="S120" s="128" t="s">
        <v>241</v>
      </c>
      <c r="T120" s="25">
        <v>-8.8950878143258597E-7</v>
      </c>
      <c r="U120" s="25">
        <v>3.5649307336117E-6</v>
      </c>
      <c r="V120" s="25">
        <v>7.71008177644503E-8</v>
      </c>
      <c r="W120" s="25">
        <v>-1.1346302563666901E-6</v>
      </c>
      <c r="X120" s="25">
        <v>-1.1677513061839301E-6</v>
      </c>
      <c r="Y120" s="25">
        <v>4.5726439436455898E-6</v>
      </c>
      <c r="Z120" s="24">
        <v>-1.69154434116793E-4</v>
      </c>
      <c r="AA120" s="25">
        <v>1.09726657532776E-5</v>
      </c>
      <c r="AB120" s="25">
        <v>-2.21082822513057E-6</v>
      </c>
      <c r="AC120" s="25">
        <v>2.9204510295640299E-6</v>
      </c>
      <c r="AD120" s="25">
        <v>8.4123466048209001E-7</v>
      </c>
      <c r="AE120" s="25">
        <v>-4.8730850014347997E-8</v>
      </c>
      <c r="AF120" s="25">
        <v>8.8143769600660801E-7</v>
      </c>
      <c r="AG120" s="25">
        <v>-2.0612538444652199E-5</v>
      </c>
      <c r="AH120" s="25">
        <v>-6.7935487832014703E-7</v>
      </c>
      <c r="AI120" s="25">
        <v>1.2229682664391699E-6</v>
      </c>
      <c r="AJ120" s="25">
        <v>-3.0973767108709199E-6</v>
      </c>
      <c r="AK120" s="25">
        <v>-5.69035618118719E-6</v>
      </c>
      <c r="AL120" s="25">
        <v>-7.6664104536481806E-6</v>
      </c>
      <c r="AM120" s="25">
        <v>-1.00663200909133E-6</v>
      </c>
      <c r="AN120" s="25">
        <v>1.17067472324084E-5</v>
      </c>
      <c r="AO120" s="25">
        <v>1.5226022470895501E-6</v>
      </c>
      <c r="AP120" s="25">
        <v>2.5281120947273299E-6</v>
      </c>
      <c r="AQ120" s="25">
        <v>-2.25440290382877E-7</v>
      </c>
      <c r="AR120" s="25">
        <v>0</v>
      </c>
      <c r="AS120" s="25">
        <v>-5.5660090768974501E-6</v>
      </c>
      <c r="AT120" s="25">
        <v>-6.8098073914442598E-5</v>
      </c>
      <c r="AU120" s="25">
        <v>0</v>
      </c>
      <c r="AV120" s="25">
        <v>6.2645611325122103E-6</v>
      </c>
      <c r="AW120" s="25">
        <v>-1.8912642259769098E-5</v>
      </c>
      <c r="AX120" s="25">
        <v>1.8426156908952401E-7</v>
      </c>
      <c r="AY120" s="25">
        <v>0</v>
      </c>
      <c r="AZ120" s="25">
        <v>8.7491991882319795E-6</v>
      </c>
      <c r="BA120" s="25">
        <v>-1.40713654294302E-5</v>
      </c>
      <c r="BB120" s="25">
        <v>-6.83038925836574E-6</v>
      </c>
      <c r="BC120" s="25">
        <v>-7.1531587363182402E-6</v>
      </c>
      <c r="BD120" s="25">
        <v>0</v>
      </c>
      <c r="BE120" s="25">
        <v>-1.2351124783202499E-5</v>
      </c>
      <c r="BF120" s="25">
        <v>-2.3448796796536401E-5</v>
      </c>
      <c r="BG120" s="25">
        <v>-1.1015135911227301E-5</v>
      </c>
      <c r="BH120" s="25">
        <v>3.9413653654262299E-5</v>
      </c>
      <c r="BI120" s="25">
        <v>-6.3265089728111495E-7</v>
      </c>
      <c r="BJ120" s="25">
        <v>-3.5250324673113199E-5</v>
      </c>
      <c r="BK120" s="25">
        <v>-6.7019088835491795E-5</v>
      </c>
      <c r="BL120" s="25">
        <v>-6.8745547145683998E-6</v>
      </c>
      <c r="BM120" s="25">
        <v>-1.26766357627737E-5</v>
      </c>
      <c r="BN120" s="25">
        <v>0</v>
      </c>
      <c r="BO120" s="25">
        <v>9.4270050964002201E-6</v>
      </c>
      <c r="BP120" s="25">
        <v>-2.2385341147445099E-6</v>
      </c>
      <c r="BQ120" s="25">
        <v>-2.6039648527644099E-5</v>
      </c>
      <c r="BR120" s="25">
        <v>-2.90457223013151E-5</v>
      </c>
      <c r="BS120" s="25">
        <v>7.0137957566574E-6</v>
      </c>
      <c r="BT120" s="25">
        <v>1.54625784014536E-5</v>
      </c>
      <c r="BU120" s="25">
        <v>-1.1423717269273401E-7</v>
      </c>
      <c r="BV120" s="25">
        <v>-2.0367178180503501E-5</v>
      </c>
      <c r="BW120" s="25">
        <v>-6.0768535544026601E-6</v>
      </c>
      <c r="BX120" s="25">
        <v>2.2175824508463302E-6</v>
      </c>
      <c r="BY120" s="25">
        <v>5.55531575229216E-7</v>
      </c>
      <c r="BZ120" s="25">
        <v>0</v>
      </c>
      <c r="CA120" s="25">
        <v>-2.1572797002857899E-5</v>
      </c>
      <c r="CB120" s="25">
        <v>7.5429538892939098E-6</v>
      </c>
      <c r="CC120" s="25">
        <v>5.5804557106539999E-6</v>
      </c>
      <c r="CD120" s="25">
        <v>-1.3335291598216499E-6</v>
      </c>
      <c r="CE120" s="25">
        <v>0</v>
      </c>
      <c r="CF120" s="25">
        <v>0</v>
      </c>
      <c r="CG120" s="25">
        <v>0</v>
      </c>
      <c r="CH120" s="25">
        <v>9.1628426702423001E-10</v>
      </c>
      <c r="CI120" s="25">
        <v>1.9284365857868201E-7</v>
      </c>
      <c r="CJ120" s="25">
        <v>-3.5779484895190901E-8</v>
      </c>
      <c r="CK120" s="25">
        <v>7.7577675491344801E-8</v>
      </c>
      <c r="CL120" s="25">
        <v>4.1423410434433799E-7</v>
      </c>
      <c r="CM120" s="25">
        <v>9.2768155376659703E-7</v>
      </c>
      <c r="CN120" s="25">
        <v>2.2283146722905901E-7</v>
      </c>
      <c r="CO120" s="25">
        <v>1.6865070906315901E-6</v>
      </c>
      <c r="CP120" s="25">
        <v>-5.9947138405361605E-8</v>
      </c>
      <c r="CQ120" s="25">
        <v>-8.2168927420460299E-8</v>
      </c>
      <c r="CR120" s="25">
        <v>-1.6365290543546601E-7</v>
      </c>
      <c r="CS120" s="25">
        <v>1.84614544299418E-7</v>
      </c>
      <c r="CT120" s="25">
        <v>9.6666587084493193E-9</v>
      </c>
      <c r="CU120" s="25">
        <v>-3.6870938088363299E-9</v>
      </c>
      <c r="CV120" s="25">
        <v>8.7931536177980899E-8</v>
      </c>
      <c r="CW120" s="25">
        <v>1.4447280332937599E-7</v>
      </c>
      <c r="CX120" s="25">
        <v>1.3999819914543001E-7</v>
      </c>
      <c r="CY120" s="25">
        <v>7.2581029666849405E-8</v>
      </c>
      <c r="CZ120" s="25">
        <v>2.86553725116725E-7</v>
      </c>
      <c r="DA120" s="25">
        <v>2.0115709061062199E-7</v>
      </c>
      <c r="DB120" s="25">
        <v>1.15844551629092E-6</v>
      </c>
      <c r="DC120" s="25">
        <v>-1.3629176216574301E-6</v>
      </c>
      <c r="DD120" s="25">
        <v>2.3175524077877202E-6</v>
      </c>
      <c r="DE120" s="25">
        <v>4.0973970558393596E-6</v>
      </c>
      <c r="DF120" s="25">
        <v>-2.0823889478961399E-7</v>
      </c>
      <c r="DG120" s="25">
        <v>2.4826853010599897E-7</v>
      </c>
      <c r="DH120" s="25">
        <v>-3.1446510735847299E-7</v>
      </c>
      <c r="DI120" s="25">
        <v>1.3754744010286901E-6</v>
      </c>
      <c r="DJ120" s="25">
        <v>-1.1369926068029601E-5</v>
      </c>
      <c r="DK120" s="25">
        <v>-6.1838299461246699E-7</v>
      </c>
      <c r="DL120" s="25">
        <v>4.6980705654408796E-6</v>
      </c>
      <c r="DM120" s="25">
        <v>-1.7864956784641901E-6</v>
      </c>
      <c r="DN120" s="25">
        <v>-9.0615766473171498E-6</v>
      </c>
      <c r="DO120" s="25">
        <v>-6.4928989346150398E-6</v>
      </c>
      <c r="DP120" s="24">
        <v>3.2561454348130201E-4</v>
      </c>
      <c r="DQ120" s="25">
        <v>1.62661887747563E-6</v>
      </c>
      <c r="DR120" s="25">
        <v>-5.8738356405214997E-6</v>
      </c>
      <c r="DS120" s="25">
        <v>2.19559907640633E-6</v>
      </c>
      <c r="DT120" s="25">
        <v>-6.34837099246687E-6</v>
      </c>
      <c r="DU120" s="25">
        <v>1.2901508353198701E-5</v>
      </c>
      <c r="DV120" s="25">
        <v>-1.8184022336229699E-5</v>
      </c>
      <c r="DW120" s="25">
        <v>-7.4152122915242003E-6</v>
      </c>
      <c r="DX120" s="25">
        <v>-4.47350952514781E-6</v>
      </c>
      <c r="DY120" s="25">
        <v>-1.0756734637468001E-6</v>
      </c>
      <c r="DZ120" s="25">
        <v>1.43557197395965E-5</v>
      </c>
      <c r="EA120" s="25">
        <v>-1.4630664965631201E-5</v>
      </c>
      <c r="EB120" s="25">
        <v>-2.32602122331271E-6</v>
      </c>
      <c r="EC120" s="25">
        <v>1.0006553585301599E-5</v>
      </c>
      <c r="ED120" s="25">
        <v>2.7784673887272701E-6</v>
      </c>
      <c r="EE120" s="25">
        <v>4.8393827499539198E-6</v>
      </c>
      <c r="EF120" s="25">
        <v>-1.06522186135524E-5</v>
      </c>
      <c r="EG120" s="25">
        <v>-3.7877650463828301E-6</v>
      </c>
      <c r="EH120" s="25">
        <v>1.59297755742001E-6</v>
      </c>
      <c r="EI120" s="25">
        <v>-4.2196983600866197E-6</v>
      </c>
      <c r="EJ120" s="25">
        <v>6.8441972694635798E-7</v>
      </c>
      <c r="EK120" s="25">
        <v>3.9785418203516497E-6</v>
      </c>
      <c r="EL120" s="25">
        <v>1.9878841409434602E-6</v>
      </c>
      <c r="EM120" s="25">
        <v>-1.0270545903995001E-5</v>
      </c>
      <c r="EN120" s="25">
        <v>1.5059663883765101E-6</v>
      </c>
      <c r="EO120" s="25">
        <v>-2.13336670050505E-5</v>
      </c>
      <c r="EP120" s="25">
        <v>-3.38609724720775E-6</v>
      </c>
      <c r="EQ120" s="25">
        <v>-2.55106318327527E-6</v>
      </c>
      <c r="ER120" s="25">
        <v>-2.2467219228071E-5</v>
      </c>
      <c r="ES120" s="27">
        <v>-9.4996608913157302E-6</v>
      </c>
    </row>
    <row r="121" spans="7:149" x14ac:dyDescent="0.25">
      <c r="G121" s="205"/>
      <c r="H121" s="7" t="s">
        <v>242</v>
      </c>
      <c r="I121" s="22" cm="1">
        <f t="array" aca="1" ref="I121" ca="1">INDIRECT("I"&amp;M121)*INDIRECT("I"&amp;N121)</f>
        <v>0</v>
      </c>
      <c r="J121" s="23">
        <v>-0.11287658183565499</v>
      </c>
      <c r="K121" s="12" t="str">
        <f t="shared" si="9"/>
        <v>BMI3</v>
      </c>
      <c r="L121" s="12" t="str">
        <f t="shared" si="13"/>
        <v>Can</v>
      </c>
      <c r="M121" s="7">
        <f t="shared" si="10"/>
        <v>27</v>
      </c>
      <c r="N121" s="7">
        <f t="shared" si="11"/>
        <v>55</v>
      </c>
      <c r="P121" s="7" t="str">
        <f t="shared" si="12"/>
        <v>X</v>
      </c>
      <c r="Q121" s="7" t="str">
        <f t="shared" si="7"/>
        <v>X</v>
      </c>
      <c r="R121" s="7" t="str">
        <v>BMI3_Can</v>
      </c>
      <c r="S121" s="128" t="s">
        <v>242</v>
      </c>
      <c r="T121" s="25">
        <v>-2.4046497719315199E-6</v>
      </c>
      <c r="U121" s="25">
        <v>-1.5865483277766399E-5</v>
      </c>
      <c r="V121" s="25">
        <v>-5.1889687155332703E-7</v>
      </c>
      <c r="W121" s="25">
        <v>-2.03123785259156E-6</v>
      </c>
      <c r="X121" s="25">
        <v>-4.9815194689192098E-8</v>
      </c>
      <c r="Y121" s="25">
        <v>-8.6914419874616902E-5</v>
      </c>
      <c r="Z121" s="25">
        <v>6.0454213371730103E-5</v>
      </c>
      <c r="AA121" s="24">
        <v>-2.5674574595003997E-4</v>
      </c>
      <c r="AB121" s="25">
        <v>8.8205073945624096E-6</v>
      </c>
      <c r="AC121" s="25">
        <v>8.2938469072860897E-6</v>
      </c>
      <c r="AD121" s="25">
        <v>-5.2542570420605498E-6</v>
      </c>
      <c r="AE121" s="25">
        <v>-1.46521672718471E-7</v>
      </c>
      <c r="AF121" s="25">
        <v>-1.88604279394517E-7</v>
      </c>
      <c r="AG121" s="25">
        <v>-3.2165105121708199E-6</v>
      </c>
      <c r="AH121" s="25">
        <v>-2.8158044698442898E-7</v>
      </c>
      <c r="AI121" s="25">
        <v>-1.9213457051402198E-5</v>
      </c>
      <c r="AJ121" s="25">
        <v>-5.4439970147237798E-6</v>
      </c>
      <c r="AK121" s="25">
        <v>6.4283369721893803E-6</v>
      </c>
      <c r="AL121" s="25">
        <v>1.0358145553808901E-5</v>
      </c>
      <c r="AM121" s="25">
        <v>-1.38734936480991E-6</v>
      </c>
      <c r="AN121" s="25">
        <v>1.86345139418629E-6</v>
      </c>
      <c r="AO121" s="25">
        <v>4.5707775505235899E-7</v>
      </c>
      <c r="AP121" s="25">
        <v>1.48389123658542E-5</v>
      </c>
      <c r="AQ121" s="25">
        <v>1.01586702486308E-7</v>
      </c>
      <c r="AR121" s="25">
        <v>0</v>
      </c>
      <c r="AS121" s="25">
        <v>1.8386929937819502E-5</v>
      </c>
      <c r="AT121" s="25">
        <v>7.1338340208060903E-6</v>
      </c>
      <c r="AU121" s="25">
        <v>0</v>
      </c>
      <c r="AV121" s="25">
        <v>-1.47116932414342E-5</v>
      </c>
      <c r="AW121" s="25">
        <v>2.14385546131239E-5</v>
      </c>
      <c r="AX121" s="25">
        <v>1.5262847297921301E-6</v>
      </c>
      <c r="AY121" s="25">
        <v>0</v>
      </c>
      <c r="AZ121" s="25">
        <v>8.0769778429111896E-6</v>
      </c>
      <c r="BA121" s="25">
        <v>-2.0218375386735899E-5</v>
      </c>
      <c r="BB121" s="25">
        <v>4.3958535651906499E-6</v>
      </c>
      <c r="BC121" s="24">
        <v>-7.0428664837676497E-4</v>
      </c>
      <c r="BD121" s="25">
        <v>0</v>
      </c>
      <c r="BE121" s="25">
        <v>-1.5107330530444401E-5</v>
      </c>
      <c r="BF121" s="25">
        <v>-1.41360413696261E-6</v>
      </c>
      <c r="BG121" s="25">
        <v>-1.6009110653203701E-6</v>
      </c>
      <c r="BH121" s="25">
        <v>-4.5766258377752098E-5</v>
      </c>
      <c r="BI121" s="25">
        <v>2.0622184194164801E-6</v>
      </c>
      <c r="BJ121" s="25">
        <v>3.6643864049601502E-5</v>
      </c>
      <c r="BK121" s="25">
        <v>-4.0372481375603602E-6</v>
      </c>
      <c r="BL121" s="25">
        <v>-9.3861520807870603E-6</v>
      </c>
      <c r="BM121" s="25">
        <v>-1.9308495691524599E-6</v>
      </c>
      <c r="BN121" s="25">
        <v>0</v>
      </c>
      <c r="BO121" s="25">
        <v>3.51773353811185E-6</v>
      </c>
      <c r="BP121" s="25">
        <v>-2.1052817857688699E-6</v>
      </c>
      <c r="BQ121" s="25">
        <v>-2.7053141830064502E-6</v>
      </c>
      <c r="BR121" s="25">
        <v>-9.4124744376328103E-6</v>
      </c>
      <c r="BS121" s="25">
        <v>1.28419426152105E-5</v>
      </c>
      <c r="BT121" s="25">
        <v>8.1227271477033606E-6</v>
      </c>
      <c r="BU121" s="25">
        <v>-1.0783019862931999E-6</v>
      </c>
      <c r="BV121" s="25">
        <v>8.8359023609348606E-6</v>
      </c>
      <c r="BW121" s="25">
        <v>1.64482732203034E-6</v>
      </c>
      <c r="BX121" s="25">
        <v>-6.0218070704368703E-7</v>
      </c>
      <c r="BY121" s="25">
        <v>-7.8286724113189497E-5</v>
      </c>
      <c r="BZ121" s="25">
        <v>0</v>
      </c>
      <c r="CA121" s="25">
        <v>-6.3908962518989698E-6</v>
      </c>
      <c r="CB121" s="25">
        <v>4.2198556894072599E-6</v>
      </c>
      <c r="CC121" s="25">
        <v>-7.2925941635278501E-6</v>
      </c>
      <c r="CD121" s="25">
        <v>-2.6175638453178999E-7</v>
      </c>
      <c r="CE121" s="25">
        <v>0</v>
      </c>
      <c r="CF121" s="25">
        <v>0</v>
      </c>
      <c r="CG121" s="25">
        <v>0</v>
      </c>
      <c r="CH121" s="25">
        <v>-5.5855802543832E-9</v>
      </c>
      <c r="CI121" s="25">
        <v>-1.1677871211883699E-8</v>
      </c>
      <c r="CJ121" s="25">
        <v>-6.8257606238510702E-8</v>
      </c>
      <c r="CK121" s="25">
        <v>-2.20580665618694E-7</v>
      </c>
      <c r="CL121" s="25">
        <v>-3.5764838276364598E-7</v>
      </c>
      <c r="CM121" s="25">
        <v>-5.2044467450413799E-8</v>
      </c>
      <c r="CN121" s="25">
        <v>-3.0498515953408201E-7</v>
      </c>
      <c r="CO121" s="25">
        <v>-8.6223168881967902E-7</v>
      </c>
      <c r="CP121" s="25">
        <v>2.4146297576605399E-7</v>
      </c>
      <c r="CQ121" s="25">
        <v>-2.8013002767506202E-7</v>
      </c>
      <c r="CR121" s="25">
        <v>-2.54722681605317E-8</v>
      </c>
      <c r="CS121" s="25">
        <v>-1.4323918006980501E-7</v>
      </c>
      <c r="CT121" s="25">
        <v>7.6994684377890304E-8</v>
      </c>
      <c r="CU121" s="25">
        <v>2.9317349472460799E-7</v>
      </c>
      <c r="CV121" s="25">
        <v>6.9402590015423604E-6</v>
      </c>
      <c r="CW121" s="25">
        <v>6.5855113732850005E-7</v>
      </c>
      <c r="CX121" s="25">
        <v>2.8244709470267401E-7</v>
      </c>
      <c r="CY121" s="25">
        <v>2.6518737287128599E-7</v>
      </c>
      <c r="CZ121" s="25">
        <v>1.6507367085726601E-8</v>
      </c>
      <c r="DA121" s="25">
        <v>-4.7537558100986302E-8</v>
      </c>
      <c r="DB121" s="25">
        <v>-2.0200377596035601E-6</v>
      </c>
      <c r="DC121" s="25">
        <v>5.6143065869566701E-6</v>
      </c>
      <c r="DD121" s="25">
        <v>9.3017545692858402E-7</v>
      </c>
      <c r="DE121" s="25">
        <v>-4.0247403268255002E-6</v>
      </c>
      <c r="DF121" s="25">
        <v>1.76279094209309E-6</v>
      </c>
      <c r="DG121" s="25">
        <v>3.8821298113808201E-7</v>
      </c>
      <c r="DH121" s="25">
        <v>-1.9542418917678001E-6</v>
      </c>
      <c r="DI121" s="25">
        <v>1.3922814034857001E-6</v>
      </c>
      <c r="DJ121" s="25">
        <v>1.9320585742538601E-5</v>
      </c>
      <c r="DK121" s="25">
        <v>5.8539614043735097E-6</v>
      </c>
      <c r="DL121" s="25">
        <v>-1.2023970479238799E-6</v>
      </c>
      <c r="DM121" s="25">
        <v>-8.5796708513282901E-6</v>
      </c>
      <c r="DN121" s="25">
        <v>-2.7022414710166601E-5</v>
      </c>
      <c r="DO121" s="25">
        <v>2.55490492862476E-6</v>
      </c>
      <c r="DP121" s="25">
        <v>1.62661887747624E-6</v>
      </c>
      <c r="DQ121" s="24">
        <v>5.5974801090272598E-4</v>
      </c>
      <c r="DR121" s="25">
        <v>-4.4202239683194502E-6</v>
      </c>
      <c r="DS121" s="25">
        <v>-1.5621346680266E-6</v>
      </c>
      <c r="DT121" s="25">
        <v>3.8877778459059198E-6</v>
      </c>
      <c r="DU121" s="25">
        <v>-3.7473317918896801E-6</v>
      </c>
      <c r="DV121" s="25">
        <v>-6.5052894041658799E-6</v>
      </c>
      <c r="DW121" s="25">
        <v>1.0573392954765699E-6</v>
      </c>
      <c r="DX121" s="25">
        <v>2.2785387304276101E-6</v>
      </c>
      <c r="DY121" s="25">
        <v>-2.72551018090664E-7</v>
      </c>
      <c r="DZ121" s="25">
        <v>4.95355873334493E-6</v>
      </c>
      <c r="EA121" s="25">
        <v>-2.4259635057918501E-8</v>
      </c>
      <c r="EB121" s="25">
        <v>-2.8119556216207398E-6</v>
      </c>
      <c r="EC121" s="25">
        <v>1.34896484299544E-5</v>
      </c>
      <c r="ED121" s="25">
        <v>-6.0731304594091796E-6</v>
      </c>
      <c r="EE121" s="25">
        <v>1.4258533184155999E-6</v>
      </c>
      <c r="EF121" s="25">
        <v>2.95178524636367E-5</v>
      </c>
      <c r="EG121" s="25">
        <v>1.9769538566941301E-5</v>
      </c>
      <c r="EH121" s="25">
        <v>8.5822558248428196E-6</v>
      </c>
      <c r="EI121" s="25">
        <v>-1.12448832660218E-5</v>
      </c>
      <c r="EJ121" s="24">
        <v>1.7712178855858399E-4</v>
      </c>
      <c r="EK121" s="25">
        <v>-3.93717165676818E-6</v>
      </c>
      <c r="EL121" s="25">
        <v>7.0184920757283797E-6</v>
      </c>
      <c r="EM121" s="25">
        <v>5.5633434075370902E-6</v>
      </c>
      <c r="EN121" s="25">
        <v>1.0223438138887399E-5</v>
      </c>
      <c r="EO121" s="25">
        <v>1.36720914952056E-5</v>
      </c>
      <c r="EP121" s="25">
        <v>-2.6475265398734802E-6</v>
      </c>
      <c r="EQ121" s="25">
        <v>-3.46253534584821E-6</v>
      </c>
      <c r="ER121" s="25">
        <v>2.2353703198999099E-5</v>
      </c>
      <c r="ES121" s="27">
        <v>-8.2561524159112606E-6</v>
      </c>
    </row>
    <row r="122" spans="7:149" x14ac:dyDescent="0.25">
      <c r="G122" s="205"/>
      <c r="H122" s="7" t="s">
        <v>243</v>
      </c>
      <c r="I122" s="22" cm="1">
        <f t="array" aca="1" ref="I122" ca="1">INDIRECT("I"&amp;M122)*INDIRECT("I"&amp;N122)</f>
        <v>0</v>
      </c>
      <c r="J122" s="23">
        <v>-0.13116317384680001</v>
      </c>
      <c r="K122" s="12" t="str">
        <f t="shared" si="9"/>
        <v>BMI3</v>
      </c>
      <c r="L122" s="12" t="str">
        <f t="shared" si="13"/>
        <v>HbA1C1</v>
      </c>
      <c r="M122" s="7">
        <f t="shared" si="10"/>
        <v>27</v>
      </c>
      <c r="N122" s="7">
        <f t="shared" si="11"/>
        <v>39</v>
      </c>
      <c r="P122" s="7" t="str">
        <f t="shared" si="12"/>
        <v>X</v>
      </c>
      <c r="Q122" s="7" t="str">
        <f t="shared" si="7"/>
        <v>X</v>
      </c>
      <c r="R122" s="7" t="str">
        <v>BMI3_HbA1C1</v>
      </c>
      <c r="S122" s="128" t="s">
        <v>243</v>
      </c>
      <c r="T122" s="25">
        <v>-3.4541120033793299E-6</v>
      </c>
      <c r="U122" s="25">
        <v>-2.2710054476782E-5</v>
      </c>
      <c r="V122" s="25">
        <v>1.42326269227993E-7</v>
      </c>
      <c r="W122" s="25">
        <v>-1.4719170357362799E-6</v>
      </c>
      <c r="X122" s="25">
        <v>4.6437050044643198E-7</v>
      </c>
      <c r="Y122" s="25">
        <v>-3.8941776928240803E-5</v>
      </c>
      <c r="Z122" s="25">
        <v>9.6042986119492202E-5</v>
      </c>
      <c r="AA122" s="24">
        <v>-1.10389302921384E-3</v>
      </c>
      <c r="AB122" s="25">
        <v>-9.1142924369508701E-6</v>
      </c>
      <c r="AC122" s="25">
        <v>1.1009478625051101E-5</v>
      </c>
      <c r="AD122" s="25">
        <v>9.5489809522530908E-6</v>
      </c>
      <c r="AE122" s="25">
        <v>6.6269490852819797E-7</v>
      </c>
      <c r="AF122" s="25">
        <v>1.2345815003515401E-6</v>
      </c>
      <c r="AG122" s="24">
        <v>1.47367177537884E-4</v>
      </c>
      <c r="AH122" s="25">
        <v>-1.8346053095862199E-6</v>
      </c>
      <c r="AI122" s="25">
        <v>-1.0000082545065501E-6</v>
      </c>
      <c r="AJ122" s="25">
        <v>7.0148661212530898E-6</v>
      </c>
      <c r="AK122" s="25">
        <v>1.4051415851835201E-5</v>
      </c>
      <c r="AL122" s="25">
        <v>3.4174238290684001E-5</v>
      </c>
      <c r="AM122" s="24">
        <v>-3.3506173825840498E-4</v>
      </c>
      <c r="AN122" s="24">
        <v>-4.78863553629164E-4</v>
      </c>
      <c r="AO122" s="25">
        <v>-7.7436329672862901E-6</v>
      </c>
      <c r="AP122" s="25">
        <v>2.8677846763740099E-5</v>
      </c>
      <c r="AQ122" s="25">
        <v>4.06625223227144E-6</v>
      </c>
      <c r="AR122" s="25">
        <v>0</v>
      </c>
      <c r="AS122" s="25">
        <v>-3.3822688515687798E-5</v>
      </c>
      <c r="AT122" s="25">
        <v>1.0028368057475E-5</v>
      </c>
      <c r="AU122" s="25">
        <v>0</v>
      </c>
      <c r="AV122" s="25">
        <v>4.1455048391273297E-5</v>
      </c>
      <c r="AW122" s="25">
        <v>-1.7881888811884102E-5</v>
      </c>
      <c r="AX122" s="25">
        <v>8.2256085901867806E-6</v>
      </c>
      <c r="AY122" s="25">
        <v>0</v>
      </c>
      <c r="AZ122" s="25">
        <v>2.2078367606213298E-6</v>
      </c>
      <c r="BA122" s="25">
        <v>7.8007351395043597E-5</v>
      </c>
      <c r="BB122" s="25">
        <v>-7.5699185885665399E-6</v>
      </c>
      <c r="BC122" s="25">
        <v>8.0014720326205598E-6</v>
      </c>
      <c r="BD122" s="25">
        <v>0</v>
      </c>
      <c r="BE122" s="25">
        <v>1.5968483271275899E-5</v>
      </c>
      <c r="BF122" s="25">
        <v>-1.06502465663172E-5</v>
      </c>
      <c r="BG122" s="25">
        <v>9.9853094070898506E-6</v>
      </c>
      <c r="BH122" s="24">
        <v>1.3057331122021701E-4</v>
      </c>
      <c r="BI122" s="25">
        <v>-1.9453028832402399E-6</v>
      </c>
      <c r="BJ122" s="25">
        <v>1.5399401554328399E-6</v>
      </c>
      <c r="BK122" s="25">
        <v>7.5542493908128503E-7</v>
      </c>
      <c r="BL122" s="25">
        <v>-2.43291618790108E-5</v>
      </c>
      <c r="BM122" s="25">
        <v>4.0290260083464502E-6</v>
      </c>
      <c r="BN122" s="25">
        <v>0</v>
      </c>
      <c r="BO122" s="24">
        <v>1.08182689674583E-4</v>
      </c>
      <c r="BP122" s="25">
        <v>-6.0848919326508998E-6</v>
      </c>
      <c r="BQ122" s="25">
        <v>-9.1698105182935002E-7</v>
      </c>
      <c r="BR122" s="25">
        <v>1.5972360386084601E-5</v>
      </c>
      <c r="BS122" s="25">
        <v>-8.3783802946543897E-6</v>
      </c>
      <c r="BT122" s="25">
        <v>-5.2990407944936499E-6</v>
      </c>
      <c r="BU122" s="25">
        <v>-4.3462204607958003E-6</v>
      </c>
      <c r="BV122" s="25">
        <v>-2.9116020526124E-5</v>
      </c>
      <c r="BW122" s="25">
        <v>7.1030493678913402E-7</v>
      </c>
      <c r="BX122" s="25">
        <v>4.0992017388151496E-6</v>
      </c>
      <c r="BY122" s="24">
        <v>2.42956253139495E-4</v>
      </c>
      <c r="BZ122" s="25">
        <v>0</v>
      </c>
      <c r="CA122" s="25">
        <v>-5.8818950037742696E-6</v>
      </c>
      <c r="CB122" s="25">
        <v>5.2684543901990103E-5</v>
      </c>
      <c r="CC122" s="25">
        <v>-1.7877855886809801E-5</v>
      </c>
      <c r="CD122" s="25">
        <v>-5.5972243862986101E-6</v>
      </c>
      <c r="CE122" s="25">
        <v>0</v>
      </c>
      <c r="CF122" s="25">
        <v>0</v>
      </c>
      <c r="CG122" s="25">
        <v>0</v>
      </c>
      <c r="CH122" s="25">
        <v>-4.1538372138261E-8</v>
      </c>
      <c r="CI122" s="25">
        <v>5.6527921905155298E-7</v>
      </c>
      <c r="CJ122" s="25">
        <v>-5.51758945838662E-8</v>
      </c>
      <c r="CK122" s="25">
        <v>4.1289700221061001E-7</v>
      </c>
      <c r="CL122" s="25">
        <v>1.6675250340982499E-8</v>
      </c>
      <c r="CM122" s="25">
        <v>-2.29781790376071E-7</v>
      </c>
      <c r="CN122" s="25">
        <v>3.09195731855272E-7</v>
      </c>
      <c r="CO122" s="25">
        <v>-1.21337854009219E-6</v>
      </c>
      <c r="CP122" s="25">
        <v>3.0189546914284401E-7</v>
      </c>
      <c r="CQ122" s="25">
        <v>-4.4349106007152901E-7</v>
      </c>
      <c r="CR122" s="25">
        <v>6.4182111453666203E-6</v>
      </c>
      <c r="CS122" s="25">
        <v>3.6376285839400602E-7</v>
      </c>
      <c r="CT122" s="25">
        <v>-7.3653812004637205E-7</v>
      </c>
      <c r="CU122" s="25">
        <v>1.5632075168966699E-7</v>
      </c>
      <c r="CV122" s="25">
        <v>-1.09193376439714E-7</v>
      </c>
      <c r="CW122" s="25">
        <v>-2.07254099299307E-6</v>
      </c>
      <c r="CX122" s="25">
        <v>-1.0726454573311401E-6</v>
      </c>
      <c r="CY122" s="25">
        <v>-5.4052676351291301E-7</v>
      </c>
      <c r="CZ122" s="25">
        <v>-1.8755218008121599E-6</v>
      </c>
      <c r="DA122" s="25">
        <v>-1.9596613738229399E-7</v>
      </c>
      <c r="DB122" s="25">
        <v>1.36048537970542E-6</v>
      </c>
      <c r="DC122" s="25">
        <v>-7.5735595417754801E-6</v>
      </c>
      <c r="DD122" s="25">
        <v>-1.4430110584227699E-6</v>
      </c>
      <c r="DE122" s="25">
        <v>1.96196385940942E-6</v>
      </c>
      <c r="DF122" s="25">
        <v>6.0301231990387103E-6</v>
      </c>
      <c r="DG122" s="25">
        <v>2.4085172052231602E-7</v>
      </c>
      <c r="DH122" s="25">
        <v>-6.8903568415396703E-7</v>
      </c>
      <c r="DI122" s="25">
        <v>-7.9726173836981108E-6</v>
      </c>
      <c r="DJ122" s="25">
        <v>7.3240049656114398E-6</v>
      </c>
      <c r="DK122" s="25">
        <v>3.7849967281990902E-6</v>
      </c>
      <c r="DL122" s="25">
        <v>-1.84495885494373E-5</v>
      </c>
      <c r="DM122" s="25">
        <v>2.4816570548170799E-6</v>
      </c>
      <c r="DN122" s="25">
        <v>-2.12652427452905E-5</v>
      </c>
      <c r="DO122" s="25">
        <v>-2.5452950729220198E-6</v>
      </c>
      <c r="DP122" s="25">
        <v>-5.8738356405257103E-6</v>
      </c>
      <c r="DQ122" s="25">
        <v>-4.42022396828033E-6</v>
      </c>
      <c r="DR122" s="24">
        <v>1.2655266460975701E-3</v>
      </c>
      <c r="DS122" s="25">
        <v>8.20942687366218E-6</v>
      </c>
      <c r="DT122" s="24">
        <v>-1.16724802406154E-4</v>
      </c>
      <c r="DU122" s="25">
        <v>4.58809841936023E-6</v>
      </c>
      <c r="DV122" s="25">
        <v>4.7485781093069197E-6</v>
      </c>
      <c r="DW122" s="25">
        <v>7.8076891924617096E-6</v>
      </c>
      <c r="DX122" s="25">
        <v>4.1491586190750598E-6</v>
      </c>
      <c r="DY122" s="25">
        <v>-1.1848106206449099E-5</v>
      </c>
      <c r="DZ122" s="25">
        <v>1.2181855507234199E-5</v>
      </c>
      <c r="EA122" s="25">
        <v>1.4270692893084099E-5</v>
      </c>
      <c r="EB122" s="25">
        <v>-1.50696390392056E-6</v>
      </c>
      <c r="EC122" s="25">
        <v>1.6858107835754601E-5</v>
      </c>
      <c r="ED122" s="25">
        <v>-2.9902658027994299E-5</v>
      </c>
      <c r="EE122" s="25">
        <v>-3.3103024101405697E-5</v>
      </c>
      <c r="EF122" s="25">
        <v>-3.0470268414455301E-6</v>
      </c>
      <c r="EG122" s="25">
        <v>-4.6933302882032297E-6</v>
      </c>
      <c r="EH122" s="25">
        <v>-6.5159948795083499E-6</v>
      </c>
      <c r="EI122" s="25">
        <v>1.19668295249997E-7</v>
      </c>
      <c r="EJ122" s="25">
        <v>2.65986730721332E-5</v>
      </c>
      <c r="EK122" s="25">
        <v>2.3304503983683301E-5</v>
      </c>
      <c r="EL122" s="25">
        <v>-1.8304681615711101E-5</v>
      </c>
      <c r="EM122" s="25">
        <v>2.1997996166364499E-5</v>
      </c>
      <c r="EN122" s="25">
        <v>2.9815763514727199E-5</v>
      </c>
      <c r="EO122" s="25">
        <v>-7.3468400914656898E-6</v>
      </c>
      <c r="EP122" s="25">
        <v>-1.55659028296649E-6</v>
      </c>
      <c r="EQ122" s="25">
        <v>-1.03227277980259E-5</v>
      </c>
      <c r="ER122" s="25">
        <v>-8.95736544888701E-5</v>
      </c>
      <c r="ES122" s="27">
        <v>-3.0317672436400502E-5</v>
      </c>
    </row>
    <row r="123" spans="7:149" x14ac:dyDescent="0.25">
      <c r="G123" s="205"/>
      <c r="H123" s="7" t="s">
        <v>177</v>
      </c>
      <c r="I123" s="22" cm="1">
        <f t="array" aca="1" ref="I123" ca="1">INDIRECT("I"&amp;M123)*INDIRECT("I"&amp;N123)</f>
        <v>0</v>
      </c>
      <c r="J123" s="23">
        <v>0.177218825852858</v>
      </c>
      <c r="K123" s="12" t="str">
        <f t="shared" si="9"/>
        <v>BP2</v>
      </c>
      <c r="L123" s="12" t="str">
        <f t="shared" si="13"/>
        <v>Str</v>
      </c>
      <c r="M123" s="7">
        <f t="shared" si="10"/>
        <v>31</v>
      </c>
      <c r="N123" s="7">
        <f t="shared" si="11"/>
        <v>81</v>
      </c>
      <c r="P123" s="7" t="str">
        <f t="shared" si="12"/>
        <v>X</v>
      </c>
      <c r="Q123" s="7" t="str">
        <f t="shared" si="7"/>
        <v>X</v>
      </c>
      <c r="R123" s="7" t="str">
        <v>BP2_Str</v>
      </c>
      <c r="S123" s="128" t="s">
        <v>177</v>
      </c>
      <c r="T123" s="25">
        <v>-1.47681231197269E-7</v>
      </c>
      <c r="U123" s="25">
        <v>-1.5887707257265502E-5</v>
      </c>
      <c r="V123" s="25">
        <v>-4.9078352584298598E-8</v>
      </c>
      <c r="W123" s="25">
        <v>-1.2451546885693901E-6</v>
      </c>
      <c r="X123" s="25">
        <v>-4.3127418014374304E-6</v>
      </c>
      <c r="Y123" s="25">
        <v>2.9994467471989301E-5</v>
      </c>
      <c r="Z123" s="25">
        <v>4.51393863202737E-5</v>
      </c>
      <c r="AA123" s="25">
        <v>-3.0696361172678198E-6</v>
      </c>
      <c r="AB123" s="25">
        <v>8.0382047845007599E-6</v>
      </c>
      <c r="AC123" s="25">
        <v>-6.4239362971566802E-6</v>
      </c>
      <c r="AD123" s="25">
        <v>1.09303642691114E-5</v>
      </c>
      <c r="AE123" s="24">
        <v>-2.3400553398968601E-4</v>
      </c>
      <c r="AF123" s="25">
        <v>1.70858117775235E-7</v>
      </c>
      <c r="AG123" s="25">
        <v>7.4765475951375595E-5</v>
      </c>
      <c r="AH123" s="25">
        <v>-1.3032404232420499E-6</v>
      </c>
      <c r="AI123" s="25">
        <v>9.7138749751907101E-6</v>
      </c>
      <c r="AJ123" s="25">
        <v>2.9741027589583001E-6</v>
      </c>
      <c r="AK123" s="25">
        <v>-1.1965627145064001E-6</v>
      </c>
      <c r="AL123" s="25">
        <v>-1.72516883820016E-5</v>
      </c>
      <c r="AM123" s="25">
        <v>-1.9427980515503801E-6</v>
      </c>
      <c r="AN123" s="25">
        <v>9.6496084624493098E-6</v>
      </c>
      <c r="AO123" s="25">
        <v>-7.2071176217997502E-6</v>
      </c>
      <c r="AP123" s="25">
        <v>9.4408188595568193E-6</v>
      </c>
      <c r="AQ123" s="25">
        <v>5.4097551422989797E-7</v>
      </c>
      <c r="AR123" s="25">
        <v>0</v>
      </c>
      <c r="AS123" s="25">
        <v>-5.1294118638302599E-5</v>
      </c>
      <c r="AT123" s="25">
        <v>1.29864059253394E-5</v>
      </c>
      <c r="AU123" s="25">
        <v>0</v>
      </c>
      <c r="AV123" s="25">
        <v>-7.64803869803618E-6</v>
      </c>
      <c r="AW123" s="25">
        <v>-1.04376608147153E-5</v>
      </c>
      <c r="AX123" s="25">
        <v>-3.54635530818695E-6</v>
      </c>
      <c r="AY123" s="25">
        <v>0</v>
      </c>
      <c r="AZ123" s="25">
        <v>-3.404802314155E-6</v>
      </c>
      <c r="BA123" s="25">
        <v>-5.2110401725381301E-5</v>
      </c>
      <c r="BB123" s="25">
        <v>3.0494605110919998E-6</v>
      </c>
      <c r="BC123" s="25">
        <v>2.6025594574694799E-5</v>
      </c>
      <c r="BD123" s="25">
        <v>0</v>
      </c>
      <c r="BE123" s="25">
        <v>-1.3548761072199801E-5</v>
      </c>
      <c r="BF123" s="25">
        <v>8.5239815188762303E-6</v>
      </c>
      <c r="BG123" s="25">
        <v>2.00320363625168E-6</v>
      </c>
      <c r="BH123" s="25">
        <v>-3.8155150639491098E-5</v>
      </c>
      <c r="BI123" s="25">
        <v>-2.47503027104463E-6</v>
      </c>
      <c r="BJ123" s="25">
        <v>-1.7991106615461699E-5</v>
      </c>
      <c r="BK123" s="25">
        <v>-3.3713864450590601E-6</v>
      </c>
      <c r="BL123" s="25">
        <v>-1.26245012668675E-5</v>
      </c>
      <c r="BM123" s="25">
        <v>7.8100389214416902E-6</v>
      </c>
      <c r="BN123" s="25">
        <v>0</v>
      </c>
      <c r="BO123" s="25">
        <v>-7.3593018076316099E-6</v>
      </c>
      <c r="BP123" s="25">
        <v>2.5677236337850501E-6</v>
      </c>
      <c r="BQ123" s="25">
        <v>-6.58612949132358E-6</v>
      </c>
      <c r="BR123" s="25">
        <v>1.9929909154924699E-5</v>
      </c>
      <c r="BS123" s="25">
        <v>2.8362983642398601E-6</v>
      </c>
      <c r="BT123" s="25">
        <v>2.1474129480895499E-6</v>
      </c>
      <c r="BU123" s="25">
        <v>-2.6122991282587798E-5</v>
      </c>
      <c r="BV123" s="25">
        <v>8.8519908032912005E-6</v>
      </c>
      <c r="BW123" s="25">
        <v>-2.1109102097698099E-6</v>
      </c>
      <c r="BX123" s="25">
        <v>-1.00960270185668E-6</v>
      </c>
      <c r="BY123" s="25">
        <v>-1.7705314088909901E-5</v>
      </c>
      <c r="BZ123" s="25">
        <v>0</v>
      </c>
      <c r="CA123" s="25">
        <v>-6.6090257194457498E-6</v>
      </c>
      <c r="CB123" s="25">
        <v>-1.9950856349647302E-5</v>
      </c>
      <c r="CC123" s="24">
        <v>-6.2595729120022302E-4</v>
      </c>
      <c r="CD123" s="25">
        <v>-4.1109726930289796E-6</v>
      </c>
      <c r="CE123" s="25">
        <v>0</v>
      </c>
      <c r="CF123" s="25">
        <v>0</v>
      </c>
      <c r="CG123" s="25">
        <v>0</v>
      </c>
      <c r="CH123" s="25">
        <v>-7.1651684521195998E-9</v>
      </c>
      <c r="CI123" s="25">
        <v>-3.3797475842765101E-9</v>
      </c>
      <c r="CJ123" s="25">
        <v>3.5829650279168002E-7</v>
      </c>
      <c r="CK123" s="25">
        <v>6.5780974782272995E-7</v>
      </c>
      <c r="CL123" s="25">
        <v>2.6711122753467898E-7</v>
      </c>
      <c r="CM123" s="25">
        <v>-1.8348389018226299E-7</v>
      </c>
      <c r="CN123" s="25">
        <v>1.4912025050122601E-7</v>
      </c>
      <c r="CO123" s="25">
        <v>-3.2769322998866401E-7</v>
      </c>
      <c r="CP123" s="25">
        <v>2.4913371528296399E-7</v>
      </c>
      <c r="CQ123" s="25">
        <v>-7.57368729178125E-8</v>
      </c>
      <c r="CR123" s="25">
        <v>2.1301755579106301E-9</v>
      </c>
      <c r="CS123" s="25">
        <v>-1.17069483559956E-7</v>
      </c>
      <c r="CT123" s="25">
        <v>4.8487478704126705E-7</v>
      </c>
      <c r="CU123" s="25">
        <v>-1.5410706106674699E-7</v>
      </c>
      <c r="CV123" s="25">
        <v>-3.6148907324812302E-7</v>
      </c>
      <c r="CW123" s="25">
        <v>1.0433126356612299E-6</v>
      </c>
      <c r="CX123" s="25">
        <v>6.1544555870429101E-7</v>
      </c>
      <c r="CY123" s="25">
        <v>-1.3311485245924901E-7</v>
      </c>
      <c r="CZ123" s="25">
        <v>-1.0754342347592901E-6</v>
      </c>
      <c r="DA123" s="25">
        <v>2.30858773299485E-7</v>
      </c>
      <c r="DB123" s="25">
        <v>1.4748820975471401E-6</v>
      </c>
      <c r="DC123" s="25">
        <v>3.44082683586858E-6</v>
      </c>
      <c r="DD123" s="25">
        <v>-2.9833094662130302E-6</v>
      </c>
      <c r="DE123" s="25">
        <v>4.1940642034493802E-5</v>
      </c>
      <c r="DF123" s="25">
        <v>2.4063272868541899E-5</v>
      </c>
      <c r="DG123" s="25">
        <v>1.0489907662452499E-6</v>
      </c>
      <c r="DH123" s="25">
        <v>7.9363945347396002E-6</v>
      </c>
      <c r="DI123" s="25">
        <v>-4.91915841660222E-5</v>
      </c>
      <c r="DJ123" s="25">
        <v>-5.5841402560670402E-5</v>
      </c>
      <c r="DK123" s="25">
        <v>2.1898725530753201E-6</v>
      </c>
      <c r="DL123" s="25">
        <v>-2.4383773785493999E-5</v>
      </c>
      <c r="DM123" s="25">
        <v>-5.7394595546439198E-6</v>
      </c>
      <c r="DN123" s="25">
        <v>-5.6262245436338697E-6</v>
      </c>
      <c r="DO123" s="25">
        <v>5.2865904057147799E-6</v>
      </c>
      <c r="DP123" s="25">
        <v>2.1955990764071199E-6</v>
      </c>
      <c r="DQ123" s="25">
        <v>-1.5621346680150899E-6</v>
      </c>
      <c r="DR123" s="25">
        <v>8.2094268736683802E-6</v>
      </c>
      <c r="DS123" s="24">
        <v>8.21350481714374E-4</v>
      </c>
      <c r="DT123" s="25">
        <v>7.1851909263213598E-6</v>
      </c>
      <c r="DU123" s="25">
        <v>-1.78781242417416E-6</v>
      </c>
      <c r="DV123" s="25">
        <v>3.34365227563121E-7</v>
      </c>
      <c r="DW123" s="25">
        <v>-1.82166847712081E-7</v>
      </c>
      <c r="DX123" s="25">
        <v>-2.8204158751197601E-6</v>
      </c>
      <c r="DY123" s="25">
        <v>-1.8615384588897899E-5</v>
      </c>
      <c r="DZ123" s="25">
        <v>-1.1650654352766401E-6</v>
      </c>
      <c r="EA123" s="25">
        <v>-2.35690536270392E-6</v>
      </c>
      <c r="EB123" s="25">
        <v>-9.2633677150434299E-6</v>
      </c>
      <c r="EC123" s="25">
        <v>6.6631589789948597E-6</v>
      </c>
      <c r="ED123" s="25">
        <v>5.7896859499646303E-6</v>
      </c>
      <c r="EE123" s="25">
        <v>-9.1442169106204899E-6</v>
      </c>
      <c r="EF123" s="25">
        <v>4.7030151798092002E-5</v>
      </c>
      <c r="EG123" s="25">
        <v>6.2654619885106899E-6</v>
      </c>
      <c r="EH123" s="25">
        <v>2.4407787204001798E-5</v>
      </c>
      <c r="EI123" s="25">
        <v>5.6721849880349103E-6</v>
      </c>
      <c r="EJ123" s="25">
        <v>-5.2500781059795903E-5</v>
      </c>
      <c r="EK123" s="25">
        <v>-1.0776620395702399E-5</v>
      </c>
      <c r="EL123" s="25">
        <v>-8.2321977841089608E-6</v>
      </c>
      <c r="EM123" s="25">
        <v>1.1203084174456099E-5</v>
      </c>
      <c r="EN123" s="25">
        <v>-1.0448469115421301E-5</v>
      </c>
      <c r="EO123" s="25">
        <v>-9.0211482961958397E-6</v>
      </c>
      <c r="EP123" s="25">
        <v>2.5779722353450101E-5</v>
      </c>
      <c r="EQ123" s="25">
        <v>7.9734493811980601E-6</v>
      </c>
      <c r="ER123" s="25">
        <v>-7.4208596754526496E-5</v>
      </c>
      <c r="ES123" s="27">
        <v>-1.44993996664049E-5</v>
      </c>
    </row>
    <row r="124" spans="7:149" x14ac:dyDescent="0.25">
      <c r="G124" s="205"/>
      <c r="H124" s="7" t="s">
        <v>211</v>
      </c>
      <c r="I124" s="22" cm="1">
        <f t="array" aca="1" ref="I124" ca="1">INDIRECT("I"&amp;M124)*INDIRECT("I"&amp;N124)</f>
        <v>0</v>
      </c>
      <c r="J124" s="23">
        <v>0.18487652293293999</v>
      </c>
      <c r="K124" s="12" t="str">
        <f t="shared" si="9"/>
        <v>HbA1C1</v>
      </c>
      <c r="L124" s="12" t="str">
        <f t="shared" si="13"/>
        <v>HF</v>
      </c>
      <c r="M124" s="7">
        <f t="shared" si="10"/>
        <v>39</v>
      </c>
      <c r="N124" s="7">
        <f t="shared" si="11"/>
        <v>67</v>
      </c>
      <c r="P124" s="7" t="str">
        <f t="shared" si="12"/>
        <v>X</v>
      </c>
      <c r="Q124" s="7" t="str">
        <f t="shared" si="7"/>
        <v>X</v>
      </c>
      <c r="R124" s="7" t="str">
        <v>HbA1C1_HF</v>
      </c>
      <c r="S124" s="128" t="s">
        <v>211</v>
      </c>
      <c r="T124" s="25">
        <v>1.1405344057735701E-6</v>
      </c>
      <c r="U124" s="25">
        <v>-1.7824022633633599E-5</v>
      </c>
      <c r="V124" s="25">
        <v>-3.4857799791562598E-6</v>
      </c>
      <c r="W124" s="25">
        <v>4.5025481745916799E-7</v>
      </c>
      <c r="X124" s="25">
        <v>-1.63588437610193E-6</v>
      </c>
      <c r="Y124" s="25">
        <v>1.60864793978021E-5</v>
      </c>
      <c r="Z124" s="25">
        <v>-2.3564786586633501E-5</v>
      </c>
      <c r="AA124" s="25">
        <v>9.7863157745931302E-5</v>
      </c>
      <c r="AB124" s="25">
        <v>-3.07275594928976E-6</v>
      </c>
      <c r="AC124" s="25">
        <v>1.2555454799039701E-5</v>
      </c>
      <c r="AD124" s="25">
        <v>-4.0653310118441198E-6</v>
      </c>
      <c r="AE124" s="25">
        <v>3.6312925369130798E-6</v>
      </c>
      <c r="AF124" s="25">
        <v>2.4256729372771601E-6</v>
      </c>
      <c r="AG124" s="25">
        <v>5.5671372630674102E-5</v>
      </c>
      <c r="AH124" s="25">
        <v>-1.35567707374526E-6</v>
      </c>
      <c r="AI124" s="25">
        <v>-5.1602234349527602E-5</v>
      </c>
      <c r="AJ124" s="25">
        <v>-8.2953333155032204E-6</v>
      </c>
      <c r="AK124" s="25">
        <v>6.0596552697505E-7</v>
      </c>
      <c r="AL124" s="25">
        <v>5.2190645822226901E-5</v>
      </c>
      <c r="AM124" s="24">
        <v>-3.0320840054708602E-4</v>
      </c>
      <c r="AN124" s="24">
        <v>2.33132334132826E-4</v>
      </c>
      <c r="AO124" s="25">
        <v>4.9896431902080099E-6</v>
      </c>
      <c r="AP124" s="25">
        <v>6.5836138681162797E-6</v>
      </c>
      <c r="AQ124" s="25">
        <v>-2.3977878777517901E-6</v>
      </c>
      <c r="AR124" s="25">
        <v>0</v>
      </c>
      <c r="AS124" s="25">
        <v>-1.11591019280389E-5</v>
      </c>
      <c r="AT124" s="25">
        <v>-5.2429629179598301E-7</v>
      </c>
      <c r="AU124" s="25">
        <v>0</v>
      </c>
      <c r="AV124" s="25">
        <v>3.7809668395666997E-5</v>
      </c>
      <c r="AW124" s="25">
        <v>1.12216002182234E-5</v>
      </c>
      <c r="AX124" s="25">
        <v>-7.4277239918253001E-6</v>
      </c>
      <c r="AY124" s="25">
        <v>0</v>
      </c>
      <c r="AZ124" s="25">
        <v>9.8345468496951308E-6</v>
      </c>
      <c r="BA124" s="24">
        <v>1.4307956394727999E-4</v>
      </c>
      <c r="BB124" s="25">
        <v>-1.7666890987836801E-5</v>
      </c>
      <c r="BC124" s="25">
        <v>-8.0738249105948395E-6</v>
      </c>
      <c r="BD124" s="25">
        <v>0</v>
      </c>
      <c r="BE124" s="25">
        <v>-5.8863368737430599E-5</v>
      </c>
      <c r="BF124" s="24">
        <v>1.83749014197216E-4</v>
      </c>
      <c r="BG124" s="25">
        <v>-6.8760604762574797E-6</v>
      </c>
      <c r="BH124" s="25">
        <v>-2.3081878393773101E-5</v>
      </c>
      <c r="BI124" s="25">
        <v>1.8779964373314101E-6</v>
      </c>
      <c r="BJ124" s="25">
        <v>-1.7506654464249601E-5</v>
      </c>
      <c r="BK124" s="25">
        <v>-3.5425012657193599E-7</v>
      </c>
      <c r="BL124" s="25">
        <v>-1.5865452289562798E-5</v>
      </c>
      <c r="BM124" s="25">
        <v>-2.3472324564934599E-5</v>
      </c>
      <c r="BN124" s="25">
        <v>0</v>
      </c>
      <c r="BO124" s="24">
        <v>-1.21387262680673E-3</v>
      </c>
      <c r="BP124" s="25">
        <v>-5.87177853678397E-6</v>
      </c>
      <c r="BQ124" s="25">
        <v>1.29378385550726E-5</v>
      </c>
      <c r="BR124" s="25">
        <v>-4.9702398968407303E-6</v>
      </c>
      <c r="BS124" s="25">
        <v>5.2537622969337903E-6</v>
      </c>
      <c r="BT124" s="25">
        <v>-1.4761500715086299E-6</v>
      </c>
      <c r="BU124" s="25">
        <v>7.0501061486522403E-6</v>
      </c>
      <c r="BV124" s="25">
        <v>9.9427535929831704E-5</v>
      </c>
      <c r="BW124" s="25">
        <v>1.42969691796188E-6</v>
      </c>
      <c r="BX124" s="25">
        <v>4.6470015336433699E-6</v>
      </c>
      <c r="BY124" s="24">
        <v>-1.2909130170989401E-4</v>
      </c>
      <c r="BZ124" s="25">
        <v>0</v>
      </c>
      <c r="CA124" s="25">
        <v>1.42626993389538E-5</v>
      </c>
      <c r="CB124" s="25">
        <v>4.0758077728219299E-5</v>
      </c>
      <c r="CC124" s="25">
        <v>-5.3442178895426902E-6</v>
      </c>
      <c r="CD124" s="25">
        <v>-8.4645192168561608E-6</v>
      </c>
      <c r="CE124" s="25">
        <v>0</v>
      </c>
      <c r="CF124" s="25">
        <v>0</v>
      </c>
      <c r="CG124" s="25">
        <v>0</v>
      </c>
      <c r="CH124" s="25">
        <v>4.0722303054991503E-8</v>
      </c>
      <c r="CI124" s="25">
        <v>7.7626068607961397E-8</v>
      </c>
      <c r="CJ124" s="25">
        <v>1.30589258492662E-6</v>
      </c>
      <c r="CK124" s="25">
        <v>2.0987125865551599E-7</v>
      </c>
      <c r="CL124" s="25">
        <v>2.9283357203742302E-7</v>
      </c>
      <c r="CM124" s="25">
        <v>6.80630287465023E-8</v>
      </c>
      <c r="CN124" s="25">
        <v>-2.0901556476362E-7</v>
      </c>
      <c r="CO124" s="25">
        <v>4.33808709242619E-7</v>
      </c>
      <c r="CP124" s="25">
        <v>3.0100160481853098E-7</v>
      </c>
      <c r="CQ124" s="25">
        <v>-2.3394469116616501E-7</v>
      </c>
      <c r="CR124" s="25">
        <v>-3.1751725328061399E-6</v>
      </c>
      <c r="CS124" s="25">
        <v>-1.3219515396535201E-6</v>
      </c>
      <c r="CT124" s="25">
        <v>-4.6388010226788698E-7</v>
      </c>
      <c r="CU124" s="25">
        <v>7.7413290972708702E-7</v>
      </c>
      <c r="CV124" s="25">
        <v>1.0873845466930899E-7</v>
      </c>
      <c r="CW124" s="25">
        <v>4.6355062987965102E-7</v>
      </c>
      <c r="CX124" s="25">
        <v>-1.90191992223749E-6</v>
      </c>
      <c r="CY124" s="25">
        <v>2.8365711590013101E-7</v>
      </c>
      <c r="CZ124" s="25">
        <v>-6.5054066476828501E-7</v>
      </c>
      <c r="DA124" s="25">
        <v>-1.25100151709722E-6</v>
      </c>
      <c r="DB124" s="25">
        <v>-4.2590456022343497E-6</v>
      </c>
      <c r="DC124" s="25">
        <v>-3.4526299579377598E-6</v>
      </c>
      <c r="DD124" s="25">
        <v>-3.15898523190193E-7</v>
      </c>
      <c r="DE124" s="25">
        <v>1.00248911645345E-5</v>
      </c>
      <c r="DF124" s="25">
        <v>-3.7119311635261401E-5</v>
      </c>
      <c r="DG124" s="25">
        <v>1.71290095959851E-6</v>
      </c>
      <c r="DH124" s="25">
        <v>-6.51538700752625E-7</v>
      </c>
      <c r="DI124" s="25">
        <v>-1.79669959306707E-6</v>
      </c>
      <c r="DJ124" s="25">
        <v>-3.3114569460986398E-6</v>
      </c>
      <c r="DK124" s="25">
        <v>-3.6710946580752099E-6</v>
      </c>
      <c r="DL124" s="25">
        <v>-3.4690742348801898E-7</v>
      </c>
      <c r="DM124" s="25">
        <v>-2.09473568400727E-5</v>
      </c>
      <c r="DN124" s="25">
        <v>4.5466380264841601E-6</v>
      </c>
      <c r="DO124" s="25">
        <v>-8.6022782582884902E-7</v>
      </c>
      <c r="DP124" s="25">
        <v>-6.34837099246599E-6</v>
      </c>
      <c r="DQ124" s="25">
        <v>3.8877778459002498E-6</v>
      </c>
      <c r="DR124" s="24">
        <v>-1.1672480240617401E-4</v>
      </c>
      <c r="DS124" s="25">
        <v>7.1851909263309203E-6</v>
      </c>
      <c r="DT124" s="24">
        <v>1.29880751561803E-3</v>
      </c>
      <c r="DU124" s="25">
        <v>3.37450543586873E-5</v>
      </c>
      <c r="DV124" s="25">
        <v>-1.3558477962158201E-5</v>
      </c>
      <c r="DW124" s="25">
        <v>-2.09833723858446E-6</v>
      </c>
      <c r="DX124" s="25">
        <v>-8.6643195845328795E-6</v>
      </c>
      <c r="DY124" s="25">
        <v>-1.8769415568087601E-5</v>
      </c>
      <c r="DZ124" s="25">
        <v>-2.38526861619044E-5</v>
      </c>
      <c r="EA124" s="25">
        <v>-1.8365635715787501E-5</v>
      </c>
      <c r="EB124" s="25">
        <v>-9.7033886964741197E-6</v>
      </c>
      <c r="EC124" s="25">
        <v>-1.0476547403426599E-5</v>
      </c>
      <c r="ED124" s="25">
        <v>3.66512678272416E-6</v>
      </c>
      <c r="EE124" s="24">
        <v>-2.1184192860197699E-4</v>
      </c>
      <c r="EF124" s="25">
        <v>2.5168654387625098E-5</v>
      </c>
      <c r="EG124" s="25">
        <v>1.7785809098128601E-5</v>
      </c>
      <c r="EH124" s="25">
        <v>2.7054942254093E-5</v>
      </c>
      <c r="EI124" s="24">
        <v>1.0128560662477099E-4</v>
      </c>
      <c r="EJ124" s="25">
        <v>-5.657315330356E-5</v>
      </c>
      <c r="EK124" s="25">
        <v>1.16697024925354E-5</v>
      </c>
      <c r="EL124" s="25">
        <v>7.2062756327998401E-6</v>
      </c>
      <c r="EM124" s="25">
        <v>3.6547357328961099E-5</v>
      </c>
      <c r="EN124" s="25">
        <v>-6.1408114429125103E-5</v>
      </c>
      <c r="EO124" s="25">
        <v>-4.8626215369456398E-5</v>
      </c>
      <c r="EP124" s="25">
        <v>-9.2273301491385201E-6</v>
      </c>
      <c r="EQ124" s="25">
        <v>3.2185305721277501E-5</v>
      </c>
      <c r="ER124" s="24">
        <v>1.0959123979717399E-4</v>
      </c>
      <c r="ES124" s="27">
        <v>-3.5657622724044902E-6</v>
      </c>
    </row>
    <row r="125" spans="7:149" x14ac:dyDescent="0.25">
      <c r="G125" s="205"/>
      <c r="H125" s="7" t="s">
        <v>244</v>
      </c>
      <c r="I125" s="22" cm="1">
        <f t="array" aca="1" ref="I125" ca="1">INDIRECT("I"&amp;M125)*INDIRECT("I"&amp;N125)</f>
        <v>0</v>
      </c>
      <c r="J125" s="23">
        <v>-0.25157969766124699</v>
      </c>
      <c r="K125" s="12" t="str">
        <f t="shared" si="9"/>
        <v>CLD</v>
      </c>
      <c r="L125" s="12" t="str">
        <f t="shared" si="13"/>
        <v>Str</v>
      </c>
      <c r="M125" s="7">
        <f t="shared" si="10"/>
        <v>57</v>
      </c>
      <c r="N125" s="7">
        <f t="shared" si="11"/>
        <v>81</v>
      </c>
      <c r="P125" s="7" t="str">
        <f t="shared" si="12"/>
        <v>X</v>
      </c>
      <c r="Q125" s="7" t="str">
        <f t="shared" si="7"/>
        <v>X</v>
      </c>
      <c r="R125" s="7" t="str">
        <v>CLD_Str</v>
      </c>
      <c r="S125" s="128" t="s">
        <v>244</v>
      </c>
      <c r="T125" s="25">
        <v>5.01321806737008E-7</v>
      </c>
      <c r="U125" s="25">
        <v>-1.9013534423827101E-5</v>
      </c>
      <c r="V125" s="25">
        <v>1.39372631488398E-7</v>
      </c>
      <c r="W125" s="25">
        <v>1.9159171474583301E-7</v>
      </c>
      <c r="X125" s="25">
        <v>-6.41269112912552E-6</v>
      </c>
      <c r="Y125" s="25">
        <v>-2.06749815214746E-5</v>
      </c>
      <c r="Z125" s="25">
        <v>-3.0834498413301499E-5</v>
      </c>
      <c r="AA125" s="25">
        <v>-3.4465308928993099E-6</v>
      </c>
      <c r="AB125" s="25">
        <v>1.00256208865932E-5</v>
      </c>
      <c r="AC125" s="25">
        <v>-1.6204545424460299E-5</v>
      </c>
      <c r="AD125" s="25">
        <v>3.55965786052392E-6</v>
      </c>
      <c r="AE125" s="25">
        <v>-7.5736726322959303E-6</v>
      </c>
      <c r="AF125" s="25">
        <v>-2.3986041936535201E-7</v>
      </c>
      <c r="AG125" s="25">
        <v>8.9080974769120097E-5</v>
      </c>
      <c r="AH125" s="25">
        <v>2.8059422581365598E-6</v>
      </c>
      <c r="AI125" s="25">
        <v>6.1129183977909205E-5</v>
      </c>
      <c r="AJ125" s="25">
        <v>1.7438401725311199E-6</v>
      </c>
      <c r="AK125" s="25">
        <v>-8.0700745122865207E-6</v>
      </c>
      <c r="AL125" s="25">
        <v>4.9200424152924802E-6</v>
      </c>
      <c r="AM125" s="25">
        <v>-2.82003368694438E-6</v>
      </c>
      <c r="AN125" s="25">
        <v>6.2476244009442198E-5</v>
      </c>
      <c r="AO125" s="25">
        <v>3.1712015462885601E-6</v>
      </c>
      <c r="AP125" s="25">
        <v>-4.7816246520802603E-5</v>
      </c>
      <c r="AQ125" s="25">
        <v>6.14519300442882E-7</v>
      </c>
      <c r="AR125" s="25">
        <v>0</v>
      </c>
      <c r="AS125" s="25">
        <v>-4.9267596111822401E-5</v>
      </c>
      <c r="AT125" s="25">
        <v>-8.39885082483171E-5</v>
      </c>
      <c r="AU125" s="25">
        <v>0</v>
      </c>
      <c r="AV125" s="25">
        <v>5.2265623083366102E-6</v>
      </c>
      <c r="AW125" s="25">
        <v>5.8067495174604498E-5</v>
      </c>
      <c r="AX125" s="25">
        <v>-2.7462970734377002E-6</v>
      </c>
      <c r="AY125" s="25">
        <v>0</v>
      </c>
      <c r="AZ125" s="25">
        <v>9.5585952741893198E-7</v>
      </c>
      <c r="BA125" s="24">
        <v>-2.30176327547419E-4</v>
      </c>
      <c r="BB125" s="25">
        <v>4.1881909892889003E-6</v>
      </c>
      <c r="BC125" s="25">
        <v>8.5393491597381496E-5</v>
      </c>
      <c r="BD125" s="25">
        <v>0</v>
      </c>
      <c r="BE125" s="24">
        <v>-5.7357634549607198E-4</v>
      </c>
      <c r="BF125" s="25">
        <v>3.2732698190239799E-5</v>
      </c>
      <c r="BG125" s="25">
        <v>-7.6557078644980392E-6</v>
      </c>
      <c r="BH125" s="25">
        <v>-7.3067711666082E-6</v>
      </c>
      <c r="BI125" s="25">
        <v>-3.4753532810943701E-6</v>
      </c>
      <c r="BJ125" s="25">
        <v>-7.3142801003672799E-5</v>
      </c>
      <c r="BK125" s="25">
        <v>1.04560180185827E-5</v>
      </c>
      <c r="BL125" s="25">
        <v>2.6948026302947501E-5</v>
      </c>
      <c r="BM125" s="25">
        <v>4.2415926207286E-6</v>
      </c>
      <c r="BN125" s="25">
        <v>0</v>
      </c>
      <c r="BO125" s="25">
        <v>3.4001979023405397E-5</v>
      </c>
      <c r="BP125" s="25">
        <v>-1.58608220519053E-6</v>
      </c>
      <c r="BQ125" s="25">
        <v>-8.4518161820510292E-6</v>
      </c>
      <c r="BR125" s="25">
        <v>-1.5632425459115701E-5</v>
      </c>
      <c r="BS125" s="24">
        <v>1.05395941199583E-4</v>
      </c>
      <c r="BT125" s="25">
        <v>9.7301415564324304E-6</v>
      </c>
      <c r="BU125" s="25">
        <v>-5.3836194919883503E-6</v>
      </c>
      <c r="BV125" s="25">
        <v>-3.8373077065626003E-5</v>
      </c>
      <c r="BW125" s="25">
        <v>6.36558640543114E-6</v>
      </c>
      <c r="BX125" s="25">
        <v>9.5821209717159301E-6</v>
      </c>
      <c r="BY125" s="24">
        <v>-1.2021394651930201E-4</v>
      </c>
      <c r="BZ125" s="25">
        <v>0</v>
      </c>
      <c r="CA125" s="25">
        <v>1.31858967759381E-5</v>
      </c>
      <c r="CB125" s="24">
        <v>6.9347152679115798E-4</v>
      </c>
      <c r="CC125" s="24">
        <v>-1.0264759358989501E-4</v>
      </c>
      <c r="CD125" s="25">
        <v>-1.1348868432152101E-6</v>
      </c>
      <c r="CE125" s="25">
        <v>0</v>
      </c>
      <c r="CF125" s="25">
        <v>0</v>
      </c>
      <c r="CG125" s="25">
        <v>0</v>
      </c>
      <c r="CH125" s="25">
        <v>-7.3729442199216397E-9</v>
      </c>
      <c r="CI125" s="25">
        <v>-2.0564280830400899E-7</v>
      </c>
      <c r="CJ125" s="25">
        <v>-6.0546128067991102E-7</v>
      </c>
      <c r="CK125" s="25">
        <v>6.7208304210698099E-7</v>
      </c>
      <c r="CL125" s="25">
        <v>8.8753209071747801E-7</v>
      </c>
      <c r="CM125" s="25">
        <v>1.3622812509969199E-6</v>
      </c>
      <c r="CN125" s="25">
        <v>-6.4199925212943901E-7</v>
      </c>
      <c r="CO125" s="25">
        <v>4.6291171976178299E-7</v>
      </c>
      <c r="CP125" s="25">
        <v>2.41816431266795E-7</v>
      </c>
      <c r="CQ125" s="25">
        <v>6.4787381394854302E-7</v>
      </c>
      <c r="CR125" s="25">
        <v>-8.1331940622939505E-7</v>
      </c>
      <c r="CS125" s="25">
        <v>5.7989770918257499E-7</v>
      </c>
      <c r="CT125" s="25">
        <v>-8.6456337453768905E-6</v>
      </c>
      <c r="CU125" s="25">
        <v>-5.6958697763644203E-7</v>
      </c>
      <c r="CV125" s="25">
        <v>-9.3615338861048103E-7</v>
      </c>
      <c r="CW125" s="25">
        <v>1.8914177701663599E-6</v>
      </c>
      <c r="CX125" s="25">
        <v>2.6806432369630899E-6</v>
      </c>
      <c r="CY125" s="25">
        <v>3.5730899845792701E-7</v>
      </c>
      <c r="CZ125" s="25">
        <v>-1.0395463407826601E-6</v>
      </c>
      <c r="DA125" s="25">
        <v>-1.17738934294021E-7</v>
      </c>
      <c r="DB125" s="25">
        <v>-6.6203016258875002E-6</v>
      </c>
      <c r="DC125" s="25">
        <v>-7.8450793844415306E-6</v>
      </c>
      <c r="DD125" s="25">
        <v>-1.33445612823975E-7</v>
      </c>
      <c r="DE125" s="25">
        <v>2.3690174655727E-5</v>
      </c>
      <c r="DF125" s="25">
        <v>-8.5544831637600605E-6</v>
      </c>
      <c r="DG125" s="25">
        <v>1.1117600993332701E-6</v>
      </c>
      <c r="DH125" s="25">
        <v>1.91384950375135E-5</v>
      </c>
      <c r="DI125" s="25">
        <v>2.0275597152576699E-6</v>
      </c>
      <c r="DJ125" s="25">
        <v>-4.0299546109203101E-5</v>
      </c>
      <c r="DK125" s="25">
        <v>6.2256197297941905E-8</v>
      </c>
      <c r="DL125" s="25">
        <v>-3.48423412386671E-5</v>
      </c>
      <c r="DM125" s="25">
        <v>-1.4617486258778999E-5</v>
      </c>
      <c r="DN125" s="25">
        <v>1.453800142273E-5</v>
      </c>
      <c r="DO125" s="25">
        <v>1.18708696791344E-5</v>
      </c>
      <c r="DP125" s="25">
        <v>1.2901508353198501E-5</v>
      </c>
      <c r="DQ125" s="25">
        <v>-3.7473317918909202E-6</v>
      </c>
      <c r="DR125" s="25">
        <v>4.5880984193725899E-6</v>
      </c>
      <c r="DS125" s="25">
        <v>-1.78781242417232E-6</v>
      </c>
      <c r="DT125" s="25">
        <v>3.3745054358685301E-5</v>
      </c>
      <c r="DU125" s="24">
        <v>2.21661147852341E-3</v>
      </c>
      <c r="DV125" s="25">
        <v>1.1778142889078401E-6</v>
      </c>
      <c r="DW125" s="25">
        <v>-4.6321532146855402E-5</v>
      </c>
      <c r="DX125" s="25">
        <v>-2.2453888730663701E-5</v>
      </c>
      <c r="DY125" s="25">
        <v>3.3488919200653E-6</v>
      </c>
      <c r="DZ125" s="25">
        <v>-8.0786593631946804E-5</v>
      </c>
      <c r="EA125" s="25">
        <v>-6.6817044451716799E-6</v>
      </c>
      <c r="EB125" s="24">
        <v>-1.08401793008479E-4</v>
      </c>
      <c r="EC125" s="24">
        <v>-2.5835065988613398E-4</v>
      </c>
      <c r="ED125" s="25">
        <v>-1.95670329087243E-5</v>
      </c>
      <c r="EE125" s="25">
        <v>-1.8852545729239801E-5</v>
      </c>
      <c r="EF125" s="24">
        <v>-1.29943955938752E-4</v>
      </c>
      <c r="EG125" s="25">
        <v>3.5271447124845101E-6</v>
      </c>
      <c r="EH125" s="25">
        <v>-1.33038858558533E-5</v>
      </c>
      <c r="EI125" s="24">
        <v>-1.2976969935474101E-4</v>
      </c>
      <c r="EJ125" s="25">
        <v>-2.0424202743937601E-5</v>
      </c>
      <c r="EK125" s="25">
        <v>5.1355960296656198E-5</v>
      </c>
      <c r="EL125" s="24">
        <v>-1.7578533635649E-4</v>
      </c>
      <c r="EM125" s="25">
        <v>-9.0120586299811304E-6</v>
      </c>
      <c r="EN125" s="25">
        <v>-1.3498429924564901E-5</v>
      </c>
      <c r="EO125" s="24">
        <v>-1.4181803730853399E-4</v>
      </c>
      <c r="EP125" s="25">
        <v>3.3713993302510597E-5</v>
      </c>
      <c r="EQ125" s="25">
        <v>4.4992082920563603E-5</v>
      </c>
      <c r="ER125" s="25">
        <v>-5.6274836305475196E-6</v>
      </c>
      <c r="ES125" s="27">
        <v>2.4671127682954499E-5</v>
      </c>
    </row>
    <row r="126" spans="7:149" x14ac:dyDescent="0.25">
      <c r="G126" s="205"/>
      <c r="H126" s="7" t="s">
        <v>245</v>
      </c>
      <c r="I126" s="22" cm="1">
        <f t="array" aca="1" ref="I126" ca="1">INDIRECT("I"&amp;M126)*INDIRECT("I"&amp;N126)</f>
        <v>0</v>
      </c>
      <c r="J126" s="23">
        <v>0.10292009592140999</v>
      </c>
      <c r="K126" s="12" t="str">
        <f t="shared" si="9"/>
        <v>BMI2</v>
      </c>
      <c r="L126" s="12" t="str">
        <f t="shared" si="13"/>
        <v>Ast</v>
      </c>
      <c r="M126" s="7">
        <f t="shared" si="10"/>
        <v>26</v>
      </c>
      <c r="N126" s="7">
        <f t="shared" si="11"/>
        <v>52</v>
      </c>
      <c r="P126" s="7" t="str">
        <f t="shared" si="12"/>
        <v>X</v>
      </c>
      <c r="Q126" s="7" t="str">
        <f t="shared" si="7"/>
        <v>X</v>
      </c>
      <c r="R126" s="7" t="str">
        <v>BMI2_Ast</v>
      </c>
      <c r="S126" s="128" t="s">
        <v>245</v>
      </c>
      <c r="T126" s="25">
        <v>-1.4598271632393799E-6</v>
      </c>
      <c r="U126" s="25">
        <v>-9.3815999545031093E-6</v>
      </c>
      <c r="V126" s="25">
        <v>-1.58797928246233E-6</v>
      </c>
      <c r="W126" s="25">
        <v>2.89241442108439E-6</v>
      </c>
      <c r="X126" s="25">
        <v>-6.1166987932137797E-6</v>
      </c>
      <c r="Y126" s="25">
        <v>-7.8081697220427592E-6</v>
      </c>
      <c r="Z126" s="24">
        <v>-2.0626024742934301E-4</v>
      </c>
      <c r="AA126" s="25">
        <v>-3.7060760084148498E-6</v>
      </c>
      <c r="AB126" s="25">
        <v>-5.3055324599691298E-6</v>
      </c>
      <c r="AC126" s="25">
        <v>-1.95273213952484E-6</v>
      </c>
      <c r="AD126" s="25">
        <v>-5.9767010217608E-6</v>
      </c>
      <c r="AE126" s="25">
        <v>6.1275699014857297E-6</v>
      </c>
      <c r="AF126" s="25">
        <v>2.1450812267936901E-6</v>
      </c>
      <c r="AG126" s="25">
        <v>-2.9564979930635199E-5</v>
      </c>
      <c r="AH126" s="25">
        <v>-1.61104465598522E-6</v>
      </c>
      <c r="AI126" s="25">
        <v>1.1703399478144199E-5</v>
      </c>
      <c r="AJ126" s="25">
        <v>-3.7935429687152899E-6</v>
      </c>
      <c r="AK126" s="25">
        <v>-7.4428613271355299E-6</v>
      </c>
      <c r="AL126" s="25">
        <v>-8.6279566185847299E-6</v>
      </c>
      <c r="AM126" s="25">
        <v>5.3961466310659603E-6</v>
      </c>
      <c r="AN126" s="25">
        <v>-1.0517771565228599E-5</v>
      </c>
      <c r="AO126" s="25">
        <v>-5.0514486679230102E-6</v>
      </c>
      <c r="AP126" s="25">
        <v>-1.4690001824859399E-5</v>
      </c>
      <c r="AQ126" s="25">
        <v>2.1462162014469099E-6</v>
      </c>
      <c r="AR126" s="25">
        <v>0</v>
      </c>
      <c r="AS126" s="25">
        <v>-9.0821089270901401E-6</v>
      </c>
      <c r="AT126" s="25">
        <v>3.5113714158817499E-5</v>
      </c>
      <c r="AU126" s="25">
        <v>0</v>
      </c>
      <c r="AV126" s="25">
        <v>6.9735301470117801E-6</v>
      </c>
      <c r="AW126" s="25">
        <v>-2.9278181401414099E-5</v>
      </c>
      <c r="AX126" s="25">
        <v>1.29197690885998E-5</v>
      </c>
      <c r="AY126" s="25">
        <v>0</v>
      </c>
      <c r="AZ126" s="24">
        <v>-5.1452952746115104E-4</v>
      </c>
      <c r="BA126" s="25">
        <v>-2.8020030678344799E-5</v>
      </c>
      <c r="BB126" s="25">
        <v>8.5656841414064902E-6</v>
      </c>
      <c r="BC126" s="25">
        <v>4.4423450902153903E-5</v>
      </c>
      <c r="BD126" s="25">
        <v>0</v>
      </c>
      <c r="BE126" s="25">
        <v>-1.6504713846199001E-6</v>
      </c>
      <c r="BF126" s="25">
        <v>-8.0261829573242101E-5</v>
      </c>
      <c r="BG126" s="25">
        <v>-4.0126241993765296E-6</v>
      </c>
      <c r="BH126" s="25">
        <v>-3.85102959141044E-5</v>
      </c>
      <c r="BI126" s="25">
        <v>1.8819606326149199E-6</v>
      </c>
      <c r="BJ126" s="25">
        <v>-6.3144820242593203E-6</v>
      </c>
      <c r="BK126" s="25">
        <v>1.4060120006608101E-6</v>
      </c>
      <c r="BL126" s="25">
        <v>5.6013433726846197E-6</v>
      </c>
      <c r="BM126" s="25">
        <v>-1.8790626845221802E-5</v>
      </c>
      <c r="BN126" s="25">
        <v>0</v>
      </c>
      <c r="BO126" s="25">
        <v>-9.01990499671817E-5</v>
      </c>
      <c r="BP126" s="25">
        <v>4.8276672062082297E-6</v>
      </c>
      <c r="BQ126" s="25">
        <v>1.46318691451004E-6</v>
      </c>
      <c r="BR126" s="25">
        <v>-1.16559054202013E-5</v>
      </c>
      <c r="BS126" s="25">
        <v>2.8741536991795098E-6</v>
      </c>
      <c r="BT126" s="25">
        <v>8.89413602097144E-7</v>
      </c>
      <c r="BU126" s="25">
        <v>9.4076995123083703E-7</v>
      </c>
      <c r="BV126" s="25">
        <v>-2.9653947419525E-5</v>
      </c>
      <c r="BW126" s="25">
        <v>-6.1550327639236302E-7</v>
      </c>
      <c r="BX126" s="25">
        <v>-4.5651414537189498E-6</v>
      </c>
      <c r="BY126" s="24">
        <v>-1.3716019353890899E-4</v>
      </c>
      <c r="BZ126" s="25">
        <v>0</v>
      </c>
      <c r="CA126" s="25">
        <v>6.3107071199953498E-6</v>
      </c>
      <c r="CB126" s="25">
        <v>-2.6044152791045498E-5</v>
      </c>
      <c r="CC126" s="25">
        <v>1.8178992942754699E-5</v>
      </c>
      <c r="CD126" s="25">
        <v>1.8582644815135E-6</v>
      </c>
      <c r="CE126" s="25">
        <v>0</v>
      </c>
      <c r="CF126" s="25">
        <v>0</v>
      </c>
      <c r="CG126" s="25">
        <v>0</v>
      </c>
      <c r="CH126" s="25">
        <v>-2.9979184984902401E-8</v>
      </c>
      <c r="CI126" s="25">
        <v>1.3584217284166699E-6</v>
      </c>
      <c r="CJ126" s="25">
        <v>1.51207003894834E-6</v>
      </c>
      <c r="CK126" s="25">
        <v>1.2222983011619399E-7</v>
      </c>
      <c r="CL126" s="25">
        <v>8.2333469066227806E-8</v>
      </c>
      <c r="CM126" s="25">
        <v>-6.0966596008346402E-7</v>
      </c>
      <c r="CN126" s="25">
        <v>4.0511997012723299E-7</v>
      </c>
      <c r="CO126" s="25">
        <v>2.2847567945496399E-7</v>
      </c>
      <c r="CP126" s="25">
        <v>1.2867355753097799E-7</v>
      </c>
      <c r="CQ126" s="25">
        <v>2.2031526829154701E-7</v>
      </c>
      <c r="CR126" s="25">
        <v>1.56974722854007E-7</v>
      </c>
      <c r="CS126" s="25">
        <v>4.03806879401827E-7</v>
      </c>
      <c r="CT126" s="25">
        <v>4.08463892348276E-7</v>
      </c>
      <c r="CU126" s="25">
        <v>-1.9705888157908901E-7</v>
      </c>
      <c r="CV126" s="25">
        <v>-5.3912808568968395E-7</v>
      </c>
      <c r="CW126" s="25">
        <v>1.64345426290446E-6</v>
      </c>
      <c r="CX126" s="25">
        <v>2.7569254443645201E-7</v>
      </c>
      <c r="CY126" s="25">
        <v>1.5971361128528899E-8</v>
      </c>
      <c r="CZ126" s="25">
        <v>4.0473294305335797E-7</v>
      </c>
      <c r="DA126" s="25">
        <v>2.8532038772622899E-7</v>
      </c>
      <c r="DB126" s="25">
        <v>-7.8826493879314307E-6</v>
      </c>
      <c r="DC126" s="25">
        <v>-2.5167600540754202E-6</v>
      </c>
      <c r="DD126" s="25">
        <v>-2.4614561552879303E-7</v>
      </c>
      <c r="DE126" s="25">
        <v>1.6183494233324499E-6</v>
      </c>
      <c r="DF126" s="25">
        <v>5.1453210358789702E-6</v>
      </c>
      <c r="DG126" s="25">
        <v>-7.4044125582547901E-7</v>
      </c>
      <c r="DH126" s="25">
        <v>8.0973221592030503E-7</v>
      </c>
      <c r="DI126" s="25">
        <v>-1.22206914295112E-5</v>
      </c>
      <c r="DJ126" s="25">
        <v>-3.0777556515026797E-5</v>
      </c>
      <c r="DK126" s="25">
        <v>4.3022779727008702E-6</v>
      </c>
      <c r="DL126" s="25">
        <v>1.2190348732844301E-5</v>
      </c>
      <c r="DM126" s="25">
        <v>5.7508433869900203E-6</v>
      </c>
      <c r="DN126" s="25">
        <v>-6.2352597137932702E-6</v>
      </c>
      <c r="DO126" s="25">
        <v>7.5238034459823901E-6</v>
      </c>
      <c r="DP126" s="25">
        <v>-1.818402233623E-5</v>
      </c>
      <c r="DQ126" s="25">
        <v>-6.5052894041668802E-6</v>
      </c>
      <c r="DR126" s="25">
        <v>4.7485781093106204E-6</v>
      </c>
      <c r="DS126" s="25">
        <v>3.3436522756393801E-7</v>
      </c>
      <c r="DT126" s="25">
        <v>-1.35584779621563E-5</v>
      </c>
      <c r="DU126" s="25">
        <v>1.1778142889072899E-6</v>
      </c>
      <c r="DV126" s="24">
        <v>7.00977069793901E-4</v>
      </c>
      <c r="DW126" s="25">
        <v>1.0425033538985101E-6</v>
      </c>
      <c r="DX126" s="25">
        <v>3.8143735694181302E-6</v>
      </c>
      <c r="DY126" s="25">
        <v>-7.7380927346787503E-7</v>
      </c>
      <c r="DZ126" s="25">
        <v>-1.2515059538903499E-8</v>
      </c>
      <c r="EA126" s="25">
        <v>-7.6785688716941002E-6</v>
      </c>
      <c r="EB126" s="25">
        <v>6.94774459109068E-6</v>
      </c>
      <c r="EC126" s="25">
        <v>2.2735994147049101E-5</v>
      </c>
      <c r="ED126" s="25">
        <v>-1.12013207095608E-5</v>
      </c>
      <c r="EE126" s="25">
        <v>-1.54383950057925E-5</v>
      </c>
      <c r="EF126" s="25">
        <v>-5.68352598430951E-5</v>
      </c>
      <c r="EG126" s="25">
        <v>-2.7386045038823299E-5</v>
      </c>
      <c r="EH126" s="25">
        <v>-5.25489069096009E-6</v>
      </c>
      <c r="EI126" s="25">
        <v>-5.78928823472705E-6</v>
      </c>
      <c r="EJ126" s="25">
        <v>5.2588929442792497E-5</v>
      </c>
      <c r="EK126" s="25">
        <v>8.1911287699052697E-6</v>
      </c>
      <c r="EL126" s="25">
        <v>-4.6895523028245704E-6</v>
      </c>
      <c r="EM126" s="25">
        <v>2.21137546740094E-7</v>
      </c>
      <c r="EN126" s="25">
        <v>4.5484898006261901E-5</v>
      </c>
      <c r="EO126" s="25">
        <v>-1.3904816060688799E-5</v>
      </c>
      <c r="EP126" s="25">
        <v>1.9890303789880802E-5</v>
      </c>
      <c r="EQ126" s="25">
        <v>5.5211473562549903E-5</v>
      </c>
      <c r="ER126" s="25">
        <v>2.89451841316754E-5</v>
      </c>
      <c r="ES126" s="27">
        <v>2.34890859878498E-5</v>
      </c>
    </row>
    <row r="127" spans="7:149" x14ac:dyDescent="0.25">
      <c r="G127" s="205"/>
      <c r="H127" s="7" t="s">
        <v>110</v>
      </c>
      <c r="I127" s="22" cm="1">
        <f t="array" aca="1" ref="I127" ca="1">INDIRECT("I"&amp;M127)*INDIRECT("I"&amp;N127)</f>
        <v>0</v>
      </c>
      <c r="J127" s="23">
        <v>-0.33776892708597001</v>
      </c>
      <c r="K127" s="12" t="str">
        <f t="shared" si="9"/>
        <v>Can</v>
      </c>
      <c r="L127" s="12" t="str">
        <f t="shared" si="13"/>
        <v>Str</v>
      </c>
      <c r="M127" s="7">
        <f t="shared" si="10"/>
        <v>55</v>
      </c>
      <c r="N127" s="7">
        <f t="shared" si="11"/>
        <v>81</v>
      </c>
      <c r="P127" s="7" t="str">
        <f t="shared" si="12"/>
        <v>X</v>
      </c>
      <c r="Q127" s="7" t="str">
        <f t="shared" si="7"/>
        <v>X</v>
      </c>
      <c r="R127" s="7" t="str">
        <v>Can_Str</v>
      </c>
      <c r="S127" s="128" t="s">
        <v>110</v>
      </c>
      <c r="T127" s="25">
        <v>2.3601604710104102E-6</v>
      </c>
      <c r="U127" s="25">
        <v>-2.3588689872042899E-5</v>
      </c>
      <c r="V127" s="25">
        <v>2.0836456178113898E-6</v>
      </c>
      <c r="W127" s="25">
        <v>-1.6365610613415301E-6</v>
      </c>
      <c r="X127" s="25">
        <v>1.15697292064505E-6</v>
      </c>
      <c r="Y127" s="25">
        <v>-1.1629132090283999E-5</v>
      </c>
      <c r="Z127" s="25">
        <v>7.0454230442151299E-6</v>
      </c>
      <c r="AA127" s="25">
        <v>-9.8504146282140807E-6</v>
      </c>
      <c r="AB127" s="25">
        <v>-1.5858338014788301E-6</v>
      </c>
      <c r="AC127" s="25">
        <v>7.6245688844237198E-6</v>
      </c>
      <c r="AD127" s="25">
        <v>6.2737184732490397E-6</v>
      </c>
      <c r="AE127" s="25">
        <v>-2.6278691139782002E-6</v>
      </c>
      <c r="AF127" s="25">
        <v>-2.5691556318591502E-6</v>
      </c>
      <c r="AG127" s="25">
        <v>8.0409861729675005E-6</v>
      </c>
      <c r="AH127" s="25">
        <v>8.7176110362969096E-7</v>
      </c>
      <c r="AI127" s="25">
        <v>1.2357051420554901E-5</v>
      </c>
      <c r="AJ127" s="25">
        <v>5.7915867653702397E-6</v>
      </c>
      <c r="AK127" s="25">
        <v>1.0168084498387299E-5</v>
      </c>
      <c r="AL127" s="25">
        <v>6.7951847379994097E-6</v>
      </c>
      <c r="AM127" s="25">
        <v>5.6576372370786803E-8</v>
      </c>
      <c r="AN127" s="25">
        <v>-6.0553636727787799E-6</v>
      </c>
      <c r="AO127" s="25">
        <v>-1.9445530693182501E-6</v>
      </c>
      <c r="AP127" s="25">
        <v>2.2685733754205599E-5</v>
      </c>
      <c r="AQ127" s="25">
        <v>-5.0390112094073501E-7</v>
      </c>
      <c r="AR127" s="25">
        <v>0</v>
      </c>
      <c r="AS127" s="25">
        <v>1.54393128704791E-5</v>
      </c>
      <c r="AT127" s="25">
        <v>-7.8310528896858104E-6</v>
      </c>
      <c r="AU127" s="25">
        <v>0</v>
      </c>
      <c r="AV127" s="25">
        <v>8.6127789014251101E-6</v>
      </c>
      <c r="AW127" s="25">
        <v>1.56126750431396E-5</v>
      </c>
      <c r="AX127" s="25">
        <v>-1.3402218642584299E-5</v>
      </c>
      <c r="AY127" s="25">
        <v>0</v>
      </c>
      <c r="AZ127" s="25">
        <v>4.9519862252279098E-7</v>
      </c>
      <c r="BA127" s="25">
        <v>-2.3791800042065201E-6</v>
      </c>
      <c r="BB127" s="25">
        <v>4.1554533647731498E-7</v>
      </c>
      <c r="BC127" s="24">
        <v>1.7787782967015301E-4</v>
      </c>
      <c r="BD127" s="25">
        <v>0</v>
      </c>
      <c r="BE127" s="25">
        <v>2.6437167739504101E-5</v>
      </c>
      <c r="BF127" s="25">
        <v>8.3134823612241105E-6</v>
      </c>
      <c r="BG127" s="25">
        <v>1.09528777093134E-5</v>
      </c>
      <c r="BH127" s="25">
        <v>1.2549233374961799E-5</v>
      </c>
      <c r="BI127" s="25">
        <v>-1.63050747751617E-6</v>
      </c>
      <c r="BJ127" s="25">
        <v>-9.5581013634378601E-6</v>
      </c>
      <c r="BK127" s="25">
        <v>1.62988811853794E-6</v>
      </c>
      <c r="BL127" s="25">
        <v>2.7565285202003799E-5</v>
      </c>
      <c r="BM127" s="24">
        <v>1.4949093741253999E-4</v>
      </c>
      <c r="BN127" s="25">
        <v>0</v>
      </c>
      <c r="BO127" s="25">
        <v>1.03385462060576E-5</v>
      </c>
      <c r="BP127" s="25">
        <v>1.6067053580251399E-6</v>
      </c>
      <c r="BQ127" s="25">
        <v>6.8018101816490003E-6</v>
      </c>
      <c r="BR127" s="25">
        <v>-6.4368253086674296E-6</v>
      </c>
      <c r="BS127" s="25">
        <v>-6.6364878942680303E-6</v>
      </c>
      <c r="BT127" s="25">
        <v>3.1124375246672E-6</v>
      </c>
      <c r="BU127" s="25">
        <v>4.9758617187664999E-6</v>
      </c>
      <c r="BV127" s="25">
        <v>3.23104908146856E-5</v>
      </c>
      <c r="BW127" s="25">
        <v>1.5459420556354101E-6</v>
      </c>
      <c r="BX127" s="25">
        <v>-2.4445746747984299E-6</v>
      </c>
      <c r="BY127" s="25">
        <v>4.1927466831158298E-5</v>
      </c>
      <c r="BZ127" s="25">
        <v>0</v>
      </c>
      <c r="CA127" s="25">
        <v>-1.83535045533299E-6</v>
      </c>
      <c r="CB127" s="25">
        <v>-2.0955510781385001E-5</v>
      </c>
      <c r="CC127" s="24">
        <v>-3.0982657606542201E-4</v>
      </c>
      <c r="CD127" s="25">
        <v>-3.1416857311878998E-6</v>
      </c>
      <c r="CE127" s="25">
        <v>0</v>
      </c>
      <c r="CF127" s="25">
        <v>0</v>
      </c>
      <c r="CG127" s="25">
        <v>0</v>
      </c>
      <c r="CH127" s="25">
        <v>2.3924667260991798E-9</v>
      </c>
      <c r="CI127" s="25">
        <v>8.29706051374653E-8</v>
      </c>
      <c r="CJ127" s="25">
        <v>9.2864300479380093E-9</v>
      </c>
      <c r="CK127" s="25">
        <v>-2.00441287627241E-7</v>
      </c>
      <c r="CL127" s="25">
        <v>2.5364079029558199E-7</v>
      </c>
      <c r="CM127" s="25">
        <v>1.5365926927644001E-7</v>
      </c>
      <c r="CN127" s="25">
        <v>-2.3422861634370401E-7</v>
      </c>
      <c r="CO127" s="25">
        <v>-1.16800828464104E-7</v>
      </c>
      <c r="CP127" s="25">
        <v>3.71473644249721E-7</v>
      </c>
      <c r="CQ127" s="25">
        <v>-3.45515411600898E-7</v>
      </c>
      <c r="CR127" s="25">
        <v>1.3562589594706999E-7</v>
      </c>
      <c r="CS127" s="25">
        <v>-4.4331692867340798E-7</v>
      </c>
      <c r="CT127" s="25">
        <v>1.4077348379289401E-7</v>
      </c>
      <c r="CU127" s="25">
        <v>-3.1094943399121899E-7</v>
      </c>
      <c r="CV127" s="25">
        <v>-4.8010032149097001E-6</v>
      </c>
      <c r="CW127" s="25">
        <v>-4.7812279410944504E-7</v>
      </c>
      <c r="CX127" s="25">
        <v>-1.3984173299719401E-8</v>
      </c>
      <c r="CY127" s="25">
        <v>4.62973702419563E-7</v>
      </c>
      <c r="CZ127" s="25">
        <v>-9.7402890689928903E-8</v>
      </c>
      <c r="DA127" s="25">
        <v>-7.0611691068651797E-8</v>
      </c>
      <c r="DB127" s="25">
        <v>-9.4488218276138996E-6</v>
      </c>
      <c r="DC127" s="25">
        <v>-8.1168946425331903E-6</v>
      </c>
      <c r="DD127" s="25">
        <v>1.9084504697227298E-6</v>
      </c>
      <c r="DE127" s="25">
        <v>3.2872020536426602E-6</v>
      </c>
      <c r="DF127" s="25">
        <v>-1.28900114801157E-5</v>
      </c>
      <c r="DG127" s="25">
        <v>8.4461595895534602E-7</v>
      </c>
      <c r="DH127" s="25">
        <v>-2.6706525838422699E-5</v>
      </c>
      <c r="DI127" s="25">
        <v>2.8990901011344401E-6</v>
      </c>
      <c r="DJ127" s="25">
        <v>2.0160299873874301E-5</v>
      </c>
      <c r="DK127" s="25">
        <v>4.7855802105380899E-6</v>
      </c>
      <c r="DL127" s="25">
        <v>1.3234762858699E-5</v>
      </c>
      <c r="DM127" s="25">
        <v>3.4381911583034498E-6</v>
      </c>
      <c r="DN127" s="25">
        <v>2.4660073290192098E-6</v>
      </c>
      <c r="DO127" s="25">
        <v>1.3824512101782E-6</v>
      </c>
      <c r="DP127" s="25">
        <v>-7.4152122915241503E-6</v>
      </c>
      <c r="DQ127" s="25">
        <v>1.05733929546958E-6</v>
      </c>
      <c r="DR127" s="25">
        <v>7.8076891924715403E-6</v>
      </c>
      <c r="DS127" s="25">
        <v>-1.82166847705775E-7</v>
      </c>
      <c r="DT127" s="25">
        <v>-2.0983372385874801E-6</v>
      </c>
      <c r="DU127" s="25">
        <v>-4.6321532146856297E-5</v>
      </c>
      <c r="DV127" s="25">
        <v>1.0425033538975099E-6</v>
      </c>
      <c r="DW127" s="24">
        <v>6.4180499825010795E-4</v>
      </c>
      <c r="DX127" s="25">
        <v>-4.8258209342029503E-6</v>
      </c>
      <c r="DY127" s="24">
        <v>-3.8181478467105802E-4</v>
      </c>
      <c r="DZ127" s="25">
        <v>2.4308712918575599E-5</v>
      </c>
      <c r="EA127" s="25">
        <v>1.3108710061635201E-5</v>
      </c>
      <c r="EB127" s="25">
        <v>4.3710211845320203E-5</v>
      </c>
      <c r="EC127" s="25">
        <v>9.4092726117993396E-6</v>
      </c>
      <c r="ED127" s="25">
        <v>-9.6106365301974401E-6</v>
      </c>
      <c r="EE127" s="25">
        <v>-1.20868249762443E-5</v>
      </c>
      <c r="EF127" s="25">
        <v>-1.6748672328961001E-5</v>
      </c>
      <c r="EG127" s="25">
        <v>-8.8353634207040806E-5</v>
      </c>
      <c r="EH127" s="25">
        <v>8.0297824533892101E-7</v>
      </c>
      <c r="EI127" s="25">
        <v>-4.2257997094584201E-6</v>
      </c>
      <c r="EJ127" s="25">
        <v>7.8318289285747898E-6</v>
      </c>
      <c r="EK127" s="25">
        <v>1.3640262840475099E-5</v>
      </c>
      <c r="EL127" s="25">
        <v>-7.8535775246454504E-7</v>
      </c>
      <c r="EM127" s="25">
        <v>-1.2131327656399799E-5</v>
      </c>
      <c r="EN127" s="25">
        <v>3.9848133067432504E-6</v>
      </c>
      <c r="EO127" s="25">
        <v>6.3138163034558401E-6</v>
      </c>
      <c r="EP127" s="25">
        <v>3.2179062957231203E-5</v>
      </c>
      <c r="EQ127" s="25">
        <v>2.04824194367437E-5</v>
      </c>
      <c r="ER127" s="25">
        <v>-9.0237123772495794E-8</v>
      </c>
      <c r="ES127" s="27">
        <v>-3.3039022608674299E-6</v>
      </c>
    </row>
    <row r="128" spans="7:149" x14ac:dyDescent="0.25">
      <c r="G128" s="205"/>
      <c r="H128" s="7" t="s">
        <v>246</v>
      </c>
      <c r="I128" s="22" cm="1">
        <f t="array" aca="1" ref="I128" ca="1">INDIRECT("I"&amp;M128)*INDIRECT("I"&amp;N128)</f>
        <v>0</v>
      </c>
      <c r="J128" s="23">
        <v>-0.112760730414701</v>
      </c>
      <c r="K128" s="12" t="str">
        <f t="shared" si="9"/>
        <v>Dem</v>
      </c>
      <c r="L128" s="12" t="str">
        <f t="shared" si="13"/>
        <v>PUD</v>
      </c>
      <c r="M128" s="7">
        <f t="shared" si="10"/>
        <v>62</v>
      </c>
      <c r="N128" s="7">
        <f t="shared" si="11"/>
        <v>76</v>
      </c>
      <c r="P128" s="7" t="str">
        <f t="shared" si="12"/>
        <v>X</v>
      </c>
      <c r="Q128" s="7" t="str">
        <f t="shared" si="7"/>
        <v>X</v>
      </c>
      <c r="R128" s="7" t="str">
        <v>Dem_PUD</v>
      </c>
      <c r="S128" s="128" t="s">
        <v>246</v>
      </c>
      <c r="T128" s="25">
        <v>9.2972039861655995E-8</v>
      </c>
      <c r="U128" s="25">
        <v>8.5559261173861999E-6</v>
      </c>
      <c r="V128" s="25">
        <v>-5.9753863761882996E-7</v>
      </c>
      <c r="W128" s="25">
        <v>2.7024492896225702E-6</v>
      </c>
      <c r="X128" s="25">
        <v>-4.1166780253193502E-6</v>
      </c>
      <c r="Y128" s="25">
        <v>7.6074850354472796E-6</v>
      </c>
      <c r="Z128" s="25">
        <v>-2.0139675141872501E-5</v>
      </c>
      <c r="AA128" s="25">
        <v>-6.5324401065930797E-6</v>
      </c>
      <c r="AB128" s="25">
        <v>-7.5421566907305903E-6</v>
      </c>
      <c r="AC128" s="25">
        <v>1.1807392082275E-5</v>
      </c>
      <c r="AD128" s="25">
        <v>1.08887625461165E-6</v>
      </c>
      <c r="AE128" s="25">
        <v>-3.0278273741976199E-7</v>
      </c>
      <c r="AF128" s="25">
        <v>3.07477294704874E-6</v>
      </c>
      <c r="AG128" s="25">
        <v>-2.8864649504929302E-5</v>
      </c>
      <c r="AH128" s="25">
        <v>3.7961309061164898E-7</v>
      </c>
      <c r="AI128" s="25">
        <v>-9.6791590503654192E-6</v>
      </c>
      <c r="AJ128" s="25">
        <v>2.0510063131685302E-6</v>
      </c>
      <c r="AK128" s="25">
        <v>1.9404909301971899E-6</v>
      </c>
      <c r="AL128" s="25">
        <v>-7.9889536581121204E-6</v>
      </c>
      <c r="AM128" s="25">
        <v>-4.9533491042389098E-6</v>
      </c>
      <c r="AN128" s="25">
        <v>-7.4672724886903799E-6</v>
      </c>
      <c r="AO128" s="25">
        <v>-5.4419065266871298E-6</v>
      </c>
      <c r="AP128" s="25">
        <v>4.1496912051186401E-6</v>
      </c>
      <c r="AQ128" s="25">
        <v>1.3093394525430601E-7</v>
      </c>
      <c r="AR128" s="25">
        <v>0</v>
      </c>
      <c r="AS128" s="25">
        <v>-3.49048505203937E-5</v>
      </c>
      <c r="AT128" s="25">
        <v>2.6014943283526801E-5</v>
      </c>
      <c r="AU128" s="25">
        <v>0</v>
      </c>
      <c r="AV128" s="25">
        <v>9.9226517634547596E-6</v>
      </c>
      <c r="AW128" s="25">
        <v>4.1168748739449797E-5</v>
      </c>
      <c r="AX128" s="25">
        <v>-1.2848171250620301E-5</v>
      </c>
      <c r="AY128" s="25">
        <v>0</v>
      </c>
      <c r="AZ128" s="25">
        <v>-5.4834685758714903E-6</v>
      </c>
      <c r="BA128" s="25">
        <v>4.7362450237279999E-5</v>
      </c>
      <c r="BB128" s="25">
        <v>3.4750708309879799E-6</v>
      </c>
      <c r="BC128" s="25">
        <v>1.2443863521335901E-5</v>
      </c>
      <c r="BD128" s="25">
        <v>0</v>
      </c>
      <c r="BE128" s="25">
        <v>1.7021149284629399E-5</v>
      </c>
      <c r="BF128" s="25">
        <v>2.7469400683889399E-5</v>
      </c>
      <c r="BG128" s="25">
        <v>-2.02258509681757E-5</v>
      </c>
      <c r="BH128" s="25">
        <v>-2.8834510245498399E-5</v>
      </c>
      <c r="BI128" s="25">
        <v>1.40321329636173E-6</v>
      </c>
      <c r="BJ128" s="24">
        <v>-1.4601025524228501E-4</v>
      </c>
      <c r="BK128" s="25">
        <v>2.2362919004578901E-7</v>
      </c>
      <c r="BL128" s="25">
        <v>1.1409822484093801E-5</v>
      </c>
      <c r="BM128" s="25">
        <v>4.68097209394567E-6</v>
      </c>
      <c r="BN128" s="25">
        <v>0</v>
      </c>
      <c r="BO128" s="25">
        <v>9.3794034247841196E-6</v>
      </c>
      <c r="BP128" s="25">
        <v>3.9842827168414498E-6</v>
      </c>
      <c r="BQ128" s="25">
        <v>-7.7984921870019792E-6</v>
      </c>
      <c r="BR128" s="25">
        <v>-7.2289874518633799E-6</v>
      </c>
      <c r="BS128" s="25">
        <v>3.50005168434311E-6</v>
      </c>
      <c r="BT128" s="25">
        <v>-2.95026940216563E-5</v>
      </c>
      <c r="BU128" s="25">
        <v>1.9829883566400401E-6</v>
      </c>
      <c r="BV128" s="25">
        <v>8.7386755187490992E-6</v>
      </c>
      <c r="BW128" s="25">
        <v>3.0078494069246801E-7</v>
      </c>
      <c r="BX128" s="24">
        <v>-4.21298854519146E-4</v>
      </c>
      <c r="BY128" s="25">
        <v>-3.8297088216040602E-5</v>
      </c>
      <c r="BZ128" s="25">
        <v>0</v>
      </c>
      <c r="CA128" s="25">
        <v>1.12164983038517E-5</v>
      </c>
      <c r="CB128" s="25">
        <v>2.8064020598880899E-5</v>
      </c>
      <c r="CC128" s="25">
        <v>1.64135725972852E-5</v>
      </c>
      <c r="CD128" s="25">
        <v>7.5702178514850403E-6</v>
      </c>
      <c r="CE128" s="25">
        <v>0</v>
      </c>
      <c r="CF128" s="25">
        <v>0</v>
      </c>
      <c r="CG128" s="25">
        <v>0</v>
      </c>
      <c r="CH128" s="25">
        <v>-5.8978202085835803E-9</v>
      </c>
      <c r="CI128" s="25">
        <v>-5.6072149675017E-7</v>
      </c>
      <c r="CJ128" s="25">
        <v>3.87871181558898E-7</v>
      </c>
      <c r="CK128" s="25">
        <v>4.8288206006667198E-7</v>
      </c>
      <c r="CL128" s="25">
        <v>2.2032547573264301E-7</v>
      </c>
      <c r="CM128" s="25">
        <v>-3.1271396160746002E-7</v>
      </c>
      <c r="CN128" s="25">
        <v>-4.5036008996021002E-7</v>
      </c>
      <c r="CO128" s="25">
        <v>2.5913821929429601E-7</v>
      </c>
      <c r="CP128" s="25">
        <v>-9.5512004337967605E-8</v>
      </c>
      <c r="CQ128" s="25">
        <v>-1.0548171057851999E-7</v>
      </c>
      <c r="CR128" s="25">
        <v>1.53211230164154E-7</v>
      </c>
      <c r="CS128" s="25">
        <v>-1.1532102972547E-7</v>
      </c>
      <c r="CT128" s="25">
        <v>-2.1360510635489299E-7</v>
      </c>
      <c r="CU128" s="25">
        <v>2.17288513211738E-7</v>
      </c>
      <c r="CV128" s="25">
        <v>-1.3277915286656499E-7</v>
      </c>
      <c r="CW128" s="25">
        <v>3.0113659902170401E-7</v>
      </c>
      <c r="CX128" s="25">
        <v>-5.9112416452367603E-7</v>
      </c>
      <c r="CY128" s="25">
        <v>-2.52010626471565E-8</v>
      </c>
      <c r="CZ128" s="25">
        <v>3.9305296678751999E-7</v>
      </c>
      <c r="DA128" s="25">
        <v>3.9983972935525799E-7</v>
      </c>
      <c r="DB128" s="25">
        <v>-9.0194218073920098E-6</v>
      </c>
      <c r="DC128" s="25">
        <v>6.4230429315878597E-6</v>
      </c>
      <c r="DD128" s="25">
        <v>9.1009076799841705E-7</v>
      </c>
      <c r="DE128" s="25">
        <v>-4.1760903894853002E-6</v>
      </c>
      <c r="DF128" s="25">
        <v>-2.6333405212337698E-6</v>
      </c>
      <c r="DG128" s="25">
        <v>7.0922453585688403E-7</v>
      </c>
      <c r="DH128" s="25">
        <v>-1.34731938522297E-5</v>
      </c>
      <c r="DI128" s="25">
        <v>-6.5857493898634601E-6</v>
      </c>
      <c r="DJ128" s="25">
        <v>1.53411115847922E-6</v>
      </c>
      <c r="DK128" s="25">
        <v>-9.3516457483118808E-6</v>
      </c>
      <c r="DL128" s="25">
        <v>1.01474342807372E-5</v>
      </c>
      <c r="DM128" s="25">
        <v>-3.7382993381524502E-5</v>
      </c>
      <c r="DN128" s="25">
        <v>4.84595379922791E-6</v>
      </c>
      <c r="DO128" s="25">
        <v>-4.2975083973379602E-5</v>
      </c>
      <c r="DP128" s="25">
        <v>-4.4735095251479099E-6</v>
      </c>
      <c r="DQ128" s="25">
        <v>2.2785387304242999E-6</v>
      </c>
      <c r="DR128" s="25">
        <v>4.1491586190801301E-6</v>
      </c>
      <c r="DS128" s="25">
        <v>-2.8204158751201298E-6</v>
      </c>
      <c r="DT128" s="25">
        <v>-8.6643195845332099E-6</v>
      </c>
      <c r="DU128" s="25">
        <v>-2.2453888730663101E-5</v>
      </c>
      <c r="DV128" s="25">
        <v>3.8143735694180701E-6</v>
      </c>
      <c r="DW128" s="25">
        <v>-4.8258209342021998E-6</v>
      </c>
      <c r="DX128" s="24">
        <v>7.9175371760833795E-4</v>
      </c>
      <c r="DY128" s="25">
        <v>-5.9502963361221598E-6</v>
      </c>
      <c r="DZ128" s="25">
        <v>-2.4796657848163599E-5</v>
      </c>
      <c r="EA128" s="25">
        <v>-2.55399568732738E-5</v>
      </c>
      <c r="EB128" s="25">
        <v>-1.6136929555025498E-5</v>
      </c>
      <c r="EC128" s="25">
        <v>-2.4740300209721002E-5</v>
      </c>
      <c r="ED128" s="25">
        <v>5.0795532748109902E-6</v>
      </c>
      <c r="EE128" s="25">
        <v>1.3570924201781899E-5</v>
      </c>
      <c r="EF128" s="25">
        <v>-2.5558025066413499E-5</v>
      </c>
      <c r="EG128" s="25">
        <v>-4.8852707443237396E-6</v>
      </c>
      <c r="EH128" s="25">
        <v>2.3358491275775801E-6</v>
      </c>
      <c r="EI128" s="25">
        <v>-1.2715659562873401E-5</v>
      </c>
      <c r="EJ128" s="25">
        <v>1.8893431806256601E-5</v>
      </c>
      <c r="EK128" s="25">
        <v>-2.4773704608757302E-6</v>
      </c>
      <c r="EL128" s="25">
        <v>-1.9385656755600599E-6</v>
      </c>
      <c r="EM128" s="25">
        <v>-2.6483998680209599E-5</v>
      </c>
      <c r="EN128" s="25">
        <v>3.6059300495955998E-6</v>
      </c>
      <c r="EO128" s="25">
        <v>-3.6814799997064203E-5</v>
      </c>
      <c r="EP128" s="25">
        <v>3.99925157736237E-5</v>
      </c>
      <c r="EQ128" s="25">
        <v>-2.2864240637203801E-5</v>
      </c>
      <c r="ER128" s="25">
        <v>3.1754431822511201E-5</v>
      </c>
      <c r="ES128" s="27">
        <v>3.8363287383098903E-6</v>
      </c>
    </row>
    <row r="129" spans="7:149" x14ac:dyDescent="0.25">
      <c r="G129" s="205"/>
      <c r="H129" s="7" t="s">
        <v>218</v>
      </c>
      <c r="I129" s="22" cm="1">
        <f t="array" aca="1" ref="I129" ca="1">INDIRECT("I"&amp;M129)*INDIRECT("I"&amp;N129)</f>
        <v>0</v>
      </c>
      <c r="J129" s="23">
        <v>-0.26830192269354203</v>
      </c>
      <c r="K129" s="12" t="str">
        <f t="shared" si="9"/>
        <v>Can</v>
      </c>
      <c r="L129" s="12" t="str">
        <f t="shared" si="13"/>
        <v>Hem</v>
      </c>
      <c r="M129" s="7">
        <f t="shared" si="10"/>
        <v>55</v>
      </c>
      <c r="N129" s="7">
        <f t="shared" si="11"/>
        <v>65</v>
      </c>
      <c r="P129" s="7" t="str">
        <f t="shared" si="12"/>
        <v>X</v>
      </c>
      <c r="Q129" s="7" t="str">
        <f t="shared" si="7"/>
        <v>X</v>
      </c>
      <c r="R129" s="7" t="str">
        <v>Can_Hem</v>
      </c>
      <c r="S129" s="128" t="s">
        <v>218</v>
      </c>
      <c r="T129" s="25">
        <v>-8.6147710373246897E-7</v>
      </c>
      <c r="U129" s="25">
        <v>3.6985962780090898E-6</v>
      </c>
      <c r="V129" s="25">
        <v>9.0945612770890301E-6</v>
      </c>
      <c r="W129" s="25">
        <v>-6.4387872204744298E-6</v>
      </c>
      <c r="X129" s="25">
        <v>1.61883135677743E-6</v>
      </c>
      <c r="Y129" s="25">
        <v>2.87729946050201E-5</v>
      </c>
      <c r="Z129" s="25">
        <v>7.7026166282915508E-6</v>
      </c>
      <c r="AA129" s="25">
        <v>1.47779440200019E-5</v>
      </c>
      <c r="AB129" s="25">
        <v>-1.19741212770284E-6</v>
      </c>
      <c r="AC129" s="25">
        <v>3.4479819943562502E-6</v>
      </c>
      <c r="AD129" s="25">
        <v>-7.0594535977090903E-6</v>
      </c>
      <c r="AE129" s="25">
        <v>3.19184993665186E-6</v>
      </c>
      <c r="AF129" s="25">
        <v>8.4454322508824495E-6</v>
      </c>
      <c r="AG129" s="25">
        <v>7.8522274604753099E-5</v>
      </c>
      <c r="AH129" s="25">
        <v>4.9299294940938899E-6</v>
      </c>
      <c r="AI129" s="25">
        <v>-4.1398507888038902E-5</v>
      </c>
      <c r="AJ129" s="25">
        <v>-9.04856293132932E-6</v>
      </c>
      <c r="AK129" s="25">
        <v>-3.7950543375543002E-6</v>
      </c>
      <c r="AL129" s="25">
        <v>4.4908543921541302E-5</v>
      </c>
      <c r="AM129" s="25">
        <v>1.2764494224492799E-5</v>
      </c>
      <c r="AN129" s="25">
        <v>7.3066474889467302E-7</v>
      </c>
      <c r="AO129" s="25">
        <v>1.08467804563945E-6</v>
      </c>
      <c r="AP129" s="25">
        <v>-5.1321128061550397E-5</v>
      </c>
      <c r="AQ129" s="25">
        <v>1.03106908808183E-6</v>
      </c>
      <c r="AR129" s="25">
        <v>0</v>
      </c>
      <c r="AS129" s="25">
        <v>-7.2279585215864799E-5</v>
      </c>
      <c r="AT129" s="25">
        <v>4.3036322781164399E-5</v>
      </c>
      <c r="AU129" s="25">
        <v>0</v>
      </c>
      <c r="AV129" s="25">
        <v>-6.7467254044450298E-6</v>
      </c>
      <c r="AW129" s="25">
        <v>1.8303126399089801E-5</v>
      </c>
      <c r="AX129" s="25">
        <v>2.8936477636348999E-5</v>
      </c>
      <c r="AY129" s="25">
        <v>0</v>
      </c>
      <c r="AZ129" s="25">
        <v>-1.4585972708843199E-6</v>
      </c>
      <c r="BA129" s="25">
        <v>-4.8386970384826699E-5</v>
      </c>
      <c r="BB129" s="25">
        <v>2.7979571005613401E-6</v>
      </c>
      <c r="BC129" s="24">
        <v>-1.8871137294434599E-4</v>
      </c>
      <c r="BD129" s="25">
        <v>0</v>
      </c>
      <c r="BE129" s="25">
        <v>1.49230355717849E-5</v>
      </c>
      <c r="BF129" s="25">
        <v>6.7004892142040999E-5</v>
      </c>
      <c r="BG129" s="25">
        <v>-2.7129931391790902E-6</v>
      </c>
      <c r="BH129" s="25">
        <v>1.03555655337252E-5</v>
      </c>
      <c r="BI129" s="25">
        <v>-4.9200747060818802E-6</v>
      </c>
      <c r="BJ129" s="25">
        <v>1.2979979216235399E-5</v>
      </c>
      <c r="BK129" s="25">
        <v>6.4249189522701597E-6</v>
      </c>
      <c r="BL129" s="24">
        <v>1.16255192365543E-4</v>
      </c>
      <c r="BM129" s="24">
        <v>-8.5231454314765702E-4</v>
      </c>
      <c r="BN129" s="25">
        <v>0</v>
      </c>
      <c r="BO129" s="25">
        <v>3.9468908621347997E-5</v>
      </c>
      <c r="BP129" s="25">
        <v>1.5514593709453501E-6</v>
      </c>
      <c r="BQ129" s="25">
        <v>-8.9326823978485708E-6</v>
      </c>
      <c r="BR129" s="25">
        <v>-2.67907600424049E-5</v>
      </c>
      <c r="BS129" s="25">
        <v>-1.7733326621371501E-5</v>
      </c>
      <c r="BT129" s="24">
        <v>-1.1316039577660599E-4</v>
      </c>
      <c r="BU129" s="25">
        <v>-5.3294011665586796E-6</v>
      </c>
      <c r="BV129" s="25">
        <v>5.7417468019941501E-6</v>
      </c>
      <c r="BW129" s="25">
        <v>-1.2283412862225399E-6</v>
      </c>
      <c r="BX129" s="25">
        <v>6.2514683890273301E-6</v>
      </c>
      <c r="BY129" s="25">
        <v>-1.43431713044914E-5</v>
      </c>
      <c r="BZ129" s="25">
        <v>0</v>
      </c>
      <c r="CA129" s="25">
        <v>-1.36658648728276E-5</v>
      </c>
      <c r="CB129" s="25">
        <v>-3.4672160819379497E-5</v>
      </c>
      <c r="CC129" s="24">
        <v>1.9182662405144499E-4</v>
      </c>
      <c r="CD129" s="25">
        <v>-7.34012964318454E-6</v>
      </c>
      <c r="CE129" s="25">
        <v>0</v>
      </c>
      <c r="CF129" s="25">
        <v>0</v>
      </c>
      <c r="CG129" s="25">
        <v>0</v>
      </c>
      <c r="CH129" s="25">
        <v>-2.4251436147229401E-8</v>
      </c>
      <c r="CI129" s="25">
        <v>-9.3259574346411401E-7</v>
      </c>
      <c r="CJ129" s="25">
        <v>-2.35894998052016E-7</v>
      </c>
      <c r="CK129" s="25">
        <v>8.49959482481102E-7</v>
      </c>
      <c r="CL129" s="25">
        <v>-9.5718567281396696E-8</v>
      </c>
      <c r="CM129" s="25">
        <v>-7.3218867845982196E-7</v>
      </c>
      <c r="CN129" s="25">
        <v>-1.70860021766301E-7</v>
      </c>
      <c r="CO129" s="25">
        <v>-1.16377113778812E-7</v>
      </c>
      <c r="CP129" s="25">
        <v>-1.1222144887987599E-7</v>
      </c>
      <c r="CQ129" s="25">
        <v>5.8829704352202398E-7</v>
      </c>
      <c r="CR129" s="25">
        <v>2.9063737475677001E-8</v>
      </c>
      <c r="CS129" s="25">
        <v>-3.7466172229319402E-8</v>
      </c>
      <c r="CT129" s="25">
        <v>6.3504721620499597E-7</v>
      </c>
      <c r="CU129" s="25">
        <v>5.3878825489444804E-7</v>
      </c>
      <c r="CV129" s="25">
        <v>2.41349610416966E-6</v>
      </c>
      <c r="CW129" s="25">
        <v>6.4120641962860103E-7</v>
      </c>
      <c r="CX129" s="25">
        <v>6.6993313461995004E-7</v>
      </c>
      <c r="CY129" s="25">
        <v>6.5387144496574299E-7</v>
      </c>
      <c r="CZ129" s="25">
        <v>-1.0713058349008299E-6</v>
      </c>
      <c r="DA129" s="25">
        <v>-3.8231682249638297E-8</v>
      </c>
      <c r="DB129" s="25">
        <v>1.7443948361433901E-5</v>
      </c>
      <c r="DC129" s="25">
        <v>9.1887308714977908E-6</v>
      </c>
      <c r="DD129" s="25">
        <v>2.16063834064228E-6</v>
      </c>
      <c r="DE129" s="25">
        <v>2.8099636941743702E-6</v>
      </c>
      <c r="DF129" s="25">
        <v>6.2090316353696103E-6</v>
      </c>
      <c r="DG129" s="25">
        <v>-5.5394746201769601E-7</v>
      </c>
      <c r="DH129" s="25">
        <v>1.3238836786037599E-5</v>
      </c>
      <c r="DI129" s="25">
        <v>-1.1387353687493301E-5</v>
      </c>
      <c r="DJ129" s="25">
        <v>-1.3450302666771799E-5</v>
      </c>
      <c r="DK129" s="25">
        <v>4.6474318276159997E-6</v>
      </c>
      <c r="DL129" s="24">
        <v>1.08640303252481E-4</v>
      </c>
      <c r="DM129" s="25">
        <v>-3.3393871812031202E-7</v>
      </c>
      <c r="DN129" s="25">
        <v>-1.0858797280749499E-5</v>
      </c>
      <c r="DO129" s="25">
        <v>-6.7583892537640799E-6</v>
      </c>
      <c r="DP129" s="25">
        <v>-1.0756734637467501E-6</v>
      </c>
      <c r="DQ129" s="25">
        <v>-2.72551018087426E-7</v>
      </c>
      <c r="DR129" s="25">
        <v>-1.1848106206448999E-5</v>
      </c>
      <c r="DS129" s="25">
        <v>-1.8615384588901101E-5</v>
      </c>
      <c r="DT129" s="25">
        <v>-1.8769415568085599E-5</v>
      </c>
      <c r="DU129" s="25">
        <v>3.3488919200662602E-6</v>
      </c>
      <c r="DV129" s="25">
        <v>-7.7380927346747598E-7</v>
      </c>
      <c r="DW129" s="24">
        <v>-3.8181478467106002E-4</v>
      </c>
      <c r="DX129" s="25">
        <v>-5.9502963361216397E-6</v>
      </c>
      <c r="DY129" s="24">
        <v>2.1645075488938401E-3</v>
      </c>
      <c r="DZ129" s="25">
        <v>-4.1882854086215797E-5</v>
      </c>
      <c r="EA129" s="25">
        <v>-7.5042673714051102E-6</v>
      </c>
      <c r="EB129" s="25">
        <v>-6.0350573717564797E-6</v>
      </c>
      <c r="EC129" s="25">
        <v>-7.8868353808451101E-5</v>
      </c>
      <c r="ED129" s="25">
        <v>2.7843199387085399E-5</v>
      </c>
      <c r="EE129" s="25">
        <v>-1.26963504522045E-5</v>
      </c>
      <c r="EF129" s="25">
        <v>-1.42335416888881E-5</v>
      </c>
      <c r="EG129" s="24">
        <v>-2.9156666505760598E-4</v>
      </c>
      <c r="EH129" s="25">
        <v>-4.9206873444145098E-5</v>
      </c>
      <c r="EI129" s="25">
        <v>-4.1582906116762598E-5</v>
      </c>
      <c r="EJ129" s="25">
        <v>-4.0267835448927903E-6</v>
      </c>
      <c r="EK129" s="25">
        <v>-9.97729269202628E-5</v>
      </c>
      <c r="EL129" s="25">
        <v>2.3828236385962399E-5</v>
      </c>
      <c r="EM129" s="25">
        <v>2.2071168984829801E-5</v>
      </c>
      <c r="EN129" s="25">
        <v>-1.49311839551425E-5</v>
      </c>
      <c r="EO129" s="25">
        <v>-9.2184278709192102E-5</v>
      </c>
      <c r="EP129" s="25">
        <v>-1.7601897485089199E-5</v>
      </c>
      <c r="EQ129" s="25">
        <v>-1.7458853029743499E-5</v>
      </c>
      <c r="ER129" s="25">
        <v>-3.4209853185027399E-5</v>
      </c>
      <c r="ES129" s="27">
        <v>2.60349277053423E-6</v>
      </c>
    </row>
    <row r="130" spans="7:149" x14ac:dyDescent="0.25">
      <c r="G130" s="205"/>
      <c r="H130" s="7" t="s">
        <v>247</v>
      </c>
      <c r="I130" s="22" cm="1">
        <f t="array" aca="1" ref="I130" ca="1">INDIRECT("I"&amp;M130)*INDIRECT("I"&amp;N130)</f>
        <v>0</v>
      </c>
      <c r="J130" s="23">
        <v>-0.22262085425346001</v>
      </c>
      <c r="K130" s="12" t="str">
        <f t="shared" si="9"/>
        <v>Epi</v>
      </c>
      <c r="L130" s="12" t="str">
        <f t="shared" si="13"/>
        <v>Str</v>
      </c>
      <c r="M130" s="7">
        <f t="shared" si="10"/>
        <v>64</v>
      </c>
      <c r="N130" s="7">
        <f t="shared" si="11"/>
        <v>81</v>
      </c>
      <c r="P130" s="7" t="str">
        <f t="shared" si="12"/>
        <v>X</v>
      </c>
      <c r="Q130" s="7" t="str">
        <f t="shared" si="7"/>
        <v>X</v>
      </c>
      <c r="R130" s="7" t="str">
        <v>Epi_Str</v>
      </c>
      <c r="S130" s="128" t="s">
        <v>247</v>
      </c>
      <c r="T130" s="25">
        <v>-9.7002856367773709E-7</v>
      </c>
      <c r="U130" s="25">
        <v>1.5403770534858502E-5</v>
      </c>
      <c r="V130" s="25">
        <v>1.0173452641697199E-5</v>
      </c>
      <c r="W130" s="25">
        <v>-1.6462960602297E-6</v>
      </c>
      <c r="X130" s="25">
        <v>1.5306770732859299E-6</v>
      </c>
      <c r="Y130" s="25">
        <v>-3.75329507130171E-5</v>
      </c>
      <c r="Z130" s="25">
        <v>-5.6780966837075198E-5</v>
      </c>
      <c r="AA130" s="25">
        <v>-1.7484193900397899E-5</v>
      </c>
      <c r="AB130" s="25">
        <v>1.91408127434988E-5</v>
      </c>
      <c r="AC130" s="25">
        <v>-8.2100886858107798E-6</v>
      </c>
      <c r="AD130" s="25">
        <v>1.9325455973124999E-6</v>
      </c>
      <c r="AE130" s="25">
        <v>-6.4968065862821697E-6</v>
      </c>
      <c r="AF130" s="25">
        <v>6.2319382112111596E-6</v>
      </c>
      <c r="AG130" s="25">
        <v>3.6498312733952099E-5</v>
      </c>
      <c r="AH130" s="25">
        <v>3.6177944106027501E-6</v>
      </c>
      <c r="AI130" s="25">
        <v>6.1553801700820298E-5</v>
      </c>
      <c r="AJ130" s="25">
        <v>-3.1375800814401301E-6</v>
      </c>
      <c r="AK130" s="25">
        <v>-8.4156832629063704E-6</v>
      </c>
      <c r="AL130" s="25">
        <v>-1.08494200532794E-5</v>
      </c>
      <c r="AM130" s="25">
        <v>8.4856365911436695E-6</v>
      </c>
      <c r="AN130" s="25">
        <v>-4.2518522936114199E-5</v>
      </c>
      <c r="AO130" s="25">
        <v>5.4941099230692197E-6</v>
      </c>
      <c r="AP130" s="25">
        <v>9.03852737853134E-5</v>
      </c>
      <c r="AQ130" s="25">
        <v>9.96059961996018E-7</v>
      </c>
      <c r="AR130" s="25">
        <v>0</v>
      </c>
      <c r="AS130" s="25">
        <v>-8.6921259283863294E-6</v>
      </c>
      <c r="AT130" s="25">
        <v>7.9731151622677995E-5</v>
      </c>
      <c r="AU130" s="25">
        <v>0</v>
      </c>
      <c r="AV130" s="25">
        <v>-4.1933383656935302E-5</v>
      </c>
      <c r="AW130" s="25">
        <v>-2.2139618152663001E-5</v>
      </c>
      <c r="AX130" s="25">
        <v>2.15306076726491E-5</v>
      </c>
      <c r="AY130" s="25">
        <v>0</v>
      </c>
      <c r="AZ130" s="25">
        <v>-2.1721298718053602E-6</v>
      </c>
      <c r="BA130" s="25">
        <v>-2.9730115220942401E-5</v>
      </c>
      <c r="BB130" s="25">
        <v>1.0852794659730001E-5</v>
      </c>
      <c r="BC130" s="24">
        <v>-1.0860957470415401E-4</v>
      </c>
      <c r="BD130" s="25">
        <v>0</v>
      </c>
      <c r="BE130" s="25">
        <v>7.1618620631681902E-5</v>
      </c>
      <c r="BF130" s="25">
        <v>-6.5160838708155003E-5</v>
      </c>
      <c r="BG130" s="25">
        <v>4.0608266226364802E-7</v>
      </c>
      <c r="BH130" s="25">
        <v>5.8789531991756097E-5</v>
      </c>
      <c r="BI130" s="25">
        <v>3.9621145058852402E-6</v>
      </c>
      <c r="BJ130" s="25">
        <v>-6.2708946262131602E-6</v>
      </c>
      <c r="BK130" s="25">
        <v>-5.6844199599233797E-6</v>
      </c>
      <c r="BL130" s="24">
        <v>-1.5318445862657201E-3</v>
      </c>
      <c r="BM130" s="24">
        <v>2.1357996690380801E-4</v>
      </c>
      <c r="BN130" s="25">
        <v>0</v>
      </c>
      <c r="BO130" s="25">
        <v>2.9418226289860499E-5</v>
      </c>
      <c r="BP130" s="25">
        <v>-4.3463798682279398E-6</v>
      </c>
      <c r="BQ130" s="25">
        <v>-2.38211275125866E-8</v>
      </c>
      <c r="BR130" s="24">
        <v>1.3032534211405999E-4</v>
      </c>
      <c r="BS130" s="25">
        <v>-3.3933944655227301E-5</v>
      </c>
      <c r="BT130" s="25">
        <v>-7.1404146524675906E-5</v>
      </c>
      <c r="BU130" s="25">
        <v>-1.6571001424590902E-5</v>
      </c>
      <c r="BV130" s="25">
        <v>3.0155053414077701E-5</v>
      </c>
      <c r="BW130" s="25">
        <v>-4.1504342489892598E-6</v>
      </c>
      <c r="BX130" s="25">
        <v>7.21375908037468E-6</v>
      </c>
      <c r="BY130" s="24">
        <v>1.3100746978095501E-4</v>
      </c>
      <c r="BZ130" s="25">
        <v>0</v>
      </c>
      <c r="CA130" s="25">
        <v>6.1360244702261894E-5</v>
      </c>
      <c r="CB130" s="25">
        <v>-3.9359906107643602E-5</v>
      </c>
      <c r="CC130" s="25">
        <v>-9.6842052197893894E-5</v>
      </c>
      <c r="CD130" s="25">
        <v>-9.671693488754109E-7</v>
      </c>
      <c r="CE130" s="25">
        <v>0</v>
      </c>
      <c r="CF130" s="25">
        <v>0</v>
      </c>
      <c r="CG130" s="25">
        <v>0</v>
      </c>
      <c r="CH130" s="25">
        <v>-1.46675250117471E-8</v>
      </c>
      <c r="CI130" s="25">
        <v>8.0285057529204101E-7</v>
      </c>
      <c r="CJ130" s="25">
        <v>-6.8007239906121702E-8</v>
      </c>
      <c r="CK130" s="25">
        <v>-6.7333845318898003E-9</v>
      </c>
      <c r="CL130" s="25">
        <v>3.0931999930445801E-7</v>
      </c>
      <c r="CM130" s="25">
        <v>-8.73044374268556E-7</v>
      </c>
      <c r="CN130" s="25">
        <v>4.48449486570003E-7</v>
      </c>
      <c r="CO130" s="25">
        <v>6.6612170291465997E-7</v>
      </c>
      <c r="CP130" s="25">
        <v>-2.09235638741004E-7</v>
      </c>
      <c r="CQ130" s="25">
        <v>-1.24750865007156E-6</v>
      </c>
      <c r="CR130" s="25">
        <v>5.0751662037001602E-7</v>
      </c>
      <c r="CS130" s="25">
        <v>-4.0213313475898398E-7</v>
      </c>
      <c r="CT130" s="25">
        <v>1.7754273233367899E-7</v>
      </c>
      <c r="CU130" s="25">
        <v>-5.96726203059346E-7</v>
      </c>
      <c r="CV130" s="25">
        <v>1.25890881894395E-6</v>
      </c>
      <c r="CW130" s="25">
        <v>-1.2632253259953801E-6</v>
      </c>
      <c r="CX130" s="25">
        <v>-2.8512240871206902E-8</v>
      </c>
      <c r="CY130" s="25">
        <v>-2.54324752075135E-7</v>
      </c>
      <c r="CZ130" s="25">
        <v>-7.0747512683621896E-7</v>
      </c>
      <c r="DA130" s="25">
        <v>7.8198290469297504E-7</v>
      </c>
      <c r="DB130" s="25">
        <v>4.4306432911321803E-6</v>
      </c>
      <c r="DC130" s="25">
        <v>-8.6228372897753493E-6</v>
      </c>
      <c r="DD130" s="25">
        <v>-1.0081083962927799E-5</v>
      </c>
      <c r="DE130" s="25">
        <v>2.5179766315709999E-5</v>
      </c>
      <c r="DF130" s="25">
        <v>8.3085988644925493E-6</v>
      </c>
      <c r="DG130" s="25">
        <v>-9.0446759842344995E-7</v>
      </c>
      <c r="DH130" s="25">
        <v>-3.90563341092979E-5</v>
      </c>
      <c r="DI130" s="25">
        <v>4.2179009237552696E-6</v>
      </c>
      <c r="DJ130" s="25">
        <v>-1.4928811989027299E-5</v>
      </c>
      <c r="DK130" s="25">
        <v>-2.5990916225198801E-8</v>
      </c>
      <c r="DL130" s="24">
        <v>-3.4425433323627403E-4</v>
      </c>
      <c r="DM130" s="25">
        <v>-2.6596728807041E-6</v>
      </c>
      <c r="DN130" s="25">
        <v>4.0258616723655902E-6</v>
      </c>
      <c r="DO130" s="25">
        <v>8.0095844862235898E-6</v>
      </c>
      <c r="DP130" s="25">
        <v>1.43557197395967E-5</v>
      </c>
      <c r="DQ130" s="25">
        <v>4.9535587333476304E-6</v>
      </c>
      <c r="DR130" s="25">
        <v>1.21818555072329E-5</v>
      </c>
      <c r="DS130" s="25">
        <v>-1.1650654352796699E-6</v>
      </c>
      <c r="DT130" s="25">
        <v>-2.3852686161904599E-5</v>
      </c>
      <c r="DU130" s="25">
        <v>-8.0786593631946993E-5</v>
      </c>
      <c r="DV130" s="25">
        <v>-1.2515059539321399E-8</v>
      </c>
      <c r="DW130" s="25">
        <v>2.4308712918575599E-5</v>
      </c>
      <c r="DX130" s="25">
        <v>-2.4796657848163799E-5</v>
      </c>
      <c r="DY130" s="25">
        <v>-4.1882854086216298E-5</v>
      </c>
      <c r="DZ130" s="24">
        <v>3.0232687803711401E-3</v>
      </c>
      <c r="EA130" s="25">
        <v>-8.4462868598725706E-5</v>
      </c>
      <c r="EB130" s="25">
        <v>-5.4364889108719703E-5</v>
      </c>
      <c r="EC130" s="24">
        <v>-1.0537714707871201E-4</v>
      </c>
      <c r="ED130" s="25">
        <v>-1.1993540127395901E-5</v>
      </c>
      <c r="EE130" s="25">
        <v>5.1590204510695404E-6</v>
      </c>
      <c r="EF130" s="25">
        <v>2.4678215586785599E-5</v>
      </c>
      <c r="EG130" s="25">
        <v>2.1826271221188501E-5</v>
      </c>
      <c r="EH130" s="25">
        <v>4.1089025202302497E-5</v>
      </c>
      <c r="EI130" s="25">
        <v>1.2263506388447201E-5</v>
      </c>
      <c r="EJ130" s="25">
        <v>3.73932382562E-6</v>
      </c>
      <c r="EK130" s="25">
        <v>2.33547659166299E-5</v>
      </c>
      <c r="EL130" s="25">
        <v>-3.0411730719349399E-5</v>
      </c>
      <c r="EM130" s="25">
        <v>-5.78977254029702E-5</v>
      </c>
      <c r="EN130" s="25">
        <v>-1.5249783152926801E-5</v>
      </c>
      <c r="EO130" s="25">
        <v>-9.5502568141459695E-5</v>
      </c>
      <c r="EP130" s="25">
        <v>4.0324715430103903E-6</v>
      </c>
      <c r="EQ130" s="25">
        <v>6.1938086896650807E-5</v>
      </c>
      <c r="ER130" s="25">
        <v>-5.7210335920715502E-5</v>
      </c>
      <c r="ES130" s="27">
        <v>1.0701805537811E-5</v>
      </c>
    </row>
    <row r="131" spans="7:149" x14ac:dyDescent="0.25">
      <c r="G131" s="205"/>
      <c r="H131" s="7" t="s">
        <v>248</v>
      </c>
      <c r="I131" s="22" cm="1">
        <f t="array" aca="1" ref="I131" ca="1">INDIRECT("I"&amp;M131)*INDIRECT("I"&amp;N131)</f>
        <v>0</v>
      </c>
      <c r="J131" s="23">
        <v>-0.22204576878218299</v>
      </c>
      <c r="K131" s="12" t="str">
        <f t="shared" si="9"/>
        <v>MVD</v>
      </c>
      <c r="L131" s="12" t="str">
        <f t="shared" si="13"/>
        <v>Sch</v>
      </c>
      <c r="M131" s="7">
        <f t="shared" si="10"/>
        <v>73</v>
      </c>
      <c r="N131" s="7">
        <f t="shared" si="11"/>
        <v>79</v>
      </c>
      <c r="P131" s="7" t="str">
        <f t="shared" si="12"/>
        <v>X</v>
      </c>
      <c r="Q131" s="7" t="str">
        <f t="shared" si="7"/>
        <v>X</v>
      </c>
      <c r="R131" s="7" t="str">
        <v>MVD_Sch</v>
      </c>
      <c r="S131" s="128" t="s">
        <v>248</v>
      </c>
      <c r="T131" s="25">
        <v>-1.34395795392173E-6</v>
      </c>
      <c r="U131" s="25">
        <v>4.0704268201272399E-6</v>
      </c>
      <c r="V131" s="25">
        <v>-1.5365947869693501E-5</v>
      </c>
      <c r="W131" s="25">
        <v>-2.3696013139019399E-6</v>
      </c>
      <c r="X131" s="25">
        <v>1.7252254171673898E-5</v>
      </c>
      <c r="Y131" s="25">
        <v>-1.6605453233753501E-5</v>
      </c>
      <c r="Z131" s="25">
        <v>2.1018132763892298E-5</v>
      </c>
      <c r="AA131" s="25">
        <v>4.9574214225548595E-7</v>
      </c>
      <c r="AB131" s="25">
        <v>7.2755542255894E-6</v>
      </c>
      <c r="AC131" s="25">
        <v>-2.6992215951681001E-5</v>
      </c>
      <c r="AD131" s="25">
        <v>-5.3947038271765096E-6</v>
      </c>
      <c r="AE131" s="25">
        <v>-2.05106670024944E-5</v>
      </c>
      <c r="AF131" s="25">
        <v>-6.9917281810169703E-6</v>
      </c>
      <c r="AG131" s="25">
        <v>-2.6147207639378999E-6</v>
      </c>
      <c r="AH131" s="25">
        <v>-4.9162635633546899E-6</v>
      </c>
      <c r="AI131" s="24">
        <v>1.6323395590923701E-4</v>
      </c>
      <c r="AJ131" s="25">
        <v>9.8689709346868595E-7</v>
      </c>
      <c r="AK131" s="25">
        <v>-2.33549220707491E-6</v>
      </c>
      <c r="AL131" s="25">
        <v>4.7214117720790099E-5</v>
      </c>
      <c r="AM131" s="25">
        <v>-1.9597914570857098E-5</v>
      </c>
      <c r="AN131" s="25">
        <v>-7.3895551515742604E-5</v>
      </c>
      <c r="AO131" s="25">
        <v>1.02545349461619E-6</v>
      </c>
      <c r="AP131" s="25">
        <v>-4.2210059043674E-5</v>
      </c>
      <c r="AQ131" s="25">
        <v>-1.0486477133679299E-6</v>
      </c>
      <c r="AR131" s="25">
        <v>0</v>
      </c>
      <c r="AS131" s="25">
        <v>2.6250942078319198E-5</v>
      </c>
      <c r="AT131" s="24">
        <v>1.35294952505938E-4</v>
      </c>
      <c r="AU131" s="25">
        <v>0</v>
      </c>
      <c r="AV131" s="25">
        <v>2.08188292245677E-5</v>
      </c>
      <c r="AW131" s="24">
        <v>-1.2386442970187299E-4</v>
      </c>
      <c r="AX131" s="25">
        <v>-7.4375543786164204E-7</v>
      </c>
      <c r="AY131" s="25">
        <v>0</v>
      </c>
      <c r="AZ131" s="25">
        <v>2.7253638090319801E-5</v>
      </c>
      <c r="BA131" s="25">
        <v>8.3616471436727594E-5</v>
      </c>
      <c r="BB131" s="25">
        <v>4.9912035063967701E-6</v>
      </c>
      <c r="BC131" s="25">
        <v>-2.0530892849296001E-5</v>
      </c>
      <c r="BD131" s="25">
        <v>0</v>
      </c>
      <c r="BE131" s="25">
        <v>-4.6673897209823401E-6</v>
      </c>
      <c r="BF131" s="25">
        <v>-1.7061498827484999E-5</v>
      </c>
      <c r="BG131" s="25">
        <v>-5.9262918785979501E-6</v>
      </c>
      <c r="BH131" s="25">
        <v>-4.1265564104683997E-5</v>
      </c>
      <c r="BI131" s="25">
        <v>-1.1771684388897299E-5</v>
      </c>
      <c r="BJ131" s="25">
        <v>-3.5588363548212698E-5</v>
      </c>
      <c r="BK131" s="25">
        <v>4.3339878686390702E-6</v>
      </c>
      <c r="BL131" s="24">
        <v>1.0792106682427901E-4</v>
      </c>
      <c r="BM131" s="25">
        <v>2.8174717756368499E-5</v>
      </c>
      <c r="BN131" s="25">
        <v>0</v>
      </c>
      <c r="BO131" s="25">
        <v>-5.4656989971664303E-5</v>
      </c>
      <c r="BP131" s="25">
        <v>-2.16195732037632E-5</v>
      </c>
      <c r="BQ131" s="25">
        <v>-4.1141821235175002E-5</v>
      </c>
      <c r="BR131" s="24">
        <v>1.68929194163166E-4</v>
      </c>
      <c r="BS131" s="25">
        <v>-2.83906665907717E-5</v>
      </c>
      <c r="BT131" s="25">
        <v>1.1895763191988801E-5</v>
      </c>
      <c r="BU131" s="25">
        <v>-9.6777579025093902E-5</v>
      </c>
      <c r="BV131" s="25">
        <v>-8.9624387338445302E-5</v>
      </c>
      <c r="BW131" s="25">
        <v>1.53861490108333E-6</v>
      </c>
      <c r="BX131" s="25">
        <v>2.07775514056307E-6</v>
      </c>
      <c r="BY131" s="24">
        <v>1.06124443438041E-4</v>
      </c>
      <c r="BZ131" s="25">
        <v>0</v>
      </c>
      <c r="CA131" s="24">
        <v>-1.8043320463389E-3</v>
      </c>
      <c r="CB131" s="25">
        <v>-8.9443734511499804E-5</v>
      </c>
      <c r="CC131" s="25">
        <v>3.9607193724366303E-5</v>
      </c>
      <c r="CD131" s="25">
        <v>-1.2238940584159799E-5</v>
      </c>
      <c r="CE131" s="25">
        <v>0</v>
      </c>
      <c r="CF131" s="25">
        <v>0</v>
      </c>
      <c r="CG131" s="25">
        <v>0</v>
      </c>
      <c r="CH131" s="25">
        <v>-1.5419879163326E-9</v>
      </c>
      <c r="CI131" s="25">
        <v>9.4701504725821603E-8</v>
      </c>
      <c r="CJ131" s="25">
        <v>6.2277018798547101E-7</v>
      </c>
      <c r="CK131" s="25">
        <v>-3.6798154751097902E-7</v>
      </c>
      <c r="CL131" s="25">
        <v>6.4645143357058297E-7</v>
      </c>
      <c r="CM131" s="25">
        <v>-1.6593288696094399E-6</v>
      </c>
      <c r="CN131" s="25">
        <v>1.7194060303013901E-6</v>
      </c>
      <c r="CO131" s="25">
        <v>-2.9949342389506402E-7</v>
      </c>
      <c r="CP131" s="25">
        <v>1.8680787493032599E-7</v>
      </c>
      <c r="CQ131" s="25">
        <v>8.5627766728384195E-7</v>
      </c>
      <c r="CR131" s="25">
        <v>9.0589588191578605E-7</v>
      </c>
      <c r="CS131" s="25">
        <v>1.16185274736524E-6</v>
      </c>
      <c r="CT131" s="25">
        <v>1.20712648455422E-6</v>
      </c>
      <c r="CU131" s="25">
        <v>-1.9361444684477E-6</v>
      </c>
      <c r="CV131" s="25">
        <v>2.7065660784908397E-7</v>
      </c>
      <c r="CW131" s="25">
        <v>-1.8625084768738401E-6</v>
      </c>
      <c r="CX131" s="25">
        <v>-1.1659680082596699E-6</v>
      </c>
      <c r="CY131" s="25">
        <v>4.8970440290184702E-7</v>
      </c>
      <c r="CZ131" s="25">
        <v>2.3341277576079801E-7</v>
      </c>
      <c r="DA131" s="25">
        <v>1.0160804607148401E-6</v>
      </c>
      <c r="DB131" s="25">
        <v>7.1754461251799203E-6</v>
      </c>
      <c r="DC131" s="25">
        <v>-2.5550317047731901E-5</v>
      </c>
      <c r="DD131" s="25">
        <v>-1.6397557063155599E-5</v>
      </c>
      <c r="DE131" s="25">
        <v>-4.2675853154740397E-5</v>
      </c>
      <c r="DF131" s="25">
        <v>2.91113777131397E-7</v>
      </c>
      <c r="DG131" s="25">
        <v>-2.2992778099301798E-6</v>
      </c>
      <c r="DH131" s="25">
        <v>-3.0684786006244601E-5</v>
      </c>
      <c r="DI131" s="25">
        <v>2.0499384557808999E-5</v>
      </c>
      <c r="DJ131" s="25">
        <v>1.5815749746021099E-5</v>
      </c>
      <c r="DK131" s="25">
        <v>3.1258032289203698E-5</v>
      </c>
      <c r="DL131" s="24">
        <v>-1.11726145497541E-4</v>
      </c>
      <c r="DM131" s="25">
        <v>-1.40634418155858E-6</v>
      </c>
      <c r="DN131" s="25">
        <v>1.1441921171771001E-6</v>
      </c>
      <c r="DO131" s="25">
        <v>1.41344585612015E-5</v>
      </c>
      <c r="DP131" s="25">
        <v>-1.4630664965631301E-5</v>
      </c>
      <c r="DQ131" s="25">
        <v>-2.4259635060769502E-8</v>
      </c>
      <c r="DR131" s="25">
        <v>1.42706928930822E-5</v>
      </c>
      <c r="DS131" s="25">
        <v>-2.3569053627038399E-6</v>
      </c>
      <c r="DT131" s="25">
        <v>-1.83656357157899E-5</v>
      </c>
      <c r="DU131" s="25">
        <v>-6.6817044451717002E-6</v>
      </c>
      <c r="DV131" s="25">
        <v>-7.6785688716925196E-6</v>
      </c>
      <c r="DW131" s="25">
        <v>1.31087100616358E-5</v>
      </c>
      <c r="DX131" s="25">
        <v>-2.5539956873274102E-5</v>
      </c>
      <c r="DY131" s="25">
        <v>-7.5042673714060496E-6</v>
      </c>
      <c r="DZ131" s="25">
        <v>-8.4462868598726695E-5</v>
      </c>
      <c r="EA131" s="24">
        <v>5.0944650186204596E-3</v>
      </c>
      <c r="EB131" s="24">
        <v>-1.05480307109342E-4</v>
      </c>
      <c r="EC131" s="24">
        <v>-1.4476028834775501E-4</v>
      </c>
      <c r="ED131" s="25">
        <v>-2.11368184568944E-5</v>
      </c>
      <c r="EE131" s="25">
        <v>1.4825583511036699E-5</v>
      </c>
      <c r="EF131" s="25">
        <v>5.40436725965904E-5</v>
      </c>
      <c r="EG131" s="25">
        <v>-7.73531917521684E-5</v>
      </c>
      <c r="EH131" s="25">
        <v>4.2366839665382497E-6</v>
      </c>
      <c r="EI131" s="25">
        <v>7.1778992423319496E-6</v>
      </c>
      <c r="EJ131" s="25">
        <v>-1.79674119214585E-5</v>
      </c>
      <c r="EK131" s="25">
        <v>3.8166114521296899E-5</v>
      </c>
      <c r="EL131" s="25">
        <v>2.5656824211942301E-6</v>
      </c>
      <c r="EM131" s="25">
        <v>-4.8292161441985998E-5</v>
      </c>
      <c r="EN131" s="25">
        <v>2.5590163862252001E-5</v>
      </c>
      <c r="EO131" s="24">
        <v>4.3129245865748998E-4</v>
      </c>
      <c r="EP131" s="25">
        <v>-8.9306662041056296E-5</v>
      </c>
      <c r="EQ131" s="25">
        <v>5.3559943357238903E-5</v>
      </c>
      <c r="ER131" s="25">
        <v>2.8388133746329699E-5</v>
      </c>
      <c r="ES131" s="26">
        <v>1.03096162024905E-4</v>
      </c>
    </row>
    <row r="132" spans="7:149" x14ac:dyDescent="0.25">
      <c r="G132" s="205"/>
      <c r="H132" s="7" t="s">
        <v>249</v>
      </c>
      <c r="I132" s="22" cm="1">
        <f t="array" aca="1" ref="I132" ca="1">INDIRECT("I"&amp;M132)*INDIRECT("I"&amp;N132)</f>
        <v>0</v>
      </c>
      <c r="J132" s="23">
        <v>-0.110705848083106</v>
      </c>
      <c r="K132" s="12" t="str">
        <f t="shared" si="9"/>
        <v>SmokerCurrent</v>
      </c>
      <c r="L132" s="12" t="str">
        <f t="shared" si="13"/>
        <v>Str</v>
      </c>
      <c r="M132" s="7">
        <f t="shared" si="10"/>
        <v>35</v>
      </c>
      <c r="N132" s="7">
        <f t="shared" si="11"/>
        <v>81</v>
      </c>
      <c r="P132" s="7" t="str">
        <f t="shared" si="12"/>
        <v>X</v>
      </c>
      <c r="Q132" s="7" t="str">
        <f t="shared" si="7"/>
        <v>X</v>
      </c>
      <c r="R132" s="7" t="str">
        <v>SmokerCurrent_Str</v>
      </c>
      <c r="S132" s="128" t="s">
        <v>249</v>
      </c>
      <c r="T132" s="25">
        <v>8.1078454428683996E-7</v>
      </c>
      <c r="U132" s="25">
        <v>-1.4823274174971901E-5</v>
      </c>
      <c r="V132" s="25">
        <v>4.8337637636926402E-6</v>
      </c>
      <c r="W132" s="25">
        <v>6.5903213784332502E-7</v>
      </c>
      <c r="X132" s="25">
        <v>-5.5563689308109396E-6</v>
      </c>
      <c r="Y132" s="25">
        <v>5.6540670225687003E-6</v>
      </c>
      <c r="Z132" s="25">
        <v>3.5080447082419401E-5</v>
      </c>
      <c r="AA132" s="25">
        <v>-2.7914924058690699E-6</v>
      </c>
      <c r="AB132" s="25">
        <v>4.4320617792349303E-6</v>
      </c>
      <c r="AC132" s="25">
        <v>-6.6672991409204101E-6</v>
      </c>
      <c r="AD132" s="25">
        <v>-2.45114614722725E-6</v>
      </c>
      <c r="AE132" s="25">
        <v>1.51315970486475E-6</v>
      </c>
      <c r="AF132" s="25">
        <v>9.5144347150784098E-7</v>
      </c>
      <c r="AG132" s="25">
        <v>1.2198888168362499E-5</v>
      </c>
      <c r="AH132" s="25">
        <v>7.36887655206888E-7</v>
      </c>
      <c r="AI132" s="24">
        <v>1.45560760525912E-4</v>
      </c>
      <c r="AJ132" s="25">
        <v>3.7952159167149998E-6</v>
      </c>
      <c r="AK132" s="25">
        <v>-1.17550177649282E-5</v>
      </c>
      <c r="AL132" s="25">
        <v>-7.1567092281956098E-5</v>
      </c>
      <c r="AM132" s="25">
        <v>-7.6063909374151896E-8</v>
      </c>
      <c r="AN132" s="25">
        <v>-9.05208090782606E-6</v>
      </c>
      <c r="AO132" s="25">
        <v>3.44524709159975E-6</v>
      </c>
      <c r="AP132" s="25">
        <v>-5.7477101998457598E-5</v>
      </c>
      <c r="AQ132" s="25">
        <v>-1.65583838617849E-6</v>
      </c>
      <c r="AR132" s="25">
        <v>0</v>
      </c>
      <c r="AS132" s="25">
        <v>-3.3588170897832999E-5</v>
      </c>
      <c r="AT132" s="25">
        <v>4.1753371934164202E-6</v>
      </c>
      <c r="AU132" s="25">
        <v>0</v>
      </c>
      <c r="AV132" s="25">
        <v>-4.0990994615073399E-5</v>
      </c>
      <c r="AW132" s="24">
        <v>-1.11046555489144E-4</v>
      </c>
      <c r="AX132" s="25">
        <v>1.5300157175012601E-5</v>
      </c>
      <c r="AY132" s="25">
        <v>0</v>
      </c>
      <c r="AZ132" s="25">
        <v>-9.7351608400516493E-6</v>
      </c>
      <c r="BA132" s="25">
        <v>2.0067401583358401E-5</v>
      </c>
      <c r="BB132" s="25">
        <v>-2.2394119247624302E-6</v>
      </c>
      <c r="BC132" s="25">
        <v>7.0146707023840694E-5</v>
      </c>
      <c r="BD132" s="25">
        <v>0</v>
      </c>
      <c r="BE132" s="25">
        <v>2.31090813420032E-5</v>
      </c>
      <c r="BF132" s="25">
        <v>-7.4526043570449199E-6</v>
      </c>
      <c r="BG132" s="25">
        <v>-3.09888086894224E-6</v>
      </c>
      <c r="BH132" s="25">
        <v>2.6976104385688601E-5</v>
      </c>
      <c r="BI132" s="25">
        <v>2.55132367429507E-6</v>
      </c>
      <c r="BJ132" s="25">
        <v>-4.7978095750226799E-5</v>
      </c>
      <c r="BK132" s="25">
        <v>-3.59252636729547E-6</v>
      </c>
      <c r="BL132" s="25">
        <v>2.9171314783323399E-5</v>
      </c>
      <c r="BM132" s="25">
        <v>-2.4003371626485099E-5</v>
      </c>
      <c r="BN132" s="25">
        <v>0</v>
      </c>
      <c r="BO132" s="25">
        <v>2.4952279237525502E-5</v>
      </c>
      <c r="BP132" s="25">
        <v>-8.5268106296273894E-6</v>
      </c>
      <c r="BQ132" s="25">
        <v>5.6757476490963298E-6</v>
      </c>
      <c r="BR132" s="25">
        <v>-5.1464953021556102E-5</v>
      </c>
      <c r="BS132" s="25">
        <v>1.28059452239405E-5</v>
      </c>
      <c r="BT132" s="25">
        <v>-2.4745950686229902E-5</v>
      </c>
      <c r="BU132" s="25">
        <v>1.09663721757347E-5</v>
      </c>
      <c r="BV132" s="25">
        <v>2.58162615020962E-5</v>
      </c>
      <c r="BW132" s="25">
        <v>2.9818792257559499E-6</v>
      </c>
      <c r="BX132" s="25">
        <v>7.4987455254086999E-6</v>
      </c>
      <c r="BY132" s="25">
        <v>7.9290586955868395E-6</v>
      </c>
      <c r="BZ132" s="25">
        <v>0</v>
      </c>
      <c r="CA132" s="25">
        <v>3.4071492604038201E-5</v>
      </c>
      <c r="CB132" s="25">
        <v>2.7338088229714399E-5</v>
      </c>
      <c r="CC132" s="24">
        <v>-2.0610319043427001E-4</v>
      </c>
      <c r="CD132" s="25">
        <v>8.0334945545285695E-6</v>
      </c>
      <c r="CE132" s="25">
        <v>0</v>
      </c>
      <c r="CF132" s="25">
        <v>0</v>
      </c>
      <c r="CG132" s="25">
        <v>0</v>
      </c>
      <c r="CH132" s="25">
        <v>3.3622606719726803E-8</v>
      </c>
      <c r="CI132" s="25">
        <v>-6.2362004804837605E-8</v>
      </c>
      <c r="CJ132" s="25">
        <v>-2.0364198890444E-7</v>
      </c>
      <c r="CK132" s="25">
        <v>4.9458728018117401E-7</v>
      </c>
      <c r="CL132" s="25">
        <v>4.1404014081958802E-7</v>
      </c>
      <c r="CM132" s="25">
        <v>-2.7435605797090401E-8</v>
      </c>
      <c r="CN132" s="25">
        <v>1.4560863692004401E-6</v>
      </c>
      <c r="CO132" s="25">
        <v>-6.0215236228628699E-7</v>
      </c>
      <c r="CP132" s="25">
        <v>1.6592047690103601E-7</v>
      </c>
      <c r="CQ132" s="25">
        <v>8.0413359616526297E-7</v>
      </c>
      <c r="CR132" s="25">
        <v>6.7994942638262403E-8</v>
      </c>
      <c r="CS132" s="25">
        <v>-2.8413597919346701E-7</v>
      </c>
      <c r="CT132" s="25">
        <v>-4.7797280179886296E-7</v>
      </c>
      <c r="CU132" s="25">
        <v>-7.1926584093623497E-6</v>
      </c>
      <c r="CV132" s="25">
        <v>-1.0895381254849101E-6</v>
      </c>
      <c r="CW132" s="25">
        <v>-2.8298012229137301E-7</v>
      </c>
      <c r="CX132" s="25">
        <v>-2.18462612739951E-7</v>
      </c>
      <c r="CY132" s="25">
        <v>-5.1342112086560297E-7</v>
      </c>
      <c r="CZ132" s="25">
        <v>-1.7561428041899701E-7</v>
      </c>
      <c r="DA132" s="25">
        <v>-4.4434512236657698E-7</v>
      </c>
      <c r="DB132" s="25">
        <v>1.50862435614757E-6</v>
      </c>
      <c r="DC132" s="25">
        <v>3.6772441892805401E-6</v>
      </c>
      <c r="DD132" s="25">
        <v>3.1033833352814699E-6</v>
      </c>
      <c r="DE132" s="25">
        <v>-2.1797756499382799E-5</v>
      </c>
      <c r="DF132" s="25">
        <v>8.4132928615338999E-6</v>
      </c>
      <c r="DG132" s="25">
        <v>-1.5581421469475799E-6</v>
      </c>
      <c r="DH132" s="25">
        <v>4.7462210607966499E-5</v>
      </c>
      <c r="DI132" s="25">
        <v>-6.6395511216253398E-6</v>
      </c>
      <c r="DJ132" s="25">
        <v>4.1485291832429201E-5</v>
      </c>
      <c r="DK132" s="25">
        <v>-9.8888651903057692E-6</v>
      </c>
      <c r="DL132" s="25">
        <v>-3.1969717300345801E-5</v>
      </c>
      <c r="DM132" s="25">
        <v>6.3237975179523002E-6</v>
      </c>
      <c r="DN132" s="25">
        <v>9.68422008778996E-6</v>
      </c>
      <c r="DO132" s="25">
        <v>3.9775262233279597E-6</v>
      </c>
      <c r="DP132" s="25">
        <v>-2.3260212233126198E-6</v>
      </c>
      <c r="DQ132" s="25">
        <v>-2.8119556216241398E-6</v>
      </c>
      <c r="DR132" s="25">
        <v>-1.5069639039114E-6</v>
      </c>
      <c r="DS132" s="25">
        <v>-9.2633677150422898E-6</v>
      </c>
      <c r="DT132" s="25">
        <v>-9.7033886964761204E-6</v>
      </c>
      <c r="DU132" s="24">
        <v>-1.08401793008478E-4</v>
      </c>
      <c r="DV132" s="25">
        <v>6.9477445910906004E-6</v>
      </c>
      <c r="DW132" s="25">
        <v>4.3710211845321098E-5</v>
      </c>
      <c r="DX132" s="25">
        <v>-1.6136929555025099E-5</v>
      </c>
      <c r="DY132" s="25">
        <v>-6.0350573717574902E-6</v>
      </c>
      <c r="DZ132" s="25">
        <v>-5.4364889108720502E-5</v>
      </c>
      <c r="EA132" s="24">
        <v>-1.05480307109341E-4</v>
      </c>
      <c r="EB132" s="24">
        <v>1.26898470062722E-3</v>
      </c>
      <c r="EC132" s="24">
        <v>-1.0412281661099201E-4</v>
      </c>
      <c r="ED132" s="25">
        <v>-3.7589646104169497E-5</v>
      </c>
      <c r="EE132" s="25">
        <v>9.7471009322878199E-6</v>
      </c>
      <c r="EF132" s="25">
        <v>7.2939412987845501E-5</v>
      </c>
      <c r="EG132" s="25">
        <v>-4.08564510513603E-5</v>
      </c>
      <c r="EH132" s="25">
        <v>-2.0387661986267801E-6</v>
      </c>
      <c r="EI132" s="25">
        <v>-4.2525214978635796E-6</v>
      </c>
      <c r="EJ132" s="25">
        <v>-1.4167693691287501E-5</v>
      </c>
      <c r="EK132" s="25">
        <v>5.5165281627868302E-5</v>
      </c>
      <c r="EL132" s="25">
        <v>-5.5488602916865198E-6</v>
      </c>
      <c r="EM132" s="25">
        <v>3.1327280680037799E-5</v>
      </c>
      <c r="EN132" s="25">
        <v>-1.5576227692331601E-5</v>
      </c>
      <c r="EO132" s="25">
        <v>1.9224201325241001E-5</v>
      </c>
      <c r="EP132" s="25">
        <v>4.0698689306061202E-6</v>
      </c>
      <c r="EQ132" s="25">
        <v>-2.4478915692351299E-5</v>
      </c>
      <c r="ER132" s="25">
        <v>-3.6352787094533599E-6</v>
      </c>
      <c r="ES132" s="27">
        <v>-1.6156013089636701E-5</v>
      </c>
    </row>
    <row r="133" spans="7:149" x14ac:dyDescent="0.25">
      <c r="G133" s="205"/>
      <c r="H133" s="7" t="s">
        <v>250</v>
      </c>
      <c r="I133" s="22" cm="1">
        <f t="array" aca="1" ref="I133" ca="1">INDIRECT("I"&amp;M133)*INDIRECT("I"&amp;N133)</f>
        <v>0</v>
      </c>
      <c r="J133" s="23">
        <v>-0.50626147857956405</v>
      </c>
      <c r="K133" s="12" t="str">
        <f t="shared" si="9"/>
        <v>Alc</v>
      </c>
      <c r="L133" s="12" t="str">
        <f t="shared" si="13"/>
        <v>Hem</v>
      </c>
      <c r="M133" s="7">
        <f t="shared" si="10"/>
        <v>46</v>
      </c>
      <c r="N133" s="7">
        <f t="shared" si="11"/>
        <v>65</v>
      </c>
      <c r="P133" s="7" t="str">
        <f t="shared" si="12"/>
        <v>X</v>
      </c>
      <c r="Q133" s="7" t="str">
        <f t="shared" si="7"/>
        <v>X</v>
      </c>
      <c r="R133" s="7" t="str">
        <v>Alc_Hem</v>
      </c>
      <c r="S133" s="128" t="s">
        <v>250</v>
      </c>
      <c r="T133" s="25">
        <v>-4.0702638687793899E-7</v>
      </c>
      <c r="U133" s="25">
        <v>-9.6493354941166596E-6</v>
      </c>
      <c r="V133" s="25">
        <v>-6.2343722758123498E-6</v>
      </c>
      <c r="W133" s="25">
        <v>-7.2512720303151199E-6</v>
      </c>
      <c r="X133" s="25">
        <v>2.2433302785812701E-6</v>
      </c>
      <c r="Y133" s="25">
        <v>-4.9690483036489303E-6</v>
      </c>
      <c r="Z133" s="25">
        <v>2.79295653673412E-5</v>
      </c>
      <c r="AA133" s="25">
        <v>-2.7455546163569602E-5</v>
      </c>
      <c r="AB133" s="25">
        <v>3.16605288880492E-6</v>
      </c>
      <c r="AC133" s="25">
        <v>-9.1520272248832803E-6</v>
      </c>
      <c r="AD133" s="25">
        <v>-1.8904619919330699E-6</v>
      </c>
      <c r="AE133" s="25">
        <v>-3.6299421998399399E-6</v>
      </c>
      <c r="AF133" s="25">
        <v>-3.6520960300145498E-6</v>
      </c>
      <c r="AG133" s="25">
        <v>6.6044587294214799E-5</v>
      </c>
      <c r="AH133" s="25">
        <v>1.2057996191688201E-5</v>
      </c>
      <c r="AI133" s="24">
        <v>1.03303723249222E-4</v>
      </c>
      <c r="AJ133" s="25">
        <v>8.2211658182115698E-6</v>
      </c>
      <c r="AK133" s="25">
        <v>-3.2585528343759698E-6</v>
      </c>
      <c r="AL133" s="25">
        <v>-3.4254362767904001E-5</v>
      </c>
      <c r="AM133" s="25">
        <v>1.1234222813195701E-5</v>
      </c>
      <c r="AN133" s="25">
        <v>1.91495409550706E-5</v>
      </c>
      <c r="AO133" s="25">
        <v>4.0312304462125402E-6</v>
      </c>
      <c r="AP133" s="25">
        <v>-2.5675418046395299E-5</v>
      </c>
      <c r="AQ133" s="25">
        <v>-5.2733047766169902E-6</v>
      </c>
      <c r="AR133" s="25">
        <v>0</v>
      </c>
      <c r="AS133" s="25">
        <v>1.19653074120506E-5</v>
      </c>
      <c r="AT133" s="24">
        <v>-4.9226137648467603E-4</v>
      </c>
      <c r="AU133" s="25">
        <v>0</v>
      </c>
      <c r="AV133" s="24">
        <v>-1.2506027889489101E-4</v>
      </c>
      <c r="AW133" s="25">
        <v>-8.03191867614474E-5</v>
      </c>
      <c r="AX133" s="25">
        <v>6.9229686825843699E-6</v>
      </c>
      <c r="AY133" s="25">
        <v>0</v>
      </c>
      <c r="AZ133" s="25">
        <v>-2.82927017073326E-5</v>
      </c>
      <c r="BA133" s="24">
        <v>-4.4343425548344401E-4</v>
      </c>
      <c r="BB133" s="25">
        <v>3.7148954966925502E-6</v>
      </c>
      <c r="BC133" s="25">
        <v>6.09696384085025E-5</v>
      </c>
      <c r="BD133" s="25">
        <v>0</v>
      </c>
      <c r="BE133" s="25">
        <v>8.3814499504796704E-5</v>
      </c>
      <c r="BF133" s="25">
        <v>-3.9650248438874197E-5</v>
      </c>
      <c r="BG133" s="25">
        <v>3.4117126331437799E-6</v>
      </c>
      <c r="BH133" s="24">
        <v>1.05302215495923E-4</v>
      </c>
      <c r="BI133" s="25">
        <v>8.5188143627155208E-6</v>
      </c>
      <c r="BJ133" s="25">
        <v>-7.6884879610699997E-5</v>
      </c>
      <c r="BK133" s="25">
        <v>5.1117493116921601E-6</v>
      </c>
      <c r="BL133" s="25">
        <v>5.9470152444161798E-5</v>
      </c>
      <c r="BM133" s="24">
        <v>-3.2233634831087499E-4</v>
      </c>
      <c r="BN133" s="25">
        <v>0</v>
      </c>
      <c r="BO133" s="25">
        <v>8.3419713111348694E-5</v>
      </c>
      <c r="BP133" s="25">
        <v>6.603418144583E-6</v>
      </c>
      <c r="BQ133" s="25">
        <v>-1.31818431387686E-5</v>
      </c>
      <c r="BR133" s="25">
        <v>1.9787170506477198E-5</v>
      </c>
      <c r="BS133" s="25">
        <v>2.0695134408965201E-5</v>
      </c>
      <c r="BT133" s="24">
        <v>-1.2252540647145701E-4</v>
      </c>
      <c r="BU133" s="25">
        <v>6.3292428500947403E-6</v>
      </c>
      <c r="BV133" s="25">
        <v>-5.0507647757144997E-5</v>
      </c>
      <c r="BW133" s="25">
        <v>1.40438760658659E-6</v>
      </c>
      <c r="BX133" s="25">
        <v>1.47312946392621E-5</v>
      </c>
      <c r="BY133" s="24">
        <v>2.33208996694889E-4</v>
      </c>
      <c r="BZ133" s="25">
        <v>0</v>
      </c>
      <c r="CA133" s="25">
        <v>5.04616025302887E-5</v>
      </c>
      <c r="CB133" s="25">
        <v>-4.4239531477077701E-5</v>
      </c>
      <c r="CC133" s="25">
        <v>2.54683667781621E-5</v>
      </c>
      <c r="CD133" s="25">
        <v>1.0531071707291001E-5</v>
      </c>
      <c r="CE133" s="25">
        <v>0</v>
      </c>
      <c r="CF133" s="25">
        <v>0</v>
      </c>
      <c r="CG133" s="25">
        <v>0</v>
      </c>
      <c r="CH133" s="25">
        <v>6.2298635426126996E-8</v>
      </c>
      <c r="CI133" s="25">
        <v>6.5815157207687595E-7</v>
      </c>
      <c r="CJ133" s="25">
        <v>-6.1927620855920801E-7</v>
      </c>
      <c r="CK133" s="25">
        <v>-1.18640896000778E-7</v>
      </c>
      <c r="CL133" s="25">
        <v>1.0750485044773601E-6</v>
      </c>
      <c r="CM133" s="25">
        <v>2.6047923139350299E-6</v>
      </c>
      <c r="CN133" s="25">
        <v>1.0975085309724001E-6</v>
      </c>
      <c r="CO133" s="25">
        <v>-5.1123883335547804E-7</v>
      </c>
      <c r="CP133" s="25">
        <v>2.0433426045930301E-7</v>
      </c>
      <c r="CQ133" s="25">
        <v>3.1204428064890998E-7</v>
      </c>
      <c r="CR133" s="25">
        <v>-3.1835450851610902E-7</v>
      </c>
      <c r="CS133" s="25">
        <v>7.2559786033848999E-7</v>
      </c>
      <c r="CT133" s="25">
        <v>1.80924945860435E-6</v>
      </c>
      <c r="CU133" s="25">
        <v>-1.04082851594177E-6</v>
      </c>
      <c r="CV133" s="25">
        <v>-9.7627258028700095E-7</v>
      </c>
      <c r="CW133" s="25">
        <v>-2.6842356275815299E-6</v>
      </c>
      <c r="CX133" s="25">
        <v>5.16305800681315E-6</v>
      </c>
      <c r="CY133" s="25">
        <v>-4.7113905278854701E-8</v>
      </c>
      <c r="CZ133" s="25">
        <v>-6.8364652086135097E-7</v>
      </c>
      <c r="DA133" s="25">
        <v>2.6164563739014202E-7</v>
      </c>
      <c r="DB133" s="25">
        <v>6.0638868658163701E-6</v>
      </c>
      <c r="DC133" s="25">
        <v>-5.0609001823331501E-6</v>
      </c>
      <c r="DD133" s="25">
        <v>3.0778413747673902E-6</v>
      </c>
      <c r="DE133" s="25">
        <v>2.7771141483585202E-7</v>
      </c>
      <c r="DF133" s="25">
        <v>-1.31136308972433E-5</v>
      </c>
      <c r="DG133" s="25">
        <v>-2.7560668174601502E-6</v>
      </c>
      <c r="DH133" s="25">
        <v>5.1632608545330597E-6</v>
      </c>
      <c r="DI133" s="25">
        <v>-7.9906522606532801E-7</v>
      </c>
      <c r="DJ133" s="25">
        <v>1.6644943633687E-6</v>
      </c>
      <c r="DK133" s="25">
        <v>-3.1164171466315201E-5</v>
      </c>
      <c r="DL133" s="25">
        <v>6.7864799404323607E-5</v>
      </c>
      <c r="DM133" s="25">
        <v>-9.8884748010298399E-6</v>
      </c>
      <c r="DN133" s="25">
        <v>1.12929446837433E-5</v>
      </c>
      <c r="DO133" s="25">
        <v>-1.3293150007408901E-5</v>
      </c>
      <c r="DP133" s="25">
        <v>1.0006553585301399E-5</v>
      </c>
      <c r="DQ133" s="25">
        <v>1.34896484299537E-5</v>
      </c>
      <c r="DR133" s="25">
        <v>1.6858107835764702E-5</v>
      </c>
      <c r="DS133" s="25">
        <v>6.6631589789958804E-6</v>
      </c>
      <c r="DT133" s="25">
        <v>-1.0476547403427101E-5</v>
      </c>
      <c r="DU133" s="24">
        <v>-2.5835065988613501E-4</v>
      </c>
      <c r="DV133" s="25">
        <v>2.27359941470494E-5</v>
      </c>
      <c r="DW133" s="25">
        <v>9.4092726118006305E-6</v>
      </c>
      <c r="DX133" s="25">
        <v>-2.47403002097207E-5</v>
      </c>
      <c r="DY133" s="25">
        <v>-7.8868353808452999E-5</v>
      </c>
      <c r="DZ133" s="24">
        <v>-1.05377147078713E-4</v>
      </c>
      <c r="EA133" s="24">
        <v>-1.4476028834775501E-4</v>
      </c>
      <c r="EB133" s="24">
        <v>-1.04122816610991E-4</v>
      </c>
      <c r="EC133" s="24">
        <v>4.1107036396016601E-3</v>
      </c>
      <c r="ED133" s="25">
        <v>-3.50327091192183E-5</v>
      </c>
      <c r="EE133" s="25">
        <v>-7.0165750006424997E-6</v>
      </c>
      <c r="EF133" s="25">
        <v>6.3450022362354993E-5</v>
      </c>
      <c r="EG133" s="25">
        <v>-8.80519267402188E-5</v>
      </c>
      <c r="EH133" s="24">
        <v>-1.6686650726183499E-4</v>
      </c>
      <c r="EI133" s="25">
        <v>-4.5953941794827901E-5</v>
      </c>
      <c r="EJ133" s="25">
        <v>-2.5243494217343999E-5</v>
      </c>
      <c r="EK133" s="24">
        <v>-1.7356371225824401E-4</v>
      </c>
      <c r="EL133" s="25">
        <v>-4.6600873762604399E-5</v>
      </c>
      <c r="EM133" s="25">
        <v>-5.7465357373522701E-5</v>
      </c>
      <c r="EN133" s="25">
        <v>1.1429826074731601E-5</v>
      </c>
      <c r="EO133" s="24">
        <v>-1.6162704758954501E-4</v>
      </c>
      <c r="EP133" s="25">
        <v>-3.2374515064967198E-5</v>
      </c>
      <c r="EQ133" s="25">
        <v>-1.3099654853467901E-5</v>
      </c>
      <c r="ER133" s="25">
        <v>-5.4568736951387701E-5</v>
      </c>
      <c r="ES133" s="27">
        <v>8.1211569230866794E-5</v>
      </c>
    </row>
    <row r="134" spans="7:149" x14ac:dyDescent="0.25">
      <c r="G134" s="205"/>
      <c r="H134" s="7" t="s">
        <v>251</v>
      </c>
      <c r="I134" s="22" cm="1">
        <f t="array" aca="1" ref="I134" ca="1">INDIRECT("I"&amp;M134)*INDIRECT("I"&amp;N134)</f>
        <v>0</v>
      </c>
      <c r="J134" s="23">
        <v>0.216481989671927</v>
      </c>
      <c r="K134" s="12" t="str">
        <f t="shared" si="9"/>
        <v>SmokerCurrent</v>
      </c>
      <c r="L134" s="12" t="str">
        <f t="shared" si="13"/>
        <v>RhA</v>
      </c>
      <c r="M134" s="7">
        <f t="shared" si="10"/>
        <v>35</v>
      </c>
      <c r="N134" s="7">
        <f t="shared" si="11"/>
        <v>78</v>
      </c>
      <c r="P134" s="7" t="str">
        <f t="shared" si="12"/>
        <v>X</v>
      </c>
      <c r="Q134" s="7" t="str">
        <f t="shared" si="7"/>
        <v>X</v>
      </c>
      <c r="R134" s="7" t="str">
        <v>SmokerCurrent_RhA</v>
      </c>
      <c r="S134" s="128" t="s">
        <v>251</v>
      </c>
      <c r="T134" s="25">
        <v>-1.5568036308548601E-6</v>
      </c>
      <c r="U134" s="25">
        <v>-3.1690184146301401E-5</v>
      </c>
      <c r="V134" s="25">
        <v>-7.9351792663838599E-6</v>
      </c>
      <c r="W134" s="25">
        <v>-5.8727002098470396E-6</v>
      </c>
      <c r="X134" s="25">
        <v>8.4432707269400202E-6</v>
      </c>
      <c r="Y134" s="25">
        <v>-1.79711415507561E-5</v>
      </c>
      <c r="Z134" s="25">
        <v>-2.82637324029293E-5</v>
      </c>
      <c r="AA134" s="25">
        <v>2.3890049071897699E-5</v>
      </c>
      <c r="AB134" s="25">
        <v>4.8032999372019999E-6</v>
      </c>
      <c r="AC134" s="25">
        <v>2.8637040380315899E-6</v>
      </c>
      <c r="AD134" s="25">
        <v>5.1200200070690496E-6</v>
      </c>
      <c r="AE134" s="25">
        <v>-5.3692098015679996E-6</v>
      </c>
      <c r="AF134" s="25">
        <v>5.0336663269648796E-6</v>
      </c>
      <c r="AG134" s="24">
        <v>-1.00195329361623E-4</v>
      </c>
      <c r="AH134" s="25">
        <v>3.9219214719195501E-6</v>
      </c>
      <c r="AI134" s="25">
        <v>2.74723503356161E-6</v>
      </c>
      <c r="AJ134" s="25">
        <v>-2.03457547815304E-6</v>
      </c>
      <c r="AK134" s="25">
        <v>-2.1345012241067999E-5</v>
      </c>
      <c r="AL134" s="25">
        <v>6.7246756628644205E-5</v>
      </c>
      <c r="AM134" s="25">
        <v>1.7460225625570299E-5</v>
      </c>
      <c r="AN134" s="25">
        <v>-2.8939587845552502E-6</v>
      </c>
      <c r="AO134" s="25">
        <v>5.7628564346488599E-6</v>
      </c>
      <c r="AP134" s="25">
        <v>1.70727947683384E-5</v>
      </c>
      <c r="AQ134" s="25">
        <v>2.3770370562137801E-6</v>
      </c>
      <c r="AR134" s="25">
        <v>0</v>
      </c>
      <c r="AS134" s="25">
        <v>-1.94206436383126E-5</v>
      </c>
      <c r="AT134" s="25">
        <v>-2.2625512585930201E-5</v>
      </c>
      <c r="AU134" s="25">
        <v>0</v>
      </c>
      <c r="AV134" s="25">
        <v>8.1633731880480007E-6</v>
      </c>
      <c r="AW134" s="24">
        <v>-1.0975181337744701E-4</v>
      </c>
      <c r="AX134" s="25">
        <v>-2.5199568795259899E-5</v>
      </c>
      <c r="AY134" s="25">
        <v>0</v>
      </c>
      <c r="AZ134" s="25">
        <v>1.04370792715219E-5</v>
      </c>
      <c r="BA134" s="24">
        <v>-1.0056974373354301E-4</v>
      </c>
      <c r="BB134" s="25">
        <v>-1.6826692120292899E-5</v>
      </c>
      <c r="BC134" s="25">
        <v>2.0153630705079001E-8</v>
      </c>
      <c r="BD134" s="25">
        <v>0</v>
      </c>
      <c r="BE134" s="25">
        <v>-5.9514691776716802E-6</v>
      </c>
      <c r="BF134" s="25">
        <v>-7.1800137691150199E-5</v>
      </c>
      <c r="BG134" s="25">
        <v>-1.3616421911602299E-6</v>
      </c>
      <c r="BH134" s="25">
        <v>2.17742865959009E-5</v>
      </c>
      <c r="BI134" s="25">
        <v>-1.2326718130762999E-5</v>
      </c>
      <c r="BJ134" s="25">
        <v>1.1735318940983599E-6</v>
      </c>
      <c r="BK134" s="25">
        <v>-1.3078953044937599E-5</v>
      </c>
      <c r="BL134" s="25">
        <v>1.27451738462728E-5</v>
      </c>
      <c r="BM134" s="25">
        <v>4.2644005420668099E-5</v>
      </c>
      <c r="BN134" s="25">
        <v>0</v>
      </c>
      <c r="BO134" s="25">
        <v>-3.2501005689604101E-5</v>
      </c>
      <c r="BP134" s="25">
        <v>2.1810244532254298E-6</v>
      </c>
      <c r="BQ134" s="25">
        <v>-7.0708179504574201E-7</v>
      </c>
      <c r="BR134" s="25">
        <v>6.3373817497839704E-5</v>
      </c>
      <c r="BS134" s="25">
        <v>6.8037521829190701E-6</v>
      </c>
      <c r="BT134" s="25">
        <v>2.0667305145451699E-6</v>
      </c>
      <c r="BU134" s="25">
        <v>2.8387130826370999E-6</v>
      </c>
      <c r="BV134" s="25">
        <v>-1.6072459351691299E-5</v>
      </c>
      <c r="BW134" s="25">
        <v>-9.7974485112783993E-6</v>
      </c>
      <c r="BX134" s="25">
        <v>-3.0518882961038402E-6</v>
      </c>
      <c r="BY134" s="24">
        <v>-1.4632190290081101E-4</v>
      </c>
      <c r="BZ134" s="25">
        <v>0</v>
      </c>
      <c r="CA134" s="25">
        <v>2.6135942098536701E-5</v>
      </c>
      <c r="CB134" s="24">
        <v>1.4976088462459699E-4</v>
      </c>
      <c r="CC134" s="25">
        <v>-3.2515640714032399E-6</v>
      </c>
      <c r="CD134" s="25">
        <v>3.2922219133610501E-6</v>
      </c>
      <c r="CE134" s="25">
        <v>0</v>
      </c>
      <c r="CF134" s="25">
        <v>0</v>
      </c>
      <c r="CG134" s="25">
        <v>0</v>
      </c>
      <c r="CH134" s="25">
        <v>-1.8015280164935499E-8</v>
      </c>
      <c r="CI134" s="25">
        <v>9.3350523453968902E-7</v>
      </c>
      <c r="CJ134" s="25">
        <v>3.2688272515366899E-7</v>
      </c>
      <c r="CK134" s="25">
        <v>1.92559338682581E-7</v>
      </c>
      <c r="CL134" s="25">
        <v>-2.0762551982836401E-7</v>
      </c>
      <c r="CM134" s="25">
        <v>3.6532334712252698E-7</v>
      </c>
      <c r="CN134" s="25">
        <v>1.4264461622233501E-6</v>
      </c>
      <c r="CO134" s="25">
        <v>4.2455674831550298E-7</v>
      </c>
      <c r="CP134" s="25">
        <v>5.9767647767969102E-7</v>
      </c>
      <c r="CQ134" s="25">
        <v>-1.3109671072353499E-7</v>
      </c>
      <c r="CR134" s="25">
        <v>-1.9752435072183599E-8</v>
      </c>
      <c r="CS134" s="25">
        <v>1.8081281078774299E-7</v>
      </c>
      <c r="CT134" s="25">
        <v>-2.1275679274602701E-6</v>
      </c>
      <c r="CU134" s="25">
        <v>-3.2811390070296199E-6</v>
      </c>
      <c r="CV134" s="25">
        <v>7.0420958365695502E-8</v>
      </c>
      <c r="CW134" s="25">
        <v>2.0177733493986499E-6</v>
      </c>
      <c r="CX134" s="25">
        <v>1.1420920034901E-6</v>
      </c>
      <c r="CY134" s="25">
        <v>-8.2148915572061999E-7</v>
      </c>
      <c r="CZ134" s="25">
        <v>1.25665714788751E-6</v>
      </c>
      <c r="DA134" s="25">
        <v>-2.6036952708971701E-7</v>
      </c>
      <c r="DB134" s="25">
        <v>-5.0738536145006E-7</v>
      </c>
      <c r="DC134" s="25">
        <v>-1.47818906364272E-5</v>
      </c>
      <c r="DD134" s="25">
        <v>-1.57393273455861E-6</v>
      </c>
      <c r="DE134" s="25">
        <v>1.65110912331059E-5</v>
      </c>
      <c r="DF134" s="25">
        <v>-5.0612834640497897E-6</v>
      </c>
      <c r="DG134" s="25">
        <v>1.04308775722918E-6</v>
      </c>
      <c r="DH134" s="25">
        <v>7.8587152024229199E-6</v>
      </c>
      <c r="DI134" s="25">
        <v>-1.7437309505298301E-6</v>
      </c>
      <c r="DJ134" s="25">
        <v>-8.7495039229882802E-6</v>
      </c>
      <c r="DK134" s="25">
        <v>-5.8809382220919698E-6</v>
      </c>
      <c r="DL134" s="25">
        <v>-4.9556036419838402E-6</v>
      </c>
      <c r="DM134" s="25">
        <v>1.88622232138602E-5</v>
      </c>
      <c r="DN134" s="25">
        <v>8.1041146277018708E-6</v>
      </c>
      <c r="DO134" s="25">
        <v>-3.0182641956363301E-7</v>
      </c>
      <c r="DP134" s="25">
        <v>2.7784673887273002E-6</v>
      </c>
      <c r="DQ134" s="25">
        <v>-6.0731304594085003E-6</v>
      </c>
      <c r="DR134" s="25">
        <v>-2.99026580279925E-5</v>
      </c>
      <c r="DS134" s="25">
        <v>5.7896859499657603E-6</v>
      </c>
      <c r="DT134" s="25">
        <v>3.6651267827231601E-6</v>
      </c>
      <c r="DU134" s="25">
        <v>-1.9567032908724198E-5</v>
      </c>
      <c r="DV134" s="25">
        <v>-1.12013207095604E-5</v>
      </c>
      <c r="DW134" s="25">
        <v>-9.61063653019764E-6</v>
      </c>
      <c r="DX134" s="25">
        <v>5.0795532748108097E-6</v>
      </c>
      <c r="DY134" s="25">
        <v>2.7843199387085799E-5</v>
      </c>
      <c r="DZ134" s="25">
        <v>-1.1993540127395801E-5</v>
      </c>
      <c r="EA134" s="25">
        <v>-2.11368184568942E-5</v>
      </c>
      <c r="EB134" s="25">
        <v>-3.7589646104169097E-5</v>
      </c>
      <c r="EC134" s="25">
        <v>-3.5032709119218199E-5</v>
      </c>
      <c r="ED134" s="24">
        <v>3.2627761780853201E-3</v>
      </c>
      <c r="EE134" s="25">
        <v>2.2935099753169199E-6</v>
      </c>
      <c r="EF134" s="25">
        <v>-4.1213115419904401E-5</v>
      </c>
      <c r="EG134" s="25">
        <v>8.1115934583252905E-6</v>
      </c>
      <c r="EH134" s="25">
        <v>-1.1689128021913801E-5</v>
      </c>
      <c r="EI134" s="25">
        <v>-8.5320316697597905E-6</v>
      </c>
      <c r="EJ134" s="25">
        <v>4.1536766594506702E-5</v>
      </c>
      <c r="EK134" s="25">
        <v>-5.3405583120648103E-5</v>
      </c>
      <c r="EL134" s="25">
        <v>1.98504041681742E-5</v>
      </c>
      <c r="EM134" s="25">
        <v>2.3548284767202002E-6</v>
      </c>
      <c r="EN134" s="25">
        <v>5.0236343000087498E-5</v>
      </c>
      <c r="EO134" s="25">
        <v>2.9334011578958801E-5</v>
      </c>
      <c r="EP134" s="25">
        <v>1.1879770535433199E-5</v>
      </c>
      <c r="EQ134" s="25">
        <v>-2.3728344006996599E-5</v>
      </c>
      <c r="ER134" s="25">
        <v>-4.5882701664533901E-5</v>
      </c>
      <c r="ES134" s="27">
        <v>-5.7510389514699402E-5</v>
      </c>
    </row>
    <row r="135" spans="7:149" x14ac:dyDescent="0.25">
      <c r="G135" s="205"/>
      <c r="H135" s="7" t="s">
        <v>252</v>
      </c>
      <c r="I135" s="22" cm="1">
        <f t="array" aca="1" ref="I135" ca="1">INDIRECT("I"&amp;M135)*INDIRECT("I"&amp;N135)</f>
        <v>0</v>
      </c>
      <c r="J135" s="23">
        <v>0.13144826303849499</v>
      </c>
      <c r="K135" s="12" t="str">
        <f t="shared" si="9"/>
        <v>HbA1C1</v>
      </c>
      <c r="L135" s="12" t="str">
        <f t="shared" si="13"/>
        <v>COP</v>
      </c>
      <c r="M135" s="7">
        <f t="shared" si="10"/>
        <v>39</v>
      </c>
      <c r="N135" s="7">
        <f t="shared" si="11"/>
        <v>58</v>
      </c>
      <c r="P135" s="7" t="str">
        <f t="shared" si="12"/>
        <v>X</v>
      </c>
      <c r="Q135" s="7" t="str">
        <f t="shared" si="7"/>
        <v>X</v>
      </c>
      <c r="R135" s="7" t="str">
        <v>HbA1C1_COP</v>
      </c>
      <c r="S135" s="128" t="s">
        <v>252</v>
      </c>
      <c r="T135" s="25">
        <v>6.0624833843609801E-8</v>
      </c>
      <c r="U135" s="25">
        <v>-1.4086831636679799E-5</v>
      </c>
      <c r="V135" s="25">
        <v>3.4352235332565098E-6</v>
      </c>
      <c r="W135" s="25">
        <v>-2.59686458992675E-6</v>
      </c>
      <c r="X135" s="25">
        <v>6.2149297948459096E-6</v>
      </c>
      <c r="Y135" s="25">
        <v>3.0397142148321401E-5</v>
      </c>
      <c r="Z135" s="25">
        <v>3.6943748580336799E-5</v>
      </c>
      <c r="AA135" s="25">
        <v>2.9300858420033299E-5</v>
      </c>
      <c r="AB135" s="25">
        <v>-1.28044240519513E-5</v>
      </c>
      <c r="AC135" s="25">
        <v>3.3446698376330399E-6</v>
      </c>
      <c r="AD135" s="25">
        <v>-4.2929750787309401E-6</v>
      </c>
      <c r="AE135" s="25">
        <v>5.2343243037144102E-6</v>
      </c>
      <c r="AF135" s="25">
        <v>-3.1550809590520402E-6</v>
      </c>
      <c r="AG135" s="25">
        <v>-4.7022840845039698E-5</v>
      </c>
      <c r="AH135" s="25">
        <v>-3.2981746984934898E-6</v>
      </c>
      <c r="AI135" s="25">
        <v>-8.9958180135267898E-7</v>
      </c>
      <c r="AJ135" s="25">
        <v>7.7401016647989705E-6</v>
      </c>
      <c r="AK135" s="25">
        <v>-1.6453765769147599E-5</v>
      </c>
      <c r="AL135" s="25">
        <v>-3.7202357315552797E-5</v>
      </c>
      <c r="AM135" s="24">
        <v>-3.00270305965151E-4</v>
      </c>
      <c r="AN135" s="25">
        <v>-7.0575739288289203E-6</v>
      </c>
      <c r="AO135" s="25">
        <v>-1.0790469688837699E-6</v>
      </c>
      <c r="AP135" s="25">
        <v>1.7285753917757899E-5</v>
      </c>
      <c r="AQ135" s="25">
        <v>-1.4972131725601901E-6</v>
      </c>
      <c r="AR135" s="25">
        <v>0</v>
      </c>
      <c r="AS135" s="25">
        <v>2.607647531482E-5</v>
      </c>
      <c r="AT135" s="25">
        <v>8.9603089092913899E-6</v>
      </c>
      <c r="AU135" s="25">
        <v>0</v>
      </c>
      <c r="AV135" s="25">
        <v>1.46970233250649E-5</v>
      </c>
      <c r="AW135" s="25">
        <v>-9.1762182484849192E-6</v>
      </c>
      <c r="AX135" s="25">
        <v>6.4996951564179002E-6</v>
      </c>
      <c r="AY135" s="25">
        <v>0</v>
      </c>
      <c r="AZ135" s="25">
        <v>1.6457097735182799E-5</v>
      </c>
      <c r="BA135" s="25">
        <v>-4.6457565822651102E-5</v>
      </c>
      <c r="BB135" s="25">
        <v>-3.1100829649881801E-6</v>
      </c>
      <c r="BC135" s="25">
        <v>1.05572869968573E-5</v>
      </c>
      <c r="BD135" s="25">
        <v>0</v>
      </c>
      <c r="BE135" s="25">
        <v>-2.1699671358454002E-5</v>
      </c>
      <c r="BF135" s="24">
        <v>-1.15733277416138E-3</v>
      </c>
      <c r="BG135" s="25">
        <v>-1.16255427236981E-5</v>
      </c>
      <c r="BH135" s="25">
        <v>2.7727545733579099E-5</v>
      </c>
      <c r="BI135" s="25">
        <v>3.9989718998288199E-7</v>
      </c>
      <c r="BJ135" s="25">
        <v>2.5507663892688899E-5</v>
      </c>
      <c r="BK135" s="25">
        <v>-9.7437056437859502E-7</v>
      </c>
      <c r="BL135" s="25">
        <v>1.95183670236653E-5</v>
      </c>
      <c r="BM135" s="25">
        <v>-2.9029006813076199E-5</v>
      </c>
      <c r="BN135" s="25">
        <v>0</v>
      </c>
      <c r="BO135" s="24">
        <v>1.80171218814381E-4</v>
      </c>
      <c r="BP135" s="25">
        <v>-1.38331512026164E-6</v>
      </c>
      <c r="BQ135" s="25">
        <v>-2.40189239159622E-6</v>
      </c>
      <c r="BR135" s="25">
        <v>-5.5069198618371998E-5</v>
      </c>
      <c r="BS135" s="25">
        <v>3.4310541049666497E-5</v>
      </c>
      <c r="BT135" s="25">
        <v>5.6274127504191901E-5</v>
      </c>
      <c r="BU135" s="25">
        <v>-8.4280788950818903E-6</v>
      </c>
      <c r="BV135" s="25">
        <v>-2.74868958472024E-5</v>
      </c>
      <c r="BW135" s="25">
        <v>-2.8593279326604599E-6</v>
      </c>
      <c r="BX135" s="25">
        <v>-1.1210877171239299E-5</v>
      </c>
      <c r="BY135" s="24">
        <v>1.8733866210897699E-4</v>
      </c>
      <c r="BZ135" s="25">
        <v>0</v>
      </c>
      <c r="CA135" s="25">
        <v>-9.7630429538991007E-6</v>
      </c>
      <c r="CB135" s="25">
        <v>-8.0063052961790195E-5</v>
      </c>
      <c r="CC135" s="25">
        <v>1.6498161226235599E-5</v>
      </c>
      <c r="CD135" s="25">
        <v>1.2753698013037999E-5</v>
      </c>
      <c r="CE135" s="25">
        <v>0</v>
      </c>
      <c r="CF135" s="25">
        <v>0</v>
      </c>
      <c r="CG135" s="25">
        <v>0</v>
      </c>
      <c r="CH135" s="25">
        <v>2.2217006286813801E-8</v>
      </c>
      <c r="CI135" s="25">
        <v>-1.6874126803558399E-7</v>
      </c>
      <c r="CJ135" s="25">
        <v>1.4873994218892699E-7</v>
      </c>
      <c r="CK135" s="25">
        <v>-3.17963069388553E-7</v>
      </c>
      <c r="CL135" s="25">
        <v>-3.24817190563022E-7</v>
      </c>
      <c r="CM135" s="25">
        <v>-3.2263198920930099E-8</v>
      </c>
      <c r="CN135" s="25">
        <v>1.6217720267184901E-7</v>
      </c>
      <c r="CO135" s="25">
        <v>-4.3819487601135902E-7</v>
      </c>
      <c r="CP135" s="25">
        <v>1.7324511990227699E-7</v>
      </c>
      <c r="CQ135" s="25">
        <v>-3.0390562758814902E-7</v>
      </c>
      <c r="CR135" s="25">
        <v>1.4207755769929401E-7</v>
      </c>
      <c r="CS135" s="25">
        <v>3.3816976273609101E-7</v>
      </c>
      <c r="CT135" s="25">
        <v>1.7303415658325901E-6</v>
      </c>
      <c r="CU135" s="25">
        <v>1.4257389689781899E-7</v>
      </c>
      <c r="CV135" s="25">
        <v>-8.4071031622593997E-8</v>
      </c>
      <c r="CW135" s="25">
        <v>2.18565659174845E-7</v>
      </c>
      <c r="CX135" s="25">
        <v>5.4735954869578002E-7</v>
      </c>
      <c r="CY135" s="25">
        <v>6.8877775919773299E-8</v>
      </c>
      <c r="CZ135" s="25">
        <v>6.8530273965146798E-7</v>
      </c>
      <c r="DA135" s="25">
        <v>3.6511744855416397E-8</v>
      </c>
      <c r="DB135" s="25">
        <v>-3.1449165788535101E-7</v>
      </c>
      <c r="DC135" s="25">
        <v>3.96848649602949E-7</v>
      </c>
      <c r="DD135" s="25">
        <v>3.3693664921615498E-6</v>
      </c>
      <c r="DE135" s="25">
        <v>-2.95721534906307E-6</v>
      </c>
      <c r="DF135" s="25">
        <v>9.4476399167434005E-7</v>
      </c>
      <c r="DG135" s="25">
        <v>-1.58072360952252E-6</v>
      </c>
      <c r="DH135" s="25">
        <v>-7.4983402104189101E-6</v>
      </c>
      <c r="DI135" s="25">
        <v>-6.8570651129183197E-6</v>
      </c>
      <c r="DJ135" s="25">
        <v>-1.03924088572477E-6</v>
      </c>
      <c r="DK135" s="25">
        <v>-2.8930957983776201E-6</v>
      </c>
      <c r="DL135" s="25">
        <v>2.24882296660559E-5</v>
      </c>
      <c r="DM135" s="25">
        <v>-4.1325310706896999E-7</v>
      </c>
      <c r="DN135" s="25">
        <v>-7.5950836471229801E-7</v>
      </c>
      <c r="DO135" s="25">
        <v>1.45869843670939E-6</v>
      </c>
      <c r="DP135" s="25">
        <v>4.8393827499541197E-6</v>
      </c>
      <c r="DQ135" s="25">
        <v>1.42585331841067E-6</v>
      </c>
      <c r="DR135" s="25">
        <v>-3.3103024101399599E-5</v>
      </c>
      <c r="DS135" s="25">
        <v>-9.14421691062111E-6</v>
      </c>
      <c r="DT135" s="24">
        <v>-2.1184192860198599E-4</v>
      </c>
      <c r="DU135" s="25">
        <v>-1.8852545729239602E-5</v>
      </c>
      <c r="DV135" s="25">
        <v>-1.5438395005790301E-5</v>
      </c>
      <c r="DW135" s="25">
        <v>-1.20868249762433E-5</v>
      </c>
      <c r="DX135" s="25">
        <v>1.3570924201782399E-5</v>
      </c>
      <c r="DY135" s="25">
        <v>-1.26963504522044E-5</v>
      </c>
      <c r="DZ135" s="25">
        <v>5.1590204510694099E-6</v>
      </c>
      <c r="EA135" s="25">
        <v>1.4825583511036899E-5</v>
      </c>
      <c r="EB135" s="25">
        <v>9.7471009322869898E-6</v>
      </c>
      <c r="EC135" s="25">
        <v>-7.0165750006433002E-6</v>
      </c>
      <c r="ED135" s="25">
        <v>2.2935099753166099E-6</v>
      </c>
      <c r="EE135" s="24">
        <v>1.3316693630476199E-3</v>
      </c>
      <c r="EF135" s="25">
        <v>-3.3209074013209E-5</v>
      </c>
      <c r="EG135" s="25">
        <v>-1.5168505574634899E-5</v>
      </c>
      <c r="EH135" s="25">
        <v>1.4111798185594499E-5</v>
      </c>
      <c r="EI135" s="25">
        <v>-2.6871883869619301E-5</v>
      </c>
      <c r="EJ135" s="25">
        <v>-4.8126331689525997E-5</v>
      </c>
      <c r="EK135" s="25">
        <v>1.1891068087343299E-5</v>
      </c>
      <c r="EL135" s="25">
        <v>1.44059978714069E-5</v>
      </c>
      <c r="EM135" s="25">
        <v>-3.02183177869196E-5</v>
      </c>
      <c r="EN135" s="25">
        <v>5.6381464910670999E-6</v>
      </c>
      <c r="EO135" s="25">
        <v>1.6564923191989099E-5</v>
      </c>
      <c r="EP135" s="25">
        <v>-1.77266646466185E-5</v>
      </c>
      <c r="EQ135" s="25">
        <v>-2.5337012558933001E-5</v>
      </c>
      <c r="ER135" s="24">
        <v>-2.41259054883867E-4</v>
      </c>
      <c r="ES135" s="27">
        <v>2.0030217218607101E-5</v>
      </c>
    </row>
    <row r="136" spans="7:149" x14ac:dyDescent="0.25">
      <c r="G136" s="205"/>
      <c r="H136" s="7" t="s">
        <v>253</v>
      </c>
      <c r="I136" s="22" cm="1">
        <f t="array" aca="1" ref="I136" ca="1">INDIRECT("I"&amp;M136)*INDIRECT("I"&amp;N136)</f>
        <v>0</v>
      </c>
      <c r="J136" s="23">
        <v>-0.29220638977434299</v>
      </c>
      <c r="K136" s="12" t="str">
        <f t="shared" si="9"/>
        <v>PuF</v>
      </c>
      <c r="L136" s="12" t="str">
        <f t="shared" si="13"/>
        <v>Str</v>
      </c>
      <c r="M136" s="7">
        <f t="shared" si="10"/>
        <v>77</v>
      </c>
      <c r="N136" s="7">
        <f t="shared" si="11"/>
        <v>81</v>
      </c>
      <c r="P136" s="7" t="str">
        <f t="shared" si="12"/>
        <v>X</v>
      </c>
      <c r="Q136" s="7" t="str">
        <f t="shared" si="7"/>
        <v>X</v>
      </c>
      <c r="R136" s="7" t="str">
        <v>PuF_Str</v>
      </c>
      <c r="S136" s="128" t="s">
        <v>253</v>
      </c>
      <c r="T136" s="25">
        <v>1.83484833285439E-6</v>
      </c>
      <c r="U136" s="25">
        <v>-2.46813218913263E-5</v>
      </c>
      <c r="V136" s="25">
        <v>1.7536322449631601E-5</v>
      </c>
      <c r="W136" s="25">
        <v>3.6109082012729399E-6</v>
      </c>
      <c r="X136" s="25">
        <v>-3.14070461527116E-6</v>
      </c>
      <c r="Y136" s="25">
        <v>5.7991983841994799E-5</v>
      </c>
      <c r="Z136" s="25">
        <v>6.3605426804859397E-5</v>
      </c>
      <c r="AA136" s="25">
        <v>-6.6508148213179298E-7</v>
      </c>
      <c r="AB136" s="25">
        <v>-5.2721098630784901E-6</v>
      </c>
      <c r="AC136" s="25">
        <v>-4.0345126579141402E-5</v>
      </c>
      <c r="AD136" s="25">
        <v>3.71496374064695E-6</v>
      </c>
      <c r="AE136" s="25">
        <v>-5.1890336642667501E-6</v>
      </c>
      <c r="AF136" s="25">
        <v>2.6450617395425099E-6</v>
      </c>
      <c r="AG136" s="25">
        <v>4.6742460411901401E-5</v>
      </c>
      <c r="AH136" s="25">
        <v>-3.3714517201904999E-6</v>
      </c>
      <c r="AI136" s="25">
        <v>-3.64802893483423E-5</v>
      </c>
      <c r="AJ136" s="25">
        <v>-1.01124244127719E-5</v>
      </c>
      <c r="AK136" s="25">
        <v>1.75028501308368E-5</v>
      </c>
      <c r="AL136" s="25">
        <v>-5.0198127735867696E-6</v>
      </c>
      <c r="AM136" s="25">
        <v>-9.7218484452007003E-6</v>
      </c>
      <c r="AN136" s="25">
        <v>8.7882952007573692E-6</v>
      </c>
      <c r="AO136" s="25">
        <v>-1.39620197797354E-5</v>
      </c>
      <c r="AP136" s="25">
        <v>-2.94872750692953E-6</v>
      </c>
      <c r="AQ136" s="25">
        <v>-6.03686371297132E-7</v>
      </c>
      <c r="AR136" s="25">
        <v>0</v>
      </c>
      <c r="AS136" s="25">
        <v>3.7759734506221601E-5</v>
      </c>
      <c r="AT136" s="25">
        <v>8.9457280708346007E-5</v>
      </c>
      <c r="AU136" s="25">
        <v>0</v>
      </c>
      <c r="AV136" s="25">
        <v>2.6234314516721999E-5</v>
      </c>
      <c r="AW136" s="25">
        <v>-6.8765977097166699E-6</v>
      </c>
      <c r="AX136" s="25">
        <v>6.4644808451484699E-5</v>
      </c>
      <c r="AY136" s="25">
        <v>0</v>
      </c>
      <c r="AZ136" s="25">
        <v>3.4834601048713999E-5</v>
      </c>
      <c r="BA136" s="24">
        <v>2.1849636783437699E-4</v>
      </c>
      <c r="BB136" s="25">
        <v>-4.6543801074999403E-5</v>
      </c>
      <c r="BC136" s="25">
        <v>1.16111252612916E-5</v>
      </c>
      <c r="BD136" s="25">
        <v>0</v>
      </c>
      <c r="BE136" s="25">
        <v>6.1397043897173001E-5</v>
      </c>
      <c r="BF136" s="25">
        <v>-4.4550703011155399E-5</v>
      </c>
      <c r="BG136" s="25">
        <v>-3.8862487924004797E-5</v>
      </c>
      <c r="BH136" s="24">
        <v>2.5873371355555902E-4</v>
      </c>
      <c r="BI136" s="25">
        <v>-1.1611683371901101E-5</v>
      </c>
      <c r="BJ136" s="25">
        <v>4.4790015435488198E-5</v>
      </c>
      <c r="BK136" s="25">
        <v>1.5763885691665999E-5</v>
      </c>
      <c r="BL136" s="25">
        <v>1.9980222268955701E-5</v>
      </c>
      <c r="BM136" s="25">
        <v>3.7074273623574401E-6</v>
      </c>
      <c r="BN136" s="25">
        <v>0</v>
      </c>
      <c r="BO136" s="25">
        <v>7.1393874297474302E-5</v>
      </c>
      <c r="BP136" s="25">
        <v>-1.8528726731550701E-6</v>
      </c>
      <c r="BQ136" s="25">
        <v>-1.06465254701732E-5</v>
      </c>
      <c r="BR136" s="25">
        <v>2.2722110595115701E-5</v>
      </c>
      <c r="BS136" s="25">
        <v>-5.7747611032209403E-5</v>
      </c>
      <c r="BT136" s="25">
        <v>1.7130871406412E-6</v>
      </c>
      <c r="BU136" s="25">
        <v>1.1156880722938401E-5</v>
      </c>
      <c r="BV136" s="25">
        <v>-8.85123757365119E-5</v>
      </c>
      <c r="BW136" s="25">
        <v>-3.5013841498415599E-6</v>
      </c>
      <c r="BX136" s="25">
        <v>8.2243998124141205E-6</v>
      </c>
      <c r="BY136" s="24">
        <v>3.58744935899203E-3</v>
      </c>
      <c r="BZ136" s="25">
        <v>0</v>
      </c>
      <c r="CA136" s="25">
        <v>-1.98701632857077E-5</v>
      </c>
      <c r="CB136" s="25">
        <v>-3.8340442163902703E-5</v>
      </c>
      <c r="CC136" s="24">
        <v>-2.1151087962265999E-4</v>
      </c>
      <c r="CD136" s="25">
        <v>-2.55017435298391E-5</v>
      </c>
      <c r="CE136" s="25">
        <v>0</v>
      </c>
      <c r="CF136" s="25">
        <v>0</v>
      </c>
      <c r="CG136" s="25">
        <v>0</v>
      </c>
      <c r="CH136" s="25">
        <v>-7.9988743748665893E-9</v>
      </c>
      <c r="CI136" s="25">
        <v>1.21891221228321E-6</v>
      </c>
      <c r="CJ136" s="25">
        <v>-1.1710143678773599E-6</v>
      </c>
      <c r="CK136" s="25">
        <v>-4.9384231578052997E-7</v>
      </c>
      <c r="CL136" s="25">
        <v>-5.8685249509065898E-7</v>
      </c>
      <c r="CM136" s="25">
        <v>-1.4305343160572599E-6</v>
      </c>
      <c r="CN136" s="25">
        <v>4.9371958527000203E-8</v>
      </c>
      <c r="CO136" s="25">
        <v>-8.8896085864581495E-7</v>
      </c>
      <c r="CP136" s="25">
        <v>2.1606019632133199E-7</v>
      </c>
      <c r="CQ136" s="25">
        <v>5.2424665677758002E-8</v>
      </c>
      <c r="CR136" s="25">
        <v>-4.0922080931323599E-9</v>
      </c>
      <c r="CS136" s="25">
        <v>1.25214368494979E-6</v>
      </c>
      <c r="CT136" s="25">
        <v>3.2545010894126098E-7</v>
      </c>
      <c r="CU136" s="25">
        <v>1.52180326818237E-7</v>
      </c>
      <c r="CV136" s="25">
        <v>-1.4955641495954699E-7</v>
      </c>
      <c r="CW136" s="25">
        <v>-9.2345820725854693E-5</v>
      </c>
      <c r="CX136" s="25">
        <v>-3.18950051434474E-6</v>
      </c>
      <c r="CY136" s="25">
        <v>-4.0811121567725401E-7</v>
      </c>
      <c r="CZ136" s="25">
        <v>-4.54852522862085E-7</v>
      </c>
      <c r="DA136" s="25">
        <v>2.5727286099757598E-6</v>
      </c>
      <c r="DB136" s="25">
        <v>1.10256235646047E-5</v>
      </c>
      <c r="DC136" s="25">
        <v>1.6512702669593701E-5</v>
      </c>
      <c r="DD136" s="25">
        <v>-1.3132841113059299E-6</v>
      </c>
      <c r="DE136" s="25">
        <v>-4.6498764914051499E-5</v>
      </c>
      <c r="DF136" s="25">
        <v>1.5235943077338599E-5</v>
      </c>
      <c r="DG136" s="25">
        <v>-1.1925657797396199E-7</v>
      </c>
      <c r="DH136" s="25">
        <v>3.84693939840647E-5</v>
      </c>
      <c r="DI136" s="25">
        <v>-8.3996016877571305E-6</v>
      </c>
      <c r="DJ136" s="25">
        <v>4.55084581838939E-5</v>
      </c>
      <c r="DK136" s="25">
        <v>7.5332662987983403E-6</v>
      </c>
      <c r="DL136" s="25">
        <v>4.0040273186587599E-5</v>
      </c>
      <c r="DM136" s="25">
        <v>4.9831979410457602E-6</v>
      </c>
      <c r="DN136" s="25">
        <v>-3.48607645708674E-6</v>
      </c>
      <c r="DO136" s="25">
        <v>-1.1101708493546801E-5</v>
      </c>
      <c r="DP136" s="25">
        <v>-1.06522186135528E-5</v>
      </c>
      <c r="DQ136" s="25">
        <v>2.95178524636243E-5</v>
      </c>
      <c r="DR136" s="25">
        <v>-3.04702684149437E-6</v>
      </c>
      <c r="DS136" s="25">
        <v>4.7030151798062302E-5</v>
      </c>
      <c r="DT136" s="25">
        <v>2.5168654387641101E-5</v>
      </c>
      <c r="DU136" s="24">
        <v>-1.29943955938753E-4</v>
      </c>
      <c r="DV136" s="25">
        <v>-5.6835259843093298E-5</v>
      </c>
      <c r="DW136" s="25">
        <v>-1.6748672328960899E-5</v>
      </c>
      <c r="DX136" s="25">
        <v>-2.55580250664144E-5</v>
      </c>
      <c r="DY136" s="25">
        <v>-1.4233541688889699E-5</v>
      </c>
      <c r="DZ136" s="25">
        <v>2.4678215586784102E-5</v>
      </c>
      <c r="EA136" s="25">
        <v>5.4043672596588997E-5</v>
      </c>
      <c r="EB136" s="25">
        <v>7.2939412987846694E-5</v>
      </c>
      <c r="EC136" s="25">
        <v>6.3450022362356999E-5</v>
      </c>
      <c r="ED136" s="25">
        <v>-4.1213115419904401E-5</v>
      </c>
      <c r="EE136" s="25">
        <v>-3.3209074013204203E-5</v>
      </c>
      <c r="EF136" s="24">
        <v>9.4512119709664905E-3</v>
      </c>
      <c r="EG136" s="25">
        <v>-4.5302309110984402E-5</v>
      </c>
      <c r="EH136" s="25">
        <v>-4.17182939749003E-5</v>
      </c>
      <c r="EI136" s="25">
        <v>-1.2980006379174899E-5</v>
      </c>
      <c r="EJ136" s="24">
        <v>-1.06470488857819E-4</v>
      </c>
      <c r="EK136" s="25">
        <v>7.2412588168928101E-6</v>
      </c>
      <c r="EL136" s="25">
        <v>-1.4470300059640401E-5</v>
      </c>
      <c r="EM136" s="25">
        <v>-6.9040165088225401E-5</v>
      </c>
      <c r="EN136" s="24">
        <v>-4.4235539456735098E-4</v>
      </c>
      <c r="EO136" s="25">
        <v>3.0788193831953001E-5</v>
      </c>
      <c r="EP136" s="25">
        <v>4.3231432735330703E-5</v>
      </c>
      <c r="EQ136" s="25">
        <v>-6.4021063689487102E-6</v>
      </c>
      <c r="ER136" s="24">
        <v>1.0865342506719E-3</v>
      </c>
      <c r="ES136" s="27">
        <v>-6.91660979982682E-5</v>
      </c>
    </row>
    <row r="137" spans="7:149" x14ac:dyDescent="0.25">
      <c r="G137" s="205"/>
      <c r="H137" s="7" t="s">
        <v>254</v>
      </c>
      <c r="I137" s="22" cm="1">
        <f t="array" aca="1" ref="I137" ca="1">INDIRECT("I"&amp;M137)*INDIRECT("I"&amp;N137)</f>
        <v>0</v>
      </c>
      <c r="J137" s="23">
        <v>-0.28415126853549399</v>
      </c>
      <c r="K137" s="12" t="str">
        <f t="shared" ref="K137:K149" si="14">LEFT(H137,FIND("_",H137)-1)</f>
        <v>Can</v>
      </c>
      <c r="L137" s="12" t="str">
        <f t="shared" si="13"/>
        <v>Epi</v>
      </c>
      <c r="M137" s="7">
        <f t="shared" si="10"/>
        <v>55</v>
      </c>
      <c r="N137" s="7">
        <f t="shared" si="11"/>
        <v>64</v>
      </c>
      <c r="P137" s="7" t="str">
        <f t="shared" si="12"/>
        <v>X</v>
      </c>
      <c r="Q137" s="7" t="str">
        <f t="shared" si="7"/>
        <v>X</v>
      </c>
      <c r="R137" s="7" t="str">
        <v>Can_Epi</v>
      </c>
      <c r="S137" s="128" t="s">
        <v>254</v>
      </c>
      <c r="T137" s="25">
        <v>-2.08146601559732E-6</v>
      </c>
      <c r="U137" s="25">
        <v>2.7613821503382201E-5</v>
      </c>
      <c r="V137" s="25">
        <v>-1.4574518129517399E-6</v>
      </c>
      <c r="W137" s="25">
        <v>5.5640174306917899E-6</v>
      </c>
      <c r="X137" s="25">
        <v>-3.1283738354001702E-6</v>
      </c>
      <c r="Y137" s="25">
        <v>2.96467258888645E-5</v>
      </c>
      <c r="Z137" s="25">
        <v>-1.44625006019987E-5</v>
      </c>
      <c r="AA137" s="25">
        <v>-4.17967638888633E-7</v>
      </c>
      <c r="AB137" s="25">
        <v>-3.46285398401759E-7</v>
      </c>
      <c r="AC137" s="25">
        <v>4.9885399948214701E-6</v>
      </c>
      <c r="AD137" s="25">
        <v>-4.9700921237916797E-6</v>
      </c>
      <c r="AE137" s="25">
        <v>-1.16456078060963E-6</v>
      </c>
      <c r="AF137" s="25">
        <v>-7.37537920015614E-6</v>
      </c>
      <c r="AG137" s="25">
        <v>-3.63848214558491E-6</v>
      </c>
      <c r="AH137" s="25">
        <v>1.49178904788949E-7</v>
      </c>
      <c r="AI137" s="25">
        <v>9.6795133242252793E-6</v>
      </c>
      <c r="AJ137" s="25">
        <v>-8.9296424835860495E-6</v>
      </c>
      <c r="AK137" s="25">
        <v>1.36434463528573E-5</v>
      </c>
      <c r="AL137" s="25">
        <v>-4.0187724549642601E-5</v>
      </c>
      <c r="AM137" s="25">
        <v>7.2493337293133398E-7</v>
      </c>
      <c r="AN137" s="25">
        <v>-2.5088542509245498E-5</v>
      </c>
      <c r="AO137" s="25">
        <v>-4.4172947237771702E-6</v>
      </c>
      <c r="AP137" s="25">
        <v>-8.2728059065358007E-6</v>
      </c>
      <c r="AQ137" s="25">
        <v>5.8167143832364204E-6</v>
      </c>
      <c r="AR137" s="25">
        <v>0</v>
      </c>
      <c r="AS137" s="25">
        <v>6.1847494676784201E-5</v>
      </c>
      <c r="AT137" s="25">
        <v>4.5857129214919402E-5</v>
      </c>
      <c r="AU137" s="25">
        <v>0</v>
      </c>
      <c r="AV137" s="25">
        <v>-7.2350107795591701E-6</v>
      </c>
      <c r="AW137" s="25">
        <v>2.8133824870354801E-5</v>
      </c>
      <c r="AX137" s="25">
        <v>3.4684277377008801E-5</v>
      </c>
      <c r="AY137" s="25">
        <v>0</v>
      </c>
      <c r="AZ137" s="25">
        <v>2.5351140388963301E-5</v>
      </c>
      <c r="BA137" s="24">
        <v>1.92512808151641E-4</v>
      </c>
      <c r="BB137" s="25">
        <v>-1.0680743524591601E-5</v>
      </c>
      <c r="BC137" s="24">
        <v>-4.0559737465928699E-4</v>
      </c>
      <c r="BD137" s="25">
        <v>0</v>
      </c>
      <c r="BE137" s="25">
        <v>1.9185851033119301E-5</v>
      </c>
      <c r="BF137" s="25">
        <v>-3.0170727331552598E-5</v>
      </c>
      <c r="BG137" s="25">
        <v>2.1018657495281402E-6</v>
      </c>
      <c r="BH137" s="25">
        <v>8.4279431596960093E-6</v>
      </c>
      <c r="BI137" s="25">
        <v>6.6135878503438203E-6</v>
      </c>
      <c r="BJ137" s="25">
        <v>-4.38002191595657E-5</v>
      </c>
      <c r="BK137" s="25">
        <v>-5.4775629637074998E-6</v>
      </c>
      <c r="BL137" s="24">
        <v>-1.2709909687555799E-3</v>
      </c>
      <c r="BM137" s="24">
        <v>1.6433847186018801E-4</v>
      </c>
      <c r="BN137" s="25">
        <v>0</v>
      </c>
      <c r="BO137" s="25">
        <v>-5.1418534845138801E-5</v>
      </c>
      <c r="BP137" s="25">
        <v>8.6597513976908005E-6</v>
      </c>
      <c r="BQ137" s="25">
        <v>2.29833343290158E-5</v>
      </c>
      <c r="BR137" s="25">
        <v>3.09873940402207E-5</v>
      </c>
      <c r="BS137" s="25">
        <v>-2.9375672502346502E-6</v>
      </c>
      <c r="BT137" s="25">
        <v>-5.3183396906683303E-5</v>
      </c>
      <c r="BU137" s="25">
        <v>3.7619522054355002E-6</v>
      </c>
      <c r="BV137" s="25">
        <v>-5.1491651821182003E-5</v>
      </c>
      <c r="BW137" s="25">
        <v>-2.49107276605743E-6</v>
      </c>
      <c r="BX137" s="25">
        <v>1.8664047226651E-6</v>
      </c>
      <c r="BY137" s="25">
        <v>7.5620999982367701E-5</v>
      </c>
      <c r="BZ137" s="25">
        <v>0</v>
      </c>
      <c r="CA137" s="25">
        <v>3.8971975653899498E-5</v>
      </c>
      <c r="CB137" s="25">
        <v>-3.3197761353719701E-5</v>
      </c>
      <c r="CC137" s="25">
        <v>5.2007074749201598E-5</v>
      </c>
      <c r="CD137" s="25">
        <v>-8.1649220512839695E-6</v>
      </c>
      <c r="CE137" s="25">
        <v>0</v>
      </c>
      <c r="CF137" s="25">
        <v>0</v>
      </c>
      <c r="CG137" s="25">
        <v>0</v>
      </c>
      <c r="CH137" s="25">
        <v>-6.9226804933999903E-8</v>
      </c>
      <c r="CI137" s="25">
        <v>5.9009251041483599E-7</v>
      </c>
      <c r="CJ137" s="25">
        <v>4.4082538031311497E-7</v>
      </c>
      <c r="CK137" s="25">
        <v>-8.4311970379805796E-7</v>
      </c>
      <c r="CL137" s="25">
        <v>6.19132722274424E-7</v>
      </c>
      <c r="CM137" s="25">
        <v>-5.4334500846487302E-7</v>
      </c>
      <c r="CN137" s="25">
        <v>-3.2060830976375898E-7</v>
      </c>
      <c r="CO137" s="25">
        <v>2.9913855908649798E-7</v>
      </c>
      <c r="CP137" s="25">
        <v>-3.4425891950547102E-7</v>
      </c>
      <c r="CQ137" s="25">
        <v>8.9356207971011498E-8</v>
      </c>
      <c r="CR137" s="25">
        <v>4.0490028513648698E-7</v>
      </c>
      <c r="CS137" s="25">
        <v>6.5121473770275496E-7</v>
      </c>
      <c r="CT137" s="25">
        <v>3.7758533274085201E-7</v>
      </c>
      <c r="CU137" s="25">
        <v>-2.1718774467141599E-7</v>
      </c>
      <c r="CV137" s="25">
        <v>4.40125964022945E-6</v>
      </c>
      <c r="CW137" s="25">
        <v>-3.4084400785460198E-7</v>
      </c>
      <c r="CX137" s="25">
        <v>-2.3031347263165299E-6</v>
      </c>
      <c r="CY137" s="25">
        <v>-8.8555067338431001E-7</v>
      </c>
      <c r="CZ137" s="25">
        <v>2.7387331253153698E-8</v>
      </c>
      <c r="DA137" s="25">
        <v>-6.8198227907171204E-8</v>
      </c>
      <c r="DB137" s="25">
        <v>9.0332722644053296E-6</v>
      </c>
      <c r="DC137" s="25">
        <v>-6.5590118562996701E-6</v>
      </c>
      <c r="DD137" s="25">
        <v>-1.35141340045711E-7</v>
      </c>
      <c r="DE137" s="25">
        <v>-2.98128757140415E-6</v>
      </c>
      <c r="DF137" s="25">
        <v>-8.39404807899273E-6</v>
      </c>
      <c r="DG137" s="25">
        <v>-2.1982351274882599E-6</v>
      </c>
      <c r="DH137" s="25">
        <v>-6.9522773483520099E-6</v>
      </c>
      <c r="DI137" s="25">
        <v>8.8504367406424398E-7</v>
      </c>
      <c r="DJ137" s="25">
        <v>-1.42943288142066E-5</v>
      </c>
      <c r="DK137" s="25">
        <v>5.1659360087934303E-6</v>
      </c>
      <c r="DL137" s="25">
        <v>-2.4888101138063402E-5</v>
      </c>
      <c r="DM137" s="25">
        <v>6.01233593805628E-6</v>
      </c>
      <c r="DN137" s="25">
        <v>3.4145710698103902E-6</v>
      </c>
      <c r="DO137" s="25">
        <v>-6.5022659960808301E-6</v>
      </c>
      <c r="DP137" s="25">
        <v>-3.7877650463826001E-6</v>
      </c>
      <c r="DQ137" s="25">
        <v>1.97695385669451E-5</v>
      </c>
      <c r="DR137" s="25">
        <v>-4.6933302882222498E-6</v>
      </c>
      <c r="DS137" s="25">
        <v>6.2654619885032097E-6</v>
      </c>
      <c r="DT137" s="25">
        <v>1.7785809098131799E-5</v>
      </c>
      <c r="DU137" s="25">
        <v>3.5271447124853601E-6</v>
      </c>
      <c r="DV137" s="25">
        <v>-2.7386045038822201E-5</v>
      </c>
      <c r="DW137" s="25">
        <v>-8.8353634207041199E-5</v>
      </c>
      <c r="DX137" s="25">
        <v>-4.8852707443231399E-6</v>
      </c>
      <c r="DY137" s="24">
        <v>-2.9156666505760598E-4</v>
      </c>
      <c r="DZ137" s="25">
        <v>2.1826271221187101E-5</v>
      </c>
      <c r="EA137" s="25">
        <v>-7.7353191752166598E-5</v>
      </c>
      <c r="EB137" s="25">
        <v>-4.0856451051359297E-5</v>
      </c>
      <c r="EC137" s="25">
        <v>-8.8051926740220006E-5</v>
      </c>
      <c r="ED137" s="25">
        <v>8.1115934583250906E-6</v>
      </c>
      <c r="EE137" s="25">
        <v>-1.51685055746335E-5</v>
      </c>
      <c r="EF137" s="25">
        <v>-4.5302309110981197E-5</v>
      </c>
      <c r="EG137" s="24">
        <v>3.09922906436348E-3</v>
      </c>
      <c r="EH137" s="25">
        <v>2.4342106434956201E-5</v>
      </c>
      <c r="EI137" s="25">
        <v>-9.6283354075037695E-6</v>
      </c>
      <c r="EJ137" s="25">
        <v>-3.5569945885864098E-5</v>
      </c>
      <c r="EK137" s="25">
        <v>-4.3129610897737697E-5</v>
      </c>
      <c r="EL137" s="25">
        <v>-1.38171138602424E-5</v>
      </c>
      <c r="EM137" s="24">
        <v>-1.3435700286856001E-4</v>
      </c>
      <c r="EN137" s="25">
        <v>-1.59242139612884E-5</v>
      </c>
      <c r="EO137" s="25">
        <v>-2.0329806507962099E-6</v>
      </c>
      <c r="EP137" s="25">
        <v>1.41701836293568E-5</v>
      </c>
      <c r="EQ137" s="25">
        <v>-6.1547254649519406E-5</v>
      </c>
      <c r="ER137" s="25">
        <v>-4.1821431561778201E-5</v>
      </c>
      <c r="ES137" s="27">
        <v>5.3027905666445301E-5</v>
      </c>
    </row>
    <row r="138" spans="7:149" x14ac:dyDescent="0.25">
      <c r="G138" s="205"/>
      <c r="H138" s="7" t="s">
        <v>255</v>
      </c>
      <c r="I138" s="22" cm="1">
        <f t="array" aca="1" ref="I138" ca="1">INDIRECT("I"&amp;M138)*INDIRECT("I"&amp;N138)</f>
        <v>0</v>
      </c>
      <c r="J138" s="23">
        <v>-0.31068773942806499</v>
      </c>
      <c r="K138" s="12" t="str">
        <f t="shared" si="14"/>
        <v>Hem</v>
      </c>
      <c r="L138" s="12" t="str">
        <f t="shared" si="13"/>
        <v>HF</v>
      </c>
      <c r="M138" s="7">
        <f t="shared" si="10"/>
        <v>65</v>
      </c>
      <c r="N138" s="7">
        <f t="shared" si="11"/>
        <v>67</v>
      </c>
      <c r="P138" s="7" t="str">
        <f t="shared" si="12"/>
        <v>X</v>
      </c>
      <c r="Q138" s="7" t="str">
        <f t="shared" si="7"/>
        <v>X</v>
      </c>
      <c r="R138" s="7" t="str">
        <v>Hem_HF</v>
      </c>
      <c r="S138" s="128" t="s">
        <v>255</v>
      </c>
      <c r="T138" s="25">
        <v>-9.8264139081165696E-7</v>
      </c>
      <c r="U138" s="25">
        <v>-3.4997744751620201E-5</v>
      </c>
      <c r="V138" s="25">
        <v>1.9710664255938998E-6</v>
      </c>
      <c r="W138" s="25">
        <v>3.72683849497529E-6</v>
      </c>
      <c r="X138" s="25">
        <v>-1.2226286906322801E-5</v>
      </c>
      <c r="Y138" s="25">
        <v>8.7269440050173096E-6</v>
      </c>
      <c r="Z138" s="25">
        <v>-1.6208912443080501E-5</v>
      </c>
      <c r="AA138" s="25">
        <v>3.2419527540508499E-6</v>
      </c>
      <c r="AB138" s="25">
        <v>-8.5819000767216405E-6</v>
      </c>
      <c r="AC138" s="25">
        <v>2.0402743432552101E-5</v>
      </c>
      <c r="AD138" s="25">
        <v>1.0565493038490499E-6</v>
      </c>
      <c r="AE138" s="25">
        <v>7.6024417114597496E-6</v>
      </c>
      <c r="AF138" s="25">
        <v>-1.0769147878916499E-5</v>
      </c>
      <c r="AG138" s="25">
        <v>7.4246641247211398E-5</v>
      </c>
      <c r="AH138" s="25">
        <v>-6.1100474966164302E-6</v>
      </c>
      <c r="AI138" s="25">
        <v>-4.4748048669691696E-6</v>
      </c>
      <c r="AJ138" s="25">
        <v>1.0346813571855E-5</v>
      </c>
      <c r="AK138" s="25">
        <v>-3.6828201874701598E-6</v>
      </c>
      <c r="AL138" s="25">
        <v>8.6993451260692004E-6</v>
      </c>
      <c r="AM138" s="25">
        <v>-2.0645486323210001E-5</v>
      </c>
      <c r="AN138" s="25">
        <v>-4.6982933260279902E-7</v>
      </c>
      <c r="AO138" s="25">
        <v>4.4163060990278798E-6</v>
      </c>
      <c r="AP138" s="25">
        <v>-3.2973648248009401E-5</v>
      </c>
      <c r="AQ138" s="25">
        <v>-1.20982194067724E-7</v>
      </c>
      <c r="AR138" s="25">
        <v>0</v>
      </c>
      <c r="AS138" s="25">
        <v>1.27872773915872E-5</v>
      </c>
      <c r="AT138" s="25">
        <v>3.0226058484328801E-5</v>
      </c>
      <c r="AU138" s="25">
        <v>0</v>
      </c>
      <c r="AV138" s="25">
        <v>-1.1491413402371399E-5</v>
      </c>
      <c r="AW138" s="25">
        <v>4.4526240963089502E-5</v>
      </c>
      <c r="AX138" s="25">
        <v>1.2980878204202901E-5</v>
      </c>
      <c r="AY138" s="25">
        <v>0</v>
      </c>
      <c r="AZ138" s="25">
        <v>4.7330426970603702E-6</v>
      </c>
      <c r="BA138" s="25">
        <v>-1.45166878441203E-5</v>
      </c>
      <c r="BB138" s="25">
        <v>-1.2154545011552599E-5</v>
      </c>
      <c r="BC138" s="25">
        <v>-1.8612081073272601E-5</v>
      </c>
      <c r="BD138" s="25">
        <v>0</v>
      </c>
      <c r="BE138" s="25">
        <v>5.4204795899200202E-5</v>
      </c>
      <c r="BF138" s="25">
        <v>-4.4087884730999601E-6</v>
      </c>
      <c r="BG138" s="25">
        <v>-4.4969720143040804E-6</v>
      </c>
      <c r="BH138" s="25">
        <v>6.9609350542280699E-5</v>
      </c>
      <c r="BI138" s="25">
        <v>5.6616339010644602E-6</v>
      </c>
      <c r="BJ138" s="25">
        <v>1.3681662265021401E-5</v>
      </c>
      <c r="BK138" s="25">
        <v>4.3198862719277499E-6</v>
      </c>
      <c r="BL138" s="25">
        <v>7.9682572647897594E-5</v>
      </c>
      <c r="BM138" s="24">
        <v>-2.1659480136123799E-4</v>
      </c>
      <c r="BN138" s="25">
        <v>0</v>
      </c>
      <c r="BO138" s="24">
        <v>-1.6871251320262401E-4</v>
      </c>
      <c r="BP138" s="25">
        <v>2.24169064822897E-5</v>
      </c>
      <c r="BQ138" s="25">
        <v>8.1033009143542695E-6</v>
      </c>
      <c r="BR138" s="25">
        <v>4.8412775200690996E-6</v>
      </c>
      <c r="BS138" s="25">
        <v>-4.1561900273074301E-5</v>
      </c>
      <c r="BT138" s="25">
        <v>8.6825078327014101E-5</v>
      </c>
      <c r="BU138" s="24">
        <v>1.16184780800757E-4</v>
      </c>
      <c r="BV138" s="25">
        <v>-1.4142036002654099E-5</v>
      </c>
      <c r="BW138" s="25">
        <v>-7.2013725457390498E-6</v>
      </c>
      <c r="BX138" s="25">
        <v>-8.2734592415291596E-7</v>
      </c>
      <c r="BY138" s="25">
        <v>-9.2976830853918203E-5</v>
      </c>
      <c r="BZ138" s="25">
        <v>0</v>
      </c>
      <c r="CA138" s="25">
        <v>1.5903096679580299E-5</v>
      </c>
      <c r="CB138" s="25">
        <v>-6.7550226393215402E-5</v>
      </c>
      <c r="CC138" s="25">
        <v>-4.8145089031337499E-6</v>
      </c>
      <c r="CD138" s="25">
        <v>1.4093778779887499E-6</v>
      </c>
      <c r="CE138" s="25">
        <v>0</v>
      </c>
      <c r="CF138" s="25">
        <v>0</v>
      </c>
      <c r="CG138" s="25">
        <v>0</v>
      </c>
      <c r="CH138" s="25">
        <v>1.02359346031541E-8</v>
      </c>
      <c r="CI138" s="25">
        <v>-7.7598058085930199E-8</v>
      </c>
      <c r="CJ138" s="25">
        <v>2.3086519204816099E-6</v>
      </c>
      <c r="CK138" s="25">
        <v>-1.18723385765629E-7</v>
      </c>
      <c r="CL138" s="25">
        <v>-7.2189641351527403E-8</v>
      </c>
      <c r="CM138" s="25">
        <v>-2.866400545817E-7</v>
      </c>
      <c r="CN138" s="25">
        <v>-7.0393604854799098E-7</v>
      </c>
      <c r="CO138" s="25">
        <v>3.7689842769467899E-7</v>
      </c>
      <c r="CP138" s="25">
        <v>5.1353238566482895E-7</v>
      </c>
      <c r="CQ138" s="25">
        <v>4.1815787357588298E-7</v>
      </c>
      <c r="CR138" s="25">
        <v>3.4005774566176702E-8</v>
      </c>
      <c r="CS138" s="25">
        <v>1.33412970614073E-7</v>
      </c>
      <c r="CT138" s="25">
        <v>2.5166328594080899E-7</v>
      </c>
      <c r="CU138" s="25">
        <v>-4.6189524921337198E-8</v>
      </c>
      <c r="CV138" s="25">
        <v>2.3160275205082101E-7</v>
      </c>
      <c r="CW138" s="25">
        <v>1.3350164252245E-6</v>
      </c>
      <c r="CX138" s="25">
        <v>1.3142896679652301E-7</v>
      </c>
      <c r="CY138" s="25">
        <v>-3.9687487038480899E-7</v>
      </c>
      <c r="CZ138" s="25">
        <v>-9.8511326950926909E-7</v>
      </c>
      <c r="DA138" s="25">
        <v>-5.75867139605201E-7</v>
      </c>
      <c r="DB138" s="25">
        <v>-1.31574640518949E-5</v>
      </c>
      <c r="DC138" s="25">
        <v>2.2016033175105201E-7</v>
      </c>
      <c r="DD138" s="25">
        <v>-2.2182769009163601E-6</v>
      </c>
      <c r="DE138" s="25">
        <v>-1.2490991774261801E-6</v>
      </c>
      <c r="DF138" s="24">
        <v>-2.4318527354653E-4</v>
      </c>
      <c r="DG138" s="25">
        <v>1.61170071174126E-6</v>
      </c>
      <c r="DH138" s="25">
        <v>7.0391126442126002E-7</v>
      </c>
      <c r="DI138" s="25">
        <v>-4.9356894765782002E-5</v>
      </c>
      <c r="DJ138" s="25">
        <v>-3.0398683276123401E-5</v>
      </c>
      <c r="DK138" s="25">
        <v>-2.55444017445203E-6</v>
      </c>
      <c r="DL138" s="25">
        <v>-3.4853986880487798E-5</v>
      </c>
      <c r="DM138" s="25">
        <v>-1.50536259423761E-5</v>
      </c>
      <c r="DN138" s="25">
        <v>-1.4648445851195099E-5</v>
      </c>
      <c r="DO138" s="25">
        <v>-2.3782840181849401E-8</v>
      </c>
      <c r="DP138" s="25">
        <v>1.59297755742028E-6</v>
      </c>
      <c r="DQ138" s="25">
        <v>8.5822558248408003E-6</v>
      </c>
      <c r="DR138" s="25">
        <v>-6.5159948795109503E-6</v>
      </c>
      <c r="DS138" s="25">
        <v>2.4407787204001399E-5</v>
      </c>
      <c r="DT138" s="25">
        <v>2.7054942254093901E-5</v>
      </c>
      <c r="DU138" s="25">
        <v>-1.33038858558536E-5</v>
      </c>
      <c r="DV138" s="25">
        <v>-5.2548906909609303E-6</v>
      </c>
      <c r="DW138" s="25">
        <v>8.0297824533991003E-7</v>
      </c>
      <c r="DX138" s="25">
        <v>2.3358491275779202E-6</v>
      </c>
      <c r="DY138" s="25">
        <v>-4.9206873444145599E-5</v>
      </c>
      <c r="DZ138" s="25">
        <v>4.1089025202303297E-5</v>
      </c>
      <c r="EA138" s="25">
        <v>4.23668396653847E-6</v>
      </c>
      <c r="EB138" s="25">
        <v>-2.0387661986266399E-6</v>
      </c>
      <c r="EC138" s="24">
        <v>-1.6686650726183399E-4</v>
      </c>
      <c r="ED138" s="25">
        <v>-1.1689128021914001E-5</v>
      </c>
      <c r="EE138" s="25">
        <v>1.41117981855959E-5</v>
      </c>
      <c r="EF138" s="25">
        <v>-4.1718293974901398E-5</v>
      </c>
      <c r="EG138" s="25">
        <v>2.4342106434955499E-5</v>
      </c>
      <c r="EH138" s="24">
        <v>2.1946419598114098E-3</v>
      </c>
      <c r="EI138" s="25">
        <v>4.5701351025782501E-6</v>
      </c>
      <c r="EJ138" s="25">
        <v>5.2000799722259496E-6</v>
      </c>
      <c r="EK138" s="24">
        <v>-5.2860903760861E-4</v>
      </c>
      <c r="EL138" s="25">
        <v>-1.2312522195558901E-5</v>
      </c>
      <c r="EM138" s="24">
        <v>-3.7208449253121802E-4</v>
      </c>
      <c r="EN138" s="25">
        <v>7.0488377661449104E-5</v>
      </c>
      <c r="EO138" s="25">
        <v>-4.2198924464308902E-5</v>
      </c>
      <c r="EP138" s="25">
        <v>-4.3610832095222197E-5</v>
      </c>
      <c r="EQ138" s="25">
        <v>-1.5293739231636401E-6</v>
      </c>
      <c r="ER138" s="25">
        <v>-1.11795839574765E-5</v>
      </c>
      <c r="ES138" s="27">
        <v>-1.3172040778026499E-5</v>
      </c>
    </row>
    <row r="139" spans="7:149" x14ac:dyDescent="0.25">
      <c r="G139" s="205"/>
      <c r="H139" s="7" t="s">
        <v>216</v>
      </c>
      <c r="I139" s="22" cm="1">
        <f t="array" aca="1" ref="I139" ca="1">INDIRECT("I"&amp;M139)*INDIRECT("I"&amp;N139)</f>
        <v>0</v>
      </c>
      <c r="J139" s="23">
        <v>-0.399582630968428</v>
      </c>
      <c r="K139" s="12" t="str">
        <f t="shared" si="14"/>
        <v>CLD</v>
      </c>
      <c r="L139" s="12" t="str">
        <f t="shared" si="13"/>
        <v>HF</v>
      </c>
      <c r="M139" s="7">
        <f t="shared" si="10"/>
        <v>57</v>
      </c>
      <c r="N139" s="7">
        <f t="shared" si="11"/>
        <v>67</v>
      </c>
      <c r="P139" s="7" t="str">
        <f t="shared" si="12"/>
        <v>X</v>
      </c>
      <c r="Q139" s="7" t="str">
        <f t="shared" si="7"/>
        <v>X</v>
      </c>
      <c r="R139" s="7" t="str">
        <v>CLD_HF</v>
      </c>
      <c r="S139" s="128" t="s">
        <v>216</v>
      </c>
      <c r="T139" s="25">
        <v>-1.50715856220718E-6</v>
      </c>
      <c r="U139" s="25">
        <v>1.5977654116358998E-5</v>
      </c>
      <c r="V139" s="25">
        <v>-3.3968544600617199E-6</v>
      </c>
      <c r="W139" s="25">
        <v>-1.7648941766571799E-6</v>
      </c>
      <c r="X139" s="25">
        <v>1.10495641270814E-5</v>
      </c>
      <c r="Y139" s="25">
        <v>1.9405403360204902E-5</v>
      </c>
      <c r="Z139" s="25">
        <v>-9.2307924248691804E-5</v>
      </c>
      <c r="AA139" s="25">
        <v>-2.5890916197877399E-6</v>
      </c>
      <c r="AB139" s="25">
        <v>6.0666849306468304E-7</v>
      </c>
      <c r="AC139" s="25">
        <v>4.5262524722034901E-6</v>
      </c>
      <c r="AD139" s="25">
        <v>-5.1972873910920597E-6</v>
      </c>
      <c r="AE139" s="25">
        <v>-3.2897742431373198E-6</v>
      </c>
      <c r="AF139" s="25">
        <v>-1.3483025337636401E-5</v>
      </c>
      <c r="AG139" s="25">
        <v>8.0762905557063997E-5</v>
      </c>
      <c r="AH139" s="25">
        <v>4.7849397744823499E-6</v>
      </c>
      <c r="AI139" s="25">
        <v>5.3273224225137497E-5</v>
      </c>
      <c r="AJ139" s="25">
        <v>-1.77045783034712E-6</v>
      </c>
      <c r="AK139" s="25">
        <v>5.5588906616401097E-6</v>
      </c>
      <c r="AL139" s="25">
        <v>-1.8273177329276699E-5</v>
      </c>
      <c r="AM139" s="25">
        <v>-2.93222185151908E-5</v>
      </c>
      <c r="AN139" s="25">
        <v>-1.4623432624707001E-5</v>
      </c>
      <c r="AO139" s="25">
        <v>7.2188469516381902E-6</v>
      </c>
      <c r="AP139" s="25">
        <v>1.3749650724505001E-6</v>
      </c>
      <c r="AQ139" s="25">
        <v>4.1173322586528602E-7</v>
      </c>
      <c r="AR139" s="25">
        <v>0</v>
      </c>
      <c r="AS139" s="25">
        <v>6.8101637891539805E-5</v>
      </c>
      <c r="AT139" s="24">
        <v>1.36468238909037E-4</v>
      </c>
      <c r="AU139" s="25">
        <v>0</v>
      </c>
      <c r="AV139" s="25">
        <v>-1.8364557410162501E-5</v>
      </c>
      <c r="AW139" s="24">
        <v>2.38855535223383E-4</v>
      </c>
      <c r="AX139" s="25">
        <v>-4.2228778687726597E-6</v>
      </c>
      <c r="AY139" s="25">
        <v>0</v>
      </c>
      <c r="AZ139" s="25">
        <v>2.1903980628264901E-5</v>
      </c>
      <c r="BA139" s="25">
        <v>-8.0317349938396399E-5</v>
      </c>
      <c r="BB139" s="25">
        <v>-1.2191776264775E-5</v>
      </c>
      <c r="BC139" s="25">
        <v>2.12291657133434E-5</v>
      </c>
      <c r="BD139" s="25">
        <v>0</v>
      </c>
      <c r="BE139" s="24">
        <v>-2.0794632191858901E-4</v>
      </c>
      <c r="BF139" s="25">
        <v>4.11924300348886E-5</v>
      </c>
      <c r="BG139" s="25">
        <v>3.09354460872633E-6</v>
      </c>
      <c r="BH139" s="25">
        <v>2.3486754494452201E-5</v>
      </c>
      <c r="BI139" s="25">
        <v>-1.1404256297612999E-6</v>
      </c>
      <c r="BJ139" s="25">
        <v>-1.9680151964067199E-5</v>
      </c>
      <c r="BK139" s="25">
        <v>-2.7065833767473701E-6</v>
      </c>
      <c r="BL139" s="25">
        <v>1.1815311909615099E-5</v>
      </c>
      <c r="BM139" s="25">
        <v>5.5926736921562603E-5</v>
      </c>
      <c r="BN139" s="25">
        <v>0</v>
      </c>
      <c r="BO139" s="24">
        <v>-1.04968932830941E-3</v>
      </c>
      <c r="BP139" s="25">
        <v>-1.40531144698786E-7</v>
      </c>
      <c r="BQ139" s="25">
        <v>1.19460544381259E-6</v>
      </c>
      <c r="BR139" s="25">
        <v>-1.83096084229272E-5</v>
      </c>
      <c r="BS139" s="24">
        <v>-1.11841872802787E-4</v>
      </c>
      <c r="BT139" s="25">
        <v>-1.67808998533658E-6</v>
      </c>
      <c r="BU139" s="25">
        <v>-6.5021833302184596E-6</v>
      </c>
      <c r="BV139" s="25">
        <v>2.0446003428117E-5</v>
      </c>
      <c r="BW139" s="25">
        <v>4.9638424044007701E-6</v>
      </c>
      <c r="BX139" s="25">
        <v>-5.3888048780190598E-7</v>
      </c>
      <c r="BY139" s="25">
        <v>9.4500735914099604E-5</v>
      </c>
      <c r="BZ139" s="25">
        <v>0</v>
      </c>
      <c r="CA139" s="25">
        <v>-2.29132472818606E-6</v>
      </c>
      <c r="CB139" s="24">
        <v>3.1226832457245299E-4</v>
      </c>
      <c r="CC139" s="25">
        <v>1.30446726598262E-5</v>
      </c>
      <c r="CD139" s="25">
        <v>-1.0436784834826001E-5</v>
      </c>
      <c r="CE139" s="25">
        <v>0</v>
      </c>
      <c r="CF139" s="25">
        <v>0</v>
      </c>
      <c r="CG139" s="25">
        <v>0</v>
      </c>
      <c r="CH139" s="25">
        <v>-1.31967208993618E-8</v>
      </c>
      <c r="CI139" s="25">
        <v>-2.79583995825871E-8</v>
      </c>
      <c r="CJ139" s="25">
        <v>1.0667195918993E-5</v>
      </c>
      <c r="CK139" s="25">
        <v>-8.6162342191916E-7</v>
      </c>
      <c r="CL139" s="25">
        <v>2.8505135750452398E-7</v>
      </c>
      <c r="CM139" s="25">
        <v>-1.9002039814543499E-6</v>
      </c>
      <c r="CN139" s="25">
        <v>-2.7246783966941798E-6</v>
      </c>
      <c r="CO139" s="25">
        <v>1.23829481957837E-6</v>
      </c>
      <c r="CP139" s="25">
        <v>-8.6502671672024997E-8</v>
      </c>
      <c r="CQ139" s="25">
        <v>4.5774201969654603E-8</v>
      </c>
      <c r="CR139" s="25">
        <v>2.1104943973197901E-7</v>
      </c>
      <c r="CS139" s="25">
        <v>-3.7096778426362201E-7</v>
      </c>
      <c r="CT139" s="25">
        <v>-7.4813545655835798E-6</v>
      </c>
      <c r="CU139" s="25">
        <v>-7.3746375130391504E-7</v>
      </c>
      <c r="CV139" s="25">
        <v>-2.0284526885104101E-7</v>
      </c>
      <c r="CW139" s="25">
        <v>4.7537072615506901E-7</v>
      </c>
      <c r="CX139" s="25">
        <v>9.3243237852676396E-7</v>
      </c>
      <c r="CY139" s="25">
        <v>4.3605159858804899E-7</v>
      </c>
      <c r="CZ139" s="25">
        <v>-9.4147264841755696E-7</v>
      </c>
      <c r="DA139" s="25">
        <v>-1.6577039878244099E-8</v>
      </c>
      <c r="DB139" s="25">
        <v>-1.1852703465538301E-5</v>
      </c>
      <c r="DC139" s="25">
        <v>-2.7124813857222602E-5</v>
      </c>
      <c r="DD139" s="25">
        <v>2.36573564826877E-7</v>
      </c>
      <c r="DE139" s="25">
        <v>-3.1383366492856402E-6</v>
      </c>
      <c r="DF139" s="25">
        <v>2.68723657979134E-5</v>
      </c>
      <c r="DG139" s="25">
        <v>1.2892031020730099E-6</v>
      </c>
      <c r="DH139" s="25">
        <v>-1.2608249942537099E-5</v>
      </c>
      <c r="DI139" s="25">
        <v>-2.3843940252327899E-6</v>
      </c>
      <c r="DJ139" s="25">
        <v>2.0288398735603801E-6</v>
      </c>
      <c r="DK139" s="25">
        <v>9.3918047049097292E-6</v>
      </c>
      <c r="DL139" s="25">
        <v>1.6144486030246499E-5</v>
      </c>
      <c r="DM139" s="25">
        <v>9.0304283302471998E-6</v>
      </c>
      <c r="DN139" s="25">
        <v>9.7133318378280493E-6</v>
      </c>
      <c r="DO139" s="25">
        <v>1.41188518992184E-5</v>
      </c>
      <c r="DP139" s="25">
        <v>-4.2196983600863597E-6</v>
      </c>
      <c r="DQ139" s="25">
        <v>-1.12448832660245E-5</v>
      </c>
      <c r="DR139" s="25">
        <v>1.1966829524334899E-7</v>
      </c>
      <c r="DS139" s="25">
        <v>5.6721849880326801E-6</v>
      </c>
      <c r="DT139" s="24">
        <v>1.0128560662477099E-4</v>
      </c>
      <c r="DU139" s="24">
        <v>-1.2976969935474101E-4</v>
      </c>
      <c r="DV139" s="25">
        <v>-5.7892882347256397E-6</v>
      </c>
      <c r="DW139" s="25">
        <v>-4.22579970945821E-6</v>
      </c>
      <c r="DX139" s="25">
        <v>-1.27156595628743E-5</v>
      </c>
      <c r="DY139" s="25">
        <v>-4.1582906116764401E-5</v>
      </c>
      <c r="DZ139" s="25">
        <v>1.22635063884482E-5</v>
      </c>
      <c r="EA139" s="25">
        <v>7.1778992423329796E-6</v>
      </c>
      <c r="EB139" s="25">
        <v>-4.2525214978635297E-6</v>
      </c>
      <c r="EC139" s="25">
        <v>-4.5953941794826898E-5</v>
      </c>
      <c r="ED139" s="25">
        <v>-8.5320316697596092E-6</v>
      </c>
      <c r="EE139" s="25">
        <v>-2.6871883869620198E-5</v>
      </c>
      <c r="EF139" s="25">
        <v>-1.2980006379174999E-5</v>
      </c>
      <c r="EG139" s="25">
        <v>-9.6283354075033493E-6</v>
      </c>
      <c r="EH139" s="25">
        <v>4.5701351025776597E-6</v>
      </c>
      <c r="EI139" s="24">
        <v>2.13919544459078E-3</v>
      </c>
      <c r="EJ139" s="25">
        <v>1.8917999366445899E-5</v>
      </c>
      <c r="EK139" s="25">
        <v>-6.1299863566492197E-5</v>
      </c>
      <c r="EL139" s="24">
        <v>-6.2267339669817997E-4</v>
      </c>
      <c r="EM139" s="25">
        <v>-5.3570890331561803E-5</v>
      </c>
      <c r="EN139" s="25">
        <v>-3.95261112924837E-5</v>
      </c>
      <c r="EO139" s="25">
        <v>1.00905230615914E-5</v>
      </c>
      <c r="EP139" s="25">
        <v>-2.4241038908509898E-5</v>
      </c>
      <c r="EQ139" s="25">
        <v>-3.2426978488895701E-5</v>
      </c>
      <c r="ER139" s="25">
        <v>-9.9860612456709503E-5</v>
      </c>
      <c r="ES139" s="26">
        <v>2.82914711291537E-4</v>
      </c>
    </row>
    <row r="140" spans="7:149" x14ac:dyDescent="0.25">
      <c r="G140" s="205"/>
      <c r="H140" s="7" t="s">
        <v>256</v>
      </c>
      <c r="I140" s="22" cm="1">
        <f t="array" aca="1" ref="I140" ca="1">INDIRECT("I"&amp;M140)*INDIRECT("I"&amp;N140)</f>
        <v>0</v>
      </c>
      <c r="J140" s="23">
        <v>-0.31948573969951899</v>
      </c>
      <c r="K140" s="12" t="str">
        <f t="shared" si="14"/>
        <v>BMI1</v>
      </c>
      <c r="L140" s="12" t="str">
        <f t="shared" si="13"/>
        <v>Can</v>
      </c>
      <c r="M140" s="7">
        <f t="shared" si="10"/>
        <v>25</v>
      </c>
      <c r="N140" s="7">
        <f t="shared" si="11"/>
        <v>55</v>
      </c>
      <c r="P140" s="7" t="str">
        <f t="shared" si="12"/>
        <v>X</v>
      </c>
      <c r="Q140" s="7" t="str">
        <f t="shared" si="7"/>
        <v>X</v>
      </c>
      <c r="R140" s="7" t="str">
        <v>BMI1_Can</v>
      </c>
      <c r="S140" s="128" t="s">
        <v>256</v>
      </c>
      <c r="T140" s="25">
        <v>1.9607428857418202E-6</v>
      </c>
      <c r="U140" s="25">
        <v>-4.38474032360413E-5</v>
      </c>
      <c r="V140" s="25">
        <v>-9.1986814458587602E-6</v>
      </c>
      <c r="W140" s="25">
        <v>2.5422008716743101E-6</v>
      </c>
      <c r="X140" s="25">
        <v>-5.3341905926650499E-7</v>
      </c>
      <c r="Y140" s="24">
        <v>-2.6439070629591301E-3</v>
      </c>
      <c r="Z140" s="25">
        <v>8.6542759964580902E-5</v>
      </c>
      <c r="AA140" s="24">
        <v>-1.09915264280999E-4</v>
      </c>
      <c r="AB140" s="25">
        <v>-5.5816317202363702E-7</v>
      </c>
      <c r="AC140" s="25">
        <v>2.34147863464904E-6</v>
      </c>
      <c r="AD140" s="25">
        <v>-8.5961630116341106E-6</v>
      </c>
      <c r="AE140" s="25">
        <v>9.4954429622070296E-6</v>
      </c>
      <c r="AF140" s="25">
        <v>1.01024637125044E-5</v>
      </c>
      <c r="AG140" s="25">
        <v>7.2624392331670001E-5</v>
      </c>
      <c r="AH140" s="25">
        <v>-1.5682331407884799E-6</v>
      </c>
      <c r="AI140" s="25">
        <v>-3.8543325372732101E-5</v>
      </c>
      <c r="AJ140" s="25">
        <v>-1.29123199043234E-5</v>
      </c>
      <c r="AK140" s="25">
        <v>2.1549771574121499E-5</v>
      </c>
      <c r="AL140" s="25">
        <v>-9.1681879639024105E-6</v>
      </c>
      <c r="AM140" s="25">
        <v>7.7641673399092606E-6</v>
      </c>
      <c r="AN140" s="25">
        <v>-7.7623190528912094E-6</v>
      </c>
      <c r="AO140" s="25">
        <v>-9.5309795708486405E-7</v>
      </c>
      <c r="AP140" s="24">
        <v>1.8240396886658501E-4</v>
      </c>
      <c r="AQ140" s="25">
        <v>1.5936750718543E-6</v>
      </c>
      <c r="AR140" s="25">
        <v>0</v>
      </c>
      <c r="AS140" s="25">
        <v>-8.5573852552597105E-6</v>
      </c>
      <c r="AT140" s="25">
        <v>-5.0336611316989103E-5</v>
      </c>
      <c r="AU140" s="25">
        <v>0</v>
      </c>
      <c r="AV140" s="25">
        <v>-6.5358501220875602E-5</v>
      </c>
      <c r="AW140" s="24">
        <v>1.17247254986303E-4</v>
      </c>
      <c r="AX140" s="25">
        <v>-1.15274019210205E-5</v>
      </c>
      <c r="AY140" s="25">
        <v>0</v>
      </c>
      <c r="AZ140" s="25">
        <v>-3.6771953595517299E-5</v>
      </c>
      <c r="BA140" s="25">
        <v>-3.4467324629792402E-5</v>
      </c>
      <c r="BB140" s="25">
        <v>-3.0066206833221801E-5</v>
      </c>
      <c r="BC140" s="25">
        <v>-9.9068028237476397E-5</v>
      </c>
      <c r="BD140" s="25">
        <v>0</v>
      </c>
      <c r="BE140" s="25">
        <v>9.1539808969484508E-6</v>
      </c>
      <c r="BF140" s="25">
        <v>-3.9834390898899897E-5</v>
      </c>
      <c r="BG140" s="25">
        <v>-1.8733351382100102E-5</v>
      </c>
      <c r="BH140" s="25">
        <v>4.8502689910635298E-5</v>
      </c>
      <c r="BI140" s="25">
        <v>1.6906723480728499E-5</v>
      </c>
      <c r="BJ140" s="25">
        <v>-3.7428678155644103E-5</v>
      </c>
      <c r="BK140" s="25">
        <v>6.19529147403035E-6</v>
      </c>
      <c r="BL140" s="25">
        <v>1.1562254938396E-5</v>
      </c>
      <c r="BM140" s="25">
        <v>2.5788600637377299E-5</v>
      </c>
      <c r="BN140" s="25">
        <v>0</v>
      </c>
      <c r="BO140" s="25">
        <v>-2.6746775316236499E-5</v>
      </c>
      <c r="BP140" s="25">
        <v>7.0063426752851003E-6</v>
      </c>
      <c r="BQ140" s="25">
        <v>-3.9063380431608298E-6</v>
      </c>
      <c r="BR140" s="25">
        <v>-1.3131588553097499E-6</v>
      </c>
      <c r="BS140" s="25">
        <v>2.1700269826000301E-5</v>
      </c>
      <c r="BT140" s="24">
        <v>-1.95338706849011E-4</v>
      </c>
      <c r="BU140" s="25">
        <v>-1.19925491608328E-5</v>
      </c>
      <c r="BV140" s="24">
        <v>1.4285888515053801E-4</v>
      </c>
      <c r="BW140" s="25">
        <v>-9.4318719718236001E-6</v>
      </c>
      <c r="BX140" s="25">
        <v>-6.1034234440709396E-6</v>
      </c>
      <c r="BY140" s="24">
        <v>-3.9000809515002898E-4</v>
      </c>
      <c r="BZ140" s="25">
        <v>0</v>
      </c>
      <c r="CA140" s="25">
        <v>5.4771235037342299E-5</v>
      </c>
      <c r="CB140" s="24">
        <v>2.5187749206912298E-4</v>
      </c>
      <c r="CC140" s="25">
        <v>5.75610051832507E-5</v>
      </c>
      <c r="CD140" s="25">
        <v>3.1422543575710199E-6</v>
      </c>
      <c r="CE140" s="25">
        <v>0</v>
      </c>
      <c r="CF140" s="25">
        <v>0</v>
      </c>
      <c r="CG140" s="25">
        <v>0</v>
      </c>
      <c r="CH140" s="25">
        <v>-9.8106166497592296E-9</v>
      </c>
      <c r="CI140" s="25">
        <v>1.2791653671637601E-6</v>
      </c>
      <c r="CJ140" s="25">
        <v>4.8263098730735396E-7</v>
      </c>
      <c r="CK140" s="25">
        <v>2.2006199144655701E-7</v>
      </c>
      <c r="CL140" s="25">
        <v>5.5249017735660802E-7</v>
      </c>
      <c r="CM140" s="25">
        <v>9.5117093808066996E-7</v>
      </c>
      <c r="CN140" s="25">
        <v>-1.63604707243914E-6</v>
      </c>
      <c r="CO140" s="25">
        <v>-1.1568337296574999E-6</v>
      </c>
      <c r="CP140" s="25">
        <v>9.5286133366669099E-7</v>
      </c>
      <c r="CQ140" s="25">
        <v>-2.5094363535849302E-6</v>
      </c>
      <c r="CR140" s="25">
        <v>1.62863174926947E-7</v>
      </c>
      <c r="CS140" s="25">
        <v>-1.98196380160991E-6</v>
      </c>
      <c r="CT140" s="25">
        <v>-3.6142837486434399E-6</v>
      </c>
      <c r="CU140" s="25">
        <v>3.6492655485550102E-7</v>
      </c>
      <c r="CV140" s="25">
        <v>-1.1710888386618199E-6</v>
      </c>
      <c r="CW140" s="25">
        <v>5.4948817395841203E-6</v>
      </c>
      <c r="CX140" s="25">
        <v>5.7371027253269701E-7</v>
      </c>
      <c r="CY140" s="25">
        <v>-1.0425081687917801E-6</v>
      </c>
      <c r="CZ140" s="25">
        <v>-1.27555020990516E-6</v>
      </c>
      <c r="DA140" s="25">
        <v>-2.7119598514352998E-7</v>
      </c>
      <c r="DB140" s="25">
        <v>3.8800950885196601E-6</v>
      </c>
      <c r="DC140" s="25">
        <v>-1.7462925535947199E-5</v>
      </c>
      <c r="DD140" s="25">
        <v>-6.8931729168453598E-7</v>
      </c>
      <c r="DE140" s="25">
        <v>3.4981570008814403E-5</v>
      </c>
      <c r="DF140" s="25">
        <v>2.4629218298205501E-6</v>
      </c>
      <c r="DG140" s="25">
        <v>7.1720146817373298E-6</v>
      </c>
      <c r="DH140" s="25">
        <v>-2.8323894823239601E-5</v>
      </c>
      <c r="DI140" s="25">
        <v>1.32075384706166E-5</v>
      </c>
      <c r="DJ140" s="25">
        <v>-3.6254682021686003E-5</v>
      </c>
      <c r="DK140" s="25">
        <v>-1.85014281536636E-5</v>
      </c>
      <c r="DL140" s="25">
        <v>4.6354765408912199E-5</v>
      </c>
      <c r="DM140" s="25">
        <v>3.4069621228127901E-5</v>
      </c>
      <c r="DN140" s="25">
        <v>-8.0732309590385597E-6</v>
      </c>
      <c r="DO140" s="25">
        <v>-8.0748770558197304E-6</v>
      </c>
      <c r="DP140" s="25">
        <v>6.8441972694969402E-7</v>
      </c>
      <c r="DQ140" s="24">
        <v>1.7712178855860399E-4</v>
      </c>
      <c r="DR140" s="25">
        <v>2.6598673072148301E-5</v>
      </c>
      <c r="DS140" s="25">
        <v>-5.2500781059793999E-5</v>
      </c>
      <c r="DT140" s="25">
        <v>-5.6573153303516198E-5</v>
      </c>
      <c r="DU140" s="25">
        <v>-2.0424202743919099E-5</v>
      </c>
      <c r="DV140" s="25">
        <v>5.2588929442794998E-5</v>
      </c>
      <c r="DW140" s="25">
        <v>7.8318289285743206E-6</v>
      </c>
      <c r="DX140" s="25">
        <v>1.8893431806232301E-5</v>
      </c>
      <c r="DY140" s="25">
        <v>-4.0267835448925802E-6</v>
      </c>
      <c r="DZ140" s="25">
        <v>3.73932382562773E-6</v>
      </c>
      <c r="EA140" s="25">
        <v>-1.79674119214523E-5</v>
      </c>
      <c r="EB140" s="25">
        <v>-1.41676936912865E-5</v>
      </c>
      <c r="EC140" s="25">
        <v>-2.52434942173562E-5</v>
      </c>
      <c r="ED140" s="25">
        <v>4.1536766594509297E-5</v>
      </c>
      <c r="EE140" s="25">
        <v>-4.8126331689546502E-5</v>
      </c>
      <c r="EF140" s="24">
        <v>-1.06470488857865E-4</v>
      </c>
      <c r="EG140" s="25">
        <v>-3.55699458858411E-5</v>
      </c>
      <c r="EH140" s="25">
        <v>5.2000799722268102E-6</v>
      </c>
      <c r="EI140" s="25">
        <v>1.89179993664837E-5</v>
      </c>
      <c r="EJ140" s="24">
        <v>6.5576499034482897E-3</v>
      </c>
      <c r="EK140" s="25">
        <v>-4.6962151184464797E-5</v>
      </c>
      <c r="EL140" s="25">
        <v>-2.6476026788393402E-5</v>
      </c>
      <c r="EM140" s="25">
        <v>2.4443830836383598E-5</v>
      </c>
      <c r="EN140" s="24">
        <v>1.3591655321295399E-4</v>
      </c>
      <c r="EO140" s="25">
        <v>-5.63926520627905E-5</v>
      </c>
      <c r="EP140" s="24">
        <v>-1.6151957428074001E-4</v>
      </c>
      <c r="EQ140" s="24">
        <v>-1.1789926183760099E-3</v>
      </c>
      <c r="ER140" s="25">
        <v>1.19697066640489E-5</v>
      </c>
      <c r="ES140" s="26">
        <v>-1.8001986444606601E-4</v>
      </c>
    </row>
    <row r="141" spans="7:149" x14ac:dyDescent="0.25">
      <c r="G141" s="205"/>
      <c r="H141" s="7" t="s">
        <v>257</v>
      </c>
      <c r="I141" s="22" cm="1">
        <f t="array" aca="1" ref="I141" ca="1">INDIRECT("I"&amp;M141)*INDIRECT("I"&amp;N141)</f>
        <v>0</v>
      </c>
      <c r="J141" s="23">
        <v>-0.27912880934757001</v>
      </c>
      <c r="K141" s="12" t="str">
        <f t="shared" si="14"/>
        <v>Hem</v>
      </c>
      <c r="L141" s="12" t="str">
        <f t="shared" si="13"/>
        <v>Hyp</v>
      </c>
      <c r="M141" s="7">
        <f t="shared" si="10"/>
        <v>65</v>
      </c>
      <c r="N141" s="7">
        <f t="shared" si="11"/>
        <v>68</v>
      </c>
      <c r="P141" s="7" t="str">
        <f t="shared" si="12"/>
        <v>X</v>
      </c>
      <c r="Q141" s="7" t="str">
        <f t="shared" si="7"/>
        <v>X</v>
      </c>
      <c r="R141" s="7" t="str">
        <v>Hem_Hyp</v>
      </c>
      <c r="S141" s="128" t="s">
        <v>257</v>
      </c>
      <c r="T141" s="25">
        <v>1.22074731642316E-6</v>
      </c>
      <c r="U141" s="25">
        <v>5.2481845575291597E-5</v>
      </c>
      <c r="V141" s="25">
        <v>4.81310110609454E-6</v>
      </c>
      <c r="W141" s="25">
        <v>7.5063002946020702E-7</v>
      </c>
      <c r="X141" s="25">
        <v>-2.6943684324491899E-6</v>
      </c>
      <c r="Y141" s="25">
        <v>-1.17685844842653E-5</v>
      </c>
      <c r="Z141" s="25">
        <v>2.8159805664287501E-5</v>
      </c>
      <c r="AA141" s="25">
        <v>-1.1492937754013801E-5</v>
      </c>
      <c r="AB141" s="25">
        <v>1.6783384603989801E-6</v>
      </c>
      <c r="AC141" s="25">
        <v>-9.5807055016083407E-6</v>
      </c>
      <c r="AD141" s="25">
        <v>1.3430356054307599E-5</v>
      </c>
      <c r="AE141" s="25">
        <v>1.0463473671722699E-5</v>
      </c>
      <c r="AF141" s="25">
        <v>8.6538091650832499E-6</v>
      </c>
      <c r="AG141" s="25">
        <v>6.1156175473585202E-5</v>
      </c>
      <c r="AH141" s="25">
        <v>7.1916295774521597E-6</v>
      </c>
      <c r="AI141" s="24">
        <v>-1.6091894365873499E-4</v>
      </c>
      <c r="AJ141" s="25">
        <v>-2.5128132394548901E-5</v>
      </c>
      <c r="AK141" s="25">
        <v>2.8497386576865799E-6</v>
      </c>
      <c r="AL141" s="25">
        <v>-3.4803792645640901E-5</v>
      </c>
      <c r="AM141" s="25">
        <v>-2.6463563430796499E-5</v>
      </c>
      <c r="AN141" s="25">
        <v>-1.0875367545011501E-5</v>
      </c>
      <c r="AO141" s="25">
        <v>-4.6453184305595199E-6</v>
      </c>
      <c r="AP141" s="25">
        <v>2.8358164632973499E-5</v>
      </c>
      <c r="AQ141" s="25">
        <v>-1.3091517535415599E-6</v>
      </c>
      <c r="AR141" s="25">
        <v>0</v>
      </c>
      <c r="AS141" s="25">
        <v>-8.4087896597210399E-5</v>
      </c>
      <c r="AT141" s="25">
        <v>8.1240091688574703E-5</v>
      </c>
      <c r="AU141" s="25">
        <v>0</v>
      </c>
      <c r="AV141" s="25">
        <v>6.8579485748585501E-5</v>
      </c>
      <c r="AW141" s="25">
        <v>-1.8043457412289001E-5</v>
      </c>
      <c r="AX141" s="25">
        <v>5.3456217247357803E-5</v>
      </c>
      <c r="AY141" s="25">
        <v>0</v>
      </c>
      <c r="AZ141" s="25">
        <v>-1.54633234611428E-5</v>
      </c>
      <c r="BA141" s="25">
        <v>6.1106630135006004E-5</v>
      </c>
      <c r="BB141" s="25">
        <v>-5.3862648971369403E-6</v>
      </c>
      <c r="BC141" s="25">
        <v>6.1636383556507103E-5</v>
      </c>
      <c r="BD141" s="25">
        <v>0</v>
      </c>
      <c r="BE141" s="25">
        <v>3.9317644047811003E-5</v>
      </c>
      <c r="BF141" s="25">
        <v>-3.00247230862452E-5</v>
      </c>
      <c r="BG141" s="25">
        <v>-1.48331718127967E-7</v>
      </c>
      <c r="BH141" s="24">
        <v>1.08396607629227E-4</v>
      </c>
      <c r="BI141" s="25">
        <v>4.4255417588477498E-6</v>
      </c>
      <c r="BJ141" s="25">
        <v>-1.42707436884921E-5</v>
      </c>
      <c r="BK141" s="25">
        <v>-1.28521768362695E-7</v>
      </c>
      <c r="BL141" s="25">
        <v>1.3809394420035801E-5</v>
      </c>
      <c r="BM141" s="24">
        <v>-7.06236921362646E-3</v>
      </c>
      <c r="BN141" s="25">
        <v>0</v>
      </c>
      <c r="BO141" s="24">
        <v>1.6673537326937401E-4</v>
      </c>
      <c r="BP141" s="24">
        <v>-2.9703381914425702E-4</v>
      </c>
      <c r="BQ141" s="25">
        <v>-1.0553618318005001E-5</v>
      </c>
      <c r="BR141" s="25">
        <v>3.9837814710948002E-5</v>
      </c>
      <c r="BS141" s="25">
        <v>-1.40343077738438E-5</v>
      </c>
      <c r="BT141" s="25">
        <v>1.67700829197602E-5</v>
      </c>
      <c r="BU141" s="25">
        <v>2.88209023786571E-5</v>
      </c>
      <c r="BV141" s="25">
        <v>5.7542669633148897E-5</v>
      </c>
      <c r="BW141" s="25">
        <v>1.3510630810975699E-5</v>
      </c>
      <c r="BX141" s="25">
        <v>-1.65238709929785E-6</v>
      </c>
      <c r="BY141" s="25">
        <v>9.7602197372806306E-6</v>
      </c>
      <c r="BZ141" s="25">
        <v>0</v>
      </c>
      <c r="CA141" s="25">
        <v>-1.6189212761958602E-5</v>
      </c>
      <c r="CB141" s="24">
        <v>-2.2015455710733199E-4</v>
      </c>
      <c r="CC141" s="25">
        <v>3.7418992127614601E-5</v>
      </c>
      <c r="CD141" s="25">
        <v>1.1167949052703001E-5</v>
      </c>
      <c r="CE141" s="25">
        <v>0</v>
      </c>
      <c r="CF141" s="25">
        <v>0</v>
      </c>
      <c r="CG141" s="25">
        <v>0</v>
      </c>
      <c r="CH141" s="25">
        <v>6.1843749383308704E-8</v>
      </c>
      <c r="CI141" s="25">
        <v>2.8069209659288202E-7</v>
      </c>
      <c r="CJ141" s="25">
        <v>-1.6979211608915199E-6</v>
      </c>
      <c r="CK141" s="25">
        <v>1.57750763587247E-6</v>
      </c>
      <c r="CL141" s="25">
        <v>2.8741090865952899E-7</v>
      </c>
      <c r="CM141" s="25">
        <v>-1.15774444327351E-6</v>
      </c>
      <c r="CN141" s="25">
        <v>3.4838484879299701E-8</v>
      </c>
      <c r="CO141" s="25">
        <v>-1.7099923153642901E-7</v>
      </c>
      <c r="CP141" s="25">
        <v>-8.0986151366093601E-7</v>
      </c>
      <c r="CQ141" s="25">
        <v>-6.8134539685100095E-7</v>
      </c>
      <c r="CR141" s="25">
        <v>3.0206957615111502E-7</v>
      </c>
      <c r="CS141" s="25">
        <v>-8.9802330249387204E-7</v>
      </c>
      <c r="CT141" s="25">
        <v>2.96625637005218E-6</v>
      </c>
      <c r="CU141" s="25">
        <v>2.3497346080623398E-6</v>
      </c>
      <c r="CV141" s="25">
        <v>-7.25437919744552E-7</v>
      </c>
      <c r="CW141" s="25">
        <v>1.89572136792523E-6</v>
      </c>
      <c r="CX141" s="25">
        <v>-9.4891830810131505E-7</v>
      </c>
      <c r="CY141" s="25">
        <v>-4.3140116555789099E-6</v>
      </c>
      <c r="CZ141" s="25">
        <v>-1.0603937837103901E-6</v>
      </c>
      <c r="DA141" s="25">
        <v>9.8595137592702597E-7</v>
      </c>
      <c r="DB141" s="25">
        <v>-3.3171875751087802E-5</v>
      </c>
      <c r="DC141" s="25">
        <v>2.9283946208078498E-6</v>
      </c>
      <c r="DD141" s="25">
        <v>-1.68096503272427E-6</v>
      </c>
      <c r="DE141" s="25">
        <v>-3.5356675871821602E-5</v>
      </c>
      <c r="DF141" s="25">
        <v>-5.0664258379315803E-6</v>
      </c>
      <c r="DG141" s="25">
        <v>-3.8524452548061998E-6</v>
      </c>
      <c r="DH141" s="25">
        <v>-1.77022615413034E-6</v>
      </c>
      <c r="DI141" s="25">
        <v>-5.4609807251438899E-6</v>
      </c>
      <c r="DJ141" s="25">
        <v>-1.9019832851479299E-5</v>
      </c>
      <c r="DK141" s="25">
        <v>-3.9113824250539299E-5</v>
      </c>
      <c r="DL141" s="24">
        <v>-4.4496674978272298E-4</v>
      </c>
      <c r="DM141" s="25">
        <v>-5.3618360521879399E-7</v>
      </c>
      <c r="DN141" s="25">
        <v>-4.9806205284550999E-6</v>
      </c>
      <c r="DO141" s="25">
        <v>-5.8258930373980102E-6</v>
      </c>
      <c r="DP141" s="25">
        <v>3.9785418203518098E-6</v>
      </c>
      <c r="DQ141" s="25">
        <v>-3.9371716567674498E-6</v>
      </c>
      <c r="DR141" s="25">
        <v>2.33045039836845E-5</v>
      </c>
      <c r="DS141" s="25">
        <v>-1.07766203956973E-5</v>
      </c>
      <c r="DT141" s="25">
        <v>1.1669702492533801E-5</v>
      </c>
      <c r="DU141" s="25">
        <v>5.1355960296658699E-5</v>
      </c>
      <c r="DV141" s="25">
        <v>8.1911287699064302E-6</v>
      </c>
      <c r="DW141" s="25">
        <v>1.36402628404732E-5</v>
      </c>
      <c r="DX141" s="25">
        <v>-2.4773704608734199E-6</v>
      </c>
      <c r="DY141" s="25">
        <v>-9.9772926920267503E-5</v>
      </c>
      <c r="DZ141" s="25">
        <v>2.3354765916628799E-5</v>
      </c>
      <c r="EA141" s="25">
        <v>3.8166114521296201E-5</v>
      </c>
      <c r="EB141" s="25">
        <v>5.5165281627869799E-5</v>
      </c>
      <c r="EC141" s="24">
        <v>-1.73563712258242E-4</v>
      </c>
      <c r="ED141" s="25">
        <v>-5.3405583120648401E-5</v>
      </c>
      <c r="EE141" s="25">
        <v>1.1891068087342E-5</v>
      </c>
      <c r="EF141" s="25">
        <v>7.2412588169001903E-6</v>
      </c>
      <c r="EG141" s="25">
        <v>-4.3129610897736802E-5</v>
      </c>
      <c r="EH141" s="24">
        <v>-5.2860903760861705E-4</v>
      </c>
      <c r="EI141" s="25">
        <v>-6.1299863566490801E-5</v>
      </c>
      <c r="EJ141" s="25">
        <v>-4.6962151184449097E-5</v>
      </c>
      <c r="EK141" s="24">
        <v>8.1902930272166104E-3</v>
      </c>
      <c r="EL141" s="25">
        <v>2.7994456910515401E-5</v>
      </c>
      <c r="EM141" s="25">
        <v>1.7920337318966001E-5</v>
      </c>
      <c r="EN141" s="25">
        <v>-8.4003083931929297E-6</v>
      </c>
      <c r="EO141" s="25">
        <v>-2.6476355267608699E-5</v>
      </c>
      <c r="EP141" s="25">
        <v>-4.9252367387282897E-5</v>
      </c>
      <c r="EQ141" s="25">
        <v>1.09391613877284E-5</v>
      </c>
      <c r="ER141" s="24">
        <v>-1.63123622756978E-4</v>
      </c>
      <c r="ES141" s="27">
        <v>-2.7483879448329401E-5</v>
      </c>
    </row>
    <row r="142" spans="7:149" x14ac:dyDescent="0.25">
      <c r="G142" s="205"/>
      <c r="H142" s="7" t="s">
        <v>258</v>
      </c>
      <c r="I142" s="22" cm="1">
        <f t="array" aca="1" ref="I142" ca="1">INDIRECT("I"&amp;M142)*INDIRECT("I"&amp;N142)</f>
        <v>0</v>
      </c>
      <c r="J142" s="23">
        <v>-0.15988816798431399</v>
      </c>
      <c r="K142" s="12" t="str">
        <f t="shared" si="14"/>
        <v>CHD</v>
      </c>
      <c r="L142" s="12" t="str">
        <f t="shared" si="13"/>
        <v>CLD</v>
      </c>
      <c r="M142" s="7">
        <f t="shared" si="10"/>
        <v>56</v>
      </c>
      <c r="N142" s="7">
        <f t="shared" si="11"/>
        <v>57</v>
      </c>
      <c r="P142" s="7" t="str">
        <f t="shared" si="12"/>
        <v>X</v>
      </c>
      <c r="Q142" s="7" t="str">
        <f t="shared" si="7"/>
        <v>X</v>
      </c>
      <c r="R142" s="7" t="str">
        <v>CHD_CLD</v>
      </c>
      <c r="S142" s="128" t="s">
        <v>258</v>
      </c>
      <c r="T142" s="25">
        <v>-2.8128497814362601E-6</v>
      </c>
      <c r="U142" s="25">
        <v>-5.6077353498448704E-6</v>
      </c>
      <c r="V142" s="25">
        <v>4.0022449621393698E-6</v>
      </c>
      <c r="W142" s="25">
        <v>1.8005473985582E-7</v>
      </c>
      <c r="X142" s="25">
        <v>-4.2748182174977797E-6</v>
      </c>
      <c r="Y142" s="25">
        <v>3.4189409152850497E-5</v>
      </c>
      <c r="Z142" s="25">
        <v>-2.5247928214479299E-5</v>
      </c>
      <c r="AA142" s="25">
        <v>2.4571785837407E-5</v>
      </c>
      <c r="AB142" s="25">
        <v>-3.2499135789609499E-6</v>
      </c>
      <c r="AC142" s="25">
        <v>-7.9018081652742203E-6</v>
      </c>
      <c r="AD142" s="25">
        <v>1.23615933175464E-5</v>
      </c>
      <c r="AE142" s="25">
        <v>9.9816964695463094E-7</v>
      </c>
      <c r="AF142" s="25">
        <v>8.4676390232971907E-6</v>
      </c>
      <c r="AG142" s="25">
        <v>-9.8191925038589004E-5</v>
      </c>
      <c r="AH142" s="25">
        <v>-3.36122596366044E-6</v>
      </c>
      <c r="AI142" s="25">
        <v>-2.8583104901052001E-5</v>
      </c>
      <c r="AJ142" s="25">
        <v>-7.7807189797250401E-6</v>
      </c>
      <c r="AK142" s="25">
        <v>-3.4286160715044501E-6</v>
      </c>
      <c r="AL142" s="25">
        <v>1.0365464252526601E-5</v>
      </c>
      <c r="AM142" s="25">
        <v>-4.0299087005171297E-6</v>
      </c>
      <c r="AN142" s="25">
        <v>-6.4530844889502504E-6</v>
      </c>
      <c r="AO142" s="25">
        <v>1.3994788128540899E-6</v>
      </c>
      <c r="AP142" s="25">
        <v>-1.04739486581473E-5</v>
      </c>
      <c r="AQ142" s="25">
        <v>4.6082228024921099E-7</v>
      </c>
      <c r="AR142" s="25">
        <v>0</v>
      </c>
      <c r="AS142" s="25">
        <v>-5.63352275241058E-5</v>
      </c>
      <c r="AT142" s="25">
        <v>6.4837276794586603E-5</v>
      </c>
      <c r="AU142" s="25">
        <v>0</v>
      </c>
      <c r="AV142" s="25">
        <v>-2.3583656535460299E-5</v>
      </c>
      <c r="AW142" s="24">
        <v>-6.6259908730155004E-4</v>
      </c>
      <c r="AX142" s="25">
        <v>2.4538025604834701E-5</v>
      </c>
      <c r="AY142" s="25">
        <v>0</v>
      </c>
      <c r="AZ142" s="25">
        <v>-7.4737557184162498E-6</v>
      </c>
      <c r="BA142" s="25">
        <v>1.0012686519357199E-5</v>
      </c>
      <c r="BB142" s="25">
        <v>9.3210344943016794E-6</v>
      </c>
      <c r="BC142" s="25">
        <v>-1.27681074820551E-5</v>
      </c>
      <c r="BD142" s="25">
        <v>0</v>
      </c>
      <c r="BE142" s="24">
        <v>-8.2064481256118201E-4</v>
      </c>
      <c r="BF142" s="25">
        <v>-5.0659420598052703E-6</v>
      </c>
      <c r="BG142" s="25">
        <v>-6.6255443444733401E-6</v>
      </c>
      <c r="BH142" s="25">
        <v>1.5788945851926301E-5</v>
      </c>
      <c r="BI142" s="25">
        <v>4.9797974229321E-8</v>
      </c>
      <c r="BJ142" s="25">
        <v>6.6587189903048302E-6</v>
      </c>
      <c r="BK142" s="25">
        <v>4.0133576669302801E-6</v>
      </c>
      <c r="BL142" s="25">
        <v>2.41295116850668E-5</v>
      </c>
      <c r="BM142" s="25">
        <v>-4.8105729004845403E-5</v>
      </c>
      <c r="BN142" s="25">
        <v>0</v>
      </c>
      <c r="BO142" s="24">
        <v>2.2744009085184301E-4</v>
      </c>
      <c r="BP142" s="25">
        <v>1.7764697871630799E-6</v>
      </c>
      <c r="BQ142" s="25">
        <v>1.1456039475347199E-6</v>
      </c>
      <c r="BR142" s="25">
        <v>-6.93516347223636E-6</v>
      </c>
      <c r="BS142" s="25">
        <v>6.1171942840780995E-5</v>
      </c>
      <c r="BT142" s="25">
        <v>9.6071176997965708E-6</v>
      </c>
      <c r="BU142" s="25">
        <v>-1.6193626117899402E-5</v>
      </c>
      <c r="BV142" s="25">
        <v>-3.97154645092338E-5</v>
      </c>
      <c r="BW142" s="25">
        <v>8.2595653318479404E-8</v>
      </c>
      <c r="BX142" s="25">
        <v>7.3791609950263703E-5</v>
      </c>
      <c r="BY142" s="24">
        <v>1.4560170284559599E-4</v>
      </c>
      <c r="BZ142" s="25">
        <v>0</v>
      </c>
      <c r="CA142" s="25">
        <v>-9.6250610579515806E-6</v>
      </c>
      <c r="CB142" s="24">
        <v>3.7363982595232101E-4</v>
      </c>
      <c r="CC142" s="25">
        <v>1.58077716212911E-5</v>
      </c>
      <c r="CD142" s="25">
        <v>-8.4957316239762197E-6</v>
      </c>
      <c r="CE142" s="25">
        <v>0</v>
      </c>
      <c r="CF142" s="25">
        <v>0</v>
      </c>
      <c r="CG142" s="25">
        <v>0</v>
      </c>
      <c r="CH142" s="25">
        <v>2.9478785665095501E-9</v>
      </c>
      <c r="CI142" s="25">
        <v>-1.6055059097181301E-7</v>
      </c>
      <c r="CJ142" s="25">
        <v>-2.6100236547892802E-6</v>
      </c>
      <c r="CK142" s="25">
        <v>8.5741982533574804E-7</v>
      </c>
      <c r="CL142" s="25">
        <v>-3.6726663290043401E-8</v>
      </c>
      <c r="CM142" s="25">
        <v>-7.01317050524557E-7</v>
      </c>
      <c r="CN142" s="25">
        <v>7.6821345323985697E-6</v>
      </c>
      <c r="CO142" s="25">
        <v>2.4208940453055002E-7</v>
      </c>
      <c r="CP142" s="25">
        <v>-6.9508720552799396E-9</v>
      </c>
      <c r="CQ142" s="25">
        <v>1.9637288540457299E-7</v>
      </c>
      <c r="CR142" s="25">
        <v>-1.49888836125394E-9</v>
      </c>
      <c r="CS142" s="25">
        <v>4.1727136069146199E-7</v>
      </c>
      <c r="CT142" s="25">
        <v>-3.0735319639611599E-6</v>
      </c>
      <c r="CU142" s="25">
        <v>3.7525014308811198E-7</v>
      </c>
      <c r="CV142" s="25">
        <v>2.0207323370295901E-7</v>
      </c>
      <c r="CW142" s="25">
        <v>-2.4934424977218301E-6</v>
      </c>
      <c r="CX142" s="25">
        <v>-1.9637499612908099E-7</v>
      </c>
      <c r="CY142" s="25">
        <v>-7.8650214655284799E-7</v>
      </c>
      <c r="CZ142" s="25">
        <v>1.16048555821041E-6</v>
      </c>
      <c r="DA142" s="25">
        <v>3.7144788720769499E-7</v>
      </c>
      <c r="DB142" s="25">
        <v>-2.6213154006954001E-5</v>
      </c>
      <c r="DC142" s="25">
        <v>8.1635186767781593E-6</v>
      </c>
      <c r="DD142" s="25">
        <v>-5.7189055150049304E-7</v>
      </c>
      <c r="DE142" s="25">
        <v>4.4552394755939203E-6</v>
      </c>
      <c r="DF142" s="25">
        <v>-3.25499189535126E-6</v>
      </c>
      <c r="DG142" s="25">
        <v>-1.2587483144894599E-6</v>
      </c>
      <c r="DH142" s="25">
        <v>-8.9795078894670005E-7</v>
      </c>
      <c r="DI142" s="25">
        <v>1.7730951817287301E-5</v>
      </c>
      <c r="DJ142" s="25">
        <v>1.3536138497202E-5</v>
      </c>
      <c r="DK142" s="25">
        <v>8.7559074578114107E-6</v>
      </c>
      <c r="DL142" s="25">
        <v>3.1518471089969699E-5</v>
      </c>
      <c r="DM142" s="25">
        <v>1.23871792236987E-6</v>
      </c>
      <c r="DN142" s="25">
        <v>-7.85558960804605E-6</v>
      </c>
      <c r="DO142" s="24">
        <v>-1.03931908024768E-4</v>
      </c>
      <c r="DP142" s="25">
        <v>1.9878841409429299E-6</v>
      </c>
      <c r="DQ142" s="25">
        <v>7.0184920757247603E-6</v>
      </c>
      <c r="DR142" s="25">
        <v>-1.83046816157135E-5</v>
      </c>
      <c r="DS142" s="25">
        <v>-8.2321977841019897E-6</v>
      </c>
      <c r="DT142" s="25">
        <v>7.2062756328006101E-6</v>
      </c>
      <c r="DU142" s="24">
        <v>-1.7578533635649E-4</v>
      </c>
      <c r="DV142" s="25">
        <v>-4.68955230282341E-6</v>
      </c>
      <c r="DW142" s="25">
        <v>-7.8535775246326697E-7</v>
      </c>
      <c r="DX142" s="25">
        <v>-1.9385656755594899E-6</v>
      </c>
      <c r="DY142" s="25">
        <v>2.3828236385962101E-5</v>
      </c>
      <c r="DZ142" s="25">
        <v>-3.0411730719350399E-5</v>
      </c>
      <c r="EA142" s="25">
        <v>2.5656824211941301E-6</v>
      </c>
      <c r="EB142" s="25">
        <v>-5.5488602916871703E-6</v>
      </c>
      <c r="EC142" s="25">
        <v>-4.6600873762604697E-5</v>
      </c>
      <c r="ED142" s="25">
        <v>1.98504041681742E-5</v>
      </c>
      <c r="EE142" s="25">
        <v>1.4405997871405899E-5</v>
      </c>
      <c r="EF142" s="25">
        <v>-1.4470300059640301E-5</v>
      </c>
      <c r="EG142" s="25">
        <v>-1.38171138602447E-5</v>
      </c>
      <c r="EH142" s="25">
        <v>-1.2312522195558399E-5</v>
      </c>
      <c r="EI142" s="24">
        <v>-6.2267339669817802E-4</v>
      </c>
      <c r="EJ142" s="25">
        <v>-2.6476026788437302E-5</v>
      </c>
      <c r="EK142" s="25">
        <v>2.7994456910515899E-5</v>
      </c>
      <c r="EL142" s="24">
        <v>1.8578090327571501E-3</v>
      </c>
      <c r="EM142" s="25">
        <v>2.1794249553276102E-6</v>
      </c>
      <c r="EN142" s="25">
        <v>1.8722492471333398E-5</v>
      </c>
      <c r="EO142" s="24">
        <v>1.42113137243532E-4</v>
      </c>
      <c r="EP142" s="25">
        <v>-1.8053557596093099E-5</v>
      </c>
      <c r="EQ142" s="25">
        <v>3.6961289252588103E-5</v>
      </c>
      <c r="ER142" s="25">
        <v>4.2320964038955199E-5</v>
      </c>
      <c r="ES142" s="26">
        <v>-1.15999472495392E-4</v>
      </c>
    </row>
    <row r="143" spans="7:149" x14ac:dyDescent="0.25">
      <c r="G143" s="205"/>
      <c r="H143" s="7" t="s">
        <v>259</v>
      </c>
      <c r="I143" s="22" cm="1">
        <f t="array" aca="1" ref="I143" ca="1">INDIRECT("I"&amp;M143)*INDIRECT("I"&amp;N143)</f>
        <v>0</v>
      </c>
      <c r="J143" s="23">
        <v>-0.22019317897013199</v>
      </c>
      <c r="K143" s="12" t="str">
        <f t="shared" si="14"/>
        <v>Epi</v>
      </c>
      <c r="L143" s="12" t="str">
        <f t="shared" si="13"/>
        <v>HF</v>
      </c>
      <c r="M143" s="7">
        <f t="shared" si="10"/>
        <v>64</v>
      </c>
      <c r="N143" s="7">
        <f t="shared" si="11"/>
        <v>67</v>
      </c>
      <c r="P143" s="7" t="str">
        <f t="shared" si="12"/>
        <v>X</v>
      </c>
      <c r="Q143" s="7" t="str">
        <f t="shared" si="7"/>
        <v>X</v>
      </c>
      <c r="R143" s="7" t="str">
        <v>Epi_HF</v>
      </c>
      <c r="S143" s="128" t="s">
        <v>259</v>
      </c>
      <c r="T143" s="25">
        <v>-3.0787371303390898E-6</v>
      </c>
      <c r="U143" s="25">
        <v>1.42340861124746E-5</v>
      </c>
      <c r="V143" s="25">
        <v>-2.5127997567660501E-6</v>
      </c>
      <c r="W143" s="25">
        <v>1.3306715575252799E-6</v>
      </c>
      <c r="X143" s="25">
        <v>-7.0659894727529502E-6</v>
      </c>
      <c r="Y143" s="25">
        <v>3.2912939753919001E-6</v>
      </c>
      <c r="Z143" s="24">
        <v>-1.0636584627190299E-4</v>
      </c>
      <c r="AA143" s="25">
        <v>-2.4211780319147699E-5</v>
      </c>
      <c r="AB143" s="25">
        <v>1.3744058031801399E-5</v>
      </c>
      <c r="AC143" s="25">
        <v>-3.5536424221092302E-7</v>
      </c>
      <c r="AD143" s="25">
        <v>-1.5040962553873401E-5</v>
      </c>
      <c r="AE143" s="25">
        <v>-9.0253221586039204E-7</v>
      </c>
      <c r="AF143" s="25">
        <v>-4.1849099828626297E-6</v>
      </c>
      <c r="AG143" s="24">
        <v>1.02425955698007E-4</v>
      </c>
      <c r="AH143" s="25">
        <v>-2.1510840611573501E-6</v>
      </c>
      <c r="AI143" s="25">
        <v>4.2418507469083199E-6</v>
      </c>
      <c r="AJ143" s="25">
        <v>-5.4315925141724402E-7</v>
      </c>
      <c r="AK143" s="25">
        <v>-8.4933556094685101E-7</v>
      </c>
      <c r="AL143" s="25">
        <v>7.5080384930833295E-5</v>
      </c>
      <c r="AM143" s="25">
        <v>-1.6578736931002701E-5</v>
      </c>
      <c r="AN143" s="25">
        <v>-5.2458954537100903E-5</v>
      </c>
      <c r="AO143" s="25">
        <v>9.9077258477140707E-7</v>
      </c>
      <c r="AP143" s="25">
        <v>-6.9982807275528606E-5</v>
      </c>
      <c r="AQ143" s="25">
        <v>-1.90714915782933E-6</v>
      </c>
      <c r="AR143" s="25">
        <v>0</v>
      </c>
      <c r="AS143" s="25">
        <v>6.4949101615930803E-5</v>
      </c>
      <c r="AT143" s="25">
        <v>6.5222105870730998E-5</v>
      </c>
      <c r="AU143" s="25">
        <v>0</v>
      </c>
      <c r="AV143" s="25">
        <v>-4.7012823894178098E-5</v>
      </c>
      <c r="AW143" s="25">
        <v>-5.12741271426152E-5</v>
      </c>
      <c r="AX143" s="25">
        <v>1.5035609136913799E-5</v>
      </c>
      <c r="AY143" s="25">
        <v>0</v>
      </c>
      <c r="AZ143" s="25">
        <v>1.9311666188402902E-6</v>
      </c>
      <c r="BA143" s="25">
        <v>-2.2147852178113699E-5</v>
      </c>
      <c r="BB143" s="25">
        <v>-3.6670971125881201E-6</v>
      </c>
      <c r="BC143" s="25">
        <v>-4.4411120703929401E-5</v>
      </c>
      <c r="BD143" s="25">
        <v>0</v>
      </c>
      <c r="BE143" s="25">
        <v>4.0966929305021499E-5</v>
      </c>
      <c r="BF143" s="25">
        <v>8.6789272778678902E-5</v>
      </c>
      <c r="BG143" s="25">
        <v>1.8410078128552199E-6</v>
      </c>
      <c r="BH143" s="25">
        <v>-4.6009502153192698E-5</v>
      </c>
      <c r="BI143" s="25">
        <v>8.5279969293440204E-6</v>
      </c>
      <c r="BJ143" s="25">
        <v>2.6149445798137498E-6</v>
      </c>
      <c r="BK143" s="25">
        <v>1.04038792121859E-5</v>
      </c>
      <c r="BL143" s="24">
        <v>-1.0044703813292301E-3</v>
      </c>
      <c r="BM143" s="25">
        <v>-1.2387249160413999E-5</v>
      </c>
      <c r="BN143" s="25">
        <v>0</v>
      </c>
      <c r="BO143" s="24">
        <v>-4.6246341818920498E-4</v>
      </c>
      <c r="BP143" s="25">
        <v>-6.3153838681271998E-6</v>
      </c>
      <c r="BQ143" s="25">
        <v>-1.94825631411186E-5</v>
      </c>
      <c r="BR143" s="25">
        <v>-4.0532322784198802E-5</v>
      </c>
      <c r="BS143" s="25">
        <v>-7.9028661726329994E-6</v>
      </c>
      <c r="BT143" s="25">
        <v>5.4454455598337801E-5</v>
      </c>
      <c r="BU143" s="25">
        <v>9.8260814561979697E-6</v>
      </c>
      <c r="BV143" s="25">
        <v>-2.21214804119536E-5</v>
      </c>
      <c r="BW143" s="25">
        <v>6.2743214993848998E-6</v>
      </c>
      <c r="BX143" s="25">
        <v>2.1646229859834301E-5</v>
      </c>
      <c r="BY143" s="24">
        <v>1.2361716696786601E-4</v>
      </c>
      <c r="BZ143" s="25">
        <v>0</v>
      </c>
      <c r="CA143" s="25">
        <v>2.6364221110475598E-5</v>
      </c>
      <c r="CB143" s="24">
        <v>-1.7912586432089199E-4</v>
      </c>
      <c r="CC143" s="25">
        <v>2.3313823775768E-5</v>
      </c>
      <c r="CD143" s="25">
        <v>-9.6821231665066108E-6</v>
      </c>
      <c r="CE143" s="25">
        <v>0</v>
      </c>
      <c r="CF143" s="25">
        <v>0</v>
      </c>
      <c r="CG143" s="25">
        <v>0</v>
      </c>
      <c r="CH143" s="25">
        <v>1.6718040225684898E-8</v>
      </c>
      <c r="CI143" s="25">
        <v>-7.8985730336431201E-7</v>
      </c>
      <c r="CJ143" s="25">
        <v>4.6366210689775298E-6</v>
      </c>
      <c r="CK143" s="25">
        <v>-7.5690053783650904E-7</v>
      </c>
      <c r="CL143" s="25">
        <v>2.1177362921392E-7</v>
      </c>
      <c r="CM143" s="25">
        <v>-7.8996486318959199E-7</v>
      </c>
      <c r="CN143" s="25">
        <v>6.5767505353596804E-7</v>
      </c>
      <c r="CO143" s="25">
        <v>1.29349011147988E-6</v>
      </c>
      <c r="CP143" s="25">
        <v>-1.7474954592987199E-7</v>
      </c>
      <c r="CQ143" s="25">
        <v>7.8131804228671997E-7</v>
      </c>
      <c r="CR143" s="25">
        <v>7.0165452044946699E-7</v>
      </c>
      <c r="CS143" s="25">
        <v>2.2375181020706599E-7</v>
      </c>
      <c r="CT143" s="25">
        <v>2.16938853517758E-6</v>
      </c>
      <c r="CU143" s="25">
        <v>-1.5083562954141901E-7</v>
      </c>
      <c r="CV143" s="25">
        <v>6.6057164712858398E-7</v>
      </c>
      <c r="CW143" s="25">
        <v>-1.5492056415507799E-6</v>
      </c>
      <c r="CX143" s="25">
        <v>2.5845961103898599E-8</v>
      </c>
      <c r="CY143" s="25">
        <v>1.17748135939948E-6</v>
      </c>
      <c r="CZ143" s="25">
        <v>-1.15997551543219E-6</v>
      </c>
      <c r="DA143" s="25">
        <v>7.8447662371857794E-8</v>
      </c>
      <c r="DB143" s="25">
        <v>1.2370518246866901E-5</v>
      </c>
      <c r="DC143" s="25">
        <v>-3.0894281407281299E-6</v>
      </c>
      <c r="DD143" s="25">
        <v>7.6286434836757201E-6</v>
      </c>
      <c r="DE143" s="25">
        <v>-1.22085571343048E-5</v>
      </c>
      <c r="DF143" s="25">
        <v>-1.9145352837153501E-7</v>
      </c>
      <c r="DG143" s="25">
        <v>-4.4354382827409302E-8</v>
      </c>
      <c r="DH143" s="25">
        <v>-7.8383538483664896E-6</v>
      </c>
      <c r="DI143" s="25">
        <v>1.28039741487547E-5</v>
      </c>
      <c r="DJ143" s="25">
        <v>-7.8979788969555405E-6</v>
      </c>
      <c r="DK143" s="25">
        <v>9.1136642508464496E-6</v>
      </c>
      <c r="DL143" s="24">
        <v>1.12281615019257E-4</v>
      </c>
      <c r="DM143" s="25">
        <v>-6.0343568211028699E-5</v>
      </c>
      <c r="DN143" s="25">
        <v>9.32334348798828E-6</v>
      </c>
      <c r="DO143" s="25">
        <v>-2.3740203023926799E-5</v>
      </c>
      <c r="DP143" s="25">
        <v>-1.0270545903995001E-5</v>
      </c>
      <c r="DQ143" s="25">
        <v>5.5633434075370699E-6</v>
      </c>
      <c r="DR143" s="25">
        <v>2.19979961663512E-5</v>
      </c>
      <c r="DS143" s="25">
        <v>1.1203084174455E-5</v>
      </c>
      <c r="DT143" s="25">
        <v>3.6547357328965903E-5</v>
      </c>
      <c r="DU143" s="25">
        <v>-9.0120586299810897E-6</v>
      </c>
      <c r="DV143" s="25">
        <v>2.2113754674086801E-7</v>
      </c>
      <c r="DW143" s="25">
        <v>-1.2131327656399499E-5</v>
      </c>
      <c r="DX143" s="25">
        <v>-2.64839986802101E-5</v>
      </c>
      <c r="DY143" s="25">
        <v>2.2071168984828601E-5</v>
      </c>
      <c r="DZ143" s="25">
        <v>-5.7897725402970898E-5</v>
      </c>
      <c r="EA143" s="25">
        <v>-4.8292161441985903E-5</v>
      </c>
      <c r="EB143" s="25">
        <v>3.1327280680037901E-5</v>
      </c>
      <c r="EC143" s="25">
        <v>-5.7465357373524199E-5</v>
      </c>
      <c r="ED143" s="25">
        <v>2.3548284767202099E-6</v>
      </c>
      <c r="EE143" s="25">
        <v>-3.0218317786921799E-5</v>
      </c>
      <c r="EF143" s="25">
        <v>-6.9040165088224601E-5</v>
      </c>
      <c r="EG143" s="24">
        <v>-1.34357002868557E-4</v>
      </c>
      <c r="EH143" s="24">
        <v>-3.7208449253121802E-4</v>
      </c>
      <c r="EI143" s="25">
        <v>-5.3570890331559499E-5</v>
      </c>
      <c r="EJ143" s="25">
        <v>2.44438308363769E-5</v>
      </c>
      <c r="EK143" s="25">
        <v>1.7920337318968E-5</v>
      </c>
      <c r="EL143" s="25">
        <v>2.1794249553277999E-6</v>
      </c>
      <c r="EM143" s="24">
        <v>3.54466604393135E-3</v>
      </c>
      <c r="EN143" s="25">
        <v>1.6164230457424801E-5</v>
      </c>
      <c r="EO143" s="25">
        <v>-9.2069239508695106E-5</v>
      </c>
      <c r="EP143" s="24">
        <v>-1.6465867836724501E-4</v>
      </c>
      <c r="EQ143" s="25">
        <v>-5.4424120053899299E-6</v>
      </c>
      <c r="ER143" s="25">
        <v>-2.3423768566213299E-5</v>
      </c>
      <c r="ES143" s="27">
        <v>3.80814575609346E-5</v>
      </c>
    </row>
    <row r="144" spans="7:149" x14ac:dyDescent="0.25">
      <c r="G144" s="205"/>
      <c r="H144" s="7" t="s">
        <v>260</v>
      </c>
      <c r="I144" s="22" cm="1">
        <f t="array" aca="1" ref="I144" ca="1">INDIRECT("I"&amp;M144)*INDIRECT("I"&amp;N144)</f>
        <v>0</v>
      </c>
      <c r="J144" s="23">
        <v>-0.33128602900134702</v>
      </c>
      <c r="K144" s="12" t="str">
        <f t="shared" si="14"/>
        <v>HF</v>
      </c>
      <c r="L144" s="12" t="str">
        <f t="shared" si="13"/>
        <v>PuF</v>
      </c>
      <c r="M144" s="7">
        <f t="shared" si="10"/>
        <v>67</v>
      </c>
      <c r="N144" s="7">
        <f t="shared" si="11"/>
        <v>77</v>
      </c>
      <c r="P144" s="7" t="str">
        <f t="shared" si="12"/>
        <v>X</v>
      </c>
      <c r="Q144" s="7" t="str">
        <f t="shared" si="7"/>
        <v>X</v>
      </c>
      <c r="R144" s="7" t="str">
        <v>HF_PuF</v>
      </c>
      <c r="S144" s="128" t="s">
        <v>260</v>
      </c>
      <c r="T144" s="25">
        <v>6.9820992486420203E-7</v>
      </c>
      <c r="U144" s="25">
        <v>6.1740029596598896E-5</v>
      </c>
      <c r="V144" s="25">
        <v>-7.9253433804162993E-6</v>
      </c>
      <c r="W144" s="25">
        <v>-5.2995184974136904E-6</v>
      </c>
      <c r="X144" s="25">
        <v>7.0670614270117598E-6</v>
      </c>
      <c r="Y144" s="25">
        <v>-7.0944386084270298E-5</v>
      </c>
      <c r="Z144" s="25">
        <v>-3.5640588840539901E-6</v>
      </c>
      <c r="AA144" s="25">
        <v>-1.65633737029687E-5</v>
      </c>
      <c r="AB144" s="25">
        <v>-1.8012729420413301E-5</v>
      </c>
      <c r="AC144" s="25">
        <v>3.7457567705906601E-5</v>
      </c>
      <c r="AD144" s="25">
        <v>-1.8944807398619199E-6</v>
      </c>
      <c r="AE144" s="25">
        <v>-1.1642792193531E-5</v>
      </c>
      <c r="AF144" s="25">
        <v>-1.4163009438521701E-5</v>
      </c>
      <c r="AG144" s="25">
        <v>-4.1463319741963699E-5</v>
      </c>
      <c r="AH144" s="25">
        <v>4.4312987983583097E-6</v>
      </c>
      <c r="AI144" s="25">
        <v>2.88273096094078E-5</v>
      </c>
      <c r="AJ144" s="25">
        <v>1.11272515011559E-5</v>
      </c>
      <c r="AK144" s="25">
        <v>-9.8383699843995404E-6</v>
      </c>
      <c r="AL144" s="25">
        <v>6.1763394848772501E-6</v>
      </c>
      <c r="AM144" s="25">
        <v>1.45898201143027E-5</v>
      </c>
      <c r="AN144" s="24">
        <v>-1.19970813895016E-4</v>
      </c>
      <c r="AO144" s="25">
        <v>-9.9638722392058699E-6</v>
      </c>
      <c r="AP144" s="25">
        <v>3.4682362025696101E-5</v>
      </c>
      <c r="AQ144" s="25">
        <v>3.3784586263115002E-6</v>
      </c>
      <c r="AR144" s="25">
        <v>0</v>
      </c>
      <c r="AS144" s="25">
        <v>-8.3314943858579899E-5</v>
      </c>
      <c r="AT144" s="25">
        <v>-4.1873278660519502E-5</v>
      </c>
      <c r="AU144" s="25">
        <v>0</v>
      </c>
      <c r="AV144" s="25">
        <v>6.1466544878679798E-5</v>
      </c>
      <c r="AW144" s="25">
        <v>1.7778825974657998E-5</v>
      </c>
      <c r="AX144" s="25">
        <v>2.9036734136117899E-5</v>
      </c>
      <c r="AY144" s="25">
        <v>0</v>
      </c>
      <c r="AZ144" s="25">
        <v>-3.25940240963546E-6</v>
      </c>
      <c r="BA144" s="24">
        <v>1.60319692779173E-4</v>
      </c>
      <c r="BB144" s="25">
        <v>-5.2799113218765499E-5</v>
      </c>
      <c r="BC144" s="25">
        <v>-4.96732475976924E-5</v>
      </c>
      <c r="BD144" s="25">
        <v>0</v>
      </c>
      <c r="BE144" s="25">
        <v>-1.2328378497780499E-5</v>
      </c>
      <c r="BF144" s="25">
        <v>3.4740664664015601E-5</v>
      </c>
      <c r="BG144" s="25">
        <v>1.02035701045363E-5</v>
      </c>
      <c r="BH144" s="24">
        <v>-2.4568731606569902E-4</v>
      </c>
      <c r="BI144" s="25">
        <v>-2.10763880690015E-5</v>
      </c>
      <c r="BJ144" s="25">
        <v>9.2606542364118508E-6</v>
      </c>
      <c r="BK144" s="25">
        <v>-1.20372194507966E-5</v>
      </c>
      <c r="BL144" s="25">
        <v>-1.37738637619328E-5</v>
      </c>
      <c r="BM144" s="25">
        <v>4.8255741213376102E-5</v>
      </c>
      <c r="BN144" s="25">
        <v>0</v>
      </c>
      <c r="BO144" s="24">
        <v>-1.2986892193617101E-4</v>
      </c>
      <c r="BP144" s="25">
        <v>6.6623687963286401E-6</v>
      </c>
      <c r="BQ144" s="25">
        <v>1.25591400191699E-5</v>
      </c>
      <c r="BR144" s="25">
        <v>5.8232383981952701E-6</v>
      </c>
      <c r="BS144" s="25">
        <v>2.3009406112876298E-5</v>
      </c>
      <c r="BT144" s="25">
        <v>-1.36456886193506E-5</v>
      </c>
      <c r="BU144" s="25">
        <v>-8.5287617286687804E-6</v>
      </c>
      <c r="BV144" s="25">
        <v>6.667702653032E-5</v>
      </c>
      <c r="BW144" s="25">
        <v>1.2113802529040299E-6</v>
      </c>
      <c r="BX144" s="25">
        <v>1.28153229012984E-5</v>
      </c>
      <c r="BY144" s="24">
        <v>-1.2631127296127099E-3</v>
      </c>
      <c r="BZ144" s="25">
        <v>0</v>
      </c>
      <c r="CA144" s="25">
        <v>6.3883812962575798E-6</v>
      </c>
      <c r="CB144" s="25">
        <v>2.5319788579909501E-6</v>
      </c>
      <c r="CC144" s="25">
        <v>1.01540427820957E-5</v>
      </c>
      <c r="CD144" s="25">
        <v>-1.09149083462962E-5</v>
      </c>
      <c r="CE144" s="25">
        <v>0</v>
      </c>
      <c r="CF144" s="25">
        <v>0</v>
      </c>
      <c r="CG144" s="25">
        <v>0</v>
      </c>
      <c r="CH144" s="25">
        <v>-4.6302656932030497E-8</v>
      </c>
      <c r="CI144" s="25">
        <v>-4.5303878856194001E-7</v>
      </c>
      <c r="CJ144" s="25">
        <v>4.1184110263131498E-7</v>
      </c>
      <c r="CK144" s="25">
        <v>1.0562735172684299E-6</v>
      </c>
      <c r="CL144" s="25">
        <v>-1.2691462936762601E-7</v>
      </c>
      <c r="CM144" s="25">
        <v>7.9433646102283196E-7</v>
      </c>
      <c r="CN144" s="25">
        <v>-7.7396434670337996E-8</v>
      </c>
      <c r="CO144" s="25">
        <v>1.4682898574957099E-8</v>
      </c>
      <c r="CP144" s="25">
        <v>-7.7509115037394004E-7</v>
      </c>
      <c r="CQ144" s="25">
        <v>-2.32629081171867E-7</v>
      </c>
      <c r="CR144" s="25">
        <v>1.7399837677621299E-6</v>
      </c>
      <c r="CS144" s="25">
        <v>-8.3363780700022296E-7</v>
      </c>
      <c r="CT144" s="25">
        <v>5.4259940780069397E-7</v>
      </c>
      <c r="CU144" s="25">
        <v>-3.7953262581516302E-7</v>
      </c>
      <c r="CV144" s="25">
        <v>6.7185654761375997E-7</v>
      </c>
      <c r="CW144" s="25">
        <v>-4.1487828305361699E-6</v>
      </c>
      <c r="CX144" s="25">
        <v>-2.3285387787163401E-6</v>
      </c>
      <c r="CY144" s="25">
        <v>1.3784873523782599E-7</v>
      </c>
      <c r="CZ144" s="25">
        <v>5.00638537909574E-7</v>
      </c>
      <c r="DA144" s="25">
        <v>-4.2342244117429802E-7</v>
      </c>
      <c r="DB144" s="25">
        <v>-3.1550218491639902E-5</v>
      </c>
      <c r="DC144" s="25">
        <v>-3.7500495193299299E-5</v>
      </c>
      <c r="DD144" s="25">
        <v>-7.53112889259549E-7</v>
      </c>
      <c r="DE144" s="25">
        <v>3.3730313928427203E-5</v>
      </c>
      <c r="DF144" s="25">
        <v>-2.7604019397439599E-5</v>
      </c>
      <c r="DG144" s="25">
        <v>-2.9358363955618398E-6</v>
      </c>
      <c r="DH144" s="25">
        <v>-2.4378836013551699E-6</v>
      </c>
      <c r="DI144" s="25">
        <v>3.7753300574540703E-5</v>
      </c>
      <c r="DJ144" s="25">
        <v>-5.6310444815274803E-6</v>
      </c>
      <c r="DK144" s="25">
        <v>2.2290290097490401E-5</v>
      </c>
      <c r="DL144" s="25">
        <v>-6.8635842764101096E-5</v>
      </c>
      <c r="DM144" s="25">
        <v>2.50583327409403E-5</v>
      </c>
      <c r="DN144" s="25">
        <v>-8.7278702949219504E-6</v>
      </c>
      <c r="DO144" s="25">
        <v>-2.68414796281417E-5</v>
      </c>
      <c r="DP144" s="25">
        <v>1.50596638837728E-6</v>
      </c>
      <c r="DQ144" s="25">
        <v>1.0223438138891601E-5</v>
      </c>
      <c r="DR144" s="25">
        <v>2.9815763514723801E-5</v>
      </c>
      <c r="DS144" s="25">
        <v>-1.0448469115414501E-5</v>
      </c>
      <c r="DT144" s="25">
        <v>-6.1408114429118096E-5</v>
      </c>
      <c r="DU144" s="25">
        <v>-1.3498429924564299E-5</v>
      </c>
      <c r="DV144" s="25">
        <v>4.5484898006258798E-5</v>
      </c>
      <c r="DW144" s="25">
        <v>3.9848133067414902E-6</v>
      </c>
      <c r="DX144" s="25">
        <v>3.60593004959471E-6</v>
      </c>
      <c r="DY144" s="25">
        <v>-1.4931183955141601E-5</v>
      </c>
      <c r="DZ144" s="25">
        <v>-1.5249783152926301E-5</v>
      </c>
      <c r="EA144" s="25">
        <v>2.55901638622521E-5</v>
      </c>
      <c r="EB144" s="25">
        <v>-1.5576227692331601E-5</v>
      </c>
      <c r="EC144" s="25">
        <v>1.14298260747303E-5</v>
      </c>
      <c r="ED144" s="25">
        <v>5.0236343000087803E-5</v>
      </c>
      <c r="EE144" s="25">
        <v>5.6381464910715502E-6</v>
      </c>
      <c r="EF144" s="24">
        <v>-4.4235539456734398E-4</v>
      </c>
      <c r="EG144" s="25">
        <v>-1.5924213961285899E-5</v>
      </c>
      <c r="EH144" s="25">
        <v>7.0488377661450405E-5</v>
      </c>
      <c r="EI144" s="25">
        <v>-3.9526111292481403E-5</v>
      </c>
      <c r="EJ144" s="24">
        <v>1.3591655321294201E-4</v>
      </c>
      <c r="EK144" s="25">
        <v>-8.4003083931919607E-6</v>
      </c>
      <c r="EL144" s="25">
        <v>1.8722492471335299E-5</v>
      </c>
      <c r="EM144" s="25">
        <v>1.6164230457424899E-5</v>
      </c>
      <c r="EN144" s="24">
        <v>7.1660581503049901E-3</v>
      </c>
      <c r="EO144" s="25">
        <v>-2.2293137741739599E-5</v>
      </c>
      <c r="EP144" s="24">
        <v>-2.2386184498067701E-4</v>
      </c>
      <c r="EQ144" s="25">
        <v>2.5691081130468299E-5</v>
      </c>
      <c r="ER144" s="24">
        <v>-1.33612123528956E-3</v>
      </c>
      <c r="ES144" s="27">
        <v>-4.6615100140982798E-6</v>
      </c>
    </row>
    <row r="145" spans="7:149" x14ac:dyDescent="0.25">
      <c r="G145" s="205"/>
      <c r="H145" s="7" t="s">
        <v>261</v>
      </c>
      <c r="I145" s="22" cm="1">
        <f t="array" aca="1" ref="I145" ca="1">INDIRECT("I"&amp;M145)*INDIRECT("I"&amp;N145)</f>
        <v>0</v>
      </c>
      <c r="J145" s="23">
        <v>-0.73810617575756199</v>
      </c>
      <c r="K145" s="12" t="str">
        <f t="shared" si="14"/>
        <v>CLD</v>
      </c>
      <c r="L145" s="12" t="str">
        <f t="shared" si="13"/>
        <v>Sch</v>
      </c>
      <c r="M145" s="7">
        <f t="shared" si="10"/>
        <v>57</v>
      </c>
      <c r="N145" s="7">
        <f t="shared" si="11"/>
        <v>79</v>
      </c>
      <c r="P145" s="7" t="str">
        <f t="shared" si="12"/>
        <v>X</v>
      </c>
      <c r="Q145" s="7" t="str">
        <f t="shared" si="7"/>
        <v>X</v>
      </c>
      <c r="R145" s="7" t="str">
        <v>CLD_Sch</v>
      </c>
      <c r="S145" s="128" t="s">
        <v>261</v>
      </c>
      <c r="T145" s="25">
        <v>-2.7013004073088199E-6</v>
      </c>
      <c r="U145" s="24">
        <v>1.50698318491248E-4</v>
      </c>
      <c r="V145" s="25">
        <v>-5.2954297918934702E-6</v>
      </c>
      <c r="W145" s="25">
        <v>4.1324777909462603E-6</v>
      </c>
      <c r="X145" s="25">
        <v>-3.2678253090349101E-5</v>
      </c>
      <c r="Y145" s="25">
        <v>-9.3785349405305308E-6</v>
      </c>
      <c r="Z145" s="25">
        <v>-6.04820896936494E-5</v>
      </c>
      <c r="AA145" s="25">
        <v>-6.6627164931247902E-6</v>
      </c>
      <c r="AB145" s="25">
        <v>-4.1405964571354397E-5</v>
      </c>
      <c r="AC145" s="25">
        <v>3.3513279096960802E-5</v>
      </c>
      <c r="AD145" s="25">
        <v>6.87016181412409E-6</v>
      </c>
      <c r="AE145" s="25">
        <v>-8.8595125534499792E-6</v>
      </c>
      <c r="AF145" s="25">
        <v>6.2574561052240497E-6</v>
      </c>
      <c r="AG145" s="24">
        <v>-4.0119903618431502E-4</v>
      </c>
      <c r="AH145" s="25">
        <v>-5.3880653442873896E-6</v>
      </c>
      <c r="AI145" s="24">
        <v>-2.41713435841519E-4</v>
      </c>
      <c r="AJ145" s="25">
        <v>-6.8496785477402704E-6</v>
      </c>
      <c r="AK145" s="25">
        <v>-6.8372647479771896E-6</v>
      </c>
      <c r="AL145" s="24">
        <v>-1.84332568795609E-4</v>
      </c>
      <c r="AM145" s="25">
        <v>9.1017229340710593E-6</v>
      </c>
      <c r="AN145" s="25">
        <v>2.4296717052120699E-5</v>
      </c>
      <c r="AO145" s="25">
        <v>9.0897763295257404E-6</v>
      </c>
      <c r="AP145" s="24">
        <v>-1.3508603778760101E-4</v>
      </c>
      <c r="AQ145" s="25">
        <v>1.95148289777135E-5</v>
      </c>
      <c r="AR145" s="25">
        <v>0</v>
      </c>
      <c r="AS145" s="25">
        <v>5.0008809820673403E-5</v>
      </c>
      <c r="AT145" s="24">
        <v>-2.9167782008849099E-4</v>
      </c>
      <c r="AU145" s="25">
        <v>0</v>
      </c>
      <c r="AV145" s="25">
        <v>1.33369795443369E-5</v>
      </c>
      <c r="AW145" s="25">
        <v>7.6928472630793899E-7</v>
      </c>
      <c r="AX145" s="25">
        <v>-5.1036534533056602E-5</v>
      </c>
      <c r="AY145" s="25">
        <v>0</v>
      </c>
      <c r="AZ145" s="25">
        <v>2.2730371255910099E-5</v>
      </c>
      <c r="BA145" s="24">
        <v>-5.4857374319561801E-4</v>
      </c>
      <c r="BB145" s="25">
        <v>1.7779408412208001E-5</v>
      </c>
      <c r="BC145" s="24">
        <v>1.3675309551426399E-4</v>
      </c>
      <c r="BD145" s="25">
        <v>0</v>
      </c>
      <c r="BE145" s="24">
        <v>-4.4050691194681902E-4</v>
      </c>
      <c r="BF145" s="24">
        <v>-1.6889234777253901E-4</v>
      </c>
      <c r="BG145" s="24">
        <v>-1.12957245710629E-4</v>
      </c>
      <c r="BH145" s="24">
        <v>1.5220435913833899E-4</v>
      </c>
      <c r="BI145" s="25">
        <v>2.17292076716583E-6</v>
      </c>
      <c r="BJ145" s="25">
        <v>-4.5378084914874101E-5</v>
      </c>
      <c r="BK145" s="25">
        <v>1.31665570163938E-5</v>
      </c>
      <c r="BL145" s="24">
        <v>1.0396605692882199E-4</v>
      </c>
      <c r="BM145" s="25">
        <v>7.1360695846000606E-5</v>
      </c>
      <c r="BN145" s="25">
        <v>0</v>
      </c>
      <c r="BO145" s="25">
        <v>5.4966588283768997E-5</v>
      </c>
      <c r="BP145" s="25">
        <v>4.7149149882813502E-5</v>
      </c>
      <c r="BQ145" s="25">
        <v>2.89595710508903E-6</v>
      </c>
      <c r="BR145" s="24">
        <v>-3.1944835759584297E-4</v>
      </c>
      <c r="BS145" s="25">
        <v>-4.4962460912071197E-6</v>
      </c>
      <c r="BT145" s="25">
        <v>4.2013649603772601E-5</v>
      </c>
      <c r="BU145" s="25">
        <v>-6.5928486053287901E-6</v>
      </c>
      <c r="BV145" s="24">
        <v>-2.6919482610613798E-4</v>
      </c>
      <c r="BW145" s="25">
        <v>-1.2732262903500499E-6</v>
      </c>
      <c r="BX145" s="25">
        <v>1.22501878697795E-5</v>
      </c>
      <c r="BY145" s="24">
        <v>2.6588939795301299E-4</v>
      </c>
      <c r="BZ145" s="25">
        <v>0</v>
      </c>
      <c r="CA145" s="24">
        <v>-1.3810980081247501E-3</v>
      </c>
      <c r="CB145" s="24">
        <v>-2.7820780431650101E-3</v>
      </c>
      <c r="CC145" s="25">
        <v>1.2031681331088599E-5</v>
      </c>
      <c r="CD145" s="25">
        <v>-4.8909226636024897E-5</v>
      </c>
      <c r="CE145" s="25">
        <v>0</v>
      </c>
      <c r="CF145" s="25">
        <v>0</v>
      </c>
      <c r="CG145" s="25">
        <v>0</v>
      </c>
      <c r="CH145" s="25">
        <v>-2.2130580736539299E-7</v>
      </c>
      <c r="CI145" s="25">
        <v>1.99002599382296E-6</v>
      </c>
      <c r="CJ145" s="25">
        <v>4.0117137796673099E-7</v>
      </c>
      <c r="CK145" s="25">
        <v>-6.4032091018034705E-7</v>
      </c>
      <c r="CL145" s="25">
        <v>8.9388747653086405E-7</v>
      </c>
      <c r="CM145" s="25">
        <v>4.78980893619246E-6</v>
      </c>
      <c r="CN145" s="25">
        <v>-1.42802588202109E-7</v>
      </c>
      <c r="CO145" s="25">
        <v>6.4201338149372703E-7</v>
      </c>
      <c r="CP145" s="25">
        <v>-1.7860193479079599E-6</v>
      </c>
      <c r="CQ145" s="25">
        <v>1.82743012816168E-6</v>
      </c>
      <c r="CR145" s="25">
        <v>-6.0811397642926299E-7</v>
      </c>
      <c r="CS145" s="25">
        <v>3.5871235593926599E-6</v>
      </c>
      <c r="CT145" s="25">
        <v>4.2620987908528402E-5</v>
      </c>
      <c r="CU145" s="25">
        <v>3.6113752640344398E-6</v>
      </c>
      <c r="CV145" s="25">
        <v>-1.81562413591262E-6</v>
      </c>
      <c r="CW145" s="25">
        <v>-2.9552976895395298E-6</v>
      </c>
      <c r="CX145" s="25">
        <v>7.0789671102682501E-6</v>
      </c>
      <c r="CY145" s="25">
        <v>-2.7247194795666701E-6</v>
      </c>
      <c r="CZ145" s="25">
        <v>5.3119343642894596E-6</v>
      </c>
      <c r="DA145" s="25">
        <v>-2.4602865883398201E-7</v>
      </c>
      <c r="DB145" s="25">
        <v>-2.38168539548189E-5</v>
      </c>
      <c r="DC145" s="25">
        <v>-2.4080297654818401E-6</v>
      </c>
      <c r="DD145" s="25">
        <v>3.1665342582688199E-5</v>
      </c>
      <c r="DE145" s="25">
        <v>-2.0367292645204398E-5</v>
      </c>
      <c r="DF145" s="25">
        <v>-1.35200649142969E-5</v>
      </c>
      <c r="DG145" s="25">
        <v>9.9502912289883699E-6</v>
      </c>
      <c r="DH145" s="25">
        <v>2.6169826487884499E-6</v>
      </c>
      <c r="DI145" s="25">
        <v>-2.9961516669285002E-6</v>
      </c>
      <c r="DJ145" s="25">
        <v>2.6590388096316299E-5</v>
      </c>
      <c r="DK145" s="25">
        <v>5.1915223266492601E-5</v>
      </c>
      <c r="DL145" s="25">
        <v>-3.2710398647979799E-6</v>
      </c>
      <c r="DM145" s="25">
        <v>-2.7664321349256298E-5</v>
      </c>
      <c r="DN145" s="25">
        <v>1.8560868896068599E-5</v>
      </c>
      <c r="DO145" s="25">
        <v>7.2393719229925101E-7</v>
      </c>
      <c r="DP145" s="25">
        <v>-2.13336670050505E-5</v>
      </c>
      <c r="DQ145" s="25">
        <v>1.36720914952107E-5</v>
      </c>
      <c r="DR145" s="25">
        <v>-7.3468400914434196E-6</v>
      </c>
      <c r="DS145" s="25">
        <v>-9.0211482961909693E-6</v>
      </c>
      <c r="DT145" s="25">
        <v>-4.8626215369453898E-5</v>
      </c>
      <c r="DU145" s="24">
        <v>-1.4181803730853399E-4</v>
      </c>
      <c r="DV145" s="25">
        <v>-1.39048160606897E-5</v>
      </c>
      <c r="DW145" s="25">
        <v>6.3138163034564398E-6</v>
      </c>
      <c r="DX145" s="25">
        <v>-3.68147999970628E-5</v>
      </c>
      <c r="DY145" s="25">
        <v>-9.2184278709190896E-5</v>
      </c>
      <c r="DZ145" s="25">
        <v>-9.5502568141459302E-5</v>
      </c>
      <c r="EA145" s="24">
        <v>4.3129245865749101E-4</v>
      </c>
      <c r="EB145" s="25">
        <v>1.9224201325243298E-5</v>
      </c>
      <c r="EC145" s="24">
        <v>-1.6162704758954601E-4</v>
      </c>
      <c r="ED145" s="25">
        <v>2.9334011578958099E-5</v>
      </c>
      <c r="EE145" s="25">
        <v>1.6564923191983102E-5</v>
      </c>
      <c r="EF145" s="25">
        <v>3.0788193831959398E-5</v>
      </c>
      <c r="EG145" s="25">
        <v>-2.0329806507933401E-6</v>
      </c>
      <c r="EH145" s="25">
        <v>-4.2198924464310203E-5</v>
      </c>
      <c r="EI145" s="25">
        <v>1.00905230615944E-5</v>
      </c>
      <c r="EJ145" s="25">
        <v>-5.6392652062781298E-5</v>
      </c>
      <c r="EK145" s="25">
        <v>-2.64763552676009E-5</v>
      </c>
      <c r="EL145" s="24">
        <v>1.42113137243535E-4</v>
      </c>
      <c r="EM145" s="25">
        <v>-9.2069239508691297E-5</v>
      </c>
      <c r="EN145" s="25">
        <v>-2.22931377417378E-5</v>
      </c>
      <c r="EO145" s="24">
        <v>1.5629189849257499E-2</v>
      </c>
      <c r="EP145" s="25">
        <v>-1.0660681421594901E-5</v>
      </c>
      <c r="EQ145" s="25">
        <v>4.6973851165182301E-5</v>
      </c>
      <c r="ER145" s="25">
        <v>-4.9689837883290397E-5</v>
      </c>
      <c r="ES145" s="26">
        <v>-6.3116437266138204E-4</v>
      </c>
    </row>
    <row r="146" spans="7:149" x14ac:dyDescent="0.25">
      <c r="G146" s="205"/>
      <c r="H146" s="7" t="s">
        <v>262</v>
      </c>
      <c r="I146" s="22" cm="1">
        <f t="array" aca="1" ref="I146" ca="1">INDIRECT("I"&amp;M146)*INDIRECT("I"&amp;N146)</f>
        <v>0</v>
      </c>
      <c r="J146" s="23">
        <v>-0.41385574455504098</v>
      </c>
      <c r="K146" s="12" t="str">
        <f t="shared" si="14"/>
        <v>Ano</v>
      </c>
      <c r="L146" s="12" t="str">
        <f t="shared" si="13"/>
        <v>HF</v>
      </c>
      <c r="M146" s="7">
        <f t="shared" si="10"/>
        <v>50</v>
      </c>
      <c r="N146" s="7">
        <f t="shared" si="11"/>
        <v>67</v>
      </c>
      <c r="P146" s="7" t="str">
        <f t="shared" si="12"/>
        <v>X</v>
      </c>
      <c r="Q146" s="7" t="str">
        <f t="shared" si="7"/>
        <v>X</v>
      </c>
      <c r="R146" s="7" t="str">
        <v>Ano_HF</v>
      </c>
      <c r="S146" s="128" t="s">
        <v>262</v>
      </c>
      <c r="T146" s="25">
        <v>8.5004606620323903E-7</v>
      </c>
      <c r="U146" s="25">
        <v>-7.2336197817349003E-6</v>
      </c>
      <c r="V146" s="25">
        <v>4.3741797659314903E-6</v>
      </c>
      <c r="W146" s="25">
        <v>-1.0296867442639001E-5</v>
      </c>
      <c r="X146" s="25">
        <v>1.5653401951900001E-5</v>
      </c>
      <c r="Y146" s="25">
        <v>6.5593643480329697E-5</v>
      </c>
      <c r="Z146" s="25">
        <v>3.5731273552533001E-6</v>
      </c>
      <c r="AA146" s="25">
        <v>1.86101587512546E-5</v>
      </c>
      <c r="AB146" s="25">
        <v>1.21195755592607E-5</v>
      </c>
      <c r="AC146" s="25">
        <v>1.3517302065854E-5</v>
      </c>
      <c r="AD146" s="25">
        <v>9.0748555749081702E-6</v>
      </c>
      <c r="AE146" s="25">
        <v>-1.5847601057441898E-5</v>
      </c>
      <c r="AF146" s="25">
        <v>-1.38740186242283E-5</v>
      </c>
      <c r="AG146" s="25">
        <v>-1.5909124860313999E-5</v>
      </c>
      <c r="AH146" s="25">
        <v>-7.5360908938891801E-6</v>
      </c>
      <c r="AI146" s="25">
        <v>9.8469232277195194E-5</v>
      </c>
      <c r="AJ146" s="25">
        <v>2.8597813738241101E-5</v>
      </c>
      <c r="AK146" s="25">
        <v>-7.5485936740177696E-6</v>
      </c>
      <c r="AL146" s="25">
        <v>-2.10651965242345E-5</v>
      </c>
      <c r="AM146" s="25">
        <v>1.01044328163038E-5</v>
      </c>
      <c r="AN146" s="25">
        <v>-2.0921085022577701E-5</v>
      </c>
      <c r="AO146" s="25">
        <v>1.5610797785931898E-5</v>
      </c>
      <c r="AP146" s="25">
        <v>1.8688019306933901E-5</v>
      </c>
      <c r="AQ146" s="25">
        <v>9.05767223516731E-8</v>
      </c>
      <c r="AR146" s="25">
        <v>0</v>
      </c>
      <c r="AS146" s="25">
        <v>7.8577929010081797E-5</v>
      </c>
      <c r="AT146" s="25">
        <v>8.3873644783003304E-5</v>
      </c>
      <c r="AU146" s="25">
        <v>0</v>
      </c>
      <c r="AV146" s="25">
        <v>2.1151458904314698E-6</v>
      </c>
      <c r="AW146" s="25">
        <v>5.1237904267293299E-5</v>
      </c>
      <c r="AX146" s="24">
        <v>-1.7356905491351399E-3</v>
      </c>
      <c r="AY146" s="25">
        <v>0</v>
      </c>
      <c r="AZ146" s="25">
        <v>-1.72492970680428E-5</v>
      </c>
      <c r="BA146" s="25">
        <v>-5.9070662361392197E-5</v>
      </c>
      <c r="BB146" s="25">
        <v>-2.4949263774924098E-6</v>
      </c>
      <c r="BC146" s="25">
        <v>1.64863660425011E-6</v>
      </c>
      <c r="BD146" s="25">
        <v>0</v>
      </c>
      <c r="BE146" s="25">
        <v>4.0791781022171703E-5</v>
      </c>
      <c r="BF146" s="25">
        <v>-3.44253323484393E-5</v>
      </c>
      <c r="BG146" s="25">
        <v>-5.2471102830042603E-5</v>
      </c>
      <c r="BH146" s="25">
        <v>9.3790038567982204E-5</v>
      </c>
      <c r="BI146" s="25">
        <v>6.8707779104861301E-6</v>
      </c>
      <c r="BJ146" s="25">
        <v>6.4115139149501904E-5</v>
      </c>
      <c r="BK146" s="25">
        <v>-1.15833036341868E-5</v>
      </c>
      <c r="BL146" s="25">
        <v>1.41298427911216E-5</v>
      </c>
      <c r="BM146" s="25">
        <v>-4.41322916945219E-5</v>
      </c>
      <c r="BN146" s="25">
        <v>0</v>
      </c>
      <c r="BO146" s="25">
        <v>3.8873354214227301E-6</v>
      </c>
      <c r="BP146" s="25">
        <v>1.3513228178513901E-5</v>
      </c>
      <c r="BQ146" s="25">
        <v>-1.7652096119542501E-5</v>
      </c>
      <c r="BR146" s="25">
        <v>9.93072588787494E-5</v>
      </c>
      <c r="BS146" s="25">
        <v>-8.0765368903317704E-6</v>
      </c>
      <c r="BT146" s="25">
        <v>4.5958190510620201E-5</v>
      </c>
      <c r="BU146" s="25">
        <v>1.9154890284249201E-5</v>
      </c>
      <c r="BV146" s="25">
        <v>-6.7625468571187998E-5</v>
      </c>
      <c r="BW146" s="25">
        <v>-9.0219792212399899E-6</v>
      </c>
      <c r="BX146" s="25">
        <v>-1.8466477567467101E-5</v>
      </c>
      <c r="BY146" s="24">
        <v>-2.3307500372215701E-4</v>
      </c>
      <c r="BZ146" s="25">
        <v>0</v>
      </c>
      <c r="CA146" s="25">
        <v>-3.7660670486901498E-7</v>
      </c>
      <c r="CB146" s="25">
        <v>-7.4827940201426093E-5</v>
      </c>
      <c r="CC146" s="25">
        <v>-7.0743208507282597E-6</v>
      </c>
      <c r="CD146" s="25">
        <v>2.3318966223520199E-5</v>
      </c>
      <c r="CE146" s="25">
        <v>0</v>
      </c>
      <c r="CF146" s="25">
        <v>0</v>
      </c>
      <c r="CG146" s="25">
        <v>0</v>
      </c>
      <c r="CH146" s="25">
        <v>-6.6500610794843604E-9</v>
      </c>
      <c r="CI146" s="25">
        <v>8.8220874247335499E-7</v>
      </c>
      <c r="CJ146" s="25">
        <v>-1.2060378350872401E-6</v>
      </c>
      <c r="CK146" s="25">
        <v>-9.3310564066770097E-7</v>
      </c>
      <c r="CL146" s="25">
        <v>-5.6547529232533898E-7</v>
      </c>
      <c r="CM146" s="25">
        <v>-1.23008281365078E-6</v>
      </c>
      <c r="CN146" s="25">
        <v>-7.0038001262276098E-7</v>
      </c>
      <c r="CO146" s="25">
        <v>-1.12376379379323E-7</v>
      </c>
      <c r="CP146" s="25">
        <v>-2.8183054898623301E-8</v>
      </c>
      <c r="CQ146" s="25">
        <v>-3.4367491800176602E-7</v>
      </c>
      <c r="CR146" s="25">
        <v>1.5862858072204299E-7</v>
      </c>
      <c r="CS146" s="25">
        <v>1.0405807952103801E-6</v>
      </c>
      <c r="CT146" s="25">
        <v>5.9848794023491797E-7</v>
      </c>
      <c r="CU146" s="25">
        <v>-1.4297550910482299E-6</v>
      </c>
      <c r="CV146" s="25">
        <v>-8.0571297457747503E-8</v>
      </c>
      <c r="CW146" s="25">
        <v>3.5436227432269301E-6</v>
      </c>
      <c r="CX146" s="25">
        <v>1.1004366551783999E-6</v>
      </c>
      <c r="CY146" s="25">
        <v>4.4350687905597499E-7</v>
      </c>
      <c r="CZ146" s="25">
        <v>1.2346415743765201E-7</v>
      </c>
      <c r="DA146" s="25">
        <v>4.7709246764805797E-7</v>
      </c>
      <c r="DB146" s="25">
        <v>-2.8825719853553999E-5</v>
      </c>
      <c r="DC146" s="25">
        <v>-1.49351061931274E-5</v>
      </c>
      <c r="DD146" s="25">
        <v>-7.9509546614367604E-7</v>
      </c>
      <c r="DE146" s="25">
        <v>9.8350432188808801E-6</v>
      </c>
      <c r="DF146" s="25">
        <v>-2.4109871974822899E-5</v>
      </c>
      <c r="DG146" s="25">
        <v>3.4842734264702602E-6</v>
      </c>
      <c r="DH146" s="25">
        <v>-1.40745677371382E-5</v>
      </c>
      <c r="DI146" s="25">
        <v>8.5248765028054606E-6</v>
      </c>
      <c r="DJ146" s="25">
        <v>-4.0251114182551799E-5</v>
      </c>
      <c r="DK146" s="25">
        <v>1.8528641170282901E-6</v>
      </c>
      <c r="DL146" s="24">
        <v>1.4299697249183801E-4</v>
      </c>
      <c r="DM146" s="25">
        <v>-2.8861257470410501E-5</v>
      </c>
      <c r="DN146" s="25">
        <v>-9.91264966478969E-6</v>
      </c>
      <c r="DO146" s="25">
        <v>-5.59153138347074E-6</v>
      </c>
      <c r="DP146" s="25">
        <v>-3.3860972472074502E-6</v>
      </c>
      <c r="DQ146" s="25">
        <v>-2.6475265398728398E-6</v>
      </c>
      <c r="DR146" s="25">
        <v>-1.5565902829761701E-6</v>
      </c>
      <c r="DS146" s="25">
        <v>2.5779722353451799E-5</v>
      </c>
      <c r="DT146" s="25">
        <v>-9.2273301491424707E-6</v>
      </c>
      <c r="DU146" s="25">
        <v>3.3713993302510997E-5</v>
      </c>
      <c r="DV146" s="25">
        <v>1.98903037898815E-5</v>
      </c>
      <c r="DW146" s="25">
        <v>3.2179062957230098E-5</v>
      </c>
      <c r="DX146" s="25">
        <v>3.9992515773624398E-5</v>
      </c>
      <c r="DY146" s="25">
        <v>-1.7601897485088E-5</v>
      </c>
      <c r="DZ146" s="25">
        <v>4.0324715430105698E-6</v>
      </c>
      <c r="EA146" s="25">
        <v>-8.9306662041055998E-5</v>
      </c>
      <c r="EB146" s="25">
        <v>4.0698689306061897E-6</v>
      </c>
      <c r="EC146" s="25">
        <v>-3.23745150649665E-5</v>
      </c>
      <c r="ED146" s="25">
        <v>1.1879770535433801E-5</v>
      </c>
      <c r="EE146" s="25">
        <v>-1.77266646466175E-5</v>
      </c>
      <c r="EF146" s="25">
        <v>4.3231432735330798E-5</v>
      </c>
      <c r="EG146" s="25">
        <v>1.41701836293563E-5</v>
      </c>
      <c r="EH146" s="25">
        <v>-4.3610832095221601E-5</v>
      </c>
      <c r="EI146" s="25">
        <v>-2.4241038908510701E-5</v>
      </c>
      <c r="EJ146" s="24">
        <v>-1.6151957428073101E-4</v>
      </c>
      <c r="EK146" s="25">
        <v>-4.9252367387282003E-5</v>
      </c>
      <c r="EL146" s="25">
        <v>-1.8053557596095901E-5</v>
      </c>
      <c r="EM146" s="24">
        <v>-1.6465867836724501E-4</v>
      </c>
      <c r="EN146" s="24">
        <v>-2.2386184498067899E-4</v>
      </c>
      <c r="EO146" s="25">
        <v>-1.06606814215968E-5</v>
      </c>
      <c r="EP146" s="24">
        <v>4.9949857267856E-3</v>
      </c>
      <c r="EQ146" s="25">
        <v>-7.31093770402503E-6</v>
      </c>
      <c r="ER146" s="25">
        <v>-2.5535886879326799E-5</v>
      </c>
      <c r="ES146" s="26">
        <v>6.9084588066371203E-4</v>
      </c>
    </row>
    <row r="147" spans="7:149" x14ac:dyDescent="0.25">
      <c r="G147" s="205"/>
      <c r="H147" s="7" t="s">
        <v>263</v>
      </c>
      <c r="I147" s="22" cm="1">
        <f t="array" aca="1" ref="I147" ca="1">INDIRECT("I"&amp;M147)*INDIRECT("I"&amp;N147)</f>
        <v>0</v>
      </c>
      <c r="J147" s="23">
        <v>-0.34318690657539702</v>
      </c>
      <c r="K147" s="12" t="str">
        <f t="shared" si="14"/>
        <v>BMI1</v>
      </c>
      <c r="L147" s="12" t="str">
        <f t="shared" si="13"/>
        <v>AF</v>
      </c>
      <c r="M147" s="7">
        <f t="shared" si="10"/>
        <v>25</v>
      </c>
      <c r="N147" s="7">
        <f t="shared" si="11"/>
        <v>45</v>
      </c>
      <c r="P147" s="7" t="str">
        <f t="shared" si="12"/>
        <v>X</v>
      </c>
      <c r="Q147" s="7" t="str">
        <f t="shared" si="7"/>
        <v>X</v>
      </c>
      <c r="R147" s="7" t="str">
        <v>BMI1_AF</v>
      </c>
      <c r="S147" s="128" t="s">
        <v>263</v>
      </c>
      <c r="T147" s="25">
        <v>-9.3117994914928805E-7</v>
      </c>
      <c r="U147" s="25">
        <v>5.7162522990665999E-8</v>
      </c>
      <c r="V147" s="25">
        <v>-2.7509871648536801E-6</v>
      </c>
      <c r="W147" s="25">
        <v>2.8630580318891098E-6</v>
      </c>
      <c r="X147" s="25">
        <v>-6.2140724001787004E-6</v>
      </c>
      <c r="Y147" s="24">
        <v>-1.4863007574633001E-3</v>
      </c>
      <c r="Z147" s="24">
        <v>-3.8268895236180802E-4</v>
      </c>
      <c r="AA147" s="25">
        <v>8.8638263266174995E-6</v>
      </c>
      <c r="AB147" s="25">
        <v>5.3840307489387596E-6</v>
      </c>
      <c r="AC147" s="25">
        <v>1.0756239858514401E-6</v>
      </c>
      <c r="AD147" s="25">
        <v>-3.3586512297224799E-6</v>
      </c>
      <c r="AE147" s="25">
        <v>-1.39696357360296E-5</v>
      </c>
      <c r="AF147" s="25">
        <v>-1.4869745570161E-5</v>
      </c>
      <c r="AG147" s="24">
        <v>1.71631542437772E-4</v>
      </c>
      <c r="AH147" s="25">
        <v>1.3013447048268599E-6</v>
      </c>
      <c r="AI147" s="25">
        <v>-6.3575696615926002E-6</v>
      </c>
      <c r="AJ147" s="25">
        <v>-8.0187729949630607E-6</v>
      </c>
      <c r="AK147" s="25">
        <v>6.07950648528227E-6</v>
      </c>
      <c r="AL147" s="25">
        <v>-6.3362365598647196E-6</v>
      </c>
      <c r="AM147" s="25">
        <v>1.43980840442551E-5</v>
      </c>
      <c r="AN147" s="25">
        <v>1.10371409051925E-5</v>
      </c>
      <c r="AO147" s="25">
        <v>8.8531406538726599E-6</v>
      </c>
      <c r="AP147" s="25">
        <v>4.2618417696471497E-5</v>
      </c>
      <c r="AQ147" s="25">
        <v>1.02907836153643E-6</v>
      </c>
      <c r="AR147" s="25">
        <v>0</v>
      </c>
      <c r="AS147" s="24">
        <v>3.59464902821115E-4</v>
      </c>
      <c r="AT147" s="24">
        <v>2.1774675049841599E-4</v>
      </c>
      <c r="AU147" s="25">
        <v>0</v>
      </c>
      <c r="AV147" s="25">
        <v>1.79667962541007E-5</v>
      </c>
      <c r="AW147" s="25">
        <v>-5.0180331300642997E-6</v>
      </c>
      <c r="AX147" s="25">
        <v>5.7852214994148997E-5</v>
      </c>
      <c r="AY147" s="25">
        <v>0</v>
      </c>
      <c r="AZ147" s="25">
        <v>-4.0451955334033401E-5</v>
      </c>
      <c r="BA147" s="24">
        <v>-2.1689388534393199E-4</v>
      </c>
      <c r="BB147" s="25">
        <v>1.4678320152001E-5</v>
      </c>
      <c r="BC147" s="25">
        <v>2.4707369980738099E-5</v>
      </c>
      <c r="BD147" s="25">
        <v>0</v>
      </c>
      <c r="BE147" s="25">
        <v>-8.3228461944823102E-5</v>
      </c>
      <c r="BF147" s="25">
        <v>2.3390531344187498E-5</v>
      </c>
      <c r="BG147" s="25">
        <v>3.3698652187137102E-5</v>
      </c>
      <c r="BH147" s="25">
        <v>-8.9011847796042999E-6</v>
      </c>
      <c r="BI147" s="25">
        <v>-2.4965196923328801E-5</v>
      </c>
      <c r="BJ147" s="25">
        <v>3.2618248872052298E-5</v>
      </c>
      <c r="BK147" s="25">
        <v>-7.3301350405694801E-6</v>
      </c>
      <c r="BL147" s="25">
        <v>-2.9718353666975399E-6</v>
      </c>
      <c r="BM147" s="25">
        <v>4.0778116546026703E-5</v>
      </c>
      <c r="BN147" s="25">
        <v>0</v>
      </c>
      <c r="BO147" s="25">
        <v>5.4233076973708102E-5</v>
      </c>
      <c r="BP147" s="25">
        <v>-1.2346886109765901E-5</v>
      </c>
      <c r="BQ147" s="25">
        <v>1.88381119394401E-5</v>
      </c>
      <c r="BR147" s="25">
        <v>4.4030790285192202E-6</v>
      </c>
      <c r="BS147" s="25">
        <v>1.02198027845034E-5</v>
      </c>
      <c r="BT147" s="24">
        <v>1.5041643855136201E-4</v>
      </c>
      <c r="BU147" s="25">
        <v>4.9983875178867196E-6</v>
      </c>
      <c r="BV147" s="25">
        <v>-6.7668663418548602E-5</v>
      </c>
      <c r="BW147" s="25">
        <v>-7.0469213970351703E-6</v>
      </c>
      <c r="BX147" s="25">
        <v>-8.1971351708722095E-6</v>
      </c>
      <c r="BY147" s="25">
        <v>-5.6444880318140301E-5</v>
      </c>
      <c r="BZ147" s="25">
        <v>0</v>
      </c>
      <c r="CA147" s="25">
        <v>-1.54866912450986E-5</v>
      </c>
      <c r="CB147" s="25">
        <v>6.5300178048475596E-5</v>
      </c>
      <c r="CC147" s="25">
        <v>-3.3006515199192602E-5</v>
      </c>
      <c r="CD147" s="25">
        <v>2.01194847581994E-5</v>
      </c>
      <c r="CE147" s="25">
        <v>0</v>
      </c>
      <c r="CF147" s="25">
        <v>0</v>
      </c>
      <c r="CG147" s="25">
        <v>0</v>
      </c>
      <c r="CH147" s="25">
        <v>2.5047218560108301E-9</v>
      </c>
      <c r="CI147" s="25">
        <v>1.08185249653625E-8</v>
      </c>
      <c r="CJ147" s="25">
        <v>-1.51073247919559E-6</v>
      </c>
      <c r="CK147" s="25">
        <v>-6.7865154314045098E-6</v>
      </c>
      <c r="CL147" s="25">
        <v>-4.51168675592525E-7</v>
      </c>
      <c r="CM147" s="25">
        <v>-3.0896947871905198E-6</v>
      </c>
      <c r="CN147" s="25">
        <v>-5.7045737586792099E-8</v>
      </c>
      <c r="CO147" s="25">
        <v>4.8559757989643303E-6</v>
      </c>
      <c r="CP147" s="25">
        <v>1.71298421538254E-8</v>
      </c>
      <c r="CQ147" s="25">
        <v>-5.7280048492210696E-7</v>
      </c>
      <c r="CR147" s="25">
        <v>-3.0178130506412697E-7</v>
      </c>
      <c r="CS147" s="25">
        <v>1.02017843491805E-6</v>
      </c>
      <c r="CT147" s="25">
        <v>-3.0349037051173399E-7</v>
      </c>
      <c r="CU147" s="25">
        <v>6.7135486010890502E-7</v>
      </c>
      <c r="CV147" s="25">
        <v>-2.2078595246132899E-7</v>
      </c>
      <c r="CW147" s="25">
        <v>3.6332746359948601E-6</v>
      </c>
      <c r="CX147" s="25">
        <v>3.2547542227549502E-6</v>
      </c>
      <c r="CY147" s="25">
        <v>-9.3776219695306202E-7</v>
      </c>
      <c r="CZ147" s="25">
        <v>-2.7261577245964999E-6</v>
      </c>
      <c r="DA147" s="25">
        <v>2.3927299248733199E-8</v>
      </c>
      <c r="DB147" s="25">
        <v>-2.4106658810962601E-6</v>
      </c>
      <c r="DC147" s="25">
        <v>2.7546415510886E-6</v>
      </c>
      <c r="DD147" s="25">
        <v>-1.64238557998667E-6</v>
      </c>
      <c r="DE147" s="25">
        <v>-6.07973293894365E-6</v>
      </c>
      <c r="DF147" s="25">
        <v>9.2786321787021294E-6</v>
      </c>
      <c r="DG147" s="25">
        <v>6.1971949621898604E-7</v>
      </c>
      <c r="DH147" s="25">
        <v>-9.1973447778050592E-6</v>
      </c>
      <c r="DI147" s="25">
        <v>3.0162800762298301E-5</v>
      </c>
      <c r="DJ147" s="25">
        <v>2.5708201878234698E-5</v>
      </c>
      <c r="DK147" s="25">
        <v>-1.2439393318561399E-5</v>
      </c>
      <c r="DL147" s="25">
        <v>-4.8120589744861297E-6</v>
      </c>
      <c r="DM147" s="25">
        <v>-1.4338422386214E-5</v>
      </c>
      <c r="DN147" s="25">
        <v>1.2809536019487501E-5</v>
      </c>
      <c r="DO147" s="25">
        <v>2.1387100489068401E-5</v>
      </c>
      <c r="DP147" s="25">
        <v>-2.5510631832716202E-6</v>
      </c>
      <c r="DQ147" s="25">
        <v>-3.4625353458528699E-6</v>
      </c>
      <c r="DR147" s="25">
        <v>-1.0322727798051199E-5</v>
      </c>
      <c r="DS147" s="25">
        <v>7.9734493812049193E-6</v>
      </c>
      <c r="DT147" s="25">
        <v>3.2185305721301699E-5</v>
      </c>
      <c r="DU147" s="25">
        <v>4.4992082920556E-5</v>
      </c>
      <c r="DV147" s="25">
        <v>5.52114735625489E-5</v>
      </c>
      <c r="DW147" s="25">
        <v>2.04824194367445E-5</v>
      </c>
      <c r="DX147" s="25">
        <v>-2.2864240637213399E-5</v>
      </c>
      <c r="DY147" s="25">
        <v>-1.7458853029743499E-5</v>
      </c>
      <c r="DZ147" s="25">
        <v>6.1938086896659995E-5</v>
      </c>
      <c r="EA147" s="25">
        <v>5.3559943357236301E-5</v>
      </c>
      <c r="EB147" s="25">
        <v>-2.4478915692349601E-5</v>
      </c>
      <c r="EC147" s="25">
        <v>-1.30996548534594E-5</v>
      </c>
      <c r="ED147" s="25">
        <v>-2.37283440070004E-5</v>
      </c>
      <c r="EE147" s="25">
        <v>-2.5337012558937399E-5</v>
      </c>
      <c r="EF147" s="25">
        <v>-6.4021063689628201E-6</v>
      </c>
      <c r="EG147" s="25">
        <v>-6.1547254649518498E-5</v>
      </c>
      <c r="EH147" s="25">
        <v>-1.5293739231649699E-6</v>
      </c>
      <c r="EI147" s="25">
        <v>-3.2426978488905601E-5</v>
      </c>
      <c r="EJ147" s="24">
        <v>-1.1789926183760099E-3</v>
      </c>
      <c r="EK147" s="25">
        <v>1.09391613877393E-5</v>
      </c>
      <c r="EL147" s="25">
        <v>3.6961289252575302E-5</v>
      </c>
      <c r="EM147" s="25">
        <v>-5.4424120053930597E-6</v>
      </c>
      <c r="EN147" s="25">
        <v>2.5691081130475E-5</v>
      </c>
      <c r="EO147" s="25">
        <v>4.6973851165241397E-5</v>
      </c>
      <c r="EP147" s="25">
        <v>-7.3109377040264403E-6</v>
      </c>
      <c r="EQ147" s="24">
        <v>9.99134824053278E-3</v>
      </c>
      <c r="ER147" s="24">
        <v>-2.0173151193255E-4</v>
      </c>
      <c r="ES147" s="27">
        <v>-3.42278221450484E-5</v>
      </c>
    </row>
    <row r="148" spans="7:149" x14ac:dyDescent="0.25">
      <c r="G148" s="205"/>
      <c r="H148" s="7" t="s">
        <v>264</v>
      </c>
      <c r="I148" s="22" cm="1">
        <f t="array" aca="1" ref="I148" ca="1">INDIRECT("I"&amp;M148)*INDIRECT("I"&amp;N148)</f>
        <v>0</v>
      </c>
      <c r="J148" s="23">
        <v>0.446016492512741</v>
      </c>
      <c r="K148" s="12" t="str">
        <f t="shared" si="14"/>
        <v>HbA1C1</v>
      </c>
      <c r="L148" s="12" t="str">
        <f t="shared" si="13"/>
        <v>PuF</v>
      </c>
      <c r="M148" s="7">
        <f t="shared" si="10"/>
        <v>39</v>
      </c>
      <c r="N148" s="7">
        <f t="shared" si="11"/>
        <v>77</v>
      </c>
      <c r="P148" s="7" t="str">
        <f t="shared" si="12"/>
        <v>X</v>
      </c>
      <c r="Q148" s="7" t="str">
        <f t="shared" si="7"/>
        <v>X</v>
      </c>
      <c r="R148" s="7" t="str">
        <v>HbA1C1_PuF</v>
      </c>
      <c r="S148" s="128" t="s">
        <v>264</v>
      </c>
      <c r="T148" s="25">
        <v>4.9622168396260796E-6</v>
      </c>
      <c r="U148" s="25">
        <v>6.9106954479493407E-5</v>
      </c>
      <c r="V148" s="25">
        <v>4.52835058444249E-6</v>
      </c>
      <c r="W148" s="25">
        <v>1.3999903456492099E-5</v>
      </c>
      <c r="X148" s="25">
        <v>-3.0762510624128302E-5</v>
      </c>
      <c r="Y148" s="24">
        <v>1.78592202141068E-4</v>
      </c>
      <c r="Z148" s="24">
        <v>2.2027247254227E-4</v>
      </c>
      <c r="AA148" s="25">
        <v>7.5054187731053701E-5</v>
      </c>
      <c r="AB148" s="25">
        <v>-7.8117048952984798E-6</v>
      </c>
      <c r="AC148" s="25">
        <v>8.7002648944670304E-5</v>
      </c>
      <c r="AD148" s="25">
        <v>3.2840533891864398E-6</v>
      </c>
      <c r="AE148" s="25">
        <v>2.7063713739017099E-5</v>
      </c>
      <c r="AF148" s="25">
        <v>-1.1196378441074801E-5</v>
      </c>
      <c r="AG148" s="24">
        <v>4.2079300075941898E-4</v>
      </c>
      <c r="AH148" s="25">
        <v>2.2326572639828099E-5</v>
      </c>
      <c r="AI148" s="25">
        <v>-8.0421819531091205E-5</v>
      </c>
      <c r="AJ148" s="25">
        <v>1.8107391024775599E-5</v>
      </c>
      <c r="AK148" s="25">
        <v>1.26563558744985E-5</v>
      </c>
      <c r="AL148" s="25">
        <v>-5.5944862315467002E-5</v>
      </c>
      <c r="AM148" s="24">
        <v>-2.02409364687201E-4</v>
      </c>
      <c r="AN148" s="25">
        <v>8.9063766293157303E-5</v>
      </c>
      <c r="AO148" s="25">
        <v>-9.0708955310486898E-6</v>
      </c>
      <c r="AP148" s="25">
        <v>1.14707885653068E-5</v>
      </c>
      <c r="AQ148" s="25">
        <v>-6.1074647732064799E-6</v>
      </c>
      <c r="AR148" s="25">
        <v>0</v>
      </c>
      <c r="AS148" s="25">
        <v>-9.8300135718348795E-5</v>
      </c>
      <c r="AT148" s="25">
        <v>-5.2879969093466803E-5</v>
      </c>
      <c r="AU148" s="25">
        <v>0</v>
      </c>
      <c r="AV148" s="25">
        <v>-4.27054157978999E-5</v>
      </c>
      <c r="AW148" s="24">
        <v>1.67346558979782E-4</v>
      </c>
      <c r="AX148" s="25">
        <v>-5.7352982600113901E-5</v>
      </c>
      <c r="AY148" s="25">
        <v>0</v>
      </c>
      <c r="AZ148" s="25">
        <v>-8.6807787645534797E-6</v>
      </c>
      <c r="BA148" s="24">
        <v>1.0371243201377E-4</v>
      </c>
      <c r="BB148" s="25">
        <v>2.3238295559569799E-5</v>
      </c>
      <c r="BC148" s="25">
        <v>-2.0666431977756901E-5</v>
      </c>
      <c r="BD148" s="25">
        <v>0</v>
      </c>
      <c r="BE148" s="24">
        <v>-3.4697705777936701E-4</v>
      </c>
      <c r="BF148" s="24">
        <v>1.93515185662489E-4</v>
      </c>
      <c r="BG148" s="25">
        <v>-3.7720533478310801E-5</v>
      </c>
      <c r="BH148" s="24">
        <v>6.0159275765846805E-4</v>
      </c>
      <c r="BI148" s="25">
        <v>-2.36426836911277E-5</v>
      </c>
      <c r="BJ148" s="25">
        <v>2.1850736879969599E-5</v>
      </c>
      <c r="BK148" s="25">
        <v>2.2980260946798001E-6</v>
      </c>
      <c r="BL148" s="25">
        <v>4.6169448490684001E-5</v>
      </c>
      <c r="BM148" s="24">
        <v>2.00704480083123E-4</v>
      </c>
      <c r="BN148" s="25">
        <v>0</v>
      </c>
      <c r="BO148" s="24">
        <v>-1.7644059675384001E-4</v>
      </c>
      <c r="BP148" s="25">
        <v>1.6440701207065901E-5</v>
      </c>
      <c r="BQ148" s="25">
        <v>-8.47405232301738E-8</v>
      </c>
      <c r="BR148" s="25">
        <v>-4.9886149709299899E-5</v>
      </c>
      <c r="BS148" s="24">
        <v>3.7802825863293699E-4</v>
      </c>
      <c r="BT148" s="25">
        <v>-1.7747544538641302E-5</v>
      </c>
      <c r="BU148" s="25">
        <v>-3.6429749064263802E-5</v>
      </c>
      <c r="BV148" s="25">
        <v>-9.0222388707037997E-5</v>
      </c>
      <c r="BW148" s="25">
        <v>8.0686427926105002E-6</v>
      </c>
      <c r="BX148" s="25">
        <v>-2.7196114141334098E-5</v>
      </c>
      <c r="BY148" s="24">
        <v>-1.60819795884624E-2</v>
      </c>
      <c r="BZ148" s="25">
        <v>0</v>
      </c>
      <c r="CA148" s="25">
        <v>-1.56842054173351E-5</v>
      </c>
      <c r="CB148" s="24">
        <v>4.6310202902242797E-4</v>
      </c>
      <c r="CC148" s="25">
        <v>7.6212735164698901E-5</v>
      </c>
      <c r="CD148" s="25">
        <v>-1.83844340794039E-7</v>
      </c>
      <c r="CE148" s="25">
        <v>0</v>
      </c>
      <c r="CF148" s="25">
        <v>0</v>
      </c>
      <c r="CG148" s="25">
        <v>0</v>
      </c>
      <c r="CH148" s="25">
        <v>7.6672313739567201E-8</v>
      </c>
      <c r="CI148" s="25">
        <v>-1.5036237342425701E-8</v>
      </c>
      <c r="CJ148" s="25">
        <v>1.00337315375281E-6</v>
      </c>
      <c r="CK148" s="25">
        <v>9.9947676900999502E-7</v>
      </c>
      <c r="CL148" s="25">
        <v>-2.6452472530507102E-7</v>
      </c>
      <c r="CM148" s="25">
        <v>7.8002603104816402E-7</v>
      </c>
      <c r="CN148" s="25">
        <v>-2.2828242912820498E-6</v>
      </c>
      <c r="CO148" s="25">
        <v>-3.1860846013859601E-6</v>
      </c>
      <c r="CP148" s="25">
        <v>-9.1434418898938103E-7</v>
      </c>
      <c r="CQ148" s="25">
        <v>-1.8749670608018699E-8</v>
      </c>
      <c r="CR148" s="25">
        <v>-1.1881116815549301E-6</v>
      </c>
      <c r="CS148" s="25">
        <v>1.0616881713117201E-6</v>
      </c>
      <c r="CT148" s="25">
        <v>-2.4588414387402799E-6</v>
      </c>
      <c r="CU148" s="25">
        <v>7.8305139053147604E-7</v>
      </c>
      <c r="CV148" s="25">
        <v>1.64740274048506E-7</v>
      </c>
      <c r="CW148" s="25">
        <v>-1.1365194985645199E-5</v>
      </c>
      <c r="CX148" s="25">
        <v>-1.71924823685106E-6</v>
      </c>
      <c r="CY148" s="25">
        <v>-2.8037635210409699E-7</v>
      </c>
      <c r="CZ148" s="25">
        <v>-5.3128541302633703E-6</v>
      </c>
      <c r="DA148" s="25">
        <v>9.9623300975523308E-7</v>
      </c>
      <c r="DB148" s="25">
        <v>7.0607160828918796E-6</v>
      </c>
      <c r="DC148" s="25">
        <v>1.5921633187508301E-5</v>
      </c>
      <c r="DD148" s="25">
        <v>4.3171041135199297E-6</v>
      </c>
      <c r="DE148" s="25">
        <v>-4.0357158743614899E-5</v>
      </c>
      <c r="DF148" s="25">
        <v>6.7468553468015503E-5</v>
      </c>
      <c r="DG148" s="25">
        <v>2.0429939671538E-6</v>
      </c>
      <c r="DH148" s="25">
        <v>1.8302693820958699E-5</v>
      </c>
      <c r="DI148" s="25">
        <v>7.6267026582369696E-6</v>
      </c>
      <c r="DJ148" s="25">
        <v>8.0838014687501098E-6</v>
      </c>
      <c r="DK148" s="25">
        <v>-7.3127005468281301E-6</v>
      </c>
      <c r="DL148" s="25">
        <v>2.2611125777844799E-5</v>
      </c>
      <c r="DM148" s="25">
        <v>-3.3138307223243502E-5</v>
      </c>
      <c r="DN148" s="25">
        <v>1.5521375686146102E-5</v>
      </c>
      <c r="DO148" s="25">
        <v>2.6380391413780901E-7</v>
      </c>
      <c r="DP148" s="25">
        <v>-2.2467219228070298E-5</v>
      </c>
      <c r="DQ148" s="25">
        <v>2.2353703198890801E-5</v>
      </c>
      <c r="DR148" s="25">
        <v>-8.9573654489062804E-5</v>
      </c>
      <c r="DS148" s="25">
        <v>-7.4208596754482003E-5</v>
      </c>
      <c r="DT148" s="24">
        <v>1.09591239797215E-4</v>
      </c>
      <c r="DU148" s="25">
        <v>-5.62748363055218E-6</v>
      </c>
      <c r="DV148" s="25">
        <v>2.89451841316758E-5</v>
      </c>
      <c r="DW148" s="25">
        <v>-9.0237123768593301E-8</v>
      </c>
      <c r="DX148" s="25">
        <v>3.1754431822510002E-5</v>
      </c>
      <c r="DY148" s="25">
        <v>-3.4209853185031302E-5</v>
      </c>
      <c r="DZ148" s="25">
        <v>-5.7210335920714201E-5</v>
      </c>
      <c r="EA148" s="25">
        <v>2.8388133746331101E-5</v>
      </c>
      <c r="EB148" s="25">
        <v>-3.6352787094609599E-6</v>
      </c>
      <c r="EC148" s="25">
        <v>-5.4568736951397899E-5</v>
      </c>
      <c r="ED148" s="25">
        <v>-4.5882701664527803E-5</v>
      </c>
      <c r="EE148" s="24">
        <v>-2.4125905488385301E-4</v>
      </c>
      <c r="EF148" s="24">
        <v>1.08653425067191E-3</v>
      </c>
      <c r="EG148" s="25">
        <v>-4.1821431561778797E-5</v>
      </c>
      <c r="EH148" s="25">
        <v>-1.11795839574729E-5</v>
      </c>
      <c r="EI148" s="25">
        <v>-9.98606124567048E-5</v>
      </c>
      <c r="EJ148" s="25">
        <v>1.1969706663986799E-5</v>
      </c>
      <c r="EK148" s="24">
        <v>-1.6312362275699399E-4</v>
      </c>
      <c r="EL148" s="25">
        <v>4.2320964038953302E-5</v>
      </c>
      <c r="EM148" s="25">
        <v>-2.342376856622E-5</v>
      </c>
      <c r="EN148" s="24">
        <v>-1.33612123528957E-3</v>
      </c>
      <c r="EO148" s="25">
        <v>-4.9689837883285098E-5</v>
      </c>
      <c r="EP148" s="25">
        <v>-2.55358868793143E-5</v>
      </c>
      <c r="EQ148" s="24">
        <v>-2.0173151193248999E-4</v>
      </c>
      <c r="ER148" s="24">
        <v>1.9115996441196801E-2</v>
      </c>
      <c r="ES148" s="27">
        <v>-4.6509127571145797E-5</v>
      </c>
    </row>
    <row r="149" spans="7:149" x14ac:dyDescent="0.25">
      <c r="G149" s="206"/>
      <c r="H149" s="55" t="s">
        <v>265</v>
      </c>
      <c r="I149" s="28" cm="1">
        <f t="array" aca="1" ref="I149" ca="1">INDIRECT("I"&amp;M149)*INDIRECT("I"&amp;N149)</f>
        <v>0</v>
      </c>
      <c r="J149" s="29">
        <v>-0.69230949719788704</v>
      </c>
      <c r="K149" s="20" t="str">
        <f t="shared" si="14"/>
        <v>Ano</v>
      </c>
      <c r="L149" s="20" t="str">
        <f t="shared" si="13"/>
        <v>CLD</v>
      </c>
      <c r="M149" s="19">
        <f t="shared" si="10"/>
        <v>50</v>
      </c>
      <c r="N149" s="19">
        <f t="shared" si="11"/>
        <v>57</v>
      </c>
      <c r="O149" s="19"/>
      <c r="P149" s="19" t="str">
        <f t="shared" si="12"/>
        <v>X</v>
      </c>
      <c r="Q149" s="19" t="str">
        <f t="shared" ref="Q149" si="15">IF(R149=S149,"X","")</f>
        <v>X</v>
      </c>
      <c r="R149" s="57" t="str">
        <v>Ano_CLD</v>
      </c>
      <c r="S149" s="129" t="s">
        <v>265</v>
      </c>
      <c r="T149" s="31">
        <v>-2.9550410374495502E-7</v>
      </c>
      <c r="U149" s="31">
        <v>-1.2736981363821E-5</v>
      </c>
      <c r="V149" s="31">
        <v>-8.0626463600715905E-6</v>
      </c>
      <c r="W149" s="31">
        <v>8.5324629171170999E-6</v>
      </c>
      <c r="X149" s="31">
        <v>4.8032098410140197E-6</v>
      </c>
      <c r="Y149" s="31">
        <v>6.18144154407529E-5</v>
      </c>
      <c r="Z149" s="31">
        <v>2.3786372410514101E-5</v>
      </c>
      <c r="AA149" s="31">
        <v>3.5118900460318402E-5</v>
      </c>
      <c r="AB149" s="31">
        <v>1.07191884468996E-5</v>
      </c>
      <c r="AC149" s="31">
        <v>-5.7956625406867297E-6</v>
      </c>
      <c r="AD149" s="31">
        <v>-6.82875557206652E-6</v>
      </c>
      <c r="AE149" s="31">
        <v>1.85303232972738E-5</v>
      </c>
      <c r="AF149" s="31">
        <v>-1.89350571800749E-6</v>
      </c>
      <c r="AG149" s="30">
        <v>2.08997183902766E-4</v>
      </c>
      <c r="AH149" s="31">
        <v>-4.8354185040821797E-6</v>
      </c>
      <c r="AI149" s="31">
        <v>4.7963844728307202E-5</v>
      </c>
      <c r="AJ149" s="31">
        <v>4.4911675485648802E-6</v>
      </c>
      <c r="AK149" s="31">
        <v>-1.27837211837942E-5</v>
      </c>
      <c r="AL149" s="31">
        <v>-2.31677891787231E-5</v>
      </c>
      <c r="AM149" s="31">
        <v>1.06945081565282E-5</v>
      </c>
      <c r="AN149" s="31">
        <v>-2.1723047572498799E-5</v>
      </c>
      <c r="AO149" s="31">
        <v>-1.0714553719585401E-5</v>
      </c>
      <c r="AP149" s="31">
        <v>1.9609217024199401E-5</v>
      </c>
      <c r="AQ149" s="31">
        <v>-4.4555626388285601E-7</v>
      </c>
      <c r="AR149" s="31">
        <v>0</v>
      </c>
      <c r="AS149" s="31">
        <v>-4.8303940325286198E-5</v>
      </c>
      <c r="AT149" s="31">
        <v>-5.01683407897087E-5</v>
      </c>
      <c r="AU149" s="31">
        <v>0</v>
      </c>
      <c r="AV149" s="31">
        <v>-4.6424515207574101E-5</v>
      </c>
      <c r="AW149" s="30">
        <v>1.4306522791086599E-4</v>
      </c>
      <c r="AX149" s="30">
        <v>-1.4166444201858201E-3</v>
      </c>
      <c r="AY149" s="31">
        <v>0</v>
      </c>
      <c r="AZ149" s="31">
        <v>-6.9012517589127703E-6</v>
      </c>
      <c r="BA149" s="31">
        <v>3.8300265610354399E-5</v>
      </c>
      <c r="BB149" s="31">
        <v>2.46162177045599E-7</v>
      </c>
      <c r="BC149" s="30">
        <v>-1.19647972331364E-4</v>
      </c>
      <c r="BD149" s="31">
        <v>0</v>
      </c>
      <c r="BE149" s="30">
        <v>-2.6636596190476999E-4</v>
      </c>
      <c r="BF149" s="31">
        <v>-2.62644188687385E-5</v>
      </c>
      <c r="BG149" s="31">
        <v>1.3718747682587701E-5</v>
      </c>
      <c r="BH149" s="31">
        <v>3.1001893685291802E-5</v>
      </c>
      <c r="BI149" s="31">
        <v>1.78445355191524E-5</v>
      </c>
      <c r="BJ149" s="31">
        <v>-9.19907987446564E-5</v>
      </c>
      <c r="BK149" s="31">
        <v>8.4774697588657705E-6</v>
      </c>
      <c r="BL149" s="31">
        <v>-8.6650596743613005E-6</v>
      </c>
      <c r="BM149" s="30">
        <v>1.04465194389104E-4</v>
      </c>
      <c r="BN149" s="31">
        <v>0</v>
      </c>
      <c r="BO149" s="31">
        <v>-8.3953031504127798E-5</v>
      </c>
      <c r="BP149" s="31">
        <v>-1.4781543654099599E-5</v>
      </c>
      <c r="BQ149" s="31">
        <v>-3.2848879979999799E-5</v>
      </c>
      <c r="BR149" s="31">
        <v>2.93408079886016E-5</v>
      </c>
      <c r="BS149" s="30">
        <v>-2.69400249132513E-4</v>
      </c>
      <c r="BT149" s="31">
        <v>2.1088374078215E-5</v>
      </c>
      <c r="BU149" s="31">
        <v>-1.25685574086324E-5</v>
      </c>
      <c r="BV149" s="30">
        <v>-2.39901930068156E-4</v>
      </c>
      <c r="BW149" s="31">
        <v>6.0811248728477704E-6</v>
      </c>
      <c r="BX149" s="31">
        <v>7.3344751869404603E-7</v>
      </c>
      <c r="BY149" s="30">
        <v>3.9149568437846298E-4</v>
      </c>
      <c r="BZ149" s="31">
        <v>0</v>
      </c>
      <c r="CA149" s="31">
        <v>-1.5326426215867001E-5</v>
      </c>
      <c r="CB149" s="30">
        <v>5.1423343154350602E-4</v>
      </c>
      <c r="CC149" s="31">
        <v>6.5601513252848799E-6</v>
      </c>
      <c r="CD149" s="31">
        <v>3.0053617583702699E-6</v>
      </c>
      <c r="CE149" s="31">
        <v>0</v>
      </c>
      <c r="CF149" s="31">
        <v>0</v>
      </c>
      <c r="CG149" s="31">
        <v>0</v>
      </c>
      <c r="CH149" s="31">
        <v>-2.0586724072740101E-8</v>
      </c>
      <c r="CI149" s="31">
        <v>3.69313520660868E-7</v>
      </c>
      <c r="CJ149" s="31">
        <v>1.0935268369441001E-6</v>
      </c>
      <c r="CK149" s="31">
        <v>3.5173529856018798E-7</v>
      </c>
      <c r="CL149" s="31">
        <v>1.2496804563493999E-6</v>
      </c>
      <c r="CM149" s="31">
        <v>5.4439322038457202E-7</v>
      </c>
      <c r="CN149" s="31">
        <v>-1.75981805136806E-6</v>
      </c>
      <c r="CO149" s="31">
        <v>-4.9695361647590604E-7</v>
      </c>
      <c r="CP149" s="31">
        <v>3.9457451337624198E-8</v>
      </c>
      <c r="CQ149" s="31">
        <v>4.8355514978262303E-8</v>
      </c>
      <c r="CR149" s="31">
        <v>4.6749594430567601E-7</v>
      </c>
      <c r="CS149" s="31">
        <v>2.9205950649848701E-6</v>
      </c>
      <c r="CT149" s="31">
        <v>-8.8504549388267601E-6</v>
      </c>
      <c r="CU149" s="31">
        <v>-7.6366932738833401E-7</v>
      </c>
      <c r="CV149" s="31">
        <v>1.76842789682295E-6</v>
      </c>
      <c r="CW149" s="31">
        <v>-3.4897459469609401E-6</v>
      </c>
      <c r="CX149" s="31">
        <v>-3.4517682519613E-7</v>
      </c>
      <c r="CY149" s="31">
        <v>6.8651900522558502E-7</v>
      </c>
      <c r="CZ149" s="31">
        <v>-2.4894881974819799E-6</v>
      </c>
      <c r="DA149" s="31">
        <v>1.23460314374028E-6</v>
      </c>
      <c r="DB149" s="31">
        <v>3.5151098624542197E-5</v>
      </c>
      <c r="DC149" s="31">
        <v>-4.9562961469356101E-5</v>
      </c>
      <c r="DD149" s="31">
        <v>-1.9150931010121701E-6</v>
      </c>
      <c r="DE149" s="31">
        <v>4.4232218975485401E-5</v>
      </c>
      <c r="DF149" s="31">
        <v>-7.2723165919685402E-6</v>
      </c>
      <c r="DG149" s="31">
        <v>-7.0763275410276304E-6</v>
      </c>
      <c r="DH149" s="31">
        <v>1.64932234518045E-5</v>
      </c>
      <c r="DI149" s="31">
        <v>-1.6626263411054399E-5</v>
      </c>
      <c r="DJ149" s="31">
        <v>-9.6602161534384902E-6</v>
      </c>
      <c r="DK149" s="31">
        <v>4.5196026414483697E-6</v>
      </c>
      <c r="DL149" s="31">
        <v>-8.5414877915289801E-5</v>
      </c>
      <c r="DM149" s="31">
        <v>-1.7580176628236801E-5</v>
      </c>
      <c r="DN149" s="31">
        <v>-1.5015417998613E-6</v>
      </c>
      <c r="DO149" s="31">
        <v>3.6269327019426501E-6</v>
      </c>
      <c r="DP149" s="31">
        <v>-9.4996608913131603E-6</v>
      </c>
      <c r="DQ149" s="31">
        <v>-8.2561524159133697E-6</v>
      </c>
      <c r="DR149" s="31">
        <v>-3.0317672436405499E-5</v>
      </c>
      <c r="DS149" s="31">
        <v>-1.44993996664058E-5</v>
      </c>
      <c r="DT149" s="31">
        <v>-3.5657622724109801E-6</v>
      </c>
      <c r="DU149" s="31">
        <v>2.46711276829552E-5</v>
      </c>
      <c r="DV149" s="31">
        <v>2.3489085987855299E-5</v>
      </c>
      <c r="DW149" s="31">
        <v>-3.3039022608661602E-6</v>
      </c>
      <c r="DX149" s="31">
        <v>3.8363287383116199E-6</v>
      </c>
      <c r="DY149" s="31">
        <v>2.60349277053328E-6</v>
      </c>
      <c r="DZ149" s="31">
        <v>1.0701805537812901E-5</v>
      </c>
      <c r="EA149" s="30">
        <v>1.03096162024906E-4</v>
      </c>
      <c r="EB149" s="31">
        <v>-1.61560130896373E-5</v>
      </c>
      <c r="EC149" s="31">
        <v>8.1211569230867201E-5</v>
      </c>
      <c r="ED149" s="31">
        <v>-5.7510389514698697E-5</v>
      </c>
      <c r="EE149" s="31">
        <v>2.0030217218608199E-5</v>
      </c>
      <c r="EF149" s="31">
        <v>-6.9166097998270301E-5</v>
      </c>
      <c r="EG149" s="31">
        <v>5.3027905666444501E-5</v>
      </c>
      <c r="EH149" s="31">
        <v>-1.31720407780242E-5</v>
      </c>
      <c r="EI149" s="30">
        <v>2.82914711291537E-4</v>
      </c>
      <c r="EJ149" s="30">
        <v>-1.8001986444608501E-4</v>
      </c>
      <c r="EK149" s="31">
        <v>-2.7483879448335802E-5</v>
      </c>
      <c r="EL149" s="30">
        <v>-1.1599947249539401E-4</v>
      </c>
      <c r="EM149" s="31">
        <v>3.8081457560935203E-5</v>
      </c>
      <c r="EN149" s="31">
        <v>-4.6615100140999502E-6</v>
      </c>
      <c r="EO149" s="30">
        <v>-6.3116437266137401E-4</v>
      </c>
      <c r="EP149" s="30">
        <v>6.9084588066370899E-4</v>
      </c>
      <c r="EQ149" s="31">
        <v>-3.4227822145027299E-5</v>
      </c>
      <c r="ER149" s="31">
        <v>-4.6509127571167197E-5</v>
      </c>
      <c r="ES149" s="32">
        <v>1.0423927316384699E-2</v>
      </c>
    </row>
  </sheetData>
  <sheetProtection sheet="1" objects="1" scenarios="1"/>
  <mergeCells count="10">
    <mergeCell ref="G86:G149"/>
    <mergeCell ref="B18:E18"/>
    <mergeCell ref="B3:E3"/>
    <mergeCell ref="G21:G24"/>
    <mergeCell ref="G25:G29"/>
    <mergeCell ref="G30:G33"/>
    <mergeCell ref="G34:G35"/>
    <mergeCell ref="G36:G38"/>
    <mergeCell ref="G39:G43"/>
    <mergeCell ref="G44:G85"/>
  </mergeCells>
  <hyperlinks>
    <hyperlink ref="A1" location="TableOfContents!A1" display="TableOfContents" xr:uid="{05FE5EAE-A3FB-4F7B-A050-F342258E8855}"/>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DB8AD-5F5F-4EDD-B925-4ADF04B12D6A}">
  <sheetPr>
    <tabColor theme="0" tint="-0.14999847407452621"/>
  </sheetPr>
  <dimension ref="A1:CK104"/>
  <sheetViews>
    <sheetView zoomScale="45" zoomScaleNormal="45" workbookViewId="0">
      <selection activeCell="B64" sqref="B1:B1048576"/>
    </sheetView>
  </sheetViews>
  <sheetFormatPr defaultColWidth="9" defaultRowHeight="15" x14ac:dyDescent="0.25"/>
  <cols>
    <col min="1" max="1" width="9" style="7"/>
    <col min="2" max="2" width="57.140625" style="7" bestFit="1" customWidth="1"/>
    <col min="3" max="3" width="11.5703125" style="7" customWidth="1"/>
    <col min="4" max="4" width="11.7109375" style="7" bestFit="1" customWidth="1"/>
    <col min="5" max="6" width="11.7109375" style="7" customWidth="1"/>
    <col min="7" max="7" width="20.7109375" style="12" bestFit="1" customWidth="1"/>
    <col min="8" max="8" width="24.85546875" style="7" bestFit="1" customWidth="1"/>
    <col min="9" max="9" width="15.7109375" style="7" bestFit="1" customWidth="1"/>
    <col min="10" max="10" width="16.5703125" style="7" bestFit="1" customWidth="1"/>
    <col min="11" max="16384" width="9" style="7"/>
  </cols>
  <sheetData>
    <row r="1" spans="1:5" x14ac:dyDescent="0.25">
      <c r="A1" s="11" t="s">
        <v>338</v>
      </c>
    </row>
    <row r="2" spans="1:5" x14ac:dyDescent="0.25">
      <c r="A2" s="11"/>
    </row>
    <row r="3" spans="1:5" ht="15.75" thickBot="1" x14ac:dyDescent="0.3">
      <c r="B3" s="226" t="s">
        <v>295</v>
      </c>
      <c r="C3" s="227"/>
      <c r="D3" s="227"/>
      <c r="E3" s="228"/>
    </row>
    <row r="4" spans="1:5" ht="15.75" x14ac:dyDescent="0.25">
      <c r="B4" s="17" t="s">
        <v>103</v>
      </c>
      <c r="C4" s="2">
        <f>EXP(SUMPRODUCT(I21:I94,J21:J94))</f>
        <v>11.371218421203071</v>
      </c>
      <c r="E4" s="14"/>
    </row>
    <row r="5" spans="1:5" ht="15.75" x14ac:dyDescent="0.25">
      <c r="B5" s="17" t="s">
        <v>104</v>
      </c>
      <c r="C5" s="2">
        <f>EXP(YEARFRAC(DATE(2010,1,1),C20)*J21)*3.84601804503806E-06</f>
        <v>1.6194125064026272E-5</v>
      </c>
      <c r="E5" s="14"/>
    </row>
    <row r="6" spans="1:5" ht="15.75" x14ac:dyDescent="0.25">
      <c r="B6" s="17" t="s">
        <v>105</v>
      </c>
      <c r="C6" s="3">
        <f>C5*C4</f>
        <v>1.8414693324332192E-4</v>
      </c>
      <c r="D6" s="41" t="s">
        <v>271</v>
      </c>
      <c r="E6" s="42" t="s">
        <v>272</v>
      </c>
    </row>
    <row r="7" spans="1:5" ht="15.75" x14ac:dyDescent="0.25">
      <c r="B7" s="17" t="s">
        <v>371</v>
      </c>
      <c r="C7" s="43">
        <f>1-EXP(-$C$6/J21*(EXP(J21)-1))</f>
        <v>1.9391493056064579E-4</v>
      </c>
      <c r="D7" s="3">
        <f t="shared" ref="D7:D13" si="0">C7/$C$15</f>
        <v>1.5983530131658417E-4</v>
      </c>
      <c r="E7" s="60">
        <f t="shared" ref="E7:E13" si="1">C7*$C$15</f>
        <v>2.3526092161493283E-4</v>
      </c>
    </row>
    <row r="8" spans="1:5" ht="15.75" x14ac:dyDescent="0.25">
      <c r="B8" s="17" t="s">
        <v>373</v>
      </c>
      <c r="C8" s="43">
        <f>1-EXP(-$C$6/J21*(EXP(J21*2)-EXP(J21*1)))</f>
        <v>2.1488339164288384E-4</v>
      </c>
      <c r="D8" s="3">
        <f t="shared" si="0"/>
        <v>1.7711865482389146E-4</v>
      </c>
      <c r="E8" s="60">
        <f t="shared" si="1"/>
        <v>2.6070021844881632E-4</v>
      </c>
    </row>
    <row r="9" spans="1:5" ht="15.75" x14ac:dyDescent="0.25">
      <c r="B9" s="17" t="s">
        <v>374</v>
      </c>
      <c r="C9" s="43">
        <f>1-EXP(-$C$6/J21*(EXP(J21*3)-EXP(J21*2)))</f>
        <v>2.3811894994485439E-4</v>
      </c>
      <c r="D9" s="3">
        <f t="shared" si="0"/>
        <v>1.9627067396814726E-4</v>
      </c>
      <c r="E9" s="60">
        <f t="shared" si="1"/>
        <v>2.8888999653632413E-4</v>
      </c>
    </row>
    <row r="10" spans="1:5" ht="15.75" x14ac:dyDescent="0.25">
      <c r="B10" s="17" t="s">
        <v>375</v>
      </c>
      <c r="C10" s="43">
        <f>1-EXP(-$C$6/J21*(EXP(J21*4)-EXP(J21*3)))</f>
        <v>2.6386666107924839E-4</v>
      </c>
      <c r="D10" s="3">
        <f t="shared" si="0"/>
        <v>2.1749334700049106E-4</v>
      </c>
      <c r="E10" s="60">
        <f t="shared" si="1"/>
        <v>3.2012756155227931E-4</v>
      </c>
    </row>
    <row r="11" spans="1:5" ht="15.75" x14ac:dyDescent="0.25">
      <c r="B11" s="17" t="s">
        <v>376</v>
      </c>
      <c r="C11" s="43">
        <f>1-EXP(-$C$6/J21*(EXP(J21*2)-EXP(J21*0)))</f>
        <v>4.0875665310557974E-4</v>
      </c>
      <c r="D11" s="3">
        <f t="shared" si="0"/>
        <v>3.369196101888403E-4</v>
      </c>
      <c r="E11" s="60">
        <f t="shared" si="1"/>
        <v>4.9591058639901475E-4</v>
      </c>
    </row>
    <row r="12" spans="1:5" ht="15.75" x14ac:dyDescent="0.25">
      <c r="B12" s="17" t="s">
        <v>377</v>
      </c>
      <c r="C12" s="43">
        <f>1-EXP(-$C$6/J21*(EXP(J21*3)-EXP(J21*0)))</f>
        <v>6.4677827034542723E-4</v>
      </c>
      <c r="D12" s="3">
        <f t="shared" si="0"/>
        <v>5.3311005721320471E-4</v>
      </c>
      <c r="E12" s="60">
        <f t="shared" si="1"/>
        <v>7.8468249722725555E-4</v>
      </c>
    </row>
    <row r="13" spans="1:5" ht="15.75" x14ac:dyDescent="0.25">
      <c r="B13" s="17" t="s">
        <v>378</v>
      </c>
      <c r="C13" s="43">
        <f>1-EXP(-$C$6/J21*(EXP(J21*4)-EXP(J21*0)))</f>
        <v>9.1047426820201061E-4</v>
      </c>
      <c r="D13" s="3">
        <f t="shared" si="0"/>
        <v>7.5046273424290261E-4</v>
      </c>
      <c r="E13" s="60">
        <f t="shared" si="1"/>
        <v>1.1046030072289716E-3</v>
      </c>
    </row>
    <row r="14" spans="1:5" ht="15.75" x14ac:dyDescent="0.25">
      <c r="B14" s="17"/>
      <c r="C14" s="40"/>
      <c r="E14" s="14"/>
    </row>
    <row r="15" spans="1:5" ht="15.75" x14ac:dyDescent="0.25">
      <c r="B15" s="17" t="s">
        <v>270</v>
      </c>
      <c r="C15" s="2">
        <f>EXP(1.96*SQRT(C16))</f>
        <v>1.2132171614364491</v>
      </c>
      <c r="E15" s="14"/>
    </row>
    <row r="16" spans="1:5" ht="15.75" x14ac:dyDescent="0.25">
      <c r="B16" s="18" t="s">
        <v>274</v>
      </c>
      <c r="C16" s="4" cm="1">
        <f t="array" ref="C16">MMULT(MMULT(TRANSPOSE(I21:I94),P21:CK94),I21:I94)</f>
        <v>9.7239363591204806E-3</v>
      </c>
      <c r="D16" s="19"/>
      <c r="E16" s="44"/>
    </row>
    <row r="19" spans="2:89" x14ac:dyDescent="0.25">
      <c r="B19" s="223" t="s">
        <v>284</v>
      </c>
      <c r="C19" s="224"/>
      <c r="D19" s="224"/>
      <c r="E19" s="225"/>
    </row>
    <row r="20" spans="2:89" ht="15.75" x14ac:dyDescent="0.25">
      <c r="B20" s="16" t="s">
        <v>102</v>
      </c>
      <c r="C20" s="6">
        <f>INDEX(Input_Cases!$B:$C,MATCH('GS Male Homo'!$B20,Input_Cases!$B:$B,0),2)</f>
        <v>45292</v>
      </c>
      <c r="E20" s="50"/>
      <c r="F20" s="94"/>
      <c r="G20" s="77" t="s">
        <v>287</v>
      </c>
      <c r="H20" s="37" t="s">
        <v>290</v>
      </c>
      <c r="I20" s="37" t="s">
        <v>299</v>
      </c>
      <c r="J20" s="37" t="s">
        <v>291</v>
      </c>
      <c r="K20" s="37"/>
      <c r="L20" s="37" t="s">
        <v>399</v>
      </c>
      <c r="M20" s="37" t="s">
        <v>399</v>
      </c>
      <c r="N20" s="37" t="s">
        <v>399</v>
      </c>
      <c r="O20" s="127" t="s">
        <v>269</v>
      </c>
      <c r="P20" s="38" t="s">
        <v>0</v>
      </c>
      <c r="Q20" s="38" t="s">
        <v>311</v>
      </c>
      <c r="R20" s="38" t="s">
        <v>312</v>
      </c>
      <c r="S20" s="38" t="s">
        <v>314</v>
      </c>
      <c r="T20" s="38" t="s">
        <v>313</v>
      </c>
      <c r="U20" s="38" t="s">
        <v>6</v>
      </c>
      <c r="V20" s="38" t="s">
        <v>8</v>
      </c>
      <c r="W20" s="38" t="s">
        <v>10</v>
      </c>
      <c r="X20" s="38" t="s">
        <v>12</v>
      </c>
      <c r="Y20" s="38" t="s">
        <v>14</v>
      </c>
      <c r="Z20" s="38" t="s">
        <v>16</v>
      </c>
      <c r="AA20" s="38" t="s">
        <v>18</v>
      </c>
      <c r="AB20" s="38" t="s">
        <v>20</v>
      </c>
      <c r="AC20" s="38" t="s">
        <v>22</v>
      </c>
      <c r="AD20" s="38" t="s">
        <v>24</v>
      </c>
      <c r="AE20" s="38" t="s">
        <v>26</v>
      </c>
      <c r="AF20" s="38" t="s">
        <v>28</v>
      </c>
      <c r="AG20" s="38" t="s">
        <v>30</v>
      </c>
      <c r="AH20" s="38" t="s">
        <v>32</v>
      </c>
      <c r="AI20" s="38" t="s">
        <v>34</v>
      </c>
      <c r="AJ20" s="38" t="s">
        <v>36</v>
      </c>
      <c r="AK20" s="38"/>
      <c r="AL20" s="38" t="s">
        <v>106</v>
      </c>
      <c r="AM20" s="38"/>
      <c r="AN20" s="38" t="s">
        <v>40</v>
      </c>
      <c r="AO20" s="38"/>
      <c r="AP20" s="38" t="s">
        <v>45</v>
      </c>
      <c r="AQ20" s="38"/>
      <c r="AR20" s="38" t="s">
        <v>49</v>
      </c>
      <c r="AS20" s="38" t="s">
        <v>51</v>
      </c>
      <c r="AT20" s="38" t="s">
        <v>52</v>
      </c>
      <c r="AU20" s="38" t="s">
        <v>76</v>
      </c>
      <c r="AV20" s="38"/>
      <c r="AW20" s="38" t="s">
        <v>53</v>
      </c>
      <c r="AX20" s="38"/>
      <c r="AY20" s="38" t="s">
        <v>56</v>
      </c>
      <c r="AZ20" s="38" t="s">
        <v>57</v>
      </c>
      <c r="BA20" s="38" t="s">
        <v>58</v>
      </c>
      <c r="BB20" s="38"/>
      <c r="BC20" s="38"/>
      <c r="BD20" s="38"/>
      <c r="BE20" s="38"/>
      <c r="BF20" s="38" t="s">
        <v>63</v>
      </c>
      <c r="BG20" s="38" t="s">
        <v>109</v>
      </c>
      <c r="BH20" s="38" t="s">
        <v>64</v>
      </c>
      <c r="BI20" s="38" t="s">
        <v>1</v>
      </c>
      <c r="BJ20" s="38" t="s">
        <v>110</v>
      </c>
      <c r="BK20" s="38" t="s">
        <v>2</v>
      </c>
      <c r="BL20" s="38" t="s">
        <v>4</v>
      </c>
      <c r="BM20" s="38" t="s">
        <v>5</v>
      </c>
      <c r="BN20" s="38" t="s">
        <v>19</v>
      </c>
      <c r="BO20" s="38" t="s">
        <v>111</v>
      </c>
      <c r="BP20" s="38" t="s">
        <v>112</v>
      </c>
      <c r="BQ20" s="38" t="s">
        <v>35</v>
      </c>
      <c r="BR20" s="38" t="s">
        <v>13</v>
      </c>
      <c r="BS20" s="38" t="s">
        <v>113</v>
      </c>
      <c r="BT20" s="38" t="s">
        <v>114</v>
      </c>
      <c r="BU20" s="38" t="s">
        <v>115</v>
      </c>
      <c r="BV20" s="38" t="s">
        <v>116</v>
      </c>
      <c r="BW20" s="38" t="s">
        <v>117</v>
      </c>
      <c r="BX20" s="38" t="s">
        <v>118</v>
      </c>
      <c r="BY20" s="38" t="s">
        <v>119</v>
      </c>
      <c r="BZ20" s="38" t="s">
        <v>381</v>
      </c>
      <c r="CA20" s="38" t="s">
        <v>120</v>
      </c>
      <c r="CB20" s="38" t="s">
        <v>121</v>
      </c>
      <c r="CC20" s="38" t="s">
        <v>122</v>
      </c>
      <c r="CD20" s="38" t="s">
        <v>123</v>
      </c>
      <c r="CE20" s="38" t="s">
        <v>124</v>
      </c>
      <c r="CF20" s="38" t="s">
        <v>125</v>
      </c>
      <c r="CG20" s="38" t="s">
        <v>126</v>
      </c>
      <c r="CH20" s="38" t="s">
        <v>127</v>
      </c>
      <c r="CI20" s="38" t="s">
        <v>128</v>
      </c>
      <c r="CJ20" s="38" t="s">
        <v>129</v>
      </c>
      <c r="CK20" s="39" t="s">
        <v>130</v>
      </c>
    </row>
    <row r="21" spans="2:89" x14ac:dyDescent="0.25">
      <c r="B21" s="13" t="s">
        <v>65</v>
      </c>
      <c r="C21" s="6" t="str">
        <f>INDEX(Input_Cases!$B:$C,MATCH('GS Male Homo'!$B21,Input_Cases!$B:$B,0),2)</f>
        <v>01/01/1997</v>
      </c>
      <c r="E21" s="50"/>
      <c r="G21" s="36" t="s">
        <v>292</v>
      </c>
      <c r="H21" s="7" t="s">
        <v>0</v>
      </c>
      <c r="I21" s="22">
        <f>IF(2009 -YEAR(C21)&gt;50,2009 -YEAR(C21),ROUND((2009 -YEAR(C21))*0.65105+17.4522,3))</f>
        <v>25.265000000000001</v>
      </c>
      <c r="J21" s="23">
        <v>0.10268644193163499</v>
      </c>
      <c r="L21" s="7" t="str">
        <f t="shared" ref="L21:L52" si="2">IF(H21=O21,"X","")</f>
        <v>X</v>
      </c>
      <c r="M21" s="7" t="str">
        <f>IF(N21=O21,"X","")</f>
        <v>X</v>
      </c>
      <c r="N21" s="7" t="str" cm="1">
        <f t="array" ref="N21:N94">TRANSPOSE(P20:CK20)</f>
        <v>age</v>
      </c>
      <c r="O21" s="128" t="s">
        <v>0</v>
      </c>
      <c r="P21" s="25">
        <v>1.2929004378688101E-5</v>
      </c>
      <c r="Q21" s="24">
        <v>6.4474376217686701E-4</v>
      </c>
      <c r="R21" s="25">
        <v>-3.0849231135052701E-7</v>
      </c>
      <c r="S21" s="25">
        <v>9.6039094996551405E-7</v>
      </c>
      <c r="T21" s="25">
        <v>-1.9983052731650998E-6</v>
      </c>
      <c r="U21" s="25">
        <v>-1.1462682279471399E-5</v>
      </c>
      <c r="V21" s="25">
        <v>-1.5979361246695201E-7</v>
      </c>
      <c r="W21" s="25">
        <v>3.1478602903410402E-6</v>
      </c>
      <c r="X21" s="25">
        <v>6.54279277343078E-6</v>
      </c>
      <c r="Y21" s="25">
        <v>6.1260789794123896E-6</v>
      </c>
      <c r="Z21" s="25">
        <v>-8.4898645917612893E-6</v>
      </c>
      <c r="AA21" s="25">
        <v>-3.4325427491456E-6</v>
      </c>
      <c r="AB21" s="25">
        <v>-3.4015872181537401E-6</v>
      </c>
      <c r="AC21" s="24">
        <v>1.36946088080014E-4</v>
      </c>
      <c r="AD21" s="25">
        <v>-2.5878135787702701E-6</v>
      </c>
      <c r="AE21" s="25">
        <v>9.9950581661722097E-6</v>
      </c>
      <c r="AF21" s="25">
        <v>1.2493093438033201E-6</v>
      </c>
      <c r="AG21" s="25">
        <v>5.0977761834938298E-6</v>
      </c>
      <c r="AH21" s="25">
        <v>6.3472908657341298E-6</v>
      </c>
      <c r="AI21" s="25">
        <v>6.5132034723464798E-5</v>
      </c>
      <c r="AJ21" s="24">
        <v>1.2398990560530201E-4</v>
      </c>
      <c r="AK21" s="25">
        <v>0</v>
      </c>
      <c r="AL21" s="25">
        <v>-1.4256930272408201E-5</v>
      </c>
      <c r="AM21" s="25">
        <v>0</v>
      </c>
      <c r="AN21" s="25">
        <v>2.8337371915199499E-6</v>
      </c>
      <c r="AO21" s="25">
        <v>0</v>
      </c>
      <c r="AP21" s="24">
        <v>2.2073006228049899E-4</v>
      </c>
      <c r="AQ21" s="25">
        <v>0</v>
      </c>
      <c r="AR21" s="25">
        <v>1.10845654304883E-6</v>
      </c>
      <c r="AS21" s="25">
        <v>-5.9292692588756603E-7</v>
      </c>
      <c r="AT21" s="25">
        <v>-1.42636270966078E-5</v>
      </c>
      <c r="AU21" s="25">
        <v>4.4269507754140802E-5</v>
      </c>
      <c r="AV21" s="25">
        <v>0</v>
      </c>
      <c r="AW21" s="24">
        <v>1.7141704169689701E-4</v>
      </c>
      <c r="AX21" s="25">
        <v>0</v>
      </c>
      <c r="AY21" s="25">
        <v>-9.8518464304888307E-6</v>
      </c>
      <c r="AZ21" s="25">
        <v>-2.5991354083234601E-5</v>
      </c>
      <c r="BA21" s="25">
        <v>-5.20406227944104E-5</v>
      </c>
      <c r="BB21" s="25">
        <v>0</v>
      </c>
      <c r="BC21" s="25">
        <v>0</v>
      </c>
      <c r="BD21" s="25">
        <v>0</v>
      </c>
      <c r="BE21" s="25">
        <v>0</v>
      </c>
      <c r="BF21" s="25">
        <v>-7.0728785596327102E-6</v>
      </c>
      <c r="BG21" s="25">
        <v>-7.5912975120232196E-6</v>
      </c>
      <c r="BH21" s="25">
        <v>-3.5957031836073099E-5</v>
      </c>
      <c r="BI21" s="25">
        <v>-3.6556308814148199E-6</v>
      </c>
      <c r="BJ21" s="25">
        <v>1.88723077218294E-5</v>
      </c>
      <c r="BK21" s="25">
        <v>3.8908649232359802E-5</v>
      </c>
      <c r="BL21" s="25">
        <v>1.9521834304463201E-5</v>
      </c>
      <c r="BM21" s="25">
        <v>-1.8404113014596399E-6</v>
      </c>
      <c r="BN21" s="25">
        <v>2.2001182151117999E-5</v>
      </c>
      <c r="BO21" s="25">
        <v>-3.1289860949081199E-6</v>
      </c>
      <c r="BP21" s="25">
        <v>2.41206704504346E-5</v>
      </c>
      <c r="BQ21" s="25">
        <v>-2.5462161279428002E-6</v>
      </c>
      <c r="BR21" s="25">
        <v>-9.6152143152076406E-7</v>
      </c>
      <c r="BS21" s="25">
        <v>-7.9288062048917803E-6</v>
      </c>
      <c r="BT21" s="25">
        <v>-6.8627108702435605E-7</v>
      </c>
      <c r="BU21" s="25">
        <v>1.02752509821019E-5</v>
      </c>
      <c r="BV21" s="25">
        <v>5.0043473289092401E-6</v>
      </c>
      <c r="BW21" s="25">
        <v>-5.1363752178223799E-6</v>
      </c>
      <c r="BX21" s="25">
        <v>-9.0194575096770596E-7</v>
      </c>
      <c r="BY21" s="25">
        <v>1.4901129692023501E-6</v>
      </c>
      <c r="BZ21" s="25">
        <v>-8.9023921357683203E-6</v>
      </c>
      <c r="CA21" s="25">
        <v>1.08419308153306E-5</v>
      </c>
      <c r="CB21" s="25">
        <v>1.08995513637143E-5</v>
      </c>
      <c r="CC21" s="25">
        <v>6.3720806326645894E-5</v>
      </c>
      <c r="CD21" s="25">
        <v>1.9012478622280599E-5</v>
      </c>
      <c r="CE21" s="25">
        <v>-2.00426446127737E-6</v>
      </c>
      <c r="CF21" s="25">
        <v>-1.2398266020650899E-6</v>
      </c>
      <c r="CG21" s="25">
        <v>-1.9845912434726699E-6</v>
      </c>
      <c r="CH21" s="25">
        <v>-1.7279644948884698E-5</v>
      </c>
      <c r="CI21" s="25">
        <v>7.0767250477466807E-5</v>
      </c>
      <c r="CJ21" s="25">
        <v>4.4277636438817301E-7</v>
      </c>
      <c r="CK21" s="27">
        <v>-3.8263742439771198E-5</v>
      </c>
    </row>
    <row r="22" spans="2:89" x14ac:dyDescent="0.25">
      <c r="B22" s="13" t="s">
        <v>372</v>
      </c>
      <c r="C22" s="1">
        <f>INDEX(Input_Cases!$B:$C,MATCH('GS Male Homo'!$B22,Input_Cases!$B:$B,0),2)</f>
        <v>1</v>
      </c>
      <c r="E22" s="50"/>
      <c r="G22" s="204" t="s">
        <v>310</v>
      </c>
      <c r="H22" s="7" t="s">
        <v>311</v>
      </c>
      <c r="I22" s="22">
        <f>IF($C$22&gt;1,1,0)</f>
        <v>0</v>
      </c>
      <c r="J22" s="23">
        <v>0.67891648585340603</v>
      </c>
      <c r="L22" s="7" t="str">
        <f t="shared" si="2"/>
        <v>X</v>
      </c>
      <c r="M22" s="7" t="str">
        <f t="shared" ref="M22:M85" si="3">IF(N22=O22,"X","")</f>
        <v>X</v>
      </c>
      <c r="N22" s="7" t="str">
        <v>IMD2</v>
      </c>
      <c r="O22" s="128" t="s">
        <v>311</v>
      </c>
      <c r="P22" s="24">
        <v>6.4474376217686495E-4</v>
      </c>
      <c r="Q22" s="24">
        <v>5.8421026567645001E-2</v>
      </c>
      <c r="R22" s="24">
        <v>-1.4014314418114701E-3</v>
      </c>
      <c r="S22" s="24">
        <v>-1.8777569195175099E-4</v>
      </c>
      <c r="T22" s="24">
        <v>-1.9363903492730799E-4</v>
      </c>
      <c r="U22" s="24">
        <v>-6.7367545976252904E-4</v>
      </c>
      <c r="V22" s="24">
        <v>-2.4424994545938698E-4</v>
      </c>
      <c r="W22" s="25">
        <v>3.9561578716589898E-5</v>
      </c>
      <c r="X22" s="24">
        <v>1.15988113845583E-4</v>
      </c>
      <c r="Y22" s="24">
        <v>-1.9252432714244401E-4</v>
      </c>
      <c r="Z22" s="24">
        <v>-2.6817331522766198E-4</v>
      </c>
      <c r="AA22" s="25">
        <v>-2.4845060573732201E-5</v>
      </c>
      <c r="AB22" s="24">
        <v>1.7931087042545501E-4</v>
      </c>
      <c r="AC22" s="24">
        <v>2.4863014926108699E-3</v>
      </c>
      <c r="AD22" s="24">
        <v>-1.13032387829632E-4</v>
      </c>
      <c r="AE22" s="24">
        <v>-3.8031194645892001E-4</v>
      </c>
      <c r="AF22" s="24">
        <v>-1.2531214874628E-4</v>
      </c>
      <c r="AG22" s="24">
        <v>1.91365528670062E-4</v>
      </c>
      <c r="AH22" s="24">
        <v>-2.0050350486221601E-4</v>
      </c>
      <c r="AI22" s="24">
        <v>8.8348232846194102E-4</v>
      </c>
      <c r="AJ22" s="24">
        <v>-5.3755443842622803E-3</v>
      </c>
      <c r="AK22" s="24">
        <v>0</v>
      </c>
      <c r="AL22" s="24">
        <v>-5.0249470342738304E-3</v>
      </c>
      <c r="AM22" s="24">
        <v>0</v>
      </c>
      <c r="AN22" s="25">
        <v>-2.9992313348966601E-6</v>
      </c>
      <c r="AO22" s="25">
        <v>0</v>
      </c>
      <c r="AP22" s="24">
        <v>2.5487212304901698E-3</v>
      </c>
      <c r="AQ22" s="24">
        <v>0</v>
      </c>
      <c r="AR22" s="24">
        <v>2.44130935437638E-4</v>
      </c>
      <c r="AS22" s="24">
        <v>3.5763791065668098E-4</v>
      </c>
      <c r="AT22" s="25">
        <v>-4.8382443520794098E-5</v>
      </c>
      <c r="AU22" s="24">
        <v>-1.70637276081167E-3</v>
      </c>
      <c r="AV22" s="24">
        <v>0</v>
      </c>
      <c r="AW22" s="24">
        <v>2.3085186355712001E-3</v>
      </c>
      <c r="AX22" s="24">
        <v>0</v>
      </c>
      <c r="AY22" s="24">
        <v>-7.2036395148461095E-4</v>
      </c>
      <c r="AZ22" s="25">
        <v>6.1508507382101104E-5</v>
      </c>
      <c r="BA22" s="24">
        <v>-1.08226928677686E-4</v>
      </c>
      <c r="BB22" s="24">
        <v>0</v>
      </c>
      <c r="BC22" s="24">
        <v>0</v>
      </c>
      <c r="BD22" s="24">
        <v>0</v>
      </c>
      <c r="BE22" s="24">
        <v>0</v>
      </c>
      <c r="BF22" s="24">
        <v>-1.8067467363125399E-4</v>
      </c>
      <c r="BG22" s="24">
        <v>-9.4661431293544896E-4</v>
      </c>
      <c r="BH22" s="24">
        <v>2.26061373501688E-4</v>
      </c>
      <c r="BI22" s="25">
        <v>-3.5179807592814301E-5</v>
      </c>
      <c r="BJ22" s="25">
        <v>-1.8835614506409301E-5</v>
      </c>
      <c r="BK22" s="25">
        <v>-3.4871525392338399E-5</v>
      </c>
      <c r="BL22" s="24">
        <v>2.8234205600224103E-4</v>
      </c>
      <c r="BM22" s="25">
        <v>8.1871486909886599E-5</v>
      </c>
      <c r="BN22" s="24">
        <v>-1.02344155184275E-4</v>
      </c>
      <c r="BO22" s="24">
        <v>-1.7809386737716401E-4</v>
      </c>
      <c r="BP22" s="24">
        <v>-2.2917409514371001E-4</v>
      </c>
      <c r="BQ22" s="25">
        <v>-3.2297776563994999E-5</v>
      </c>
      <c r="BR22" s="25">
        <v>-1.41592865828709E-5</v>
      </c>
      <c r="BS22" s="25">
        <v>-6.8707773096044503E-5</v>
      </c>
      <c r="BT22" s="25">
        <v>3.6478241984687102E-5</v>
      </c>
      <c r="BU22" s="24">
        <v>-2.6653288145019402E-4</v>
      </c>
      <c r="BV22" s="24">
        <v>2.8807208739516202E-4</v>
      </c>
      <c r="BW22" s="24">
        <v>1.3210317645143301E-4</v>
      </c>
      <c r="BX22" s="24">
        <v>-4.3374644390026999E-4</v>
      </c>
      <c r="BY22" s="24">
        <v>2.0326366542562299E-4</v>
      </c>
      <c r="BZ22" s="24">
        <v>-7.7278093254642304E-4</v>
      </c>
      <c r="CA22" s="24">
        <v>1.0653058150527799E-3</v>
      </c>
      <c r="CB22" s="25">
        <v>6.1653704593045801E-5</v>
      </c>
      <c r="CC22" s="24">
        <v>2.44329705948395E-3</v>
      </c>
      <c r="CD22" s="24">
        <v>1.9398101601958799E-3</v>
      </c>
      <c r="CE22" s="25">
        <v>-3.9697679111331599E-5</v>
      </c>
      <c r="CF22" s="24">
        <v>1.0288860283927E-3</v>
      </c>
      <c r="CG22" s="24">
        <v>1.21307940111904E-4</v>
      </c>
      <c r="CH22" s="24">
        <v>-2.1608709728240701E-3</v>
      </c>
      <c r="CI22" s="24">
        <v>2.6777906680648601E-3</v>
      </c>
      <c r="CJ22" s="24">
        <v>1.3348545444948801E-3</v>
      </c>
      <c r="CK22" s="26">
        <v>-5.2707004881951303E-4</v>
      </c>
    </row>
    <row r="23" spans="2:89" x14ac:dyDescent="0.25">
      <c r="B23" s="13"/>
      <c r="C23" s="12"/>
      <c r="E23" s="50"/>
      <c r="G23" s="205"/>
      <c r="H23" s="7" t="s">
        <v>312</v>
      </c>
      <c r="I23" s="22">
        <f>IF($C$22&gt;2,1,0)</f>
        <v>0</v>
      </c>
      <c r="J23" s="23">
        <v>3.8487147371126802E-2</v>
      </c>
      <c r="L23" s="7" t="str">
        <f t="shared" si="2"/>
        <v>X</v>
      </c>
      <c r="M23" s="7" t="str">
        <f t="shared" si="3"/>
        <v>X</v>
      </c>
      <c r="N23" s="7" t="str">
        <v>IMD3</v>
      </c>
      <c r="O23" s="128" t="s">
        <v>312</v>
      </c>
      <c r="P23" s="25">
        <v>-3.0849231134826601E-7</v>
      </c>
      <c r="Q23" s="24">
        <v>-1.4014314418114601E-3</v>
      </c>
      <c r="R23" s="24">
        <v>2.6175878643070198E-3</v>
      </c>
      <c r="S23" s="24">
        <v>-1.26930903942761E-3</v>
      </c>
      <c r="T23" s="25">
        <v>1.32919428968154E-5</v>
      </c>
      <c r="U23" s="24">
        <v>-1.12103492767979E-4</v>
      </c>
      <c r="V23" s="25">
        <v>3.8000670497424199E-5</v>
      </c>
      <c r="W23" s="25">
        <v>-8.7601988511568394E-5</v>
      </c>
      <c r="X23" s="25">
        <v>-2.9309751070390201E-5</v>
      </c>
      <c r="Y23" s="25">
        <v>4.4143994453988301E-5</v>
      </c>
      <c r="Z23" s="25">
        <v>-2.5728621639256999E-5</v>
      </c>
      <c r="AA23" s="25">
        <v>1.04750456361011E-5</v>
      </c>
      <c r="AB23" s="25">
        <v>4.9670984881533797E-6</v>
      </c>
      <c r="AC23" s="24">
        <v>-1.0416464196372599E-4</v>
      </c>
      <c r="AD23" s="25">
        <v>4.4504355258989296E-6</v>
      </c>
      <c r="AE23" s="25">
        <v>3.6450244425322998E-6</v>
      </c>
      <c r="AF23" s="25">
        <v>-2.5321163570728501E-6</v>
      </c>
      <c r="AG23" s="25">
        <v>-6.1861834418402303E-5</v>
      </c>
      <c r="AH23" s="24">
        <v>1.3665814378020799E-4</v>
      </c>
      <c r="AI23" s="24">
        <v>-2.5195595007153798E-4</v>
      </c>
      <c r="AJ23" s="24">
        <v>3.13667404909528E-4</v>
      </c>
      <c r="AK23" s="24">
        <v>0</v>
      </c>
      <c r="AL23" s="24">
        <v>5.3382251071782804E-4</v>
      </c>
      <c r="AM23" s="24">
        <v>0</v>
      </c>
      <c r="AN23" s="25">
        <v>2.2455275835241801E-5</v>
      </c>
      <c r="AO23" s="25">
        <v>0</v>
      </c>
      <c r="AP23" s="25">
        <v>-5.9781055334699302E-5</v>
      </c>
      <c r="AQ23" s="25">
        <v>0</v>
      </c>
      <c r="AR23" s="25">
        <v>-6.49422036891611E-6</v>
      </c>
      <c r="AS23" s="25">
        <v>-8.1415453727139999E-5</v>
      </c>
      <c r="AT23" s="25">
        <v>3.7426506715820803E-5</v>
      </c>
      <c r="AU23" s="24">
        <v>2.5631689931560802E-4</v>
      </c>
      <c r="AV23" s="25">
        <v>0</v>
      </c>
      <c r="AW23" s="25">
        <v>7.36064949126958E-5</v>
      </c>
      <c r="AX23" s="25">
        <v>0</v>
      </c>
      <c r="AY23" s="24">
        <v>-1.18184883684482E-4</v>
      </c>
      <c r="AZ23" s="25">
        <v>5.3012579415685897E-6</v>
      </c>
      <c r="BA23" s="25">
        <v>5.4426517689986797E-6</v>
      </c>
      <c r="BB23" s="25">
        <v>0</v>
      </c>
      <c r="BC23" s="25">
        <v>0</v>
      </c>
      <c r="BD23" s="25">
        <v>0</v>
      </c>
      <c r="BE23" s="25">
        <v>0</v>
      </c>
      <c r="BF23" s="25">
        <v>1.36047314388684E-5</v>
      </c>
      <c r="BG23" s="25">
        <v>4.4988748537324603E-5</v>
      </c>
      <c r="BH23" s="25">
        <v>4.3178576871125303E-5</v>
      </c>
      <c r="BI23" s="25">
        <v>2.1913986403637799E-6</v>
      </c>
      <c r="BJ23" s="25">
        <v>-7.8933929741890896E-5</v>
      </c>
      <c r="BK23" s="25">
        <v>-6.1089314974756804E-5</v>
      </c>
      <c r="BL23" s="25">
        <v>8.9833384640102204E-5</v>
      </c>
      <c r="BM23" s="25">
        <v>-6.8353139717739098E-6</v>
      </c>
      <c r="BN23" s="25">
        <v>7.1894063703830202E-5</v>
      </c>
      <c r="BO23" s="25">
        <v>3.3027580871175501E-5</v>
      </c>
      <c r="BP23" s="25">
        <v>1.01461856902568E-5</v>
      </c>
      <c r="BQ23" s="25">
        <v>-8.7977216112352001E-7</v>
      </c>
      <c r="BR23" s="25">
        <v>2.6060269451435E-6</v>
      </c>
      <c r="BS23" s="25">
        <v>-2.417429635098E-5</v>
      </c>
      <c r="BT23" s="25">
        <v>-1.9659919309341001E-7</v>
      </c>
      <c r="BU23" s="25">
        <v>-3.9361364416151597E-5</v>
      </c>
      <c r="BV23" s="25">
        <v>-7.4136332081691203E-5</v>
      </c>
      <c r="BW23" s="25">
        <v>-9.1570234354920106E-5</v>
      </c>
      <c r="BX23" s="25">
        <v>-8.5822227342314197E-5</v>
      </c>
      <c r="BY23" s="25">
        <v>-3.3656200753399999E-5</v>
      </c>
      <c r="BZ23" s="25">
        <v>1.1277832016672E-6</v>
      </c>
      <c r="CA23" s="25">
        <v>1.5253979037323999E-5</v>
      </c>
      <c r="CB23" s="25">
        <v>-7.8152361865266694E-5</v>
      </c>
      <c r="CC23" s="24">
        <v>-5.4390340059991304E-4</v>
      </c>
      <c r="CD23" s="25">
        <v>7.8774505120438195E-5</v>
      </c>
      <c r="CE23" s="25">
        <v>6.7616392806498701E-7</v>
      </c>
      <c r="CF23" s="24">
        <v>-1.1991472635109099E-3</v>
      </c>
      <c r="CG23" s="25">
        <v>1.1213697075047699E-5</v>
      </c>
      <c r="CH23" s="24">
        <v>4.5238843389744702E-4</v>
      </c>
      <c r="CI23" s="24">
        <v>-3.48595869730767E-4</v>
      </c>
      <c r="CJ23" s="24">
        <v>-2.8215614991155597E-4</v>
      </c>
      <c r="CK23" s="27">
        <v>-1.44453670800143E-5</v>
      </c>
    </row>
    <row r="24" spans="2:89" x14ac:dyDescent="0.25">
      <c r="B24" s="13"/>
      <c r="C24" s="12"/>
      <c r="E24" s="50"/>
      <c r="G24" s="205"/>
      <c r="H24" s="7" t="s">
        <v>314</v>
      </c>
      <c r="I24" s="22">
        <f>IF($C$22&gt;3,1,0)</f>
        <v>0</v>
      </c>
      <c r="J24" s="23">
        <v>0.14801765554839</v>
      </c>
      <c r="L24" s="7" t="str">
        <f t="shared" si="2"/>
        <v>X</v>
      </c>
      <c r="M24" s="7" t="str">
        <f t="shared" si="3"/>
        <v>X</v>
      </c>
      <c r="N24" s="7" t="str">
        <v>IMD4</v>
      </c>
      <c r="O24" s="128" t="s">
        <v>314</v>
      </c>
      <c r="P24" s="25">
        <v>9.60390949963154E-7</v>
      </c>
      <c r="Q24" s="24">
        <v>-1.8777569195177699E-4</v>
      </c>
      <c r="R24" s="24">
        <v>-1.2693090394276E-3</v>
      </c>
      <c r="S24" s="24">
        <v>2.6797170930071999E-3</v>
      </c>
      <c r="T24" s="24">
        <v>-1.36464325021038E-3</v>
      </c>
      <c r="U24" s="25">
        <v>8.4410106271201799E-5</v>
      </c>
      <c r="V24" s="25">
        <v>5.75762924635319E-6</v>
      </c>
      <c r="W24" s="25">
        <v>2.56879177718564E-5</v>
      </c>
      <c r="X24" s="25">
        <v>1.1414894468552101E-5</v>
      </c>
      <c r="Y24" s="24">
        <v>-1.10022335905933E-4</v>
      </c>
      <c r="Z24" s="25">
        <v>-7.4418958604902601E-5</v>
      </c>
      <c r="AA24" s="25">
        <v>-2.38051429059041E-5</v>
      </c>
      <c r="AB24" s="25">
        <v>3.8267411899989897E-5</v>
      </c>
      <c r="AC24" s="24">
        <v>-2.0526210045804499E-4</v>
      </c>
      <c r="AD24" s="25">
        <v>-2.4978303313399801E-5</v>
      </c>
      <c r="AE24" s="25">
        <v>-2.4271007433811201E-5</v>
      </c>
      <c r="AF24" s="25">
        <v>5.4343029387416902E-5</v>
      </c>
      <c r="AG24" s="25">
        <v>4.6863089235632902E-5</v>
      </c>
      <c r="AH24" s="24">
        <v>-2.3486427219590299E-4</v>
      </c>
      <c r="AI24" s="24">
        <v>-2.4471107749279001E-4</v>
      </c>
      <c r="AJ24" s="24">
        <v>-4.3874307266046002E-4</v>
      </c>
      <c r="AK24" s="24">
        <v>0</v>
      </c>
      <c r="AL24" s="24">
        <v>5.5313332795742796E-4</v>
      </c>
      <c r="AM24" s="24">
        <v>0</v>
      </c>
      <c r="AN24" s="25">
        <v>1.01789525358606E-5</v>
      </c>
      <c r="AO24" s="25">
        <v>0</v>
      </c>
      <c r="AP24" s="24">
        <v>1.9429729096821899E-4</v>
      </c>
      <c r="AQ24" s="24">
        <v>0</v>
      </c>
      <c r="AR24" s="25">
        <v>-5.9787225672365901E-5</v>
      </c>
      <c r="AS24" s="25">
        <v>4.8991088219298598E-5</v>
      </c>
      <c r="AT24" s="25">
        <v>3.1759338719530497E-5</v>
      </c>
      <c r="AU24" s="25">
        <v>8.9120962843665299E-5</v>
      </c>
      <c r="AV24" s="25">
        <v>0</v>
      </c>
      <c r="AW24" s="25">
        <v>7.5237309786627203E-5</v>
      </c>
      <c r="AX24" s="25">
        <v>0</v>
      </c>
      <c r="AY24" s="25">
        <v>9.1983107630862905E-6</v>
      </c>
      <c r="AZ24" s="24">
        <v>-2.0261321145246999E-4</v>
      </c>
      <c r="BA24" s="25">
        <v>1.1350588806171E-5</v>
      </c>
      <c r="BB24" s="25">
        <v>0</v>
      </c>
      <c r="BC24" s="25">
        <v>0</v>
      </c>
      <c r="BD24" s="25">
        <v>0</v>
      </c>
      <c r="BE24" s="25">
        <v>0</v>
      </c>
      <c r="BF24" s="25">
        <v>8.2458372243653195E-5</v>
      </c>
      <c r="BG24" s="24">
        <v>1.04084757721492E-4</v>
      </c>
      <c r="BH24" s="24">
        <v>-1.2503080845482201E-4</v>
      </c>
      <c r="BI24" s="25">
        <v>-2.3062136354406901E-6</v>
      </c>
      <c r="BJ24" s="25">
        <v>-6.4453134072265701E-5</v>
      </c>
      <c r="BK24" s="25">
        <v>-4.5570716617827596E-6</v>
      </c>
      <c r="BL24" s="24">
        <v>-1.6988593176600099E-4</v>
      </c>
      <c r="BM24" s="25">
        <v>7.0410497742467504E-6</v>
      </c>
      <c r="BN24" s="25">
        <v>-6.9645696801320299E-5</v>
      </c>
      <c r="BO24" s="25">
        <v>-3.2613694071593598E-6</v>
      </c>
      <c r="BP24" s="24">
        <v>1.09185098142771E-4</v>
      </c>
      <c r="BQ24" s="25">
        <v>-4.0748828096907601E-7</v>
      </c>
      <c r="BR24" s="25">
        <v>4.11470076161925E-6</v>
      </c>
      <c r="BS24" s="24">
        <v>1.4298989090545601E-4</v>
      </c>
      <c r="BT24" s="25">
        <v>-2.4238695967652498E-6</v>
      </c>
      <c r="BU24" s="24">
        <v>2.9719570563280999E-4</v>
      </c>
      <c r="BV24" s="24">
        <v>1.8079873960268801E-4</v>
      </c>
      <c r="BW24" s="24">
        <v>-1.29476432424285E-4</v>
      </c>
      <c r="BX24" s="24">
        <v>-6.2790037008622699E-4</v>
      </c>
      <c r="BY24" s="25">
        <v>-2.8890440024275301E-6</v>
      </c>
      <c r="BZ24" s="25">
        <v>2.67632872497944E-6</v>
      </c>
      <c r="CA24" s="25">
        <v>-2.0053899471621899E-5</v>
      </c>
      <c r="CB24" s="24">
        <v>1.0014689333807899E-4</v>
      </c>
      <c r="CC24" s="24">
        <v>-4.6738706295375803E-4</v>
      </c>
      <c r="CD24" s="25">
        <v>8.6710239483738695E-5</v>
      </c>
      <c r="CE24" s="25">
        <v>3.2334776259050802E-6</v>
      </c>
      <c r="CF24" s="24">
        <v>1.27522039719792E-3</v>
      </c>
      <c r="CG24" s="25">
        <v>-9.1648704892586101E-5</v>
      </c>
      <c r="CH24" s="24">
        <v>-6.5743881372521404E-4</v>
      </c>
      <c r="CI24" s="24">
        <v>2.6105047603503998E-4</v>
      </c>
      <c r="CJ24" s="24">
        <v>7.7957848920673801E-4</v>
      </c>
      <c r="CK24" s="27">
        <v>7.7688290146898402E-5</v>
      </c>
    </row>
    <row r="25" spans="2:89" x14ac:dyDescent="0.25">
      <c r="B25" s="13"/>
      <c r="C25" s="12"/>
      <c r="E25" s="50"/>
      <c r="G25" s="206"/>
      <c r="H25" s="7" t="s">
        <v>313</v>
      </c>
      <c r="I25" s="22">
        <f>IF($C$22&gt;4,1,0)</f>
        <v>0</v>
      </c>
      <c r="J25" s="23">
        <v>7.8936162499917306E-2</v>
      </c>
      <c r="L25" s="7" t="str">
        <f t="shared" si="2"/>
        <v>X</v>
      </c>
      <c r="M25" s="7" t="str">
        <f t="shared" si="3"/>
        <v>X</v>
      </c>
      <c r="N25" s="7" t="str">
        <v>IMD5</v>
      </c>
      <c r="O25" s="128" t="s">
        <v>313</v>
      </c>
      <c r="P25" s="25">
        <v>-1.99830527316841E-6</v>
      </c>
      <c r="Q25" s="24">
        <v>-1.9363903492735599E-4</v>
      </c>
      <c r="R25" s="25">
        <v>1.32919428968213E-5</v>
      </c>
      <c r="S25" s="24">
        <v>-1.36464325021038E-3</v>
      </c>
      <c r="T25" s="24">
        <v>2.8663993673267401E-3</v>
      </c>
      <c r="U25" s="25">
        <v>-8.3177702354939799E-5</v>
      </c>
      <c r="V25" s="25">
        <v>1.20843472494591E-5</v>
      </c>
      <c r="W25" s="25">
        <v>2.5947863094092799E-5</v>
      </c>
      <c r="X25" s="25">
        <v>-9.4658066238498506E-5</v>
      </c>
      <c r="Y25" s="25">
        <v>3.3994162660809301E-5</v>
      </c>
      <c r="Z25" s="25">
        <v>-6.0220948902036803E-6</v>
      </c>
      <c r="AA25" s="25">
        <v>7.1177005717791095E-5</v>
      </c>
      <c r="AB25" s="25">
        <v>-6.1277020174756097E-6</v>
      </c>
      <c r="AC25" s="25">
        <v>6.8188067125825398E-5</v>
      </c>
      <c r="AD25" s="25">
        <v>1.56418722168286E-5</v>
      </c>
      <c r="AE25" s="24">
        <v>-1.14667861666059E-4</v>
      </c>
      <c r="AF25" s="25">
        <v>-8.1764737027398004E-6</v>
      </c>
      <c r="AG25" s="25">
        <v>-5.1870772983982699E-5</v>
      </c>
      <c r="AH25" s="24">
        <v>2.17342965716398E-4</v>
      </c>
      <c r="AI25" s="24">
        <v>1.4352463188305401E-4</v>
      </c>
      <c r="AJ25" s="24">
        <v>-2.2436596289313201E-4</v>
      </c>
      <c r="AK25" s="24">
        <v>0</v>
      </c>
      <c r="AL25" s="24">
        <v>4.1100218849730001E-4</v>
      </c>
      <c r="AM25" s="24">
        <v>0</v>
      </c>
      <c r="AN25" s="25">
        <v>-2.43419239545425E-5</v>
      </c>
      <c r="AO25" s="25">
        <v>0</v>
      </c>
      <c r="AP25" s="24">
        <v>-1.03980792455196E-4</v>
      </c>
      <c r="AQ25" s="25">
        <v>0</v>
      </c>
      <c r="AR25" s="24">
        <v>-1.71192815664341E-4</v>
      </c>
      <c r="AS25" s="25">
        <v>-8.5332206160000504E-5</v>
      </c>
      <c r="AT25" s="24">
        <v>-2.43212662711896E-4</v>
      </c>
      <c r="AU25" s="24">
        <v>4.3552925227451701E-4</v>
      </c>
      <c r="AV25" s="25">
        <v>0</v>
      </c>
      <c r="AW25" s="25">
        <v>-7.1288925810725296E-5</v>
      </c>
      <c r="AX25" s="25">
        <v>0</v>
      </c>
      <c r="AY25" s="24">
        <v>2.8937589252272801E-4</v>
      </c>
      <c r="AZ25" s="24">
        <v>2.5273633580922498E-4</v>
      </c>
      <c r="BA25" s="25">
        <v>-3.3636063546029002E-5</v>
      </c>
      <c r="BB25" s="25">
        <v>0</v>
      </c>
      <c r="BC25" s="25">
        <v>0</v>
      </c>
      <c r="BD25" s="25">
        <v>0</v>
      </c>
      <c r="BE25" s="25">
        <v>0</v>
      </c>
      <c r="BF25" s="24">
        <v>-1.72060203469656E-4</v>
      </c>
      <c r="BG25" s="25">
        <v>8.7771289163984204E-5</v>
      </c>
      <c r="BH25" s="25">
        <v>2.1072783683641399E-6</v>
      </c>
      <c r="BI25" s="25">
        <v>1.2292923517409801E-6</v>
      </c>
      <c r="BJ25" s="24">
        <v>1.5609355619018801E-4</v>
      </c>
      <c r="BK25" s="25">
        <v>3.64026459753425E-5</v>
      </c>
      <c r="BL25" s="25">
        <v>3.2012224655097902E-6</v>
      </c>
      <c r="BM25" s="25">
        <v>2.2183741927133502E-6</v>
      </c>
      <c r="BN25" s="25">
        <v>4.3237524274085902E-5</v>
      </c>
      <c r="BO25" s="25">
        <v>2.26707577149822E-5</v>
      </c>
      <c r="BP25" s="25">
        <v>-8.9767946336865299E-5</v>
      </c>
      <c r="BQ25" s="25">
        <v>6.9166195554789102E-7</v>
      </c>
      <c r="BR25" s="25">
        <v>-1.7809476126498101E-6</v>
      </c>
      <c r="BS25" s="25">
        <v>-2.6873960434274999E-5</v>
      </c>
      <c r="BT25" s="25">
        <v>-2.6562959627302799E-7</v>
      </c>
      <c r="BU25" s="24">
        <v>-2.3917030873973999E-4</v>
      </c>
      <c r="BV25" s="25">
        <v>-5.6427341833756898E-5</v>
      </c>
      <c r="BW25" s="25">
        <v>-1.8975064083689398E-5</v>
      </c>
      <c r="BX25" s="24">
        <v>7.12263894572569E-4</v>
      </c>
      <c r="BY25" s="25">
        <v>-1.92958076567888E-5</v>
      </c>
      <c r="BZ25" s="25">
        <v>2.9324244600039102E-6</v>
      </c>
      <c r="CA25" s="24">
        <v>-1.6547131434516501E-4</v>
      </c>
      <c r="CB25" s="25">
        <v>-3.3313415819819303E-5</v>
      </c>
      <c r="CC25" s="24">
        <v>-3.7629694369516702E-4</v>
      </c>
      <c r="CD25" s="25">
        <v>-7.9771920504458402E-5</v>
      </c>
      <c r="CE25" s="25">
        <v>-4.98856530681606E-7</v>
      </c>
      <c r="CF25" s="24">
        <v>-1.2815485394721999E-4</v>
      </c>
      <c r="CG25" s="25">
        <v>3.0888844193535999E-5</v>
      </c>
      <c r="CH25" s="24">
        <v>7.8371077839325097E-4</v>
      </c>
      <c r="CI25" s="24">
        <v>3.4238911617082E-4</v>
      </c>
      <c r="CJ25" s="25">
        <v>4.5880050036247797E-5</v>
      </c>
      <c r="CK25" s="26">
        <v>-1.42774689695553E-4</v>
      </c>
    </row>
    <row r="26" spans="2:89" x14ac:dyDescent="0.25">
      <c r="B26" s="13" t="s">
        <v>66</v>
      </c>
      <c r="C26" s="1">
        <f>INDEX(Input_Cases!$B:$C,MATCH('GS Male Homo'!$B26,Input_Cases!$B:$B,0),2)</f>
        <v>28</v>
      </c>
      <c r="E26" s="50"/>
      <c r="G26" s="204" t="s">
        <v>66</v>
      </c>
      <c r="H26" s="7" t="s">
        <v>6</v>
      </c>
      <c r="I26" s="22">
        <f>IF($C$26&lt;18.5,1,0)</f>
        <v>0</v>
      </c>
      <c r="J26" s="23">
        <v>0.43106746221810499</v>
      </c>
      <c r="L26" s="7" t="str">
        <f t="shared" si="2"/>
        <v>X</v>
      </c>
      <c r="M26" s="7" t="str">
        <f t="shared" si="3"/>
        <v>X</v>
      </c>
      <c r="N26" s="7" t="str">
        <v>BMI1</v>
      </c>
      <c r="O26" s="128" t="s">
        <v>6</v>
      </c>
      <c r="P26" s="25">
        <v>-1.14626822794709E-5</v>
      </c>
      <c r="Q26" s="24">
        <v>-6.7367545976252004E-4</v>
      </c>
      <c r="R26" s="24">
        <v>-1.12103492767973E-4</v>
      </c>
      <c r="S26" s="25">
        <v>8.4410106271207302E-5</v>
      </c>
      <c r="T26" s="25">
        <v>-8.3177702354942902E-5</v>
      </c>
      <c r="U26" s="24">
        <v>8.1569566886907606E-3</v>
      </c>
      <c r="V26" s="24">
        <v>5.9732840852421505E-4</v>
      </c>
      <c r="W26" s="25">
        <v>1.8451041111188401E-5</v>
      </c>
      <c r="X26" s="25">
        <v>2.3562480338579302E-5</v>
      </c>
      <c r="Y26" s="25">
        <v>1.82022379673794E-5</v>
      </c>
      <c r="Z26" s="24">
        <v>1.1986727368190199E-4</v>
      </c>
      <c r="AA26" s="24">
        <v>1.3757558040366501E-4</v>
      </c>
      <c r="AB26" s="25">
        <v>8.1331514175023804E-5</v>
      </c>
      <c r="AC26" s="24">
        <v>2.5822525431505399E-4</v>
      </c>
      <c r="AD26" s="25">
        <v>2.8157693507944199E-5</v>
      </c>
      <c r="AE26" s="24">
        <v>-2.60770479512134E-4</v>
      </c>
      <c r="AF26" s="24">
        <v>2.3183295008241E-4</v>
      </c>
      <c r="AG26" s="25">
        <v>8.5787028696947905E-5</v>
      </c>
      <c r="AH26" s="25">
        <v>-5.0786279347396599E-5</v>
      </c>
      <c r="AI26" s="24">
        <v>-3.3267759746666102E-4</v>
      </c>
      <c r="AJ26" s="24">
        <v>2.9827135099313198E-4</v>
      </c>
      <c r="AK26" s="24">
        <v>0</v>
      </c>
      <c r="AL26" s="24">
        <v>1.1733906391025201E-3</v>
      </c>
      <c r="AM26" s="24">
        <v>0</v>
      </c>
      <c r="AN26" s="24">
        <v>1.3396252531605601E-4</v>
      </c>
      <c r="AO26" s="25">
        <v>0</v>
      </c>
      <c r="AP26" s="24">
        <v>-1.6528528151768E-4</v>
      </c>
      <c r="AQ26" s="24">
        <v>0</v>
      </c>
      <c r="AR26" s="24">
        <v>-3.69625372396116E-4</v>
      </c>
      <c r="AS26" s="24">
        <v>-1.69723215466251E-4</v>
      </c>
      <c r="AT26" s="24">
        <v>1.68160114921946E-4</v>
      </c>
      <c r="AU26" s="24">
        <v>6.0939423443457698E-4</v>
      </c>
      <c r="AV26" s="25">
        <v>0</v>
      </c>
      <c r="AW26" s="24">
        <v>-1.6567389962923501E-4</v>
      </c>
      <c r="AX26" s="25">
        <v>0</v>
      </c>
      <c r="AY26" s="24">
        <v>-6.3978197503942395E-4</v>
      </c>
      <c r="AZ26" s="24">
        <v>2.9420405278098201E-4</v>
      </c>
      <c r="BA26" s="25">
        <v>9.1470247502521899E-5</v>
      </c>
      <c r="BB26" s="25">
        <v>0</v>
      </c>
      <c r="BC26" s="25">
        <v>0</v>
      </c>
      <c r="BD26" s="25">
        <v>0</v>
      </c>
      <c r="BE26" s="25">
        <v>0</v>
      </c>
      <c r="BF26" s="25">
        <v>-4.52210769426773E-5</v>
      </c>
      <c r="BG26" s="24">
        <v>2.30879554803889E-4</v>
      </c>
      <c r="BH26" s="24">
        <v>-1.18570461811465E-4</v>
      </c>
      <c r="BI26" s="25">
        <v>4.0572286254965198E-7</v>
      </c>
      <c r="BJ26" s="25">
        <v>-9.3565499741696202E-5</v>
      </c>
      <c r="BK26" s="24">
        <v>1.5131687074481699E-4</v>
      </c>
      <c r="BL26" s="25">
        <v>2.4256310413670099E-5</v>
      </c>
      <c r="BM26" s="25">
        <v>-6.1467462460145497E-6</v>
      </c>
      <c r="BN26" s="25">
        <v>1.10841424087134E-5</v>
      </c>
      <c r="BO26" s="25">
        <v>9.3924508852155796E-5</v>
      </c>
      <c r="BP26" s="25">
        <v>8.1799776679464497E-5</v>
      </c>
      <c r="BQ26" s="25">
        <v>3.3047618939091698E-6</v>
      </c>
      <c r="BR26" s="25">
        <v>5.2215927090312604E-6</v>
      </c>
      <c r="BS26" s="24">
        <v>4.0140565915116298E-4</v>
      </c>
      <c r="BT26" s="25">
        <v>-6.0971211600138601E-6</v>
      </c>
      <c r="BU26" s="24">
        <v>-2.7458652880589399E-4</v>
      </c>
      <c r="BV26" s="24">
        <v>1.7362176707826099E-4</v>
      </c>
      <c r="BW26" s="24">
        <v>-3.8568564572828001E-4</v>
      </c>
      <c r="BX26" s="24">
        <v>2.26613490667028E-4</v>
      </c>
      <c r="BY26" s="25">
        <v>9.3892982717590898E-5</v>
      </c>
      <c r="BZ26" s="25">
        <v>1.1660145432484699E-5</v>
      </c>
      <c r="CA26" s="24">
        <v>5.7414995849297502E-4</v>
      </c>
      <c r="CB26" s="24">
        <v>-2.5874641103405902E-4</v>
      </c>
      <c r="CC26" s="24">
        <v>-6.6438294277140601E-4</v>
      </c>
      <c r="CD26" s="24">
        <v>1.3423710626265901E-3</v>
      </c>
      <c r="CE26" s="25">
        <v>-2.9291036433139602E-6</v>
      </c>
      <c r="CF26" s="24">
        <v>-2.6392982998603599E-4</v>
      </c>
      <c r="CG26" s="24">
        <v>-1.62224623285296E-4</v>
      </c>
      <c r="CH26" s="24">
        <v>8.36960630123689E-4</v>
      </c>
      <c r="CI26" s="24">
        <v>-1.3122384296893801E-3</v>
      </c>
      <c r="CJ26" s="25">
        <v>-3.9091218777979798E-5</v>
      </c>
      <c r="CK26" s="26">
        <v>-3.2467606412786001E-4</v>
      </c>
    </row>
    <row r="27" spans="2:89" x14ac:dyDescent="0.25">
      <c r="B27" s="13"/>
      <c r="C27" s="12"/>
      <c r="E27" s="50"/>
      <c r="G27" s="205"/>
      <c r="H27" s="7" t="s">
        <v>8</v>
      </c>
      <c r="I27" s="22">
        <f>IF($C$26&gt;=25,1,0)</f>
        <v>1</v>
      </c>
      <c r="J27" s="23">
        <v>-0.16328749232597001</v>
      </c>
      <c r="L27" s="7" t="str">
        <f t="shared" si="2"/>
        <v>X</v>
      </c>
      <c r="M27" s="7" t="str">
        <f t="shared" si="3"/>
        <v>X</v>
      </c>
      <c r="N27" s="7" t="str">
        <v>BMI2</v>
      </c>
      <c r="O27" s="128" t="s">
        <v>8</v>
      </c>
      <c r="P27" s="25">
        <v>-1.59793612467688E-7</v>
      </c>
      <c r="Q27" s="24">
        <v>-2.4424994545939999E-4</v>
      </c>
      <c r="R27" s="25">
        <v>3.8000670497428001E-5</v>
      </c>
      <c r="S27" s="25">
        <v>5.7576292463567196E-6</v>
      </c>
      <c r="T27" s="25">
        <v>1.20843472494521E-5</v>
      </c>
      <c r="U27" s="24">
        <v>5.9732840852421299E-4</v>
      </c>
      <c r="V27" s="24">
        <v>1.4791657463282799E-3</v>
      </c>
      <c r="W27" s="24">
        <v>-7.4301768811005895E-4</v>
      </c>
      <c r="X27" s="25">
        <v>6.9241691847021401E-6</v>
      </c>
      <c r="Y27" s="25">
        <v>1.6552560770776199E-5</v>
      </c>
      <c r="Z27" s="25">
        <v>7.9813126768629004E-5</v>
      </c>
      <c r="AA27" s="25">
        <v>-4.6786151274780099E-5</v>
      </c>
      <c r="AB27" s="25">
        <v>-4.6818766827584E-5</v>
      </c>
      <c r="AC27" s="24">
        <v>-1.27613770689852E-4</v>
      </c>
      <c r="AD27" s="25">
        <v>-4.9988589118044301E-5</v>
      </c>
      <c r="AE27" s="24">
        <v>1.9634172444587801E-4</v>
      </c>
      <c r="AF27" s="25">
        <v>-6.4439341471852501E-5</v>
      </c>
      <c r="AG27" s="25">
        <v>2.1307120212962798E-5</v>
      </c>
      <c r="AH27" s="24">
        <v>-1.4354549527514901E-4</v>
      </c>
      <c r="AI27" s="24">
        <v>-3.5103665675248501E-4</v>
      </c>
      <c r="AJ27" s="24">
        <v>4.39707975424105E-4</v>
      </c>
      <c r="AK27" s="24">
        <v>0</v>
      </c>
      <c r="AL27" s="24">
        <v>-9.0591265159318797E-4</v>
      </c>
      <c r="AM27" s="24">
        <v>0</v>
      </c>
      <c r="AN27" s="25">
        <v>-1.56793578713362E-5</v>
      </c>
      <c r="AO27" s="25">
        <v>0</v>
      </c>
      <c r="AP27" s="25">
        <v>4.9036016722618803E-5</v>
      </c>
      <c r="AQ27" s="25">
        <v>0</v>
      </c>
      <c r="AR27" s="25">
        <v>-3.7049465676842001E-5</v>
      </c>
      <c r="AS27" s="25">
        <v>-2.86470239385158E-5</v>
      </c>
      <c r="AT27" s="25">
        <v>1.6276041349354101E-5</v>
      </c>
      <c r="AU27" s="24">
        <v>6.8830676648424301E-4</v>
      </c>
      <c r="AV27" s="25">
        <v>0</v>
      </c>
      <c r="AW27" s="24">
        <v>-5.29284029876353E-4</v>
      </c>
      <c r="AX27" s="25">
        <v>0</v>
      </c>
      <c r="AY27" s="25">
        <v>2.2588829175205999E-5</v>
      </c>
      <c r="AZ27" s="25">
        <v>4.5669401625057599E-5</v>
      </c>
      <c r="BA27" s="24">
        <v>-1.31362232727108E-4</v>
      </c>
      <c r="BB27" s="25">
        <v>0</v>
      </c>
      <c r="BC27" s="25">
        <v>0</v>
      </c>
      <c r="BD27" s="25">
        <v>0</v>
      </c>
      <c r="BE27" s="25">
        <v>0</v>
      </c>
      <c r="BF27" s="25">
        <v>6.9678717738600303E-5</v>
      </c>
      <c r="BG27" s="25">
        <v>2.91113171913456E-6</v>
      </c>
      <c r="BH27" s="25">
        <v>1.40772954534238E-5</v>
      </c>
      <c r="BI27" s="25">
        <v>-9.8555589442843395E-7</v>
      </c>
      <c r="BJ27" s="25">
        <v>-6.9780831733370002E-5</v>
      </c>
      <c r="BK27" s="25">
        <v>3.8660997769166597E-5</v>
      </c>
      <c r="BL27" s="25">
        <v>-1.9448314136508799E-6</v>
      </c>
      <c r="BM27" s="25">
        <v>-6.4568888956977798E-6</v>
      </c>
      <c r="BN27" s="25">
        <v>4.2985825464357E-5</v>
      </c>
      <c r="BO27" s="25">
        <v>2.4547234686711E-5</v>
      </c>
      <c r="BP27" s="25">
        <v>7.7694466621756193E-6</v>
      </c>
      <c r="BQ27" s="25">
        <v>7.51321712898696E-6</v>
      </c>
      <c r="BR27" s="25">
        <v>4.4240197847691001E-6</v>
      </c>
      <c r="BS27" s="25">
        <v>-8.1146235188255398E-5</v>
      </c>
      <c r="BT27" s="25">
        <v>5.7063253287211004E-7</v>
      </c>
      <c r="BU27" s="25">
        <v>-3.9219483796803297E-5</v>
      </c>
      <c r="BV27" s="24">
        <v>1.23962479154587E-4</v>
      </c>
      <c r="BW27" s="24">
        <v>-1.23562897303745E-4</v>
      </c>
      <c r="BX27" s="25">
        <v>8.0013567111099205E-5</v>
      </c>
      <c r="BY27" s="25">
        <v>-8.1993743437073492E-6</v>
      </c>
      <c r="BZ27" s="25">
        <v>2.6975729379849301E-6</v>
      </c>
      <c r="CA27" s="25">
        <v>-2.5443193777230099E-5</v>
      </c>
      <c r="CB27" s="25">
        <v>7.2660344979562602E-5</v>
      </c>
      <c r="CC27" s="24">
        <v>8.5142690624239695E-4</v>
      </c>
      <c r="CD27" s="24">
        <v>6.1711792397524E-4</v>
      </c>
      <c r="CE27" s="25">
        <v>2.1437071785404802E-6</v>
      </c>
      <c r="CF27" s="24">
        <v>1.36750715102334E-4</v>
      </c>
      <c r="CG27" s="25">
        <v>6.9074758309385401E-5</v>
      </c>
      <c r="CH27" s="24">
        <v>4.8414489278179499E-4</v>
      </c>
      <c r="CI27" s="24">
        <v>2.48998786260843E-4</v>
      </c>
      <c r="CJ27" s="24">
        <v>-7.1019920202703703E-4</v>
      </c>
      <c r="CK27" s="27">
        <v>-1.10392307716768E-5</v>
      </c>
    </row>
    <row r="28" spans="2:89" x14ac:dyDescent="0.25">
      <c r="B28" s="13"/>
      <c r="C28" s="12"/>
      <c r="E28" s="50"/>
      <c r="G28" s="205"/>
      <c r="H28" s="7" t="s">
        <v>10</v>
      </c>
      <c r="I28" s="22">
        <f>IF($C$26&gt;=30,1,0)</f>
        <v>0</v>
      </c>
      <c r="J28" s="23">
        <v>-5.9564078814566698E-2</v>
      </c>
      <c r="L28" s="7" t="str">
        <f t="shared" si="2"/>
        <v>X</v>
      </c>
      <c r="M28" s="7" t="str">
        <f t="shared" si="3"/>
        <v>X</v>
      </c>
      <c r="N28" s="7" t="str">
        <v>BMI3</v>
      </c>
      <c r="O28" s="128" t="s">
        <v>10</v>
      </c>
      <c r="P28" s="25">
        <v>3.14786029034366E-6</v>
      </c>
      <c r="Q28" s="25">
        <v>3.9561578716630101E-5</v>
      </c>
      <c r="R28" s="25">
        <v>-8.7601988511572094E-5</v>
      </c>
      <c r="S28" s="25">
        <v>2.5687917771860601E-5</v>
      </c>
      <c r="T28" s="25">
        <v>2.5947863094094899E-5</v>
      </c>
      <c r="U28" s="25">
        <v>1.8451041111188601E-5</v>
      </c>
      <c r="V28" s="24">
        <v>-7.4301768811005895E-4</v>
      </c>
      <c r="W28" s="24">
        <v>2.7848637849287E-3</v>
      </c>
      <c r="X28" s="24">
        <v>-1.97135603310196E-3</v>
      </c>
      <c r="Y28" s="25">
        <v>7.4044259362495996E-5</v>
      </c>
      <c r="Z28" s="25">
        <v>-5.8218216944936798E-5</v>
      </c>
      <c r="AA28" s="25">
        <v>-6.1656870724319002E-5</v>
      </c>
      <c r="AB28" s="25">
        <v>4.0540583720425702E-5</v>
      </c>
      <c r="AC28" s="24">
        <v>-1.8526920792012001E-4</v>
      </c>
      <c r="AD28" s="25">
        <v>-4.1355594821605999E-5</v>
      </c>
      <c r="AE28" s="25">
        <v>2.34313688342104E-5</v>
      </c>
      <c r="AF28" s="25">
        <v>4.8678262851789302E-5</v>
      </c>
      <c r="AG28" s="24">
        <v>-1.4033711419992399E-4</v>
      </c>
      <c r="AH28" s="25">
        <v>-1.5710751789080499E-5</v>
      </c>
      <c r="AI28" s="24">
        <v>1.8625788997894999E-4</v>
      </c>
      <c r="AJ28" s="25">
        <v>1.9154147247866501E-5</v>
      </c>
      <c r="AK28" s="25">
        <v>0</v>
      </c>
      <c r="AL28" s="24">
        <v>5.5635104328886095E-4</v>
      </c>
      <c r="AM28" s="25">
        <v>0</v>
      </c>
      <c r="AN28" s="25">
        <v>-2.3550448585086299E-5</v>
      </c>
      <c r="AO28" s="25">
        <v>0</v>
      </c>
      <c r="AP28" s="25">
        <v>-6.8334638990571203E-5</v>
      </c>
      <c r="AQ28" s="25">
        <v>0</v>
      </c>
      <c r="AR28" s="25">
        <v>-2.56604248338148E-5</v>
      </c>
      <c r="AS28" s="25">
        <v>-2.7074907439815901E-5</v>
      </c>
      <c r="AT28" s="24">
        <v>1.010795848045E-4</v>
      </c>
      <c r="AU28" s="25">
        <v>4.1658019373315899E-5</v>
      </c>
      <c r="AV28" s="25">
        <v>0</v>
      </c>
      <c r="AW28" s="24">
        <v>-2.8903690449240703E-4</v>
      </c>
      <c r="AX28" s="25">
        <v>0</v>
      </c>
      <c r="AY28" s="25">
        <v>-8.1782895890255804E-5</v>
      </c>
      <c r="AZ28" s="25">
        <v>-1.11701097721935E-5</v>
      </c>
      <c r="BA28" s="24">
        <v>-1.4101340632541399E-4</v>
      </c>
      <c r="BB28" s="25">
        <v>0</v>
      </c>
      <c r="BC28" s="25">
        <v>0</v>
      </c>
      <c r="BD28" s="25">
        <v>0</v>
      </c>
      <c r="BE28" s="25">
        <v>0</v>
      </c>
      <c r="BF28" s="25">
        <v>-3.0284279026150201E-5</v>
      </c>
      <c r="BG28" s="25">
        <v>1.41016230506244E-5</v>
      </c>
      <c r="BH28" s="24">
        <v>-1.2024644056576899E-4</v>
      </c>
      <c r="BI28" s="25">
        <v>3.0807729083922897E-7</v>
      </c>
      <c r="BJ28" s="25">
        <v>7.9315061834032302E-5</v>
      </c>
      <c r="BK28" s="25">
        <v>3.04558040673811E-5</v>
      </c>
      <c r="BL28" s="25">
        <v>2.4980218098069699E-5</v>
      </c>
      <c r="BM28" s="25">
        <v>-1.25691399855878E-6</v>
      </c>
      <c r="BN28" s="24">
        <v>1.3064421811026701E-4</v>
      </c>
      <c r="BO28" s="25">
        <v>-7.1650809447505598E-6</v>
      </c>
      <c r="BP28" s="24">
        <v>1.4983632688192499E-4</v>
      </c>
      <c r="BQ28" s="25">
        <v>4.2737378643678499E-6</v>
      </c>
      <c r="BR28" s="25">
        <v>-2.3704871577495601E-6</v>
      </c>
      <c r="BS28" s="24">
        <v>1.64610504249023E-4</v>
      </c>
      <c r="BT28" s="25">
        <v>8.5038056242327603E-6</v>
      </c>
      <c r="BU28" s="25">
        <v>-5.7611778010027097E-5</v>
      </c>
      <c r="BV28" s="24">
        <v>2.4434989269537399E-4</v>
      </c>
      <c r="BW28" s="25">
        <v>9.3802742280996496E-5</v>
      </c>
      <c r="BX28" s="24">
        <v>-1.2070297359562201E-3</v>
      </c>
      <c r="BY28" s="25">
        <v>-4.9832910281767098E-5</v>
      </c>
      <c r="BZ28" s="25">
        <v>-4.4687793367728401E-7</v>
      </c>
      <c r="CA28" s="24">
        <v>1.2358857893156899E-4</v>
      </c>
      <c r="CB28" s="25">
        <v>-1.8533727928919101E-5</v>
      </c>
      <c r="CC28" s="24">
        <v>-1.1995929875707201E-3</v>
      </c>
      <c r="CD28" s="25">
        <v>3.1861886957388201E-6</v>
      </c>
      <c r="CE28" s="25">
        <v>5.1111579318896699E-7</v>
      </c>
      <c r="CF28" s="24">
        <v>-1.7315156201243699E-3</v>
      </c>
      <c r="CG28" s="25">
        <v>2.6305033402950398E-5</v>
      </c>
      <c r="CH28" s="25">
        <v>7.7700845180428497E-5</v>
      </c>
      <c r="CI28" s="24">
        <v>1.5697259625229199E-4</v>
      </c>
      <c r="CJ28" s="24">
        <v>2.30430976447582E-4</v>
      </c>
      <c r="CK28" s="26">
        <v>-2.04544653501975E-4</v>
      </c>
    </row>
    <row r="29" spans="2:89" x14ac:dyDescent="0.25">
      <c r="B29" s="13"/>
      <c r="C29" s="12"/>
      <c r="E29" s="50"/>
      <c r="G29" s="205"/>
      <c r="H29" s="7" t="s">
        <v>12</v>
      </c>
      <c r="I29" s="22">
        <f>IF($C$26&gt;=35,1,0)</f>
        <v>0</v>
      </c>
      <c r="J29" s="23">
        <v>0.360454572854632</v>
      </c>
      <c r="L29" s="7" t="str">
        <f t="shared" si="2"/>
        <v>X</v>
      </c>
      <c r="M29" s="7" t="str">
        <f t="shared" si="3"/>
        <v>X</v>
      </c>
      <c r="N29" s="7" t="str">
        <v>BMI4</v>
      </c>
      <c r="O29" s="128" t="s">
        <v>12</v>
      </c>
      <c r="P29" s="25">
        <v>6.54279277342135E-6</v>
      </c>
      <c r="Q29" s="24">
        <v>1.15988113845516E-4</v>
      </c>
      <c r="R29" s="25">
        <v>-2.9309751070380599E-5</v>
      </c>
      <c r="S29" s="25">
        <v>1.14148944685438E-5</v>
      </c>
      <c r="T29" s="25">
        <v>-9.4658066238506597E-5</v>
      </c>
      <c r="U29" s="25">
        <v>2.35624803385664E-5</v>
      </c>
      <c r="V29" s="25">
        <v>6.9241691846923204E-6</v>
      </c>
      <c r="W29" s="24">
        <v>-1.97135603310196E-3</v>
      </c>
      <c r="X29" s="24">
        <v>7.69474094498954E-3</v>
      </c>
      <c r="Y29" s="24">
        <v>-5.6961525195181302E-3</v>
      </c>
      <c r="Z29" s="25">
        <v>-1.9360846206858001E-5</v>
      </c>
      <c r="AA29" s="25">
        <v>2.2133380100723801E-5</v>
      </c>
      <c r="AB29" s="25">
        <v>-4.1168756487534903E-5</v>
      </c>
      <c r="AC29" s="24">
        <v>-1.7874539977723699E-4</v>
      </c>
      <c r="AD29" s="25">
        <v>4.3646153857856097E-5</v>
      </c>
      <c r="AE29" s="25">
        <v>-3.0452133100230001E-5</v>
      </c>
      <c r="AF29" s="25">
        <v>2.19242220737855E-5</v>
      </c>
      <c r="AG29" s="24">
        <v>1.2390878753644E-4</v>
      </c>
      <c r="AH29" s="24">
        <v>1.97896894118893E-4</v>
      </c>
      <c r="AI29" s="24">
        <v>-6.3358601356023898E-4</v>
      </c>
      <c r="AJ29" s="24">
        <v>4.16433371523566E-4</v>
      </c>
      <c r="AK29" s="24">
        <v>0</v>
      </c>
      <c r="AL29" s="24">
        <v>4.7109476763195298E-4</v>
      </c>
      <c r="AM29" s="24">
        <v>0</v>
      </c>
      <c r="AN29" s="25">
        <v>-6.3639015389188599E-5</v>
      </c>
      <c r="AO29" s="25">
        <v>0</v>
      </c>
      <c r="AP29" s="24">
        <v>2.5847817844333501E-4</v>
      </c>
      <c r="AQ29" s="25">
        <v>0</v>
      </c>
      <c r="AR29" s="25">
        <v>2.8289712183440202E-5</v>
      </c>
      <c r="AS29" s="25">
        <v>-5.2921427425388903E-5</v>
      </c>
      <c r="AT29" s="24">
        <v>-1.01766124212689E-4</v>
      </c>
      <c r="AU29" s="24">
        <v>1.46366918902134E-4</v>
      </c>
      <c r="AV29" s="25">
        <v>0</v>
      </c>
      <c r="AW29" s="25">
        <v>-5.9846640923923901E-5</v>
      </c>
      <c r="AX29" s="25">
        <v>0</v>
      </c>
      <c r="AY29" s="25">
        <v>8.1172021656458705E-5</v>
      </c>
      <c r="AZ29" s="25">
        <v>-9.0231049394006297E-7</v>
      </c>
      <c r="BA29" s="25">
        <v>-7.9088097921725103E-5</v>
      </c>
      <c r="BB29" s="25">
        <v>0</v>
      </c>
      <c r="BC29" s="25">
        <v>0</v>
      </c>
      <c r="BD29" s="25">
        <v>0</v>
      </c>
      <c r="BE29" s="25">
        <v>0</v>
      </c>
      <c r="BF29" s="25">
        <v>2.9549732590737102E-5</v>
      </c>
      <c r="BG29" s="25">
        <v>7.0005465483584896E-5</v>
      </c>
      <c r="BH29" s="24">
        <v>1.5891197118190001E-4</v>
      </c>
      <c r="BI29" s="25">
        <v>-2.8689848585937802E-6</v>
      </c>
      <c r="BJ29" s="24">
        <v>-1.9814345683972801E-4</v>
      </c>
      <c r="BK29" s="25">
        <v>4.3570232299064897E-5</v>
      </c>
      <c r="BL29" s="25">
        <v>1.49376131980177E-5</v>
      </c>
      <c r="BM29" s="25">
        <v>-6.23973831412693E-6</v>
      </c>
      <c r="BN29" s="25">
        <v>5.95507280011532E-5</v>
      </c>
      <c r="BO29" s="25">
        <v>-5.3240494906294601E-5</v>
      </c>
      <c r="BP29" s="24">
        <v>-1.11384526163075E-4</v>
      </c>
      <c r="BQ29" s="25">
        <v>1.9829354230085499E-6</v>
      </c>
      <c r="BR29" s="25">
        <v>9.1246967305531302E-6</v>
      </c>
      <c r="BS29" s="24">
        <v>1.1557579094256299E-4</v>
      </c>
      <c r="BT29" s="25">
        <v>-8.7114213068240107E-6</v>
      </c>
      <c r="BU29" s="25">
        <v>-1.3660871245957799E-5</v>
      </c>
      <c r="BV29" s="25">
        <v>5.7680198496750398E-5</v>
      </c>
      <c r="BW29" s="25">
        <v>1.44306216405641E-5</v>
      </c>
      <c r="BX29" s="24">
        <v>9.8137380982414395E-4</v>
      </c>
      <c r="BY29" s="25">
        <v>-6.88645353682495E-6</v>
      </c>
      <c r="BZ29" s="25">
        <v>-2.0334424917418098E-6</v>
      </c>
      <c r="CA29" s="24">
        <v>-1.0986538467167799E-4</v>
      </c>
      <c r="CB29" s="25">
        <v>2.1308859396745001E-5</v>
      </c>
      <c r="CC29" s="24">
        <v>2.0187658518663499E-4</v>
      </c>
      <c r="CD29" s="25">
        <v>2.89435780506127E-5</v>
      </c>
      <c r="CE29" s="25">
        <v>5.3841247222345497E-6</v>
      </c>
      <c r="CF29" s="24">
        <v>1.65199861518739E-3</v>
      </c>
      <c r="CG29" s="25">
        <v>-9.6011927581932708E-6</v>
      </c>
      <c r="CH29" s="25">
        <v>2.7829991143128702E-5</v>
      </c>
      <c r="CI29" s="25">
        <v>-2.8670084027547E-6</v>
      </c>
      <c r="CJ29" s="24">
        <v>4.2992439907766202E-4</v>
      </c>
      <c r="CK29" s="27">
        <v>6.9069386316043905E-5</v>
      </c>
    </row>
    <row r="30" spans="2:89" x14ac:dyDescent="0.25">
      <c r="B30" s="13"/>
      <c r="C30" s="12"/>
      <c r="E30" s="50"/>
      <c r="G30" s="206"/>
      <c r="H30" s="7" t="s">
        <v>14</v>
      </c>
      <c r="I30" s="22">
        <f>IF($C$26&gt;=40,1,0)</f>
        <v>0</v>
      </c>
      <c r="J30" s="23">
        <v>1.4836824446229999E-2</v>
      </c>
      <c r="L30" s="7" t="str">
        <f t="shared" si="2"/>
        <v>X</v>
      </c>
      <c r="M30" s="7" t="str">
        <f t="shared" si="3"/>
        <v>X</v>
      </c>
      <c r="N30" s="7" t="str">
        <v>BMI5</v>
      </c>
      <c r="O30" s="128" t="s">
        <v>14</v>
      </c>
      <c r="P30" s="25">
        <v>6.1260789793997697E-6</v>
      </c>
      <c r="Q30" s="24">
        <v>-1.9252432714261E-4</v>
      </c>
      <c r="R30" s="25">
        <v>4.4143994453980698E-5</v>
      </c>
      <c r="S30" s="24">
        <v>-1.10022335905952E-4</v>
      </c>
      <c r="T30" s="25">
        <v>3.3994162660820902E-5</v>
      </c>
      <c r="U30" s="25">
        <v>1.8202237967367599E-5</v>
      </c>
      <c r="V30" s="25">
        <v>1.6552560770782701E-5</v>
      </c>
      <c r="W30" s="25">
        <v>7.4044259362486306E-5</v>
      </c>
      <c r="X30" s="24">
        <v>-5.6961525195181502E-3</v>
      </c>
      <c r="Y30" s="24">
        <v>2.2080952228036799E-2</v>
      </c>
      <c r="Z30" s="24">
        <v>1.09986596990159E-4</v>
      </c>
      <c r="AA30" s="25">
        <v>-4.5306311278641998E-5</v>
      </c>
      <c r="AB30" s="25">
        <v>-7.1466788265570896E-5</v>
      </c>
      <c r="AC30" s="24">
        <v>-3.1537700758810602E-4</v>
      </c>
      <c r="AD30" s="25">
        <v>-3.7335191800541799E-5</v>
      </c>
      <c r="AE30" s="24">
        <v>1.18634291900833E-4</v>
      </c>
      <c r="AF30" s="24">
        <v>1.17611120944965E-4</v>
      </c>
      <c r="AG30" s="25">
        <v>5.4128400388457199E-5</v>
      </c>
      <c r="AH30" s="24">
        <v>-1.1486524206807799E-3</v>
      </c>
      <c r="AI30" s="24">
        <v>2.25990180563682E-4</v>
      </c>
      <c r="AJ30" s="24">
        <v>1.6100453735888199E-4</v>
      </c>
      <c r="AK30" s="24">
        <v>0</v>
      </c>
      <c r="AL30" s="24">
        <v>-6.5329388172040198E-4</v>
      </c>
      <c r="AM30" s="24">
        <v>0</v>
      </c>
      <c r="AN30" s="25">
        <v>-1.37137051696135E-5</v>
      </c>
      <c r="AO30" s="25">
        <v>0</v>
      </c>
      <c r="AP30" s="24">
        <v>3.4342145041779801E-4</v>
      </c>
      <c r="AQ30" s="25">
        <v>0</v>
      </c>
      <c r="AR30" s="24">
        <v>1.14336305706198E-4</v>
      </c>
      <c r="AS30" s="25">
        <v>-9.9957518723038297E-5</v>
      </c>
      <c r="AT30" s="24">
        <v>-1.9128905829643699E-4</v>
      </c>
      <c r="AU30" s="24">
        <v>-1.8484913262716601E-4</v>
      </c>
      <c r="AV30" s="25">
        <v>0</v>
      </c>
      <c r="AW30" s="25">
        <v>6.4582641878354097E-5</v>
      </c>
      <c r="AX30" s="25">
        <v>0</v>
      </c>
      <c r="AY30" s="24">
        <v>-7.6164941623475401E-4</v>
      </c>
      <c r="AZ30" s="24">
        <v>-4.6612675006930498E-4</v>
      </c>
      <c r="BA30" s="25">
        <v>-9.3836521946066894E-5</v>
      </c>
      <c r="BB30" s="25">
        <v>0</v>
      </c>
      <c r="BC30" s="25">
        <v>0</v>
      </c>
      <c r="BD30" s="25">
        <v>0</v>
      </c>
      <c r="BE30" s="25">
        <v>0</v>
      </c>
      <c r="BF30" s="24">
        <v>1.1803129407045901E-4</v>
      </c>
      <c r="BG30" s="24">
        <v>-3.9565425130425199E-4</v>
      </c>
      <c r="BH30" s="24">
        <v>-2.2368426128869899E-4</v>
      </c>
      <c r="BI30" s="25">
        <v>-5.5760004572380102E-6</v>
      </c>
      <c r="BJ30" s="24">
        <v>3.2809042740761902E-4</v>
      </c>
      <c r="BK30" s="25">
        <v>5.7754489825888397E-5</v>
      </c>
      <c r="BL30" s="24">
        <v>2.0110796847151101E-4</v>
      </c>
      <c r="BM30" s="25">
        <v>-3.0167465521579599E-6</v>
      </c>
      <c r="BN30" s="24">
        <v>2.5261690428147598E-4</v>
      </c>
      <c r="BO30" s="25">
        <v>7.06526959271149E-5</v>
      </c>
      <c r="BP30" s="25">
        <v>9.2882853076938702E-5</v>
      </c>
      <c r="BQ30" s="25">
        <v>-1.5059244415659299E-6</v>
      </c>
      <c r="BR30" s="25">
        <v>-4.23300658539954E-6</v>
      </c>
      <c r="BS30" s="24">
        <v>2.9054866557659699E-4</v>
      </c>
      <c r="BT30" s="25">
        <v>1.5444834373087999E-5</v>
      </c>
      <c r="BU30" s="24">
        <v>2.7956063359423701E-4</v>
      </c>
      <c r="BV30" s="25">
        <v>4.7117616694423998E-5</v>
      </c>
      <c r="BW30" s="24">
        <v>-1.72905585683728E-4</v>
      </c>
      <c r="BX30" s="24">
        <v>1.2332431243241499E-3</v>
      </c>
      <c r="BY30" s="24">
        <v>1.81385332681688E-4</v>
      </c>
      <c r="BZ30" s="25">
        <v>3.33978360031837E-6</v>
      </c>
      <c r="CA30" s="24">
        <v>1.1323435616754499E-3</v>
      </c>
      <c r="CB30" s="24">
        <v>-1.84170014726456E-4</v>
      </c>
      <c r="CC30" s="24">
        <v>-5.6924114573963104E-4</v>
      </c>
      <c r="CD30" s="25">
        <v>8.8922806234815807E-5</v>
      </c>
      <c r="CE30" s="25">
        <v>-1.3538859599592901E-6</v>
      </c>
      <c r="CF30" s="24">
        <v>8.8289640176181998E-4</v>
      </c>
      <c r="CG30" s="25">
        <v>5.5002132855719901E-5</v>
      </c>
      <c r="CH30" s="25">
        <v>-1.0344332146270301E-5</v>
      </c>
      <c r="CI30" s="24">
        <v>1.1108807838990599E-4</v>
      </c>
      <c r="CJ30" s="24">
        <v>-2.7866101935788902E-4</v>
      </c>
      <c r="CK30" s="26">
        <v>-4.04669443003279E-4</v>
      </c>
    </row>
    <row r="31" spans="2:89" x14ac:dyDescent="0.25">
      <c r="B31" s="13" t="s">
        <v>67</v>
      </c>
      <c r="C31" s="1">
        <f>INDEX(Input_Cases!$B:$C,MATCH('GS Male Homo'!$B31,Input_Cases!$B:$B,0),2)</f>
        <v>90</v>
      </c>
      <c r="E31" s="50"/>
      <c r="G31" s="204" t="s">
        <v>293</v>
      </c>
      <c r="H31" s="7" t="s">
        <v>16</v>
      </c>
      <c r="I31" s="22">
        <f>IF(OR($C$31&lt;90,$C$32&lt;60),1,0)</f>
        <v>0</v>
      </c>
      <c r="J31" s="23">
        <v>4.4627201543733799E-2</v>
      </c>
      <c r="L31" s="7" t="str">
        <f t="shared" si="2"/>
        <v>X</v>
      </c>
      <c r="M31" s="7" t="str">
        <f t="shared" si="3"/>
        <v>X</v>
      </c>
      <c r="N31" s="7" t="str">
        <v>BP1</v>
      </c>
      <c r="O31" s="128" t="s">
        <v>16</v>
      </c>
      <c r="P31" s="25">
        <v>-8.4898645917613994E-6</v>
      </c>
      <c r="Q31" s="24">
        <v>-2.6817331522765498E-4</v>
      </c>
      <c r="R31" s="25">
        <v>-2.5728621639262301E-5</v>
      </c>
      <c r="S31" s="25">
        <v>-7.4418958604898102E-5</v>
      </c>
      <c r="T31" s="25">
        <v>-6.0220948901822199E-6</v>
      </c>
      <c r="U31" s="24">
        <v>1.19867273681914E-4</v>
      </c>
      <c r="V31" s="25">
        <v>7.9813126768627405E-5</v>
      </c>
      <c r="W31" s="25">
        <v>-5.82182169449419E-5</v>
      </c>
      <c r="X31" s="25">
        <v>-1.9360846206840301E-5</v>
      </c>
      <c r="Y31" s="24">
        <v>1.09986596990147E-4</v>
      </c>
      <c r="Z31" s="24">
        <v>5.0155038122032501E-3</v>
      </c>
      <c r="AA31" s="24">
        <v>7.1178444909197002E-4</v>
      </c>
      <c r="AB31" s="24">
        <v>1.47486139583375E-4</v>
      </c>
      <c r="AC31" s="24">
        <v>-7.3798183887221103E-4</v>
      </c>
      <c r="AD31" s="25">
        <v>-6.66894447396677E-6</v>
      </c>
      <c r="AE31" s="25">
        <v>6.8682285132677401E-5</v>
      </c>
      <c r="AF31" s="25">
        <v>6.8806766166741993E-5</v>
      </c>
      <c r="AG31" s="25">
        <v>5.7746745634046998E-5</v>
      </c>
      <c r="AH31" s="24">
        <v>-3.5437713858045301E-4</v>
      </c>
      <c r="AI31" s="24">
        <v>6.8990815613005001E-4</v>
      </c>
      <c r="AJ31" s="24">
        <v>-2.7224693023811399E-4</v>
      </c>
      <c r="AK31" s="24">
        <v>0</v>
      </c>
      <c r="AL31" s="24">
        <v>1.2367896623796499E-3</v>
      </c>
      <c r="AM31" s="24">
        <v>0</v>
      </c>
      <c r="AN31" s="25">
        <v>-3.3682051331846502E-5</v>
      </c>
      <c r="AO31" s="25">
        <v>0</v>
      </c>
      <c r="AP31" s="24">
        <v>2.1277015614132899E-4</v>
      </c>
      <c r="AQ31" s="25">
        <v>0</v>
      </c>
      <c r="AR31" s="24">
        <v>1.6625767123637299E-4</v>
      </c>
      <c r="AS31" s="24">
        <v>1.3095497299158099E-4</v>
      </c>
      <c r="AT31" s="25">
        <v>-8.3010131623887103E-7</v>
      </c>
      <c r="AU31" s="24">
        <v>3.2738100681866598E-4</v>
      </c>
      <c r="AV31" s="25">
        <v>0</v>
      </c>
      <c r="AW31" s="24">
        <v>1.0655619230508399E-4</v>
      </c>
      <c r="AX31" s="25">
        <v>0</v>
      </c>
      <c r="AY31" s="24">
        <v>-1.14609407419488E-4</v>
      </c>
      <c r="AZ31" s="24">
        <v>-8.0683365776524805E-4</v>
      </c>
      <c r="BA31" s="24">
        <v>-1.34329465483074E-4</v>
      </c>
      <c r="BB31" s="25">
        <v>0</v>
      </c>
      <c r="BC31" s="25">
        <v>0</v>
      </c>
      <c r="BD31" s="25">
        <v>0</v>
      </c>
      <c r="BE31" s="25">
        <v>0</v>
      </c>
      <c r="BF31" s="25">
        <v>6.7570192238380899E-5</v>
      </c>
      <c r="BG31" s="24">
        <v>-2.6787116170014902E-4</v>
      </c>
      <c r="BH31" s="24">
        <v>-1.97817379784013E-4</v>
      </c>
      <c r="BI31" s="25">
        <v>-4.94334724772599E-6</v>
      </c>
      <c r="BJ31" s="25">
        <v>4.1987424738581599E-6</v>
      </c>
      <c r="BK31" s="24">
        <v>2.6365753975799198E-4</v>
      </c>
      <c r="BL31" s="25">
        <v>-2.74981021961378E-5</v>
      </c>
      <c r="BM31" s="25">
        <v>6.1466290813321297E-6</v>
      </c>
      <c r="BN31" s="25">
        <v>-4.90353472167256E-5</v>
      </c>
      <c r="BO31" s="25">
        <v>-7.2520424418908496E-5</v>
      </c>
      <c r="BP31" s="24">
        <v>3.2132665379779702E-4</v>
      </c>
      <c r="BQ31" s="25">
        <v>-2.0701852629032101E-6</v>
      </c>
      <c r="BR31" s="25">
        <v>-1.00309585242089E-5</v>
      </c>
      <c r="BS31" s="24">
        <v>1.51003941959925E-4</v>
      </c>
      <c r="BT31" s="25">
        <v>-8.4563980731953192E-6</v>
      </c>
      <c r="BU31" s="24">
        <v>7.3337570738293899E-4</v>
      </c>
      <c r="BV31" s="24">
        <v>-3.0494332875870099E-4</v>
      </c>
      <c r="BW31" s="24">
        <v>3.0834191772942398E-4</v>
      </c>
      <c r="BX31" s="24">
        <v>2.06947019857264E-4</v>
      </c>
      <c r="BY31" s="25">
        <v>1.6765934926777401E-5</v>
      </c>
      <c r="BZ31" s="25">
        <v>4.5635429654149897E-6</v>
      </c>
      <c r="CA31" s="24">
        <v>2.90163434870168E-4</v>
      </c>
      <c r="CB31" s="25">
        <v>1.61255125690769E-5</v>
      </c>
      <c r="CC31" s="24">
        <v>-7.4479642567229195E-4</v>
      </c>
      <c r="CD31" s="24">
        <v>3.0103976149060502E-4</v>
      </c>
      <c r="CE31" s="25">
        <v>1.0541631674714E-5</v>
      </c>
      <c r="CF31" s="24">
        <v>4.3699669676612802E-4</v>
      </c>
      <c r="CG31" s="24">
        <v>-2.7718992083938901E-4</v>
      </c>
      <c r="CH31" s="24">
        <v>4.1893391033934798E-4</v>
      </c>
      <c r="CI31" s="25">
        <v>-6.9844433941008402E-5</v>
      </c>
      <c r="CJ31" s="24">
        <v>-4.2458931250591797E-3</v>
      </c>
      <c r="CK31" s="27">
        <v>-6.5473662308216803E-5</v>
      </c>
    </row>
    <row r="32" spans="2:89" x14ac:dyDescent="0.25">
      <c r="B32" s="13" t="s">
        <v>68</v>
      </c>
      <c r="C32" s="1">
        <f>INDEX(Input_Cases!$B:$C,MATCH('GS Male Homo'!$B32,Input_Cases!$B:$B,0),2)</f>
        <v>70</v>
      </c>
      <c r="E32" s="50"/>
      <c r="G32" s="205"/>
      <c r="H32" s="7" t="s">
        <v>18</v>
      </c>
      <c r="I32" s="22">
        <f>IF(OR($C$31&gt;120,$C$32&gt;80),1,0)</f>
        <v>0</v>
      </c>
      <c r="J32" s="23">
        <v>-0.20120399586364501</v>
      </c>
      <c r="L32" s="7" t="str">
        <f t="shared" si="2"/>
        <v>X</v>
      </c>
      <c r="M32" s="7" t="str">
        <f t="shared" si="3"/>
        <v>X</v>
      </c>
      <c r="N32" s="7" t="str">
        <v>BP2</v>
      </c>
      <c r="O32" s="128" t="s">
        <v>18</v>
      </c>
      <c r="P32" s="25">
        <v>-3.4325427491456601E-6</v>
      </c>
      <c r="Q32" s="25">
        <v>-2.4845060573739299E-5</v>
      </c>
      <c r="R32" s="25">
        <v>1.04750456361133E-5</v>
      </c>
      <c r="S32" s="25">
        <v>-2.3805142905906001E-5</v>
      </c>
      <c r="T32" s="25">
        <v>7.1177005717782001E-5</v>
      </c>
      <c r="U32" s="24">
        <v>1.3757558040365599E-4</v>
      </c>
      <c r="V32" s="25">
        <v>-4.6786151274781502E-5</v>
      </c>
      <c r="W32" s="25">
        <v>-6.1656870724311697E-5</v>
      </c>
      <c r="X32" s="25">
        <v>2.2133380100723099E-5</v>
      </c>
      <c r="Y32" s="25">
        <v>-4.5306311278592803E-5</v>
      </c>
      <c r="Z32" s="24">
        <v>7.1178444909197002E-4</v>
      </c>
      <c r="AA32" s="24">
        <v>2.13226619233987E-3</v>
      </c>
      <c r="AB32" s="24">
        <v>-5.70307567898709E-4</v>
      </c>
      <c r="AC32" s="25">
        <v>6.2618609148898805E-5</v>
      </c>
      <c r="AD32" s="25">
        <v>-3.6303592401633798E-5</v>
      </c>
      <c r="AE32" s="25">
        <v>6.8162135104775595E-5</v>
      </c>
      <c r="AF32" s="25">
        <v>7.9815014090732904E-6</v>
      </c>
      <c r="AG32" s="25">
        <v>-9.8250015194382607E-5</v>
      </c>
      <c r="AH32" s="25">
        <v>-4.2226499010191802E-5</v>
      </c>
      <c r="AI32" s="24">
        <v>-6.7057712265110997E-4</v>
      </c>
      <c r="AJ32" s="25">
        <v>-3.9728214442559301E-5</v>
      </c>
      <c r="AK32" s="25">
        <v>0</v>
      </c>
      <c r="AL32" s="24">
        <v>1.5198779038118899E-3</v>
      </c>
      <c r="AM32" s="25">
        <v>0</v>
      </c>
      <c r="AN32" s="25">
        <v>8.7317205026234804E-5</v>
      </c>
      <c r="AO32" s="25">
        <v>0</v>
      </c>
      <c r="AP32" s="25">
        <v>-7.9092911032336994E-5</v>
      </c>
      <c r="AQ32" s="25">
        <v>0</v>
      </c>
      <c r="AR32" s="25">
        <v>-2.6101955160052902E-5</v>
      </c>
      <c r="AS32" s="25">
        <v>-6.3295251222454104E-5</v>
      </c>
      <c r="AT32" s="24">
        <v>-2.50880976309199E-4</v>
      </c>
      <c r="AU32" s="24">
        <v>6.5431677455807897E-4</v>
      </c>
      <c r="AV32" s="25">
        <v>0</v>
      </c>
      <c r="AW32" s="24">
        <v>-2.2177407189430301E-4</v>
      </c>
      <c r="AX32" s="25">
        <v>0</v>
      </c>
      <c r="AY32" s="25">
        <v>-1.5380258523613001E-5</v>
      </c>
      <c r="AZ32" s="24">
        <v>1.22264151154766E-4</v>
      </c>
      <c r="BA32" s="24">
        <v>-1.23594343283463E-4</v>
      </c>
      <c r="BB32" s="25">
        <v>0</v>
      </c>
      <c r="BC32" s="25">
        <v>0</v>
      </c>
      <c r="BD32" s="25">
        <v>0</v>
      </c>
      <c r="BE32" s="25">
        <v>0</v>
      </c>
      <c r="BF32" s="25">
        <v>1.9487204564264601E-5</v>
      </c>
      <c r="BG32" s="25">
        <v>-5.0602558460020599E-5</v>
      </c>
      <c r="BH32" s="24">
        <v>-1.07838196254208E-4</v>
      </c>
      <c r="BI32" s="25">
        <v>1.1354635114023801E-6</v>
      </c>
      <c r="BJ32" s="25">
        <v>-9.0736933116384894E-5</v>
      </c>
      <c r="BK32" s="25">
        <v>3.8555538268639397E-5</v>
      </c>
      <c r="BL32" s="24">
        <v>-1.84857503768227E-4</v>
      </c>
      <c r="BM32" s="25">
        <v>1.51625336455413E-6</v>
      </c>
      <c r="BN32" s="25">
        <v>-3.5773090104300599E-5</v>
      </c>
      <c r="BO32" s="25">
        <v>-3.19228279263282E-5</v>
      </c>
      <c r="BP32" s="24">
        <v>2.0629996696236501E-4</v>
      </c>
      <c r="BQ32" s="25">
        <v>2.88254968119883E-6</v>
      </c>
      <c r="BR32" s="25">
        <v>1.01356843388965E-5</v>
      </c>
      <c r="BS32" s="24">
        <v>1.3775484077964599E-4</v>
      </c>
      <c r="BT32" s="25">
        <v>1.0106229296187101E-6</v>
      </c>
      <c r="BU32" s="24">
        <v>1.3135409116702399E-4</v>
      </c>
      <c r="BV32" s="25">
        <v>-8.9046871551137698E-5</v>
      </c>
      <c r="BW32" s="24">
        <v>2.06586763918879E-4</v>
      </c>
      <c r="BX32" s="24">
        <v>1.4510221409943399E-4</v>
      </c>
      <c r="BY32" s="25">
        <v>7.9674318923563404E-5</v>
      </c>
      <c r="BZ32" s="25">
        <v>3.32136190239944E-7</v>
      </c>
      <c r="CA32" s="24">
        <v>1.56028189491791E-4</v>
      </c>
      <c r="CB32" s="25">
        <v>-8.4006967886934698E-5</v>
      </c>
      <c r="CC32" s="24">
        <v>-1.53828361902405E-3</v>
      </c>
      <c r="CD32" s="24">
        <v>-5.26882048802541E-4</v>
      </c>
      <c r="CE32" s="25">
        <v>-7.0933295630747099E-7</v>
      </c>
      <c r="CF32" s="25">
        <v>-9.1370346727587899E-5</v>
      </c>
      <c r="CG32" s="25">
        <v>5.6134618496927097E-5</v>
      </c>
      <c r="CH32" s="24">
        <v>4.6244334829913399E-4</v>
      </c>
      <c r="CI32" s="24">
        <v>-3.13783724794588E-4</v>
      </c>
      <c r="CJ32" s="24">
        <v>1.18985740221834E-4</v>
      </c>
      <c r="CK32" s="26">
        <v>-1.22430310226572E-4</v>
      </c>
    </row>
    <row r="33" spans="2:89" x14ac:dyDescent="0.25">
      <c r="B33" s="13"/>
      <c r="C33" s="12"/>
      <c r="E33" s="50"/>
      <c r="G33" s="205"/>
      <c r="H33" s="7" t="s">
        <v>20</v>
      </c>
      <c r="I33" s="22">
        <f>IF(OR($C$31&gt;140,$C$32&gt;90),1,0)</f>
        <v>0</v>
      </c>
      <c r="J33" s="23">
        <v>-2.7346933870742302E-3</v>
      </c>
      <c r="L33" s="7" t="str">
        <f t="shared" si="2"/>
        <v>X</v>
      </c>
      <c r="M33" s="7" t="str">
        <f t="shared" si="3"/>
        <v>X</v>
      </c>
      <c r="N33" s="7" t="str">
        <v>BP3</v>
      </c>
      <c r="O33" s="128" t="s">
        <v>20</v>
      </c>
      <c r="P33" s="25">
        <v>-3.4015872181535499E-6</v>
      </c>
      <c r="Q33" s="24">
        <v>1.7931087042546E-4</v>
      </c>
      <c r="R33" s="25">
        <v>4.9670984881474903E-6</v>
      </c>
      <c r="S33" s="25">
        <v>3.8267411899995297E-5</v>
      </c>
      <c r="T33" s="25">
        <v>-6.1277020174795797E-6</v>
      </c>
      <c r="U33" s="25">
        <v>8.1331514175026E-5</v>
      </c>
      <c r="V33" s="25">
        <v>-4.6818766827585498E-5</v>
      </c>
      <c r="W33" s="25">
        <v>4.0540583720421799E-5</v>
      </c>
      <c r="X33" s="25">
        <v>-4.11687564875236E-5</v>
      </c>
      <c r="Y33" s="25">
        <v>-7.1466788265585004E-5</v>
      </c>
      <c r="Z33" s="24">
        <v>1.47486139583374E-4</v>
      </c>
      <c r="AA33" s="24">
        <v>-5.7030756789870998E-4</v>
      </c>
      <c r="AB33" s="24">
        <v>1.6047738113602701E-3</v>
      </c>
      <c r="AC33" s="24">
        <v>-1.1738497904416299E-3</v>
      </c>
      <c r="AD33" s="25">
        <v>1.1874376418905299E-5</v>
      </c>
      <c r="AE33" s="25">
        <v>-3.73611468128112E-5</v>
      </c>
      <c r="AF33" s="25">
        <v>-3.5997999908793901E-5</v>
      </c>
      <c r="AG33" s="25">
        <v>-4.6082690625811297E-5</v>
      </c>
      <c r="AH33" s="25">
        <v>-3.6437596061386803E-5</v>
      </c>
      <c r="AI33" s="24">
        <v>1.9979042719869901E-4</v>
      </c>
      <c r="AJ33" s="24">
        <v>-1.7815536203708601E-4</v>
      </c>
      <c r="AK33" s="25">
        <v>0</v>
      </c>
      <c r="AL33" s="25">
        <v>8.4659742594651193E-5</v>
      </c>
      <c r="AM33" s="25">
        <v>0</v>
      </c>
      <c r="AN33" s="25">
        <v>1.06333386797454E-5</v>
      </c>
      <c r="AO33" s="25">
        <v>0</v>
      </c>
      <c r="AP33" s="25">
        <v>4.7979839825955499E-5</v>
      </c>
      <c r="AQ33" s="25">
        <v>0</v>
      </c>
      <c r="AR33" s="25">
        <v>9.3130796676554992E-6</v>
      </c>
      <c r="AS33" s="25">
        <v>1.21546006141405E-5</v>
      </c>
      <c r="AT33" s="24">
        <v>1.91337333832217E-4</v>
      </c>
      <c r="AU33" s="24">
        <v>-5.1817426302342004E-4</v>
      </c>
      <c r="AV33" s="25">
        <v>0</v>
      </c>
      <c r="AW33" s="25">
        <v>1.3837675613850601E-5</v>
      </c>
      <c r="AX33" s="25">
        <v>0</v>
      </c>
      <c r="AY33" s="25">
        <v>-8.9567739875875998E-5</v>
      </c>
      <c r="AZ33" s="25">
        <v>2.3510020032842901E-5</v>
      </c>
      <c r="BA33" s="25">
        <v>-4.7565531636504902E-5</v>
      </c>
      <c r="BB33" s="25">
        <v>0</v>
      </c>
      <c r="BC33" s="25">
        <v>0</v>
      </c>
      <c r="BD33" s="25">
        <v>0</v>
      </c>
      <c r="BE33" s="25">
        <v>0</v>
      </c>
      <c r="BF33" s="25">
        <v>9.8948425912182301E-5</v>
      </c>
      <c r="BG33" s="24">
        <v>1.13255681366245E-4</v>
      </c>
      <c r="BH33" s="25">
        <v>9.3700078498644997E-6</v>
      </c>
      <c r="BI33" s="25">
        <v>-6.5598929826229898E-7</v>
      </c>
      <c r="BJ33" s="25">
        <v>-4.4694324195148397E-5</v>
      </c>
      <c r="BK33" s="25">
        <v>-5.53433235902268E-7</v>
      </c>
      <c r="BL33" s="24">
        <v>1.03335477938486E-4</v>
      </c>
      <c r="BM33" s="25">
        <v>2.0424983296661602E-6</v>
      </c>
      <c r="BN33" s="25">
        <v>-3.7234458172490802E-5</v>
      </c>
      <c r="BO33" s="25">
        <v>2.35542275139636E-5</v>
      </c>
      <c r="BP33" s="25">
        <v>2.53619439276439E-5</v>
      </c>
      <c r="BQ33" s="25">
        <v>4.5656933193611998E-7</v>
      </c>
      <c r="BR33" s="25">
        <v>-2.13144383375866E-6</v>
      </c>
      <c r="BS33" s="24">
        <v>-2.33946240897804E-4</v>
      </c>
      <c r="BT33" s="25">
        <v>-7.39409224296222E-8</v>
      </c>
      <c r="BU33" s="25">
        <v>-1.7801700929315699E-5</v>
      </c>
      <c r="BV33" s="24">
        <v>1.41222200546512E-4</v>
      </c>
      <c r="BW33" s="25">
        <v>-7.3157072218239206E-5</v>
      </c>
      <c r="BX33" s="24">
        <v>-9.7218489862547402E-4</v>
      </c>
      <c r="BY33" s="25">
        <v>7.2144194158602599E-6</v>
      </c>
      <c r="BZ33" s="25">
        <v>-3.05562347783047E-6</v>
      </c>
      <c r="CA33" s="24">
        <v>1.3537006905473201E-4</v>
      </c>
      <c r="CB33" s="24">
        <v>1.56236734380814E-4</v>
      </c>
      <c r="CC33" s="25">
        <v>-3.1104633785160901E-5</v>
      </c>
      <c r="CD33" s="24">
        <v>5.83893074518313E-4</v>
      </c>
      <c r="CE33" s="25">
        <v>2.9644720567584498E-6</v>
      </c>
      <c r="CF33" s="24">
        <v>-7.8117619383320596E-4</v>
      </c>
      <c r="CG33" s="25">
        <v>-4.0803883381355698E-5</v>
      </c>
      <c r="CH33" s="24">
        <v>2.5354541169470598E-4</v>
      </c>
      <c r="CI33" s="24">
        <v>2.6433409807206302E-4</v>
      </c>
      <c r="CJ33" s="24">
        <v>1.98276827924178E-4</v>
      </c>
      <c r="CK33" s="27">
        <v>-8.9198463362305796E-5</v>
      </c>
    </row>
    <row r="34" spans="2:89" x14ac:dyDescent="0.25">
      <c r="B34" s="13"/>
      <c r="C34" s="12"/>
      <c r="E34" s="50"/>
      <c r="G34" s="206"/>
      <c r="H34" s="7" t="s">
        <v>22</v>
      </c>
      <c r="I34" s="22">
        <f>IF(OR($C$31&gt;160,$C$32&gt;100),1,0)</f>
        <v>0</v>
      </c>
      <c r="J34" s="23">
        <v>1.0763270596127199</v>
      </c>
      <c r="L34" s="7" t="str">
        <f t="shared" si="2"/>
        <v>X</v>
      </c>
      <c r="M34" s="7" t="str">
        <f t="shared" si="3"/>
        <v>X</v>
      </c>
      <c r="N34" s="7" t="str">
        <v>BP4</v>
      </c>
      <c r="O34" s="128" t="s">
        <v>22</v>
      </c>
      <c r="P34" s="24">
        <v>1.36946088080013E-4</v>
      </c>
      <c r="Q34" s="24">
        <v>2.4863014926106101E-3</v>
      </c>
      <c r="R34" s="24">
        <v>-1.0416464196357501E-4</v>
      </c>
      <c r="S34" s="24">
        <v>-2.0526210045819501E-4</v>
      </c>
      <c r="T34" s="25">
        <v>6.8188067125951504E-5</v>
      </c>
      <c r="U34" s="24">
        <v>2.5822525431499398E-4</v>
      </c>
      <c r="V34" s="24">
        <v>-1.2761377068960699E-4</v>
      </c>
      <c r="W34" s="24">
        <v>-1.85269207920315E-4</v>
      </c>
      <c r="X34" s="24">
        <v>-1.7874539977671001E-4</v>
      </c>
      <c r="Y34" s="24">
        <v>-3.1537700758897598E-4</v>
      </c>
      <c r="Z34" s="24">
        <v>-7.3798183887215205E-4</v>
      </c>
      <c r="AA34" s="25">
        <v>6.2618609149010194E-5</v>
      </c>
      <c r="AB34" s="24">
        <v>-1.1738497904416399E-3</v>
      </c>
      <c r="AC34" s="24">
        <v>0.12304123562253599</v>
      </c>
      <c r="AD34" s="25">
        <v>-5.0324752734473299E-5</v>
      </c>
      <c r="AE34" s="24">
        <v>-1.6801023429088201E-4</v>
      </c>
      <c r="AF34" s="25">
        <v>-6.2845974870469302E-5</v>
      </c>
      <c r="AG34" s="24">
        <v>-2.93626681250797E-4</v>
      </c>
      <c r="AH34" s="24">
        <v>-4.0231758301945901E-4</v>
      </c>
      <c r="AI34" s="24">
        <v>1.90101712246032E-3</v>
      </c>
      <c r="AJ34" s="24">
        <v>-5.4707982212042795E-4</v>
      </c>
      <c r="AK34" s="24">
        <v>0</v>
      </c>
      <c r="AL34" s="24">
        <v>-2.28132041153401E-4</v>
      </c>
      <c r="AM34" s="24">
        <v>0</v>
      </c>
      <c r="AN34" s="24">
        <v>5.5765882504647802E-4</v>
      </c>
      <c r="AO34" s="25">
        <v>0</v>
      </c>
      <c r="AP34" s="24">
        <v>8.2189056748597502E-4</v>
      </c>
      <c r="AQ34" s="25">
        <v>0</v>
      </c>
      <c r="AR34" s="24">
        <v>-3.4300411700373802E-4</v>
      </c>
      <c r="AS34" s="24">
        <v>6.6588276081414998E-4</v>
      </c>
      <c r="AT34" s="24">
        <v>3.5418819654944102E-4</v>
      </c>
      <c r="AU34" s="24">
        <v>3.2679157900175498E-3</v>
      </c>
      <c r="AV34" s="25">
        <v>0</v>
      </c>
      <c r="AW34" s="24">
        <v>-5.5193483911409702E-4</v>
      </c>
      <c r="AX34" s="25">
        <v>0</v>
      </c>
      <c r="AY34" s="24">
        <v>3.63895787737496E-3</v>
      </c>
      <c r="AZ34" s="24">
        <v>3.03613535814653E-4</v>
      </c>
      <c r="BA34" s="24">
        <v>-6.35282317922925E-4</v>
      </c>
      <c r="BB34" s="25">
        <v>0</v>
      </c>
      <c r="BC34" s="25">
        <v>0</v>
      </c>
      <c r="BD34" s="25">
        <v>0</v>
      </c>
      <c r="BE34" s="25">
        <v>0</v>
      </c>
      <c r="BF34" s="24">
        <v>-1.1522329863595899E-3</v>
      </c>
      <c r="BG34" s="24">
        <v>-8.9274367933260101E-4</v>
      </c>
      <c r="BH34" s="25">
        <v>4.7238264669420898E-5</v>
      </c>
      <c r="BI34" s="25">
        <v>-2.25420655400917E-5</v>
      </c>
      <c r="BJ34" s="24">
        <v>8.0107726798122703E-4</v>
      </c>
      <c r="BK34" s="24">
        <v>7.8477800483770898E-4</v>
      </c>
      <c r="BL34" s="25">
        <v>4.0979976295412002E-5</v>
      </c>
      <c r="BM34" s="25">
        <v>6.0426309681407702E-6</v>
      </c>
      <c r="BN34" s="24">
        <v>-2.5077953595828201E-4</v>
      </c>
      <c r="BO34" s="24">
        <v>3.9375668735524698E-4</v>
      </c>
      <c r="BP34" s="24">
        <v>-4.5451101201515899E-4</v>
      </c>
      <c r="BQ34" s="25">
        <v>1.0070593820292101E-5</v>
      </c>
      <c r="BR34" s="25">
        <v>-3.4574748614656598E-5</v>
      </c>
      <c r="BS34" s="25">
        <v>8.5135534636620596E-5</v>
      </c>
      <c r="BT34" s="25">
        <v>2.5454615026602201E-5</v>
      </c>
      <c r="BU34" s="24">
        <v>-2.22317715883819E-4</v>
      </c>
      <c r="BV34" s="24">
        <v>1.2926100807808801E-3</v>
      </c>
      <c r="BW34" s="24">
        <v>-5.5817261789549704E-4</v>
      </c>
      <c r="BX34" s="24">
        <v>5.2224186384434998E-3</v>
      </c>
      <c r="BY34" s="25">
        <v>-7.8055625455392702E-5</v>
      </c>
      <c r="BZ34" s="25">
        <v>-3.4890867107005697E-5</v>
      </c>
      <c r="CA34" s="24">
        <v>-3.92697000378678E-3</v>
      </c>
      <c r="CB34" s="24">
        <v>3.1325864500461202E-4</v>
      </c>
      <c r="CC34" s="24">
        <v>-1.7356919915673299E-3</v>
      </c>
      <c r="CD34" s="24">
        <v>1.88112429587498E-3</v>
      </c>
      <c r="CE34" s="24">
        <v>-1.68960460027234E-3</v>
      </c>
      <c r="CF34" s="24">
        <v>1.33342191719595E-4</v>
      </c>
      <c r="CG34" s="24">
        <v>-7.4006648537434602E-4</v>
      </c>
      <c r="CH34" s="24">
        <v>1.5107937304418E-3</v>
      </c>
      <c r="CI34" s="24">
        <v>-9.1275576414714E-4</v>
      </c>
      <c r="CJ34" s="24">
        <v>-1.3107160842180999E-3</v>
      </c>
      <c r="CK34" s="26">
        <v>-3.7255804608957301E-4</v>
      </c>
    </row>
    <row r="35" spans="2:89" x14ac:dyDescent="0.25">
      <c r="B35" s="13" t="s">
        <v>69</v>
      </c>
      <c r="C35" s="1">
        <f>INDEX(Input_Cases!$B:$C,MATCH('GS Male Homo'!$B35,Input_Cases!$B:$B,0),2)</f>
        <v>0</v>
      </c>
      <c r="E35" s="50"/>
      <c r="G35" s="220" t="s">
        <v>294</v>
      </c>
      <c r="H35" s="7" t="s">
        <v>24</v>
      </c>
      <c r="I35" s="22">
        <f>IF(OR($C$35=1,$C$36=1),1,0)</f>
        <v>0</v>
      </c>
      <c r="J35" s="23">
        <v>-7.1332808757835597E-2</v>
      </c>
      <c r="L35" s="7" t="str">
        <f t="shared" si="2"/>
        <v>X</v>
      </c>
      <c r="M35" s="7" t="str">
        <f t="shared" si="3"/>
        <v>X</v>
      </c>
      <c r="N35" s="7" t="str">
        <v>SmokerEver</v>
      </c>
      <c r="O35" s="128" t="s">
        <v>24</v>
      </c>
      <c r="P35" s="25">
        <v>-2.5878135787698699E-6</v>
      </c>
      <c r="Q35" s="24">
        <v>-1.13032387829628E-4</v>
      </c>
      <c r="R35" s="25">
        <v>4.4504355258991702E-6</v>
      </c>
      <c r="S35" s="25">
        <v>-2.4978303313393899E-5</v>
      </c>
      <c r="T35" s="25">
        <v>1.56418722168282E-5</v>
      </c>
      <c r="U35" s="25">
        <v>2.8157693507946201E-5</v>
      </c>
      <c r="V35" s="25">
        <v>-4.9988589118044098E-5</v>
      </c>
      <c r="W35" s="25">
        <v>-4.1355594821606602E-5</v>
      </c>
      <c r="X35" s="25">
        <v>4.3646153857872903E-5</v>
      </c>
      <c r="Y35" s="25">
        <v>-3.7335191800531303E-5</v>
      </c>
      <c r="Z35" s="25">
        <v>-6.6689444739657299E-6</v>
      </c>
      <c r="AA35" s="25">
        <v>-3.6303592401634401E-5</v>
      </c>
      <c r="AB35" s="25">
        <v>1.18743764189051E-5</v>
      </c>
      <c r="AC35" s="25">
        <v>-5.0324752734459699E-5</v>
      </c>
      <c r="AD35" s="24">
        <v>1.8068276123383001E-3</v>
      </c>
      <c r="AE35" s="24">
        <v>-8.02638826821289E-4</v>
      </c>
      <c r="AF35" s="25">
        <v>2.7649405964748701E-5</v>
      </c>
      <c r="AG35" s="25">
        <v>-1.6390220550290999E-5</v>
      </c>
      <c r="AH35" s="24">
        <v>-1.3415189311564901E-4</v>
      </c>
      <c r="AI35" s="25">
        <v>-5.6834095966482697E-5</v>
      </c>
      <c r="AJ35" s="24">
        <v>-2.8118400534671799E-4</v>
      </c>
      <c r="AK35" s="25">
        <v>0</v>
      </c>
      <c r="AL35" s="24">
        <v>4.0905064475099998E-4</v>
      </c>
      <c r="AM35" s="25">
        <v>0</v>
      </c>
      <c r="AN35" s="25">
        <v>-4.1398962324915202E-5</v>
      </c>
      <c r="AO35" s="25">
        <v>0</v>
      </c>
      <c r="AP35" s="24">
        <v>1.3586858858102E-4</v>
      </c>
      <c r="AQ35" s="25">
        <v>0</v>
      </c>
      <c r="AR35" s="25">
        <v>1.7092458971876901E-5</v>
      </c>
      <c r="AS35" s="24">
        <v>8.5500202339484595E-4</v>
      </c>
      <c r="AT35" s="25">
        <v>-6.7800449687281601E-5</v>
      </c>
      <c r="AU35" s="24">
        <v>3.5350634313979502E-4</v>
      </c>
      <c r="AV35" s="25">
        <v>0</v>
      </c>
      <c r="AW35" s="24">
        <v>-1.4566530692702401E-4</v>
      </c>
      <c r="AX35" s="25">
        <v>0</v>
      </c>
      <c r="AY35" s="25">
        <v>3.0698007141192101E-5</v>
      </c>
      <c r="AZ35" s="25">
        <v>1.88291829328707E-5</v>
      </c>
      <c r="BA35" s="24">
        <v>-1.3918900912555999E-4</v>
      </c>
      <c r="BB35" s="25">
        <v>0</v>
      </c>
      <c r="BC35" s="25">
        <v>0</v>
      </c>
      <c r="BD35" s="25">
        <v>0</v>
      </c>
      <c r="BE35" s="25">
        <v>0</v>
      </c>
      <c r="BF35" s="25">
        <v>-2.7276068476118499E-6</v>
      </c>
      <c r="BG35" s="25">
        <v>-5.2830260781406896E-6</v>
      </c>
      <c r="BH35" s="25">
        <v>-6.4366173820011593E-5</v>
      </c>
      <c r="BI35" s="25">
        <v>-3.6158843276786102E-6</v>
      </c>
      <c r="BJ35" s="25">
        <v>1.5606644120434001E-6</v>
      </c>
      <c r="BK35" s="24">
        <v>1.2285964360268101E-4</v>
      </c>
      <c r="BL35" s="25">
        <v>-2.2036522068364698E-5</v>
      </c>
      <c r="BM35" s="25">
        <v>2.2056448283835201E-6</v>
      </c>
      <c r="BN35" s="24">
        <v>1.90894688508017E-4</v>
      </c>
      <c r="BO35" s="25">
        <v>4.9770855425974799E-5</v>
      </c>
      <c r="BP35" s="25">
        <v>2.0823005379485899E-5</v>
      </c>
      <c r="BQ35" s="25">
        <v>1.4070415097605701E-6</v>
      </c>
      <c r="BR35" s="25">
        <v>-8.60168851718002E-8</v>
      </c>
      <c r="BS35" s="24">
        <v>1.02556679371316E-4</v>
      </c>
      <c r="BT35" s="25">
        <v>-3.8771536307866701E-7</v>
      </c>
      <c r="BU35" s="25">
        <v>2.76734928706703E-5</v>
      </c>
      <c r="BV35" s="25">
        <v>4.4105545534832699E-5</v>
      </c>
      <c r="BW35" s="24">
        <v>-1.3141954113968999E-4</v>
      </c>
      <c r="BX35" s="25">
        <v>-2.99097936889886E-5</v>
      </c>
      <c r="BY35" s="25">
        <v>-7.4495927494149704E-5</v>
      </c>
      <c r="BZ35" s="25">
        <v>1.24099100825467E-6</v>
      </c>
      <c r="CA35" s="25">
        <v>-1.6851969221999301E-6</v>
      </c>
      <c r="CB35" s="25">
        <v>9.4780397382025002E-5</v>
      </c>
      <c r="CC35" s="24">
        <v>-4.5040860248065002E-4</v>
      </c>
      <c r="CD35" s="25">
        <v>3.2932190663747197E-5</v>
      </c>
      <c r="CE35" s="25">
        <v>1.48866828043055E-6</v>
      </c>
      <c r="CF35" s="24">
        <v>3.8859224277047798E-4</v>
      </c>
      <c r="CG35" s="24">
        <v>-1.5226502206431799E-3</v>
      </c>
      <c r="CH35" s="24">
        <v>-4.5503540654587299E-4</v>
      </c>
      <c r="CI35" s="24">
        <v>-4.5849747116594002E-4</v>
      </c>
      <c r="CJ35" s="24">
        <v>-1.3060336222079901E-4</v>
      </c>
      <c r="CK35" s="27">
        <v>1.8164073290016499E-5</v>
      </c>
    </row>
    <row r="36" spans="2:89" x14ac:dyDescent="0.25">
      <c r="B36" s="13" t="s">
        <v>70</v>
      </c>
      <c r="C36" s="1">
        <f>INDEX(Input_Cases!$B:$C,MATCH('GS Male Homo'!$B36,Input_Cases!$B:$B,0),2)</f>
        <v>0</v>
      </c>
      <c r="E36" s="50"/>
      <c r="G36" s="222"/>
      <c r="H36" s="7" t="s">
        <v>26</v>
      </c>
      <c r="I36" s="22">
        <f>IF($C$36=1,1,0)</f>
        <v>0</v>
      </c>
      <c r="J36" s="23">
        <v>0.51312443784950401</v>
      </c>
      <c r="L36" s="7" t="str">
        <f t="shared" si="2"/>
        <v>X</v>
      </c>
      <c r="M36" s="7" t="str">
        <f t="shared" si="3"/>
        <v>X</v>
      </c>
      <c r="N36" s="7" t="str">
        <v>SmokerCurrent</v>
      </c>
      <c r="O36" s="128" t="s">
        <v>26</v>
      </c>
      <c r="P36" s="25">
        <v>9.9950581661734193E-6</v>
      </c>
      <c r="Q36" s="24">
        <v>-3.8031194645889898E-4</v>
      </c>
      <c r="R36" s="25">
        <v>3.6450244425292399E-6</v>
      </c>
      <c r="S36" s="25">
        <v>-2.4271007433808E-5</v>
      </c>
      <c r="T36" s="24">
        <v>-1.1466786166605701E-4</v>
      </c>
      <c r="U36" s="24">
        <v>-2.6077047951213498E-4</v>
      </c>
      <c r="V36" s="24">
        <v>1.9634172444587601E-4</v>
      </c>
      <c r="W36" s="25">
        <v>2.3431368834207499E-5</v>
      </c>
      <c r="X36" s="25">
        <v>-3.0452133100235802E-5</v>
      </c>
      <c r="Y36" s="24">
        <v>1.18634291900832E-4</v>
      </c>
      <c r="Z36" s="25">
        <v>6.8682285132681698E-5</v>
      </c>
      <c r="AA36" s="25">
        <v>6.8162135104772993E-5</v>
      </c>
      <c r="AB36" s="25">
        <v>-3.7361146812809797E-5</v>
      </c>
      <c r="AC36" s="24">
        <v>-1.6801023429086699E-4</v>
      </c>
      <c r="AD36" s="24">
        <v>-8.0263882682128803E-4</v>
      </c>
      <c r="AE36" s="24">
        <v>2.4480052030313101E-3</v>
      </c>
      <c r="AF36" s="25">
        <v>-7.73274753630321E-5</v>
      </c>
      <c r="AG36" s="25">
        <v>-7.1980138516866099E-6</v>
      </c>
      <c r="AH36" s="24">
        <v>-2.1988041337284701E-4</v>
      </c>
      <c r="AI36" s="24">
        <v>1.9323660268279999E-4</v>
      </c>
      <c r="AJ36" s="24">
        <v>-6.7687438075583804E-4</v>
      </c>
      <c r="AK36" s="25">
        <v>0</v>
      </c>
      <c r="AL36" s="24">
        <v>-1.1442095657545001E-3</v>
      </c>
      <c r="AM36" s="25">
        <v>0</v>
      </c>
      <c r="AN36" s="25">
        <v>4.8455112812030397E-5</v>
      </c>
      <c r="AO36" s="25">
        <v>0</v>
      </c>
      <c r="AP36" s="25">
        <v>4.1662659398314097E-5</v>
      </c>
      <c r="AQ36" s="25">
        <v>0</v>
      </c>
      <c r="AR36" s="25">
        <v>-5.2950577948041404E-6</v>
      </c>
      <c r="AS36" s="24">
        <v>-1.01175341729629E-4</v>
      </c>
      <c r="AT36" s="24">
        <v>3.0468632685299099E-4</v>
      </c>
      <c r="AU36" s="24">
        <v>2.6692049088474201E-4</v>
      </c>
      <c r="AV36" s="25">
        <v>0</v>
      </c>
      <c r="AW36" s="25">
        <v>-5.6297391374370297E-5</v>
      </c>
      <c r="AX36" s="25">
        <v>0</v>
      </c>
      <c r="AY36" s="24">
        <v>-1.7280042060423601E-4</v>
      </c>
      <c r="AZ36" s="25">
        <v>-6.7719160142762407E-5</v>
      </c>
      <c r="BA36" s="25">
        <v>7.4583260328108693E-5</v>
      </c>
      <c r="BB36" s="25">
        <v>0</v>
      </c>
      <c r="BC36" s="25">
        <v>0</v>
      </c>
      <c r="BD36" s="25">
        <v>0</v>
      </c>
      <c r="BE36" s="25">
        <v>0</v>
      </c>
      <c r="BF36" s="24">
        <v>-2.43192588206354E-4</v>
      </c>
      <c r="BG36" s="25">
        <v>-7.2236548351409694E-5</v>
      </c>
      <c r="BH36" s="24">
        <v>1.20692084064809E-4</v>
      </c>
      <c r="BI36" s="25">
        <v>6.9427176666699401E-7</v>
      </c>
      <c r="BJ36" s="25">
        <v>-7.7036582315940502E-5</v>
      </c>
      <c r="BK36" s="25">
        <v>-8.4679882027279699E-5</v>
      </c>
      <c r="BL36" s="25">
        <v>6.7089833331453302E-5</v>
      </c>
      <c r="BM36" s="25">
        <v>4.5347591251409997E-6</v>
      </c>
      <c r="BN36" s="25">
        <v>1.6148317588417801E-6</v>
      </c>
      <c r="BO36" s="25">
        <v>3.2537993940481302E-5</v>
      </c>
      <c r="BP36" s="25">
        <v>-4.5290851943139097E-5</v>
      </c>
      <c r="BQ36" s="25">
        <v>2.11186127067775E-6</v>
      </c>
      <c r="BR36" s="25">
        <v>-1.1475369756755001E-6</v>
      </c>
      <c r="BS36" s="25">
        <v>9.3731500384725599E-5</v>
      </c>
      <c r="BT36" s="25">
        <v>9.5841624556213007E-6</v>
      </c>
      <c r="BU36" s="25">
        <v>-4.6133025418740802E-5</v>
      </c>
      <c r="BV36" s="25">
        <v>-7.6928023158575703E-5</v>
      </c>
      <c r="BW36" s="24">
        <v>2.4470615694333802E-4</v>
      </c>
      <c r="BX36" s="24">
        <v>-3.1273275383055898E-4</v>
      </c>
      <c r="BY36" s="25">
        <v>5.0608511330405501E-5</v>
      </c>
      <c r="BZ36" s="25">
        <v>4.3173167091415601E-6</v>
      </c>
      <c r="CA36" s="24">
        <v>1.30017400692462E-4</v>
      </c>
      <c r="CB36" s="24">
        <v>1.36805202512387E-4</v>
      </c>
      <c r="CC36" s="24">
        <v>4.8904664981313096E-4</v>
      </c>
      <c r="CD36" s="24">
        <v>-6.0231382338609796E-4</v>
      </c>
      <c r="CE36" s="25">
        <v>8.7321781502008103E-7</v>
      </c>
      <c r="CF36" s="25">
        <v>-1.7477838171391799E-5</v>
      </c>
      <c r="CG36" s="25">
        <v>2.0545360553942199E-5</v>
      </c>
      <c r="CH36" s="25">
        <v>1.62135244231684E-5</v>
      </c>
      <c r="CI36" s="24">
        <v>1.2415786344723999E-4</v>
      </c>
      <c r="CJ36" s="24">
        <v>-1.7458081752970799E-4</v>
      </c>
      <c r="CK36" s="27">
        <v>1.8027594069024298E-5</v>
      </c>
    </row>
    <row r="37" spans="2:89" x14ac:dyDescent="0.25">
      <c r="B37" s="13" t="s">
        <v>71</v>
      </c>
      <c r="C37" s="1">
        <f>INDEX(Input_Cases!$B:$C,MATCH('GS Male Homo'!$B37,Input_Cases!$B:$B,0),2)</f>
        <v>5</v>
      </c>
      <c r="E37" s="50"/>
      <c r="G37" s="220" t="s">
        <v>297</v>
      </c>
      <c r="H37" s="7" t="s">
        <v>28</v>
      </c>
      <c r="I37" s="22">
        <f>IF($C$37&gt;5,1,0)</f>
        <v>0</v>
      </c>
      <c r="J37" s="23">
        <v>0.116562383228053</v>
      </c>
      <c r="L37" s="7" t="str">
        <f t="shared" si="2"/>
        <v>X</v>
      </c>
      <c r="M37" s="7" t="str">
        <f t="shared" si="3"/>
        <v>X</v>
      </c>
      <c r="N37" s="7" t="str">
        <v>Cl1</v>
      </c>
      <c r="O37" s="128" t="s">
        <v>28</v>
      </c>
      <c r="P37" s="25">
        <v>1.24930934380337E-6</v>
      </c>
      <c r="Q37" s="24">
        <v>-1.25312148746278E-4</v>
      </c>
      <c r="R37" s="25">
        <v>-2.5321163570721001E-6</v>
      </c>
      <c r="S37" s="25">
        <v>5.43430293874143E-5</v>
      </c>
      <c r="T37" s="25">
        <v>-8.1764737027400494E-6</v>
      </c>
      <c r="U37" s="24">
        <v>2.3183295008240401E-4</v>
      </c>
      <c r="V37" s="25">
        <v>-6.44393414718533E-5</v>
      </c>
      <c r="W37" s="25">
        <v>4.8678262851790603E-5</v>
      </c>
      <c r="X37" s="25">
        <v>2.1924222073784599E-5</v>
      </c>
      <c r="Y37" s="24">
        <v>1.1761112094498999E-4</v>
      </c>
      <c r="Z37" s="25">
        <v>6.8806766166741804E-5</v>
      </c>
      <c r="AA37" s="25">
        <v>7.9815014090712203E-6</v>
      </c>
      <c r="AB37" s="25">
        <v>-3.5997999908794003E-5</v>
      </c>
      <c r="AC37" s="25">
        <v>-6.2845974870455695E-5</v>
      </c>
      <c r="AD37" s="25">
        <v>2.7649405964748199E-5</v>
      </c>
      <c r="AE37" s="25">
        <v>-7.7327475363032005E-5</v>
      </c>
      <c r="AF37" s="24">
        <v>1.5755000568574899E-3</v>
      </c>
      <c r="AG37" s="24">
        <v>-9.8007499413275598E-4</v>
      </c>
      <c r="AH37" s="25">
        <v>3.16471471406535E-5</v>
      </c>
      <c r="AI37" s="25">
        <v>-8.5887567903918999E-5</v>
      </c>
      <c r="AJ37" s="24">
        <v>-2.4908536976294798E-4</v>
      </c>
      <c r="AK37" s="25">
        <v>0</v>
      </c>
      <c r="AL37" s="24">
        <v>7.78758130295273E-4</v>
      </c>
      <c r="AM37" s="25">
        <v>0</v>
      </c>
      <c r="AN37" s="25">
        <v>2.70176402922039E-5</v>
      </c>
      <c r="AO37" s="25">
        <v>0</v>
      </c>
      <c r="AP37" s="25">
        <v>5.2636799823414499E-5</v>
      </c>
      <c r="AQ37" s="25">
        <v>0</v>
      </c>
      <c r="AR37" s="24">
        <v>-1.09343230310433E-4</v>
      </c>
      <c r="AS37" s="25">
        <v>-3.0827759892320903E-5</v>
      </c>
      <c r="AT37" s="25">
        <v>-1.9952964481047898E-5</v>
      </c>
      <c r="AU37" s="24">
        <v>2.7217139481640302E-4</v>
      </c>
      <c r="AV37" s="25">
        <v>0</v>
      </c>
      <c r="AW37" s="24">
        <v>1.2433999132856999E-4</v>
      </c>
      <c r="AX37" s="25">
        <v>0</v>
      </c>
      <c r="AY37" s="25">
        <v>-4.4612012873727603E-5</v>
      </c>
      <c r="AZ37" s="25">
        <v>8.4546888454958204E-5</v>
      </c>
      <c r="BA37" s="24">
        <v>2.5731116742686098E-4</v>
      </c>
      <c r="BB37" s="25">
        <v>0</v>
      </c>
      <c r="BC37" s="25">
        <v>0</v>
      </c>
      <c r="BD37" s="25">
        <v>0</v>
      </c>
      <c r="BE37" s="25">
        <v>0</v>
      </c>
      <c r="BF37" s="25">
        <v>9.78960431500121E-5</v>
      </c>
      <c r="BG37" s="24">
        <v>1.92166657264723E-4</v>
      </c>
      <c r="BH37" s="24">
        <v>2.6433305645825903E-4</v>
      </c>
      <c r="BI37" s="25">
        <v>-1.0052776227637701E-6</v>
      </c>
      <c r="BJ37" s="25">
        <v>6.85983283547577E-5</v>
      </c>
      <c r="BK37" s="25">
        <v>3.78634367173664E-7</v>
      </c>
      <c r="BL37" s="24">
        <v>-1.4257292336527599E-4</v>
      </c>
      <c r="BM37" s="25">
        <v>6.3431650723949003E-6</v>
      </c>
      <c r="BN37" s="24">
        <v>-2.4062355446903501E-4</v>
      </c>
      <c r="BO37" s="25">
        <v>4.0494215778604798E-5</v>
      </c>
      <c r="BP37" s="24">
        <v>-2.4279797156641001E-4</v>
      </c>
      <c r="BQ37" s="25">
        <v>-1.4393554324436901E-6</v>
      </c>
      <c r="BR37" s="25">
        <v>1.9592776545534899E-6</v>
      </c>
      <c r="BS37" s="24">
        <v>1.63491327329322E-4</v>
      </c>
      <c r="BT37" s="25">
        <v>-2.3533537226247099E-6</v>
      </c>
      <c r="BU37" s="25">
        <v>-2.03924860756877E-5</v>
      </c>
      <c r="BV37" s="25">
        <v>2.81897200367903E-5</v>
      </c>
      <c r="BW37" s="24">
        <v>-1.01110101550321E-3</v>
      </c>
      <c r="BX37" s="25">
        <v>1.9258849970838E-5</v>
      </c>
      <c r="BY37" s="25">
        <v>2.14611604110698E-5</v>
      </c>
      <c r="BZ37" s="25">
        <v>1.8616778876362601E-6</v>
      </c>
      <c r="CA37" s="24">
        <v>1.23015166076596E-4</v>
      </c>
      <c r="CB37" s="24">
        <v>-9.8355209265070303E-4</v>
      </c>
      <c r="CC37" s="24">
        <v>-5.3109072299229202E-4</v>
      </c>
      <c r="CD37" s="24">
        <v>1.6442307135341099E-4</v>
      </c>
      <c r="CE37" s="25">
        <v>-3.0904869006326001E-7</v>
      </c>
      <c r="CF37" s="24">
        <v>-3.2727561045892898E-4</v>
      </c>
      <c r="CG37" s="25">
        <v>1.9416931753469199E-5</v>
      </c>
      <c r="CH37" s="24">
        <v>5.0150098551045297E-4</v>
      </c>
      <c r="CI37" s="24">
        <v>-6.0128757459671205E-4</v>
      </c>
      <c r="CJ37" s="24">
        <v>2.7278323212883402E-4</v>
      </c>
      <c r="CK37" s="27">
        <v>3.7028716589483801E-5</v>
      </c>
    </row>
    <row r="38" spans="2:89" x14ac:dyDescent="0.25">
      <c r="B38" s="13"/>
      <c r="C38" s="12"/>
      <c r="E38" s="50"/>
      <c r="G38" s="221"/>
      <c r="H38" s="7" t="s">
        <v>30</v>
      </c>
      <c r="I38" s="22">
        <f>IF($C$37&gt;6.5,1,0)</f>
        <v>0</v>
      </c>
      <c r="J38" s="23">
        <v>7.7185386387981003E-2</v>
      </c>
      <c r="L38" s="7" t="str">
        <f t="shared" si="2"/>
        <v>X</v>
      </c>
      <c r="M38" s="7" t="str">
        <f t="shared" si="3"/>
        <v>X</v>
      </c>
      <c r="N38" s="7" t="str">
        <v>Cl2</v>
      </c>
      <c r="O38" s="128" t="s">
        <v>30</v>
      </c>
      <c r="P38" s="25">
        <v>5.0977761834980903E-6</v>
      </c>
      <c r="Q38" s="24">
        <v>1.9136552867009599E-4</v>
      </c>
      <c r="R38" s="25">
        <v>-6.1861834418408998E-5</v>
      </c>
      <c r="S38" s="25">
        <v>4.6863089235641298E-5</v>
      </c>
      <c r="T38" s="25">
        <v>-5.1870772983979203E-5</v>
      </c>
      <c r="U38" s="25">
        <v>8.5787028696952702E-5</v>
      </c>
      <c r="V38" s="25">
        <v>2.1307120212964001E-5</v>
      </c>
      <c r="W38" s="24">
        <v>-1.40337114199925E-4</v>
      </c>
      <c r="X38" s="24">
        <v>1.2390878753644799E-4</v>
      </c>
      <c r="Y38" s="25">
        <v>5.4128400388465703E-5</v>
      </c>
      <c r="Z38" s="25">
        <v>5.7746745634053103E-5</v>
      </c>
      <c r="AA38" s="25">
        <v>-9.82500151943727E-5</v>
      </c>
      <c r="AB38" s="25">
        <v>-4.6082690625810999E-5</v>
      </c>
      <c r="AC38" s="24">
        <v>-2.9362668125077802E-4</v>
      </c>
      <c r="AD38" s="25">
        <v>-1.6390220550286802E-5</v>
      </c>
      <c r="AE38" s="25">
        <v>-7.1980138516903597E-6</v>
      </c>
      <c r="AF38" s="24">
        <v>-9.80074994132751E-4</v>
      </c>
      <c r="AG38" s="24">
        <v>6.66779023385956E-3</v>
      </c>
      <c r="AH38" s="24">
        <v>-5.5998697401505896E-3</v>
      </c>
      <c r="AI38" s="24">
        <v>2.1759722291645199E-4</v>
      </c>
      <c r="AJ38" s="24">
        <v>-4.00970642780809E-4</v>
      </c>
      <c r="AK38" s="25">
        <v>0</v>
      </c>
      <c r="AL38" s="24">
        <v>2.82922003776872E-4</v>
      </c>
      <c r="AM38" s="25">
        <v>0</v>
      </c>
      <c r="AN38" s="25">
        <v>-1.6388307194920499E-5</v>
      </c>
      <c r="AO38" s="25">
        <v>0</v>
      </c>
      <c r="AP38" s="24">
        <v>1.36058837868266E-4</v>
      </c>
      <c r="AQ38" s="25">
        <v>0</v>
      </c>
      <c r="AR38" s="24">
        <v>1.8330824041642299E-4</v>
      </c>
      <c r="AS38" s="25">
        <v>9.6767798874088304E-5</v>
      </c>
      <c r="AT38" s="24">
        <v>1.2858378889271299E-4</v>
      </c>
      <c r="AU38" s="24">
        <v>4.2424683395038399E-4</v>
      </c>
      <c r="AV38" s="25">
        <v>0</v>
      </c>
      <c r="AW38" s="24">
        <v>3.0374014769133701E-4</v>
      </c>
      <c r="AX38" s="25">
        <v>0</v>
      </c>
      <c r="AY38" s="24">
        <v>2.3417240676485801E-4</v>
      </c>
      <c r="AZ38" s="25">
        <v>4.0201583564400203E-6</v>
      </c>
      <c r="BA38" s="25">
        <v>9.3555701794263701E-5</v>
      </c>
      <c r="BB38" s="25">
        <v>0</v>
      </c>
      <c r="BC38" s="25">
        <v>0</v>
      </c>
      <c r="BD38" s="25">
        <v>0</v>
      </c>
      <c r="BE38" s="25">
        <v>0</v>
      </c>
      <c r="BF38" s="25">
        <v>9.3862978354355595E-5</v>
      </c>
      <c r="BG38" s="24">
        <v>-1.9133136071479599E-4</v>
      </c>
      <c r="BH38" s="25">
        <v>-1.0732333932319999E-5</v>
      </c>
      <c r="BI38" s="25">
        <v>-4.8546547805645199E-8</v>
      </c>
      <c r="BJ38" s="24">
        <v>-1.09269611169752E-4</v>
      </c>
      <c r="BK38" s="24">
        <v>-1.8668552820650099E-4</v>
      </c>
      <c r="BL38" s="24">
        <v>1.8143961319165699E-4</v>
      </c>
      <c r="BM38" s="25">
        <v>6.8096496346841301E-6</v>
      </c>
      <c r="BN38" s="24">
        <v>-1.0274499649044201E-4</v>
      </c>
      <c r="BO38" s="25">
        <v>-4.1435692695106101E-5</v>
      </c>
      <c r="BP38" s="25">
        <v>8.1187030062954005E-5</v>
      </c>
      <c r="BQ38" s="25">
        <v>-4.58321042786755E-6</v>
      </c>
      <c r="BR38" s="25">
        <v>-2.12342836603908E-6</v>
      </c>
      <c r="BS38" s="25">
        <v>-3.3125107125449203E-5</v>
      </c>
      <c r="BT38" s="25">
        <v>-4.9629309559430002E-6</v>
      </c>
      <c r="BU38" s="25">
        <v>-2.0165121149119498E-5</v>
      </c>
      <c r="BV38" s="24">
        <v>1.7220189558957299E-4</v>
      </c>
      <c r="BW38" s="24">
        <v>2.7450546795177903E-4</v>
      </c>
      <c r="BX38" s="24">
        <v>2.4348596657356499E-4</v>
      </c>
      <c r="BY38" s="25">
        <v>8.2251821594509503E-5</v>
      </c>
      <c r="BZ38" s="25">
        <v>-3.1082770024552999E-6</v>
      </c>
      <c r="CA38" s="24">
        <v>-4.9419846457234896E-4</v>
      </c>
      <c r="CB38" s="24">
        <v>4.1710344317463902E-4</v>
      </c>
      <c r="CC38" s="24">
        <v>1.1676997142775699E-4</v>
      </c>
      <c r="CD38" s="24">
        <v>2.5575451849309402E-4</v>
      </c>
      <c r="CE38" s="25">
        <v>5.9112862295443597E-6</v>
      </c>
      <c r="CF38" s="24">
        <v>-4.7743330358540501E-4</v>
      </c>
      <c r="CG38" s="24">
        <v>-1.74570391875927E-4</v>
      </c>
      <c r="CH38" s="24">
        <v>1.1737763305697101E-4</v>
      </c>
      <c r="CI38" s="24">
        <v>6.43538282389641E-4</v>
      </c>
      <c r="CJ38" s="24">
        <v>-1.5943730141483901E-4</v>
      </c>
      <c r="CK38" s="26">
        <v>-2.12442208881994E-4</v>
      </c>
    </row>
    <row r="39" spans="2:89" s="12" customFormat="1" x14ac:dyDescent="0.25">
      <c r="B39" s="46" t="s">
        <v>380</v>
      </c>
      <c r="D39" s="7"/>
      <c r="E39" s="50"/>
      <c r="F39" s="7"/>
      <c r="G39" s="222"/>
      <c r="H39" s="7" t="s">
        <v>32</v>
      </c>
      <c r="I39" s="22">
        <f>IF($C$37&gt;7.8,1,0)</f>
        <v>0</v>
      </c>
      <c r="J39" s="23">
        <v>-0.556097041989844</v>
      </c>
      <c r="L39" s="7" t="str">
        <f t="shared" si="2"/>
        <v>X</v>
      </c>
      <c r="M39" s="7" t="str">
        <f t="shared" si="3"/>
        <v>X</v>
      </c>
      <c r="N39" s="7" t="str">
        <v>Cl3</v>
      </c>
      <c r="O39" s="128" t="s">
        <v>32</v>
      </c>
      <c r="P39" s="117">
        <v>6.3472908657283403E-6</v>
      </c>
      <c r="Q39" s="118">
        <v>-2.00503504862185E-4</v>
      </c>
      <c r="R39" s="118">
        <v>1.3665814378019601E-4</v>
      </c>
      <c r="S39" s="118">
        <v>-2.34864272195926E-4</v>
      </c>
      <c r="T39" s="118">
        <v>2.1734296571639599E-4</v>
      </c>
      <c r="U39" s="117">
        <v>-5.0786279347419001E-5</v>
      </c>
      <c r="V39" s="118">
        <v>-1.4354549527515701E-4</v>
      </c>
      <c r="W39" s="117">
        <v>-1.571075178907E-5</v>
      </c>
      <c r="X39" s="118">
        <v>1.9789689411885399E-4</v>
      </c>
      <c r="Y39" s="118">
        <v>-1.14865242068074E-3</v>
      </c>
      <c r="Z39" s="118">
        <v>-3.5437713858045398E-4</v>
      </c>
      <c r="AA39" s="117">
        <v>-4.2226499010222201E-5</v>
      </c>
      <c r="AB39" s="117">
        <v>-3.6437596061381497E-5</v>
      </c>
      <c r="AC39" s="118">
        <v>-4.0231758301948102E-4</v>
      </c>
      <c r="AD39" s="118">
        <v>-1.3415189311565901E-4</v>
      </c>
      <c r="AE39" s="118">
        <v>-2.1988041337282701E-4</v>
      </c>
      <c r="AF39" s="117">
        <v>3.1647147140642502E-5</v>
      </c>
      <c r="AG39" s="118">
        <v>-5.5998697401505896E-3</v>
      </c>
      <c r="AH39" s="118">
        <v>5.3001155225006799E-2</v>
      </c>
      <c r="AI39" s="118">
        <v>-8.0540919634121497E-4</v>
      </c>
      <c r="AJ39" s="118">
        <v>4.5945851021190202E-4</v>
      </c>
      <c r="AK39" s="118">
        <v>0</v>
      </c>
      <c r="AL39" s="117">
        <v>-5.9906600943501503E-5</v>
      </c>
      <c r="AM39" s="117">
        <v>0</v>
      </c>
      <c r="AN39" s="117">
        <v>-8.4313608608678405E-5</v>
      </c>
      <c r="AO39" s="117">
        <v>0</v>
      </c>
      <c r="AP39" s="118">
        <v>1.2419592517943199E-4</v>
      </c>
      <c r="AQ39" s="118">
        <v>0</v>
      </c>
      <c r="AR39" s="118">
        <v>1.40848365294508E-4</v>
      </c>
      <c r="AS39" s="118">
        <v>1.21056839284415E-4</v>
      </c>
      <c r="AT39" s="117">
        <v>1.09406859383502E-5</v>
      </c>
      <c r="AU39" s="117">
        <v>5.26697307349978E-5</v>
      </c>
      <c r="AV39" s="117">
        <v>0</v>
      </c>
      <c r="AW39" s="118">
        <v>4.36028153287866E-4</v>
      </c>
      <c r="AX39" s="118">
        <v>0</v>
      </c>
      <c r="AY39" s="118">
        <v>1.02810541789782E-4</v>
      </c>
      <c r="AZ39" s="117">
        <v>5.30764774766929E-5</v>
      </c>
      <c r="BA39" s="117">
        <v>-3.5750164918736397E-5</v>
      </c>
      <c r="BB39" s="117">
        <v>0</v>
      </c>
      <c r="BC39" s="117">
        <v>0</v>
      </c>
      <c r="BD39" s="117">
        <v>0</v>
      </c>
      <c r="BE39" s="117">
        <v>0</v>
      </c>
      <c r="BF39" s="117">
        <v>-7.6432504853663096E-5</v>
      </c>
      <c r="BG39" s="118">
        <v>1.11751693449997E-4</v>
      </c>
      <c r="BH39" s="118">
        <v>-1.8674085218965E-4</v>
      </c>
      <c r="BI39" s="117">
        <v>-3.8597917983959303E-6</v>
      </c>
      <c r="BJ39" s="118">
        <v>2.8808877620147097E-4</v>
      </c>
      <c r="BK39" s="117">
        <v>7.57864030212969E-5</v>
      </c>
      <c r="BL39" s="117">
        <v>8.7659813224786199E-5</v>
      </c>
      <c r="BM39" s="117">
        <v>-7.8440971860741295E-6</v>
      </c>
      <c r="BN39" s="117">
        <v>-1.6576673129955799E-5</v>
      </c>
      <c r="BO39" s="118">
        <v>-3.8659274160393701E-4</v>
      </c>
      <c r="BP39" s="118">
        <v>-2.17762593001064E-4</v>
      </c>
      <c r="BQ39" s="117">
        <v>-6.5788343473327601E-6</v>
      </c>
      <c r="BR39" s="117">
        <v>1.1455369191494301E-5</v>
      </c>
      <c r="BS39" s="118">
        <v>1.6496090974834401E-4</v>
      </c>
      <c r="BT39" s="117">
        <v>-6.4849299891627199E-6</v>
      </c>
      <c r="BU39" s="118">
        <v>-1.58655660615988E-4</v>
      </c>
      <c r="BV39" s="118">
        <v>1.4247358363983999E-4</v>
      </c>
      <c r="BW39" s="118">
        <v>-2.24326613557288E-3</v>
      </c>
      <c r="BX39" s="118">
        <v>-4.7502932833941899E-2</v>
      </c>
      <c r="BY39" s="118">
        <v>2.17560456238549E-4</v>
      </c>
      <c r="BZ39" s="117">
        <v>3.3821001691988298E-6</v>
      </c>
      <c r="CA39" s="118">
        <v>-3.72070982542133E-4</v>
      </c>
      <c r="CB39" s="118">
        <v>-5.3410230131989802E-4</v>
      </c>
      <c r="CC39" s="118">
        <v>1.3393836894460499E-4</v>
      </c>
      <c r="CD39" s="118">
        <v>-3.4581268236971198E-4</v>
      </c>
      <c r="CE39" s="117">
        <v>5.1477415915783601E-7</v>
      </c>
      <c r="CF39" s="118">
        <v>-4.3288429284550498E-2</v>
      </c>
      <c r="CG39" s="117">
        <v>-5.2206810132888902E-6</v>
      </c>
      <c r="CH39" s="118">
        <v>-1.29063544603874E-4</v>
      </c>
      <c r="CI39" s="118">
        <v>-2.4447611988419901E-4</v>
      </c>
      <c r="CJ39" s="117">
        <v>-7.5334255758487394E-5</v>
      </c>
      <c r="CK39" s="119">
        <v>5.1335870486759799E-4</v>
      </c>
    </row>
    <row r="40" spans="2:89" s="12" customFormat="1" ht="15.75" x14ac:dyDescent="0.25">
      <c r="B40" s="16" t="s">
        <v>77</v>
      </c>
      <c r="C40" s="1">
        <f>INDEX(Input_Cases!$B:$C,MATCH('GS Male Homo'!$B40,Input_Cases!$B:$B,0),2)</f>
        <v>0</v>
      </c>
      <c r="D40" s="7"/>
      <c r="E40" s="50"/>
      <c r="F40" s="7"/>
      <c r="G40" s="204" t="s">
        <v>296</v>
      </c>
      <c r="H40" s="7" t="s">
        <v>34</v>
      </c>
      <c r="I40" s="22">
        <f>C40</f>
        <v>0</v>
      </c>
      <c r="J40" s="23">
        <v>1.16708043005636</v>
      </c>
      <c r="L40" s="7" t="str">
        <f t="shared" si="2"/>
        <v>X</v>
      </c>
      <c r="M40" s="7" t="str">
        <f t="shared" si="3"/>
        <v>X</v>
      </c>
      <c r="N40" s="7" t="str">
        <v>AF</v>
      </c>
      <c r="O40" s="128" t="s">
        <v>34</v>
      </c>
      <c r="P40" s="117">
        <v>6.51320347234587E-5</v>
      </c>
      <c r="Q40" s="118">
        <v>8.8348232846229599E-4</v>
      </c>
      <c r="R40" s="118">
        <v>-2.5195595007249799E-4</v>
      </c>
      <c r="S40" s="118">
        <v>-2.4471107749244198E-4</v>
      </c>
      <c r="T40" s="118">
        <v>1.4352463188480299E-4</v>
      </c>
      <c r="U40" s="118">
        <v>-3.3267759746556701E-4</v>
      </c>
      <c r="V40" s="118">
        <v>-3.5103665675229501E-4</v>
      </c>
      <c r="W40" s="118">
        <v>1.8625788997808599E-4</v>
      </c>
      <c r="X40" s="118">
        <v>-6.3358601355961903E-4</v>
      </c>
      <c r="Y40" s="118">
        <v>2.2599018055930801E-4</v>
      </c>
      <c r="Z40" s="118">
        <v>6.8990815613010801E-4</v>
      </c>
      <c r="AA40" s="118">
        <v>-6.70577122651015E-4</v>
      </c>
      <c r="AB40" s="118">
        <v>1.99790427198733E-4</v>
      </c>
      <c r="AC40" s="118">
        <v>1.9010171224598999E-3</v>
      </c>
      <c r="AD40" s="117">
        <v>-5.6834095966535003E-5</v>
      </c>
      <c r="AE40" s="118">
        <v>1.93236602682531E-4</v>
      </c>
      <c r="AF40" s="117">
        <v>-8.5887567904006603E-5</v>
      </c>
      <c r="AG40" s="118">
        <v>2.1759722291702301E-4</v>
      </c>
      <c r="AH40" s="118">
        <v>-8.0540919634431503E-4</v>
      </c>
      <c r="AI40" s="118">
        <v>0.101493557728526</v>
      </c>
      <c r="AJ40" s="118">
        <v>4.3600767270310402E-4</v>
      </c>
      <c r="AK40" s="118">
        <v>0</v>
      </c>
      <c r="AL40" s="118">
        <v>-9.5135840367023099E-3</v>
      </c>
      <c r="AM40" s="118">
        <v>0</v>
      </c>
      <c r="AN40" s="118">
        <v>-4.6524766597681299E-4</v>
      </c>
      <c r="AO40" s="118">
        <v>0</v>
      </c>
      <c r="AP40" s="118">
        <v>-2.4200780966107398E-3</v>
      </c>
      <c r="AQ40" s="118">
        <v>0</v>
      </c>
      <c r="AR40" s="118">
        <v>9.7386043874438599E-4</v>
      </c>
      <c r="AS40" s="118">
        <v>-1.5151094740710699E-4</v>
      </c>
      <c r="AT40" s="118">
        <v>-2.0644427068652002E-3</v>
      </c>
      <c r="AU40" s="118">
        <v>2.60919897739657E-3</v>
      </c>
      <c r="AV40" s="118">
        <v>0</v>
      </c>
      <c r="AW40" s="118">
        <v>-4.25600875303096E-3</v>
      </c>
      <c r="AX40" s="118">
        <v>0</v>
      </c>
      <c r="AY40" s="118">
        <v>1.5944075043325199E-3</v>
      </c>
      <c r="AZ40" s="118">
        <v>-3.0115396087503099E-3</v>
      </c>
      <c r="BA40" s="118">
        <v>-5.4645523922424799E-4</v>
      </c>
      <c r="BB40" s="118">
        <v>0</v>
      </c>
      <c r="BC40" s="118">
        <v>0</v>
      </c>
      <c r="BD40" s="118">
        <v>0</v>
      </c>
      <c r="BE40" s="118">
        <v>0</v>
      </c>
      <c r="BF40" s="118">
        <v>6.8671600433750798E-4</v>
      </c>
      <c r="BG40" s="118">
        <v>-1.4880404079281699E-3</v>
      </c>
      <c r="BH40" s="118">
        <v>5.03593109152937E-4</v>
      </c>
      <c r="BI40" s="117">
        <v>3.3498224978210198E-5</v>
      </c>
      <c r="BJ40" s="118">
        <v>-5.5159740491994797E-4</v>
      </c>
      <c r="BK40" s="118">
        <v>-2.15271780762467E-4</v>
      </c>
      <c r="BL40" s="118">
        <v>9.4767800574150295E-4</v>
      </c>
      <c r="BM40" s="117">
        <v>-7.45209928150151E-6</v>
      </c>
      <c r="BN40" s="118">
        <v>-1.70578667377411E-3</v>
      </c>
      <c r="BO40" s="118">
        <v>1.9155521978105099E-4</v>
      </c>
      <c r="BP40" s="117">
        <v>-3.17674772471765E-5</v>
      </c>
      <c r="BQ40" s="117">
        <v>6.3843096166442504E-5</v>
      </c>
      <c r="BR40" s="118">
        <v>-1.3298114657527E-3</v>
      </c>
      <c r="BS40" s="118">
        <v>-4.7980065820596299E-4</v>
      </c>
      <c r="BT40" s="118">
        <v>2.0517126434317699E-4</v>
      </c>
      <c r="BU40" s="118">
        <v>2.3623158448633401E-3</v>
      </c>
      <c r="BV40" s="118">
        <v>1.17601279603465E-3</v>
      </c>
      <c r="BW40" s="118">
        <v>-1.25831660115446E-3</v>
      </c>
      <c r="BX40" s="118">
        <v>2.4318197496502598E-3</v>
      </c>
      <c r="BY40" s="118">
        <v>-6.9125831664698602E-4</v>
      </c>
      <c r="BZ40" s="117">
        <v>-1.2833632046138501E-5</v>
      </c>
      <c r="CA40" s="118">
        <v>-3.2453013445547301E-3</v>
      </c>
      <c r="CB40" s="118">
        <v>5.2411466965490499E-4</v>
      </c>
      <c r="CC40" s="118">
        <v>-6.1830071475527304E-3</v>
      </c>
      <c r="CD40" s="118">
        <v>1.8573123965924801E-3</v>
      </c>
      <c r="CE40" s="117">
        <v>-3.8614159457936797E-5</v>
      </c>
      <c r="CF40" s="118">
        <v>-1.0869856373040699E-3</v>
      </c>
      <c r="CG40" s="118">
        <v>2.3911504127994499E-4</v>
      </c>
      <c r="CH40" s="118">
        <v>5.3631911539022705E-4</v>
      </c>
      <c r="CI40" s="118">
        <v>6.69695926746252E-4</v>
      </c>
      <c r="CJ40" s="118">
        <v>-1.01992266765191E-3</v>
      </c>
      <c r="CK40" s="119">
        <v>3.2684507528294999E-4</v>
      </c>
    </row>
    <row r="41" spans="2:89" s="12" customFormat="1" ht="15.75" x14ac:dyDescent="0.25">
      <c r="B41" s="16" t="s">
        <v>72</v>
      </c>
      <c r="C41" s="1">
        <f>INDEX(Input_Cases!$B:$C,MATCH('GS Male Homo'!$B41,Input_Cases!$B:$B,0),2)</f>
        <v>0</v>
      </c>
      <c r="D41" s="7"/>
      <c r="E41" s="50"/>
      <c r="F41" s="7"/>
      <c r="G41" s="205"/>
      <c r="H41" s="7" t="s">
        <v>36</v>
      </c>
      <c r="I41" s="22">
        <f t="shared" ref="I41:I65" si="4">C41</f>
        <v>0</v>
      </c>
      <c r="J41" s="23">
        <v>2.9378445127497401</v>
      </c>
      <c r="L41" s="7" t="str">
        <f t="shared" si="2"/>
        <v>X</v>
      </c>
      <c r="M41" s="7" t="str">
        <f t="shared" si="3"/>
        <v>X</v>
      </c>
      <c r="N41" s="7" t="str">
        <v>Alc</v>
      </c>
      <c r="O41" s="128" t="s">
        <v>36</v>
      </c>
      <c r="P41" s="118">
        <v>1.2398990560530201E-4</v>
      </c>
      <c r="Q41" s="118">
        <v>-5.3755443842621198E-3</v>
      </c>
      <c r="R41" s="118">
        <v>3.1366740490941302E-4</v>
      </c>
      <c r="S41" s="118">
        <v>-4.3874307266041399E-4</v>
      </c>
      <c r="T41" s="118">
        <v>-2.2436596289317499E-4</v>
      </c>
      <c r="U41" s="118">
        <v>2.9827135099312602E-4</v>
      </c>
      <c r="V41" s="118">
        <v>4.3970797542412299E-4</v>
      </c>
      <c r="W41" s="117">
        <v>1.9154147247859999E-5</v>
      </c>
      <c r="X41" s="118">
        <v>4.1643337152378902E-4</v>
      </c>
      <c r="Y41" s="118">
        <v>1.61004537358885E-4</v>
      </c>
      <c r="Z41" s="118">
        <v>-2.7224693023810602E-4</v>
      </c>
      <c r="AA41" s="117">
        <v>-3.9728214442560399E-5</v>
      </c>
      <c r="AB41" s="118">
        <v>-1.7815536203709401E-4</v>
      </c>
      <c r="AC41" s="118">
        <v>-5.4707982212050699E-4</v>
      </c>
      <c r="AD41" s="118">
        <v>-2.8118400534672802E-4</v>
      </c>
      <c r="AE41" s="118">
        <v>-6.76874380755795E-4</v>
      </c>
      <c r="AF41" s="118">
        <v>-2.4908536976294798E-4</v>
      </c>
      <c r="AG41" s="118">
        <v>-4.0097064278085302E-4</v>
      </c>
      <c r="AH41" s="118">
        <v>4.5945851021214401E-4</v>
      </c>
      <c r="AI41" s="118">
        <v>4.36007672703367E-4</v>
      </c>
      <c r="AJ41" s="118">
        <v>6.1494580692183103E-2</v>
      </c>
      <c r="AK41" s="118">
        <v>0</v>
      </c>
      <c r="AL41" s="118">
        <v>-1.01833490812651E-2</v>
      </c>
      <c r="AM41" s="118">
        <v>0</v>
      </c>
      <c r="AN41" s="118">
        <v>-3.50354801373383E-4</v>
      </c>
      <c r="AO41" s="118">
        <v>0</v>
      </c>
      <c r="AP41" s="118">
        <v>5.3019244063368699E-3</v>
      </c>
      <c r="AQ41" s="118">
        <v>0</v>
      </c>
      <c r="AR41" s="118">
        <v>-1.2183414631078699E-3</v>
      </c>
      <c r="AS41" s="118">
        <v>-2.8381274333172298E-4</v>
      </c>
      <c r="AT41" s="118">
        <v>-8.6382459548897401E-4</v>
      </c>
      <c r="AU41" s="118">
        <v>-4.6555433059795601E-3</v>
      </c>
      <c r="AV41" s="118">
        <v>0</v>
      </c>
      <c r="AW41" s="118">
        <v>2.9840512130622399E-3</v>
      </c>
      <c r="AX41" s="118">
        <v>0</v>
      </c>
      <c r="AY41" s="118">
        <v>-1.57045160624028E-3</v>
      </c>
      <c r="AZ41" s="118">
        <v>-8.5618148733201905E-4</v>
      </c>
      <c r="BA41" s="118">
        <v>-9.6666752505841899E-4</v>
      </c>
      <c r="BB41" s="118">
        <v>0</v>
      </c>
      <c r="BC41" s="118">
        <v>0</v>
      </c>
      <c r="BD41" s="118">
        <v>0</v>
      </c>
      <c r="BE41" s="118">
        <v>0</v>
      </c>
      <c r="BF41" s="118">
        <v>-3.0586291588724501E-3</v>
      </c>
      <c r="BG41" s="118">
        <v>-2.4240111190006498E-3</v>
      </c>
      <c r="BH41" s="118">
        <v>-9.6930667971647502E-4</v>
      </c>
      <c r="BI41" s="117">
        <v>-7.5170703880219898E-5</v>
      </c>
      <c r="BJ41" s="118">
        <v>1.4734079253553599E-4</v>
      </c>
      <c r="BK41" s="118">
        <v>3.5853013977450802E-4</v>
      </c>
      <c r="BL41" s="117">
        <v>9.7226556685751296E-5</v>
      </c>
      <c r="BM41" s="118">
        <v>-9.8019524185102109E-4</v>
      </c>
      <c r="BN41" s="118">
        <v>4.14466547431521E-3</v>
      </c>
      <c r="BO41" s="118">
        <v>-1.5167105338663699E-4</v>
      </c>
      <c r="BP41" s="118">
        <v>8.9651531430520401E-4</v>
      </c>
      <c r="BQ41" s="117">
        <v>-4.2486992693353198E-5</v>
      </c>
      <c r="BR41" s="117">
        <v>-4.1383095939985902E-6</v>
      </c>
      <c r="BS41" s="118">
        <v>7.4756880306258897E-4</v>
      </c>
      <c r="BT41" s="117">
        <v>2.7852339432151501E-5</v>
      </c>
      <c r="BU41" s="118">
        <v>4.6551665438734099E-4</v>
      </c>
      <c r="BV41" s="117">
        <v>1.25474915013484E-5</v>
      </c>
      <c r="BW41" s="118">
        <v>8.6720165414129198E-4</v>
      </c>
      <c r="BX41" s="118">
        <v>-7.39318600633851E-3</v>
      </c>
      <c r="BY41" s="118">
        <v>-1.2705401328264699E-4</v>
      </c>
      <c r="BZ41" s="117">
        <v>7.3869916878941999E-5</v>
      </c>
      <c r="CA41" s="118">
        <v>6.6124123882800102E-4</v>
      </c>
      <c r="CB41" s="118">
        <v>-7.8668491535942796E-4</v>
      </c>
      <c r="CC41" s="118">
        <v>8.1106620463357402E-3</v>
      </c>
      <c r="CD41" s="118">
        <v>7.8970605392959005E-3</v>
      </c>
      <c r="CE41" s="117">
        <v>7.9696492022737105E-6</v>
      </c>
      <c r="CF41" s="118">
        <v>-1.4514763006324501E-3</v>
      </c>
      <c r="CG41" s="118">
        <v>5.4252707481038803E-4</v>
      </c>
      <c r="CH41" s="118">
        <v>-5.2072986926144996E-3</v>
      </c>
      <c r="CI41" s="118">
        <v>4.1976213667839699E-3</v>
      </c>
      <c r="CJ41" s="118">
        <v>-1.84965184409115E-3</v>
      </c>
      <c r="CK41" s="119">
        <v>-1.4051062223675E-3</v>
      </c>
    </row>
    <row r="42" spans="2:89" s="12" customFormat="1" ht="15.75" x14ac:dyDescent="0.25">
      <c r="B42" s="16" t="s">
        <v>78</v>
      </c>
      <c r="C42" s="1">
        <f>INDEX(Input_Cases!$B:$C,MATCH('GS Male Homo'!$B42,Input_Cases!$B:$B,0),2)</f>
        <v>0</v>
      </c>
      <c r="D42" s="7"/>
      <c r="E42" s="50"/>
      <c r="F42" s="7"/>
      <c r="G42" s="205"/>
      <c r="H42" s="7" t="s">
        <v>74</v>
      </c>
      <c r="I42" s="22">
        <f t="shared" si="4"/>
        <v>0</v>
      </c>
      <c r="J42" s="23">
        <v>0</v>
      </c>
      <c r="L42" s="7" t="str">
        <f t="shared" si="2"/>
        <v/>
      </c>
      <c r="M42" s="7" t="str">
        <f t="shared" si="3"/>
        <v>X</v>
      </c>
      <c r="N42" s="7">
        <v>0</v>
      </c>
      <c r="O42" s="128"/>
      <c r="P42" s="118">
        <v>0</v>
      </c>
      <c r="Q42" s="118">
        <v>0</v>
      </c>
      <c r="R42" s="118">
        <v>0</v>
      </c>
      <c r="S42" s="118">
        <v>0</v>
      </c>
      <c r="T42" s="118">
        <v>0</v>
      </c>
      <c r="U42" s="118">
        <v>0</v>
      </c>
      <c r="V42" s="118">
        <v>0</v>
      </c>
      <c r="W42" s="117">
        <v>0</v>
      </c>
      <c r="X42" s="118">
        <v>0</v>
      </c>
      <c r="Y42" s="118">
        <v>0</v>
      </c>
      <c r="Z42" s="118">
        <v>0</v>
      </c>
      <c r="AA42" s="117">
        <v>0</v>
      </c>
      <c r="AB42" s="118">
        <v>0</v>
      </c>
      <c r="AC42" s="118">
        <v>0</v>
      </c>
      <c r="AD42" s="118">
        <v>0</v>
      </c>
      <c r="AE42" s="118">
        <v>0</v>
      </c>
      <c r="AF42" s="118">
        <v>0</v>
      </c>
      <c r="AG42" s="118">
        <v>0</v>
      </c>
      <c r="AH42" s="118">
        <v>0</v>
      </c>
      <c r="AI42" s="118">
        <v>0</v>
      </c>
      <c r="AJ42" s="118">
        <v>0</v>
      </c>
      <c r="AK42" s="118">
        <v>0</v>
      </c>
      <c r="AL42" s="118">
        <v>0</v>
      </c>
      <c r="AM42" s="118">
        <v>0</v>
      </c>
      <c r="AN42" s="118">
        <v>0</v>
      </c>
      <c r="AO42" s="118">
        <v>0</v>
      </c>
      <c r="AP42" s="118">
        <v>0</v>
      </c>
      <c r="AQ42" s="118">
        <v>0</v>
      </c>
      <c r="AR42" s="118">
        <v>0</v>
      </c>
      <c r="AS42" s="118">
        <v>0</v>
      </c>
      <c r="AT42" s="118">
        <v>0</v>
      </c>
      <c r="AU42" s="118">
        <v>0</v>
      </c>
      <c r="AV42" s="118">
        <v>0</v>
      </c>
      <c r="AW42" s="118">
        <v>0</v>
      </c>
      <c r="AX42" s="118">
        <v>0</v>
      </c>
      <c r="AY42" s="118">
        <v>0</v>
      </c>
      <c r="AZ42" s="118">
        <v>0</v>
      </c>
      <c r="BA42" s="118">
        <v>0</v>
      </c>
      <c r="BB42" s="118">
        <v>0</v>
      </c>
      <c r="BC42" s="118">
        <v>0</v>
      </c>
      <c r="BD42" s="118">
        <v>0</v>
      </c>
      <c r="BE42" s="118">
        <v>0</v>
      </c>
      <c r="BF42" s="118">
        <v>0</v>
      </c>
      <c r="BG42" s="118">
        <v>0</v>
      </c>
      <c r="BH42" s="118">
        <v>0</v>
      </c>
      <c r="BI42" s="117">
        <v>0</v>
      </c>
      <c r="BJ42" s="118">
        <v>0</v>
      </c>
      <c r="BK42" s="118">
        <v>0</v>
      </c>
      <c r="BL42" s="117">
        <v>0</v>
      </c>
      <c r="BM42" s="118">
        <v>0</v>
      </c>
      <c r="BN42" s="118">
        <v>0</v>
      </c>
      <c r="BO42" s="118">
        <v>0</v>
      </c>
      <c r="BP42" s="118">
        <v>0</v>
      </c>
      <c r="BQ42" s="117">
        <v>0</v>
      </c>
      <c r="BR42" s="117">
        <v>0</v>
      </c>
      <c r="BS42" s="118">
        <v>0</v>
      </c>
      <c r="BT42" s="117">
        <v>0</v>
      </c>
      <c r="BU42" s="118">
        <v>0</v>
      </c>
      <c r="BV42" s="117">
        <v>0</v>
      </c>
      <c r="BW42" s="118">
        <v>0</v>
      </c>
      <c r="BX42" s="118">
        <v>0</v>
      </c>
      <c r="BY42" s="118">
        <v>0</v>
      </c>
      <c r="BZ42" s="117">
        <v>0</v>
      </c>
      <c r="CA42" s="118">
        <v>0</v>
      </c>
      <c r="CB42" s="118">
        <v>0</v>
      </c>
      <c r="CC42" s="118">
        <v>0</v>
      </c>
      <c r="CD42" s="118">
        <v>0</v>
      </c>
      <c r="CE42" s="117">
        <v>0</v>
      </c>
      <c r="CF42" s="118">
        <v>0</v>
      </c>
      <c r="CG42" s="118">
        <v>0</v>
      </c>
      <c r="CH42" s="118">
        <v>0</v>
      </c>
      <c r="CI42" s="118">
        <v>0</v>
      </c>
      <c r="CJ42" s="118">
        <v>0</v>
      </c>
      <c r="CK42" s="119">
        <v>0</v>
      </c>
    </row>
    <row r="43" spans="2:89" s="12" customFormat="1" x14ac:dyDescent="0.25">
      <c r="B43" s="13" t="s">
        <v>133</v>
      </c>
      <c r="C43" s="1">
        <f>INDEX(Input_Cases!$B:$C,MATCH('GS Male Homo'!$B43,Input_Cases!$B:$B,0),2)</f>
        <v>0</v>
      </c>
      <c r="D43" s="7"/>
      <c r="E43" s="50"/>
      <c r="F43" s="7"/>
      <c r="G43" s="205"/>
      <c r="H43" s="7" t="s">
        <v>106</v>
      </c>
      <c r="I43" s="22">
        <f t="shared" si="4"/>
        <v>0</v>
      </c>
      <c r="J43" s="23">
        <v>5.4365483052998904</v>
      </c>
      <c r="L43" s="7" t="str">
        <f t="shared" si="2"/>
        <v>X</v>
      </c>
      <c r="M43" s="7" t="str">
        <f t="shared" si="3"/>
        <v>X</v>
      </c>
      <c r="N43" s="12" t="str">
        <v>Ang</v>
      </c>
      <c r="O43" s="128" t="s">
        <v>106</v>
      </c>
      <c r="P43" s="117">
        <v>-1.42569302723413E-5</v>
      </c>
      <c r="Q43" s="118">
        <v>-5.0249470342726404E-3</v>
      </c>
      <c r="R43" s="118">
        <v>5.3382251071776602E-4</v>
      </c>
      <c r="S43" s="118">
        <v>5.5313332795917797E-4</v>
      </c>
      <c r="T43" s="118">
        <v>4.1100218849619201E-4</v>
      </c>
      <c r="U43" s="118">
        <v>1.1733906391031301E-3</v>
      </c>
      <c r="V43" s="118">
        <v>-9.0591265159318602E-4</v>
      </c>
      <c r="W43" s="118">
        <v>5.5635104329007201E-4</v>
      </c>
      <c r="X43" s="118">
        <v>4.7109476763647102E-4</v>
      </c>
      <c r="Y43" s="118">
        <v>-6.5329388171205297E-4</v>
      </c>
      <c r="Z43" s="118">
        <v>1.2367896623795001E-3</v>
      </c>
      <c r="AA43" s="118">
        <v>1.5198779038115701E-3</v>
      </c>
      <c r="AB43" s="117">
        <v>8.46597425945568E-5</v>
      </c>
      <c r="AC43" s="118">
        <v>-2.28132041154506E-4</v>
      </c>
      <c r="AD43" s="118">
        <v>4.0905064475112499E-4</v>
      </c>
      <c r="AE43" s="118">
        <v>-1.1442095657544101E-3</v>
      </c>
      <c r="AF43" s="118">
        <v>7.7875813029582301E-4</v>
      </c>
      <c r="AG43" s="118">
        <v>2.8292200377331902E-4</v>
      </c>
      <c r="AH43" s="117">
        <v>-5.9906600929560201E-5</v>
      </c>
      <c r="AI43" s="118">
        <v>-9.5135840366900506E-3</v>
      </c>
      <c r="AJ43" s="118">
        <v>-1.0183349081263501E-2</v>
      </c>
      <c r="AK43" s="118">
        <v>0</v>
      </c>
      <c r="AL43" s="118">
        <v>1.0750445047999799</v>
      </c>
      <c r="AM43" s="118">
        <v>0</v>
      </c>
      <c r="AN43" s="118">
        <v>-7.4843656803551403E-4</v>
      </c>
      <c r="AO43" s="118">
        <v>0</v>
      </c>
      <c r="AP43" s="118">
        <v>-6.47187626291268E-3</v>
      </c>
      <c r="AQ43" s="118">
        <v>0</v>
      </c>
      <c r="AR43" s="118">
        <v>1.90540719026807E-3</v>
      </c>
      <c r="AS43" s="118">
        <v>-1.63321822834257E-3</v>
      </c>
      <c r="AT43" s="118">
        <v>1.1505490785634E-3</v>
      </c>
      <c r="AU43" s="118">
        <v>5.9146281522557799E-3</v>
      </c>
      <c r="AV43" s="118">
        <v>0</v>
      </c>
      <c r="AW43" s="118">
        <v>-1.0606380633072E-2</v>
      </c>
      <c r="AX43" s="118">
        <v>0</v>
      </c>
      <c r="AY43" s="118">
        <v>1.1976798518502301E-4</v>
      </c>
      <c r="AZ43" s="118">
        <v>5.2678100536917097E-4</v>
      </c>
      <c r="BA43" s="118">
        <v>-1.3713644081579199E-3</v>
      </c>
      <c r="BB43" s="118">
        <v>0</v>
      </c>
      <c r="BC43" s="118">
        <v>0</v>
      </c>
      <c r="BD43" s="118">
        <v>0</v>
      </c>
      <c r="BE43" s="118">
        <v>0</v>
      </c>
      <c r="BF43" s="117">
        <v>-9.1078530025699204E-5</v>
      </c>
      <c r="BG43" s="118">
        <v>1.7457214331704201E-3</v>
      </c>
      <c r="BH43" s="118">
        <v>-1.0761725459434799E-3</v>
      </c>
      <c r="BI43" s="117">
        <v>7.7389726816279295E-5</v>
      </c>
      <c r="BJ43" s="118">
        <v>4.2617675040153898E-4</v>
      </c>
      <c r="BK43" s="118">
        <v>1.1675936591830499E-3</v>
      </c>
      <c r="BL43" s="118">
        <v>-8.1061500593923802E-4</v>
      </c>
      <c r="BM43" s="118">
        <v>1.4915219584962601E-4</v>
      </c>
      <c r="BN43" s="118">
        <v>5.5058291430891599E-4</v>
      </c>
      <c r="BO43" s="118">
        <v>-7.3288922998294103E-4</v>
      </c>
      <c r="BP43" s="118">
        <v>1.31039182141568E-3</v>
      </c>
      <c r="BQ43" s="118">
        <v>1.4456973527339601E-4</v>
      </c>
      <c r="BR43" s="118">
        <v>1.2936299763669E-4</v>
      </c>
      <c r="BS43" s="118">
        <v>-6.5098666500918601E-3</v>
      </c>
      <c r="BT43" s="118">
        <v>-6.8507684512867501E-4</v>
      </c>
      <c r="BU43" s="118">
        <v>2.3730600004891601E-4</v>
      </c>
      <c r="BV43" s="118">
        <v>2.7044987471363602E-4</v>
      </c>
      <c r="BW43" s="117">
        <v>6.0496593215009197E-5</v>
      </c>
      <c r="BX43" s="118">
        <v>-8.2088007106416005E-4</v>
      </c>
      <c r="BY43" s="118">
        <v>7.4323834469668202E-4</v>
      </c>
      <c r="BZ43" s="117">
        <v>5.9510945832796603E-5</v>
      </c>
      <c r="CA43" s="117">
        <v>7.9655267924148398E-5</v>
      </c>
      <c r="CB43" s="118">
        <v>7.69777126562929E-4</v>
      </c>
      <c r="CC43" s="118">
        <v>-1.02371034437241</v>
      </c>
      <c r="CD43" s="118">
        <v>-3.15072600833662E-3</v>
      </c>
      <c r="CE43" s="117">
        <v>2.4459380101702102E-6</v>
      </c>
      <c r="CF43" s="118">
        <v>2.2559757876683901E-3</v>
      </c>
      <c r="CG43" s="118">
        <v>2.48178446126012E-4</v>
      </c>
      <c r="CH43" s="118">
        <v>4.0978892943225502E-3</v>
      </c>
      <c r="CI43" s="118">
        <v>-3.65919855280684E-3</v>
      </c>
      <c r="CJ43" s="118">
        <v>9.6015137205355205E-4</v>
      </c>
      <c r="CK43" s="119">
        <v>-3.8903111990364701E-3</v>
      </c>
    </row>
    <row r="44" spans="2:89" s="12" customFormat="1" ht="15.75" x14ac:dyDescent="0.25">
      <c r="B44" s="16" t="s">
        <v>79</v>
      </c>
      <c r="C44" s="1">
        <f>INDEX(Input_Cases!$B:$C,MATCH('GS Male Homo'!$B44,Input_Cases!$B:$B,0),2)</f>
        <v>0</v>
      </c>
      <c r="D44" s="7"/>
      <c r="E44" s="50"/>
      <c r="F44" s="7"/>
      <c r="G44" s="205"/>
      <c r="H44" s="7" t="s">
        <v>38</v>
      </c>
      <c r="I44" s="22">
        <f t="shared" si="4"/>
        <v>0</v>
      </c>
      <c r="J44" s="23">
        <v>0</v>
      </c>
      <c r="L44" s="7" t="str">
        <f t="shared" si="2"/>
        <v/>
      </c>
      <c r="M44" s="7" t="str">
        <f t="shared" si="3"/>
        <v>X</v>
      </c>
      <c r="N44" s="12">
        <v>0</v>
      </c>
      <c r="O44" s="128"/>
      <c r="P44" s="117">
        <v>0</v>
      </c>
      <c r="Q44" s="118">
        <v>0</v>
      </c>
      <c r="R44" s="118">
        <v>0</v>
      </c>
      <c r="S44" s="118">
        <v>0</v>
      </c>
      <c r="T44" s="118">
        <v>0</v>
      </c>
      <c r="U44" s="118">
        <v>0</v>
      </c>
      <c r="V44" s="118">
        <v>0</v>
      </c>
      <c r="W44" s="118">
        <v>0</v>
      </c>
      <c r="X44" s="118">
        <v>0</v>
      </c>
      <c r="Y44" s="118">
        <v>0</v>
      </c>
      <c r="Z44" s="118">
        <v>0</v>
      </c>
      <c r="AA44" s="118">
        <v>0</v>
      </c>
      <c r="AB44" s="117">
        <v>0</v>
      </c>
      <c r="AC44" s="118">
        <v>0</v>
      </c>
      <c r="AD44" s="118">
        <v>0</v>
      </c>
      <c r="AE44" s="118">
        <v>0</v>
      </c>
      <c r="AF44" s="118">
        <v>0</v>
      </c>
      <c r="AG44" s="118">
        <v>0</v>
      </c>
      <c r="AH44" s="117">
        <v>0</v>
      </c>
      <c r="AI44" s="118">
        <v>0</v>
      </c>
      <c r="AJ44" s="118">
        <v>0</v>
      </c>
      <c r="AK44" s="118">
        <v>0</v>
      </c>
      <c r="AL44" s="118">
        <v>0</v>
      </c>
      <c r="AM44" s="118">
        <v>0</v>
      </c>
      <c r="AN44" s="118">
        <v>0</v>
      </c>
      <c r="AO44" s="118">
        <v>0</v>
      </c>
      <c r="AP44" s="118">
        <v>0</v>
      </c>
      <c r="AQ44" s="118">
        <v>0</v>
      </c>
      <c r="AR44" s="118">
        <v>0</v>
      </c>
      <c r="AS44" s="118">
        <v>0</v>
      </c>
      <c r="AT44" s="118">
        <v>0</v>
      </c>
      <c r="AU44" s="118">
        <v>0</v>
      </c>
      <c r="AV44" s="118">
        <v>0</v>
      </c>
      <c r="AW44" s="118">
        <v>0</v>
      </c>
      <c r="AX44" s="118">
        <v>0</v>
      </c>
      <c r="AY44" s="118">
        <v>0</v>
      </c>
      <c r="AZ44" s="118">
        <v>0</v>
      </c>
      <c r="BA44" s="118">
        <v>0</v>
      </c>
      <c r="BB44" s="118">
        <v>0</v>
      </c>
      <c r="BC44" s="118">
        <v>0</v>
      </c>
      <c r="BD44" s="118">
        <v>0</v>
      </c>
      <c r="BE44" s="118">
        <v>0</v>
      </c>
      <c r="BF44" s="117">
        <v>0</v>
      </c>
      <c r="BG44" s="118">
        <v>0</v>
      </c>
      <c r="BH44" s="118">
        <v>0</v>
      </c>
      <c r="BI44" s="117">
        <v>0</v>
      </c>
      <c r="BJ44" s="118">
        <v>0</v>
      </c>
      <c r="BK44" s="118">
        <v>0</v>
      </c>
      <c r="BL44" s="118">
        <v>0</v>
      </c>
      <c r="BM44" s="118">
        <v>0</v>
      </c>
      <c r="BN44" s="118">
        <v>0</v>
      </c>
      <c r="BO44" s="118">
        <v>0</v>
      </c>
      <c r="BP44" s="118">
        <v>0</v>
      </c>
      <c r="BQ44" s="118">
        <v>0</v>
      </c>
      <c r="BR44" s="118">
        <v>0</v>
      </c>
      <c r="BS44" s="118">
        <v>0</v>
      </c>
      <c r="BT44" s="118">
        <v>0</v>
      </c>
      <c r="BU44" s="118">
        <v>0</v>
      </c>
      <c r="BV44" s="118">
        <v>0</v>
      </c>
      <c r="BW44" s="117">
        <v>0</v>
      </c>
      <c r="BX44" s="118">
        <v>0</v>
      </c>
      <c r="BY44" s="118">
        <v>0</v>
      </c>
      <c r="BZ44" s="117">
        <v>0</v>
      </c>
      <c r="CA44" s="117">
        <v>0</v>
      </c>
      <c r="CB44" s="118">
        <v>0</v>
      </c>
      <c r="CC44" s="118">
        <v>0</v>
      </c>
      <c r="CD44" s="118">
        <v>0</v>
      </c>
      <c r="CE44" s="117">
        <v>0</v>
      </c>
      <c r="CF44" s="118">
        <v>0</v>
      </c>
      <c r="CG44" s="118">
        <v>0</v>
      </c>
      <c r="CH44" s="118">
        <v>0</v>
      </c>
      <c r="CI44" s="118">
        <v>0</v>
      </c>
      <c r="CJ44" s="118">
        <v>0</v>
      </c>
      <c r="CK44" s="119">
        <v>0</v>
      </c>
    </row>
    <row r="45" spans="2:89" s="12" customFormat="1" ht="15.75" x14ac:dyDescent="0.25">
      <c r="B45" s="16" t="s">
        <v>80</v>
      </c>
      <c r="C45" s="1">
        <f>INDEX(Input_Cases!$B:$C,MATCH('GS Male Homo'!$B45,Input_Cases!$B:$B,0),2)</f>
        <v>0</v>
      </c>
      <c r="D45" s="7"/>
      <c r="E45" s="50"/>
      <c r="F45" s="7"/>
      <c r="G45" s="205"/>
      <c r="H45" s="7" t="s">
        <v>40</v>
      </c>
      <c r="I45" s="22">
        <f t="shared" si="4"/>
        <v>0</v>
      </c>
      <c r="J45" s="23">
        <v>0.11184969568292</v>
      </c>
      <c r="L45" s="7" t="str">
        <f t="shared" si="2"/>
        <v>X</v>
      </c>
      <c r="M45" s="7" t="str">
        <f t="shared" si="3"/>
        <v>X</v>
      </c>
      <c r="N45" s="12" t="str">
        <v>Ast</v>
      </c>
      <c r="O45" s="128" t="s">
        <v>40</v>
      </c>
      <c r="P45" s="117">
        <v>2.83373719152006E-6</v>
      </c>
      <c r="Q45" s="117">
        <v>-2.9992313348978202E-6</v>
      </c>
      <c r="R45" s="117">
        <v>2.2455275835246599E-5</v>
      </c>
      <c r="S45" s="117">
        <v>1.01789525358577E-5</v>
      </c>
      <c r="T45" s="117">
        <v>-2.43419239545501E-5</v>
      </c>
      <c r="U45" s="118">
        <v>1.3396252531605401E-4</v>
      </c>
      <c r="V45" s="117">
        <v>-1.56793578713362E-5</v>
      </c>
      <c r="W45" s="117">
        <v>-2.35504485850845E-5</v>
      </c>
      <c r="X45" s="117">
        <v>-6.3639015389193993E-5</v>
      </c>
      <c r="Y45" s="117">
        <v>-1.3713705169642499E-5</v>
      </c>
      <c r="Z45" s="117">
        <v>-3.3682051331845303E-5</v>
      </c>
      <c r="AA45" s="117">
        <v>8.7317205026235604E-5</v>
      </c>
      <c r="AB45" s="117">
        <v>1.06333386797456E-5</v>
      </c>
      <c r="AC45" s="118">
        <v>5.5765882504650696E-4</v>
      </c>
      <c r="AD45" s="117">
        <v>-4.1398962324914802E-5</v>
      </c>
      <c r="AE45" s="117">
        <v>4.8455112812031197E-5</v>
      </c>
      <c r="AF45" s="117">
        <v>2.70176402922039E-5</v>
      </c>
      <c r="AG45" s="117">
        <v>-1.6388307194919899E-5</v>
      </c>
      <c r="AH45" s="117">
        <v>-8.4313608608670395E-5</v>
      </c>
      <c r="AI45" s="118">
        <v>-4.6524766597681001E-4</v>
      </c>
      <c r="AJ45" s="118">
        <v>-3.5035480137338702E-4</v>
      </c>
      <c r="AK45" s="118">
        <v>0</v>
      </c>
      <c r="AL45" s="118">
        <v>-7.4843656803541601E-4</v>
      </c>
      <c r="AM45" s="118">
        <v>0</v>
      </c>
      <c r="AN45" s="118">
        <v>1.75305713974245E-3</v>
      </c>
      <c r="AO45" s="118">
        <v>0</v>
      </c>
      <c r="AP45" s="118">
        <v>-1.02111965896101E-4</v>
      </c>
      <c r="AQ45" s="118">
        <v>0</v>
      </c>
      <c r="AR45" s="117">
        <v>6.2617221775457902E-5</v>
      </c>
      <c r="AS45" s="118">
        <v>-3.5990624905615499E-4</v>
      </c>
      <c r="AT45" s="117">
        <v>3.1416362803221099E-5</v>
      </c>
      <c r="AU45" s="118">
        <v>-1.5564444472542901E-4</v>
      </c>
      <c r="AV45" s="118">
        <v>0</v>
      </c>
      <c r="AW45" s="117">
        <v>-9.1341312024979807E-5</v>
      </c>
      <c r="AX45" s="117">
        <v>0</v>
      </c>
      <c r="AY45" s="118">
        <v>-2.1950411803953299E-4</v>
      </c>
      <c r="AZ45" s="118">
        <v>-2.5758610011991802E-4</v>
      </c>
      <c r="BA45" s="117">
        <v>-2.68624727359022E-5</v>
      </c>
      <c r="BB45" s="117">
        <v>0</v>
      </c>
      <c r="BC45" s="117">
        <v>0</v>
      </c>
      <c r="BD45" s="117">
        <v>0</v>
      </c>
      <c r="BE45" s="117">
        <v>0</v>
      </c>
      <c r="BF45" s="117">
        <v>-8.9721977636527306E-5</v>
      </c>
      <c r="BG45" s="117">
        <v>-2.7638640103781E-5</v>
      </c>
      <c r="BH45" s="118">
        <v>-1.0106829565562801E-4</v>
      </c>
      <c r="BI45" s="117">
        <v>1.4478875361928999E-6</v>
      </c>
      <c r="BJ45" s="117">
        <v>6.2031339339953601E-5</v>
      </c>
      <c r="BK45" s="117">
        <v>2.4103629018981698E-6</v>
      </c>
      <c r="BL45" s="117">
        <v>5.0048200497947901E-5</v>
      </c>
      <c r="BM45" s="117">
        <v>5.5464207421120303E-6</v>
      </c>
      <c r="BN45" s="117">
        <v>-5.3847658766562101E-5</v>
      </c>
      <c r="BO45" s="117">
        <v>-9.41937863987279E-5</v>
      </c>
      <c r="BP45" s="117">
        <v>7.2892645806298703E-5</v>
      </c>
      <c r="BQ45" s="117">
        <v>1.1999577362928E-6</v>
      </c>
      <c r="BR45" s="117">
        <v>5.0556832563507699E-6</v>
      </c>
      <c r="BS45" s="117">
        <v>-6.2107730904079698E-5</v>
      </c>
      <c r="BT45" s="117">
        <v>-4.1548088157808202E-7</v>
      </c>
      <c r="BU45" s="117">
        <v>-8.5120546643561103E-5</v>
      </c>
      <c r="BV45" s="117">
        <v>2.4382748290221E-6</v>
      </c>
      <c r="BW45" s="118">
        <v>-1.1516871555861799E-4</v>
      </c>
      <c r="BX45" s="118">
        <v>3.4366948033435102E-4</v>
      </c>
      <c r="BY45" s="117">
        <v>-2.5023463959901502E-6</v>
      </c>
      <c r="BZ45" s="117">
        <v>1.7784323342050499E-7</v>
      </c>
      <c r="CA45" s="117">
        <v>7.10134124366869E-5</v>
      </c>
      <c r="CB45" s="117">
        <v>5.4784938440062803E-5</v>
      </c>
      <c r="CC45" s="118">
        <v>6.4233112553891704E-4</v>
      </c>
      <c r="CD45" s="118">
        <v>1.28228136464483E-4</v>
      </c>
      <c r="CE45" s="117">
        <v>-8.4325499215472708E-6</v>
      </c>
      <c r="CF45" s="118">
        <v>8.8766269320453099E-4</v>
      </c>
      <c r="CG45" s="117">
        <v>-6.5583452352615596E-5</v>
      </c>
      <c r="CH45" s="118">
        <v>2.5843142967751801E-4</v>
      </c>
      <c r="CI45" s="118">
        <v>-5.8711306743521703E-4</v>
      </c>
      <c r="CJ45" s="118">
        <v>3.7451773074570201E-4</v>
      </c>
      <c r="CK45" s="119">
        <v>-1.2081026833518401E-4</v>
      </c>
    </row>
    <row r="46" spans="2:89" s="12" customFormat="1" ht="15.75" x14ac:dyDescent="0.25">
      <c r="B46" s="16" t="s">
        <v>145</v>
      </c>
      <c r="C46" s="1">
        <f>INDEX(Input_Cases!$B:$C,MATCH('GS Male Homo'!$B46,Input_Cases!$B:$B,0),2)</f>
        <v>0</v>
      </c>
      <c r="D46" s="7"/>
      <c r="E46" s="50"/>
      <c r="F46" s="7"/>
      <c r="G46" s="205"/>
      <c r="H46" s="7" t="s">
        <v>132</v>
      </c>
      <c r="I46" s="22">
        <f t="shared" si="4"/>
        <v>0</v>
      </c>
      <c r="J46" s="23">
        <v>0</v>
      </c>
      <c r="L46" s="7" t="str">
        <f t="shared" si="2"/>
        <v/>
      </c>
      <c r="M46" s="7" t="str">
        <f t="shared" si="3"/>
        <v>X</v>
      </c>
      <c r="N46" s="12">
        <v>0</v>
      </c>
      <c r="O46" s="128"/>
      <c r="P46" s="117">
        <v>0</v>
      </c>
      <c r="Q46" s="117">
        <v>0</v>
      </c>
      <c r="R46" s="117">
        <v>0</v>
      </c>
      <c r="S46" s="117">
        <v>0</v>
      </c>
      <c r="T46" s="117">
        <v>0</v>
      </c>
      <c r="U46" s="118">
        <v>0</v>
      </c>
      <c r="V46" s="117">
        <v>0</v>
      </c>
      <c r="W46" s="117">
        <v>0</v>
      </c>
      <c r="X46" s="117">
        <v>0</v>
      </c>
      <c r="Y46" s="117">
        <v>0</v>
      </c>
      <c r="Z46" s="117">
        <v>0</v>
      </c>
      <c r="AA46" s="117">
        <v>0</v>
      </c>
      <c r="AB46" s="117">
        <v>0</v>
      </c>
      <c r="AC46" s="118">
        <v>0</v>
      </c>
      <c r="AD46" s="117">
        <v>0</v>
      </c>
      <c r="AE46" s="117">
        <v>0</v>
      </c>
      <c r="AF46" s="117">
        <v>0</v>
      </c>
      <c r="AG46" s="117">
        <v>0</v>
      </c>
      <c r="AH46" s="117">
        <v>0</v>
      </c>
      <c r="AI46" s="118">
        <v>0</v>
      </c>
      <c r="AJ46" s="118">
        <v>0</v>
      </c>
      <c r="AK46" s="118">
        <v>0</v>
      </c>
      <c r="AL46" s="118">
        <v>0</v>
      </c>
      <c r="AM46" s="118">
        <v>0</v>
      </c>
      <c r="AN46" s="118">
        <v>0</v>
      </c>
      <c r="AO46" s="118">
        <v>0</v>
      </c>
      <c r="AP46" s="118">
        <v>0</v>
      </c>
      <c r="AQ46" s="118">
        <v>0</v>
      </c>
      <c r="AR46" s="117">
        <v>0</v>
      </c>
      <c r="AS46" s="118">
        <v>0</v>
      </c>
      <c r="AT46" s="117">
        <v>0</v>
      </c>
      <c r="AU46" s="118">
        <v>0</v>
      </c>
      <c r="AV46" s="118">
        <v>0</v>
      </c>
      <c r="AW46" s="117">
        <v>0</v>
      </c>
      <c r="AX46" s="117">
        <v>0</v>
      </c>
      <c r="AY46" s="118">
        <v>0</v>
      </c>
      <c r="AZ46" s="118">
        <v>0</v>
      </c>
      <c r="BA46" s="117">
        <v>0</v>
      </c>
      <c r="BB46" s="117">
        <v>0</v>
      </c>
      <c r="BC46" s="117">
        <v>0</v>
      </c>
      <c r="BD46" s="117">
        <v>0</v>
      </c>
      <c r="BE46" s="117">
        <v>0</v>
      </c>
      <c r="BF46" s="117">
        <v>0</v>
      </c>
      <c r="BG46" s="117">
        <v>0</v>
      </c>
      <c r="BH46" s="118">
        <v>0</v>
      </c>
      <c r="BI46" s="117">
        <v>0</v>
      </c>
      <c r="BJ46" s="117">
        <v>0</v>
      </c>
      <c r="BK46" s="117">
        <v>0</v>
      </c>
      <c r="BL46" s="117">
        <v>0</v>
      </c>
      <c r="BM46" s="117">
        <v>0</v>
      </c>
      <c r="BN46" s="117">
        <v>0</v>
      </c>
      <c r="BO46" s="117">
        <v>0</v>
      </c>
      <c r="BP46" s="117">
        <v>0</v>
      </c>
      <c r="BQ46" s="117">
        <v>0</v>
      </c>
      <c r="BR46" s="117">
        <v>0</v>
      </c>
      <c r="BS46" s="117">
        <v>0</v>
      </c>
      <c r="BT46" s="117">
        <v>0</v>
      </c>
      <c r="BU46" s="117">
        <v>0</v>
      </c>
      <c r="BV46" s="117">
        <v>0</v>
      </c>
      <c r="BW46" s="118">
        <v>0</v>
      </c>
      <c r="BX46" s="118">
        <v>0</v>
      </c>
      <c r="BY46" s="117">
        <v>0</v>
      </c>
      <c r="BZ46" s="117">
        <v>0</v>
      </c>
      <c r="CA46" s="117">
        <v>0</v>
      </c>
      <c r="CB46" s="117">
        <v>0</v>
      </c>
      <c r="CC46" s="118">
        <v>0</v>
      </c>
      <c r="CD46" s="118">
        <v>0</v>
      </c>
      <c r="CE46" s="117">
        <v>0</v>
      </c>
      <c r="CF46" s="118">
        <v>0</v>
      </c>
      <c r="CG46" s="117">
        <v>0</v>
      </c>
      <c r="CH46" s="118">
        <v>0</v>
      </c>
      <c r="CI46" s="118">
        <v>0</v>
      </c>
      <c r="CJ46" s="118">
        <v>0</v>
      </c>
      <c r="CK46" s="119">
        <v>0</v>
      </c>
    </row>
    <row r="47" spans="2:89" s="12" customFormat="1" ht="15.75" x14ac:dyDescent="0.25">
      <c r="B47" s="16" t="s">
        <v>82</v>
      </c>
      <c r="C47" s="1">
        <f>INDEX(Input_Cases!$B:$C,MATCH('GS Male Homo'!$B47,Input_Cases!$B:$B,0),2)</f>
        <v>0</v>
      </c>
      <c r="D47" s="7"/>
      <c r="E47" s="50"/>
      <c r="F47" s="7"/>
      <c r="G47" s="205"/>
      <c r="H47" s="7" t="s">
        <v>45</v>
      </c>
      <c r="I47" s="22">
        <f t="shared" si="4"/>
        <v>0</v>
      </c>
      <c r="J47" s="23">
        <v>3.9011108967570598</v>
      </c>
      <c r="L47" s="7" t="str">
        <f t="shared" si="2"/>
        <v>X</v>
      </c>
      <c r="M47" s="7" t="str">
        <f t="shared" si="3"/>
        <v>X</v>
      </c>
      <c r="N47" s="12" t="str">
        <v>Can</v>
      </c>
      <c r="O47" s="128" t="s">
        <v>45</v>
      </c>
      <c r="P47" s="118">
        <v>2.20730062280501E-4</v>
      </c>
      <c r="Q47" s="118">
        <v>2.5487212304903398E-3</v>
      </c>
      <c r="R47" s="117">
        <v>-5.9781055334967798E-5</v>
      </c>
      <c r="S47" s="118">
        <v>1.94297290968741E-4</v>
      </c>
      <c r="T47" s="118">
        <v>-1.03980792455043E-4</v>
      </c>
      <c r="U47" s="118">
        <v>-1.6528528151808601E-4</v>
      </c>
      <c r="V47" s="117">
        <v>4.90360167226186E-5</v>
      </c>
      <c r="W47" s="117">
        <v>-6.8334638990987794E-5</v>
      </c>
      <c r="X47" s="118">
        <v>2.5847817844530901E-4</v>
      </c>
      <c r="Y47" s="118">
        <v>3.4342145041992998E-4</v>
      </c>
      <c r="Z47" s="118">
        <v>2.1277015614131601E-4</v>
      </c>
      <c r="AA47" s="117">
        <v>-7.9092911032318196E-5</v>
      </c>
      <c r="AB47" s="117">
        <v>4.7979839825916698E-5</v>
      </c>
      <c r="AC47" s="118">
        <v>8.2189056748608095E-4</v>
      </c>
      <c r="AD47" s="118">
        <v>1.35868588580963E-4</v>
      </c>
      <c r="AE47" s="117">
        <v>4.1662659398154902E-5</v>
      </c>
      <c r="AF47" s="117">
        <v>5.2636799823451002E-5</v>
      </c>
      <c r="AG47" s="118">
        <v>1.3605883786719499E-4</v>
      </c>
      <c r="AH47" s="118">
        <v>1.2419592518140801E-4</v>
      </c>
      <c r="AI47" s="118">
        <v>-2.4200780966101101E-3</v>
      </c>
      <c r="AJ47" s="118">
        <v>5.3019244063370503E-3</v>
      </c>
      <c r="AK47" s="118">
        <v>0</v>
      </c>
      <c r="AL47" s="118">
        <v>-6.4718762629158702E-3</v>
      </c>
      <c r="AM47" s="118">
        <v>0</v>
      </c>
      <c r="AN47" s="118">
        <v>-1.0211196589611699E-4</v>
      </c>
      <c r="AO47" s="118">
        <v>0</v>
      </c>
      <c r="AP47" s="118">
        <v>4.02889876951271E-2</v>
      </c>
      <c r="AQ47" s="118">
        <v>0</v>
      </c>
      <c r="AR47" s="118">
        <v>-7.9527053565328198E-4</v>
      </c>
      <c r="AS47" s="117">
        <v>-5.6016474406841102E-5</v>
      </c>
      <c r="AT47" s="118">
        <v>-4.9040295039404203E-4</v>
      </c>
      <c r="AU47" s="118">
        <v>5.5878942334545E-3</v>
      </c>
      <c r="AV47" s="118">
        <v>0</v>
      </c>
      <c r="AW47" s="118">
        <v>-4.2833283952196603E-3</v>
      </c>
      <c r="AX47" s="118">
        <v>0</v>
      </c>
      <c r="AY47" s="118">
        <v>-2.1269697746914399E-4</v>
      </c>
      <c r="AZ47" s="118">
        <v>-7.8434833964174E-4</v>
      </c>
      <c r="BA47" s="118">
        <v>-6.6271101422046299E-4</v>
      </c>
      <c r="BB47" s="118">
        <v>0</v>
      </c>
      <c r="BC47" s="118">
        <v>0</v>
      </c>
      <c r="BD47" s="118">
        <v>0</v>
      </c>
      <c r="BE47" s="118">
        <v>0</v>
      </c>
      <c r="BF47" s="118">
        <v>-3.6697806950766802E-4</v>
      </c>
      <c r="BG47" s="118">
        <v>-1.09935510434259E-4</v>
      </c>
      <c r="BH47" s="118">
        <v>-1.1713701088536001E-3</v>
      </c>
      <c r="BI47" s="118">
        <v>-5.6563988199337303E-4</v>
      </c>
      <c r="BJ47" s="118">
        <v>2.1769532673840599E-3</v>
      </c>
      <c r="BK47" s="118">
        <v>9.0737631067534102E-4</v>
      </c>
      <c r="BL47" s="118">
        <v>1.50670798362652E-3</v>
      </c>
      <c r="BM47" s="117">
        <v>-3.31763138115465E-5</v>
      </c>
      <c r="BN47" s="118">
        <v>4.9043988516690197E-4</v>
      </c>
      <c r="BO47" s="118">
        <v>1.1041028778406099E-3</v>
      </c>
      <c r="BP47" s="118">
        <v>1.33328392641403E-4</v>
      </c>
      <c r="BQ47" s="117">
        <v>5.8630008311640899E-5</v>
      </c>
      <c r="BR47" s="117">
        <v>3.4526015059245803E-5</v>
      </c>
      <c r="BS47" s="118">
        <v>4.8962485929511502E-4</v>
      </c>
      <c r="BT47" s="117">
        <v>4.7910494942003303E-5</v>
      </c>
      <c r="BU47" s="118">
        <v>-1.01301528692857E-4</v>
      </c>
      <c r="BV47" s="118">
        <v>-6.4952111527007605E-4</v>
      </c>
      <c r="BW47" s="118">
        <v>-2.27543045706922E-4</v>
      </c>
      <c r="BX47" s="118">
        <v>8.8807670873936701E-4</v>
      </c>
      <c r="BY47" s="118">
        <v>-2.6861975721694702E-4</v>
      </c>
      <c r="BZ47" s="117">
        <v>-3.5087756522659098E-5</v>
      </c>
      <c r="CA47" s="117">
        <v>1.35613105702721E-5</v>
      </c>
      <c r="CB47" s="118">
        <v>-1.5521921656929999E-4</v>
      </c>
      <c r="CC47" s="118">
        <v>2.8594024220268098E-3</v>
      </c>
      <c r="CD47" s="118">
        <v>-5.1186782271292204E-4</v>
      </c>
      <c r="CE47" s="117">
        <v>-1.1359645401070401E-5</v>
      </c>
      <c r="CF47" s="118">
        <v>-8.3328136609654604E-4</v>
      </c>
      <c r="CG47" s="117">
        <v>-3.6234967982502902E-5</v>
      </c>
      <c r="CH47" s="118">
        <v>1.88195269811335E-4</v>
      </c>
      <c r="CI47" s="118">
        <v>4.5253791883702E-3</v>
      </c>
      <c r="CJ47" s="118">
        <v>-1.5785603914756901E-3</v>
      </c>
      <c r="CK47" s="119">
        <v>-7.8171907164461107E-3</v>
      </c>
    </row>
    <row r="48" spans="2:89" s="12" customFormat="1" ht="15.75" x14ac:dyDescent="0.25">
      <c r="B48" s="16" t="s">
        <v>83</v>
      </c>
      <c r="C48" s="1">
        <f>INDEX(Input_Cases!$B:$C,MATCH('GS Male Homo'!$B48,Input_Cases!$B:$B,0),2)</f>
        <v>0</v>
      </c>
      <c r="D48" s="7"/>
      <c r="E48" s="50"/>
      <c r="F48" s="7"/>
      <c r="G48" s="205"/>
      <c r="H48" s="7" t="s">
        <v>47</v>
      </c>
      <c r="I48" s="22">
        <f t="shared" si="4"/>
        <v>0</v>
      </c>
      <c r="J48" s="23">
        <v>0</v>
      </c>
      <c r="L48" s="7" t="str">
        <f t="shared" si="2"/>
        <v/>
      </c>
      <c r="M48" s="7" t="str">
        <f t="shared" si="3"/>
        <v>X</v>
      </c>
      <c r="N48" s="12">
        <v>0</v>
      </c>
      <c r="O48" s="128"/>
      <c r="P48" s="118">
        <v>0</v>
      </c>
      <c r="Q48" s="118">
        <v>0</v>
      </c>
      <c r="R48" s="117">
        <v>0</v>
      </c>
      <c r="S48" s="118">
        <v>0</v>
      </c>
      <c r="T48" s="118">
        <v>0</v>
      </c>
      <c r="U48" s="118">
        <v>0</v>
      </c>
      <c r="V48" s="117">
        <v>0</v>
      </c>
      <c r="W48" s="117">
        <v>0</v>
      </c>
      <c r="X48" s="118">
        <v>0</v>
      </c>
      <c r="Y48" s="118">
        <v>0</v>
      </c>
      <c r="Z48" s="118">
        <v>0</v>
      </c>
      <c r="AA48" s="117">
        <v>0</v>
      </c>
      <c r="AB48" s="117">
        <v>0</v>
      </c>
      <c r="AC48" s="118">
        <v>0</v>
      </c>
      <c r="AD48" s="118">
        <v>0</v>
      </c>
      <c r="AE48" s="117">
        <v>0</v>
      </c>
      <c r="AF48" s="117">
        <v>0</v>
      </c>
      <c r="AG48" s="118">
        <v>0</v>
      </c>
      <c r="AH48" s="118">
        <v>0</v>
      </c>
      <c r="AI48" s="118">
        <v>0</v>
      </c>
      <c r="AJ48" s="118">
        <v>0</v>
      </c>
      <c r="AK48" s="118">
        <v>0</v>
      </c>
      <c r="AL48" s="118">
        <v>0</v>
      </c>
      <c r="AM48" s="118">
        <v>0</v>
      </c>
      <c r="AN48" s="118">
        <v>0</v>
      </c>
      <c r="AO48" s="118">
        <v>0</v>
      </c>
      <c r="AP48" s="118">
        <v>0</v>
      </c>
      <c r="AQ48" s="118">
        <v>0</v>
      </c>
      <c r="AR48" s="118">
        <v>0</v>
      </c>
      <c r="AS48" s="117">
        <v>0</v>
      </c>
      <c r="AT48" s="118">
        <v>0</v>
      </c>
      <c r="AU48" s="118">
        <v>0</v>
      </c>
      <c r="AV48" s="118">
        <v>0</v>
      </c>
      <c r="AW48" s="118">
        <v>0</v>
      </c>
      <c r="AX48" s="118">
        <v>0</v>
      </c>
      <c r="AY48" s="118">
        <v>0</v>
      </c>
      <c r="AZ48" s="118">
        <v>0</v>
      </c>
      <c r="BA48" s="118">
        <v>0</v>
      </c>
      <c r="BB48" s="118">
        <v>0</v>
      </c>
      <c r="BC48" s="118">
        <v>0</v>
      </c>
      <c r="BD48" s="118">
        <v>0</v>
      </c>
      <c r="BE48" s="118">
        <v>0</v>
      </c>
      <c r="BF48" s="118">
        <v>0</v>
      </c>
      <c r="BG48" s="118">
        <v>0</v>
      </c>
      <c r="BH48" s="118">
        <v>0</v>
      </c>
      <c r="BI48" s="118">
        <v>0</v>
      </c>
      <c r="BJ48" s="118">
        <v>0</v>
      </c>
      <c r="BK48" s="118">
        <v>0</v>
      </c>
      <c r="BL48" s="118">
        <v>0</v>
      </c>
      <c r="BM48" s="117">
        <v>0</v>
      </c>
      <c r="BN48" s="118">
        <v>0</v>
      </c>
      <c r="BO48" s="118">
        <v>0</v>
      </c>
      <c r="BP48" s="118">
        <v>0</v>
      </c>
      <c r="BQ48" s="117">
        <v>0</v>
      </c>
      <c r="BR48" s="117">
        <v>0</v>
      </c>
      <c r="BS48" s="118">
        <v>0</v>
      </c>
      <c r="BT48" s="117">
        <v>0</v>
      </c>
      <c r="BU48" s="118">
        <v>0</v>
      </c>
      <c r="BV48" s="118">
        <v>0</v>
      </c>
      <c r="BW48" s="118">
        <v>0</v>
      </c>
      <c r="BX48" s="118">
        <v>0</v>
      </c>
      <c r="BY48" s="118">
        <v>0</v>
      </c>
      <c r="BZ48" s="117">
        <v>0</v>
      </c>
      <c r="CA48" s="117">
        <v>0</v>
      </c>
      <c r="CB48" s="118">
        <v>0</v>
      </c>
      <c r="CC48" s="118">
        <v>0</v>
      </c>
      <c r="CD48" s="118">
        <v>0</v>
      </c>
      <c r="CE48" s="117">
        <v>0</v>
      </c>
      <c r="CF48" s="118">
        <v>0</v>
      </c>
      <c r="CG48" s="117">
        <v>0</v>
      </c>
      <c r="CH48" s="118">
        <v>0</v>
      </c>
      <c r="CI48" s="118">
        <v>0</v>
      </c>
      <c r="CJ48" s="118">
        <v>0</v>
      </c>
      <c r="CK48" s="119">
        <v>0</v>
      </c>
    </row>
    <row r="49" spans="2:89" s="12" customFormat="1" ht="15.75" x14ac:dyDescent="0.25">
      <c r="B49" s="16" t="s">
        <v>84</v>
      </c>
      <c r="C49" s="1">
        <f>INDEX(Input_Cases!$B:$C,MATCH('GS Male Homo'!$B49,Input_Cases!$B:$B,0),2)</f>
        <v>0</v>
      </c>
      <c r="D49" s="7"/>
      <c r="E49" s="50"/>
      <c r="F49" s="7"/>
      <c r="G49" s="205"/>
      <c r="H49" s="7" t="s">
        <v>49</v>
      </c>
      <c r="I49" s="22">
        <f t="shared" si="4"/>
        <v>0</v>
      </c>
      <c r="J49" s="23">
        <v>1.0479945638693</v>
      </c>
      <c r="L49" s="7" t="str">
        <f t="shared" si="2"/>
        <v>X</v>
      </c>
      <c r="M49" s="7" t="str">
        <f t="shared" si="3"/>
        <v>X</v>
      </c>
      <c r="N49" s="12" t="str">
        <v>CLD</v>
      </c>
      <c r="O49" s="128" t="s">
        <v>49</v>
      </c>
      <c r="P49" s="117">
        <v>1.10845654304844E-6</v>
      </c>
      <c r="Q49" s="118">
        <v>2.44130935437636E-4</v>
      </c>
      <c r="R49" s="117">
        <v>-6.4942203689223899E-6</v>
      </c>
      <c r="S49" s="117">
        <v>-5.9787225672372501E-5</v>
      </c>
      <c r="T49" s="118">
        <v>-1.71192815664322E-4</v>
      </c>
      <c r="U49" s="118">
        <v>-3.69625372396105E-4</v>
      </c>
      <c r="V49" s="117">
        <v>-3.7049465676838999E-5</v>
      </c>
      <c r="W49" s="117">
        <v>-2.5660424833811002E-5</v>
      </c>
      <c r="X49" s="117">
        <v>2.8289712183391301E-5</v>
      </c>
      <c r="Y49" s="118">
        <v>1.14336305706116E-4</v>
      </c>
      <c r="Z49" s="118">
        <v>1.6625767123637001E-4</v>
      </c>
      <c r="AA49" s="117">
        <v>-2.6101955160050499E-5</v>
      </c>
      <c r="AB49" s="117">
        <v>9.3130796676558905E-6</v>
      </c>
      <c r="AC49" s="118">
        <v>-3.4300411700376301E-4</v>
      </c>
      <c r="AD49" s="117">
        <v>1.7092458971876399E-5</v>
      </c>
      <c r="AE49" s="117">
        <v>-5.2950577948029596E-6</v>
      </c>
      <c r="AF49" s="118">
        <v>-1.09343230310434E-4</v>
      </c>
      <c r="AG49" s="118">
        <v>1.8330824041644099E-4</v>
      </c>
      <c r="AH49" s="118">
        <v>1.40848365294499E-4</v>
      </c>
      <c r="AI49" s="118">
        <v>9.7386043874433503E-4</v>
      </c>
      <c r="AJ49" s="118">
        <v>-1.2183414631077899E-3</v>
      </c>
      <c r="AK49" s="118">
        <v>0</v>
      </c>
      <c r="AL49" s="118">
        <v>1.9054071902682101E-3</v>
      </c>
      <c r="AM49" s="118">
        <v>0</v>
      </c>
      <c r="AN49" s="117">
        <v>6.2617221775458295E-5</v>
      </c>
      <c r="AO49" s="117">
        <v>0</v>
      </c>
      <c r="AP49" s="118">
        <v>-7.9527053565328404E-4</v>
      </c>
      <c r="AQ49" s="118">
        <v>0</v>
      </c>
      <c r="AR49" s="118">
        <v>1.4148254999104199E-2</v>
      </c>
      <c r="AS49" s="118">
        <v>1.3376308733175699E-4</v>
      </c>
      <c r="AT49" s="118">
        <v>2.6061986763295498E-4</v>
      </c>
      <c r="AU49" s="118">
        <v>4.5044524969247199E-4</v>
      </c>
      <c r="AV49" s="118">
        <v>0</v>
      </c>
      <c r="AW49" s="117">
        <v>7.2071448264618995E-5</v>
      </c>
      <c r="AX49" s="117">
        <v>0</v>
      </c>
      <c r="AY49" s="117">
        <v>7.4161659265509504E-5</v>
      </c>
      <c r="AZ49" s="118">
        <v>-2.00830157271364E-4</v>
      </c>
      <c r="BA49" s="117">
        <v>-9.53922891725093E-5</v>
      </c>
      <c r="BB49" s="117">
        <v>0</v>
      </c>
      <c r="BC49" s="117">
        <v>0</v>
      </c>
      <c r="BD49" s="117">
        <v>0</v>
      </c>
      <c r="BE49" s="117">
        <v>0</v>
      </c>
      <c r="BF49" s="118">
        <v>1.11073303037159E-4</v>
      </c>
      <c r="BG49" s="118">
        <v>-1.20324771462761E-2</v>
      </c>
      <c r="BH49" s="117">
        <v>1.95357198857268E-5</v>
      </c>
      <c r="BI49" s="117">
        <v>1.08653247804293E-5</v>
      </c>
      <c r="BJ49" s="118">
        <v>-2.2001388832817501E-4</v>
      </c>
      <c r="BK49" s="117">
        <v>-3.6937701817530701E-5</v>
      </c>
      <c r="BL49" s="117">
        <v>6.3882444919656899E-5</v>
      </c>
      <c r="BM49" s="117">
        <v>9.5918761149045998E-6</v>
      </c>
      <c r="BN49" s="118">
        <v>3.5699145640861199E-4</v>
      </c>
      <c r="BO49" s="118">
        <v>-3.5648590515214098E-4</v>
      </c>
      <c r="BP49" s="117">
        <v>-9.3400655624610103E-6</v>
      </c>
      <c r="BQ49" s="117">
        <v>8.4755573767886895E-7</v>
      </c>
      <c r="BR49" s="117">
        <v>-1.1821676616937801E-5</v>
      </c>
      <c r="BS49" s="118">
        <v>-6.21443474059906E-3</v>
      </c>
      <c r="BT49" s="117">
        <v>-2.4287995396978601E-5</v>
      </c>
      <c r="BU49" s="118">
        <v>1.3923315888583301E-4</v>
      </c>
      <c r="BV49" s="118">
        <v>5.1311015044300701E-4</v>
      </c>
      <c r="BW49" s="118">
        <v>1.8280392581415599E-4</v>
      </c>
      <c r="BX49" s="118">
        <v>-1.3460222593620599E-3</v>
      </c>
      <c r="BY49" s="118">
        <v>-1.42992778384456E-4</v>
      </c>
      <c r="BZ49" s="117">
        <v>-3.8969903349653101E-6</v>
      </c>
      <c r="CA49" s="118">
        <v>1.11944741871313E-4</v>
      </c>
      <c r="CB49" s="118">
        <v>-4.82895444881537E-4</v>
      </c>
      <c r="CC49" s="118">
        <v>3.1198957318035603E-4</v>
      </c>
      <c r="CD49" s="118">
        <v>-1.64461064743116E-3</v>
      </c>
      <c r="CE49" s="117">
        <v>1.60201058038327E-6</v>
      </c>
      <c r="CF49" s="118">
        <v>-1.09270143809906E-4</v>
      </c>
      <c r="CG49" s="118">
        <v>-1.9952170791284101E-4</v>
      </c>
      <c r="CH49" s="118">
        <v>6.1395417406027802E-4</v>
      </c>
      <c r="CI49" s="118">
        <v>-1.0719936748114001E-2</v>
      </c>
      <c r="CJ49" s="118">
        <v>-1.7068769821785201E-4</v>
      </c>
      <c r="CK49" s="119">
        <v>3.4771200355891702E-4</v>
      </c>
    </row>
    <row r="50" spans="2:89" s="12" customFormat="1" ht="15.75" x14ac:dyDescent="0.25">
      <c r="B50" s="16" t="s">
        <v>85</v>
      </c>
      <c r="C50" s="1">
        <f>INDEX(Input_Cases!$B:$C,MATCH('GS Male Homo'!$B50,Input_Cases!$B:$B,0),2)</f>
        <v>0</v>
      </c>
      <c r="D50" s="7"/>
      <c r="E50" s="50"/>
      <c r="F50" s="7"/>
      <c r="G50" s="205"/>
      <c r="H50" s="7" t="s">
        <v>51</v>
      </c>
      <c r="I50" s="22">
        <f t="shared" si="4"/>
        <v>0</v>
      </c>
      <c r="J50" s="23">
        <v>0.286936299703905</v>
      </c>
      <c r="L50" s="7" t="str">
        <f t="shared" si="2"/>
        <v>X</v>
      </c>
      <c r="M50" s="7" t="str">
        <f t="shared" si="3"/>
        <v>X</v>
      </c>
      <c r="N50" s="12" t="str">
        <v>COP</v>
      </c>
      <c r="O50" s="128" t="s">
        <v>51</v>
      </c>
      <c r="P50" s="117">
        <v>-5.92926925886827E-7</v>
      </c>
      <c r="Q50" s="118">
        <v>3.5763791065669697E-4</v>
      </c>
      <c r="R50" s="117">
        <v>-8.1415453727134903E-5</v>
      </c>
      <c r="S50" s="117">
        <v>4.89910882193016E-5</v>
      </c>
      <c r="T50" s="117">
        <v>-8.5332206160005803E-5</v>
      </c>
      <c r="U50" s="118">
        <v>-1.69723215466249E-4</v>
      </c>
      <c r="V50" s="117">
        <v>-2.8647023938513602E-5</v>
      </c>
      <c r="W50" s="117">
        <v>-2.70749074398146E-5</v>
      </c>
      <c r="X50" s="117">
        <v>-5.2921427425387602E-5</v>
      </c>
      <c r="Y50" s="117">
        <v>-9.9957518723090596E-5</v>
      </c>
      <c r="Z50" s="118">
        <v>1.3095497299158299E-4</v>
      </c>
      <c r="AA50" s="117">
        <v>-6.3295251222456205E-5</v>
      </c>
      <c r="AB50" s="117">
        <v>1.21546006141408E-5</v>
      </c>
      <c r="AC50" s="118">
        <v>6.6588276081419498E-4</v>
      </c>
      <c r="AD50" s="118">
        <v>8.5500202339484595E-4</v>
      </c>
      <c r="AE50" s="118">
        <v>-1.01175341729627E-4</v>
      </c>
      <c r="AF50" s="117">
        <v>-3.0827759892322103E-5</v>
      </c>
      <c r="AG50" s="117">
        <v>9.67677988740963E-5</v>
      </c>
      <c r="AH50" s="118">
        <v>1.21056839284379E-4</v>
      </c>
      <c r="AI50" s="118">
        <v>-1.5151094740699901E-4</v>
      </c>
      <c r="AJ50" s="118">
        <v>-2.8381274333172201E-4</v>
      </c>
      <c r="AK50" s="118">
        <v>0</v>
      </c>
      <c r="AL50" s="118">
        <v>-1.63321822834375E-3</v>
      </c>
      <c r="AM50" s="118">
        <v>0</v>
      </c>
      <c r="AN50" s="118">
        <v>-3.5990624905615499E-4</v>
      </c>
      <c r="AO50" s="118">
        <v>0</v>
      </c>
      <c r="AP50" s="117">
        <v>-5.60164744067445E-5</v>
      </c>
      <c r="AQ50" s="117">
        <v>0</v>
      </c>
      <c r="AR50" s="118">
        <v>1.3376308733175699E-4</v>
      </c>
      <c r="AS50" s="118">
        <v>5.7271879628541999E-3</v>
      </c>
      <c r="AT50" s="118">
        <v>-6.3158376227227797E-4</v>
      </c>
      <c r="AU50" s="118">
        <v>3.5289026309454302E-4</v>
      </c>
      <c r="AV50" s="118">
        <v>0</v>
      </c>
      <c r="AW50" s="118">
        <v>-2.42661926233904E-4</v>
      </c>
      <c r="AX50" s="118">
        <v>0</v>
      </c>
      <c r="AY50" s="118">
        <v>-1.7696582569238999E-4</v>
      </c>
      <c r="AZ50" s="118">
        <v>-1.5301388535002199E-4</v>
      </c>
      <c r="BA50" s="118">
        <v>-1.5079352966954499E-4</v>
      </c>
      <c r="BB50" s="118">
        <v>0</v>
      </c>
      <c r="BC50" s="118">
        <v>0</v>
      </c>
      <c r="BD50" s="118">
        <v>0</v>
      </c>
      <c r="BE50" s="118">
        <v>0</v>
      </c>
      <c r="BF50" s="118">
        <v>-3.8068935586566601E-4</v>
      </c>
      <c r="BG50" s="118">
        <v>-1.3939686806402099E-4</v>
      </c>
      <c r="BH50" s="117">
        <v>2.28466316637646E-5</v>
      </c>
      <c r="BI50" s="117">
        <v>5.6893296672780704E-7</v>
      </c>
      <c r="BJ50" s="118">
        <v>-1.05435014558489E-4</v>
      </c>
      <c r="BK50" s="118">
        <v>1.09183026131838E-4</v>
      </c>
      <c r="BL50" s="118">
        <v>-2.38384721216396E-4</v>
      </c>
      <c r="BM50" s="117">
        <v>4.5525276716411202E-6</v>
      </c>
      <c r="BN50" s="117">
        <v>-2.2605660742615699E-5</v>
      </c>
      <c r="BO50" s="117">
        <v>-3.2451751257568597E-5</v>
      </c>
      <c r="BP50" s="117">
        <v>-5.3945847359577199E-5</v>
      </c>
      <c r="BQ50" s="117">
        <v>1.1305693574396001E-6</v>
      </c>
      <c r="BR50" s="117">
        <v>1.47969682990744E-6</v>
      </c>
      <c r="BS50" s="117">
        <v>4.14564898828565E-5</v>
      </c>
      <c r="BT50" s="117">
        <v>5.1408785225363099E-6</v>
      </c>
      <c r="BU50" s="118">
        <v>2.0158651860164101E-4</v>
      </c>
      <c r="BV50" s="118">
        <v>-2.8381977178063499E-4</v>
      </c>
      <c r="BW50" s="118">
        <v>-5.3974174291325895E-4</v>
      </c>
      <c r="BX50" s="118">
        <v>-3.4945392169446403E-4</v>
      </c>
      <c r="BY50" s="117">
        <v>-4.39754773990048E-5</v>
      </c>
      <c r="BZ50" s="117">
        <v>-6.0488282561065097E-6</v>
      </c>
      <c r="CA50" s="118">
        <v>1.7816937700886E-4</v>
      </c>
      <c r="CB50" s="118">
        <v>-1.8652701050978499E-4</v>
      </c>
      <c r="CC50" s="118">
        <v>1.05074358722815E-3</v>
      </c>
      <c r="CD50" s="118">
        <v>-4.1142420969361601E-4</v>
      </c>
      <c r="CE50" s="117">
        <v>-1.0141121750474199E-5</v>
      </c>
      <c r="CF50" s="118">
        <v>-3.2774219875894499E-3</v>
      </c>
      <c r="CG50" s="118">
        <v>-5.4781209675828701E-3</v>
      </c>
      <c r="CH50" s="118">
        <v>-2.7581223594264298E-4</v>
      </c>
      <c r="CI50" s="117">
        <v>-1.8034510793701001E-5</v>
      </c>
      <c r="CJ50" s="118">
        <v>-3.0280974182281999E-3</v>
      </c>
      <c r="CK50" s="120">
        <v>-8.0548638396903905E-5</v>
      </c>
    </row>
    <row r="51" spans="2:89" s="12" customFormat="1" ht="15.75" x14ac:dyDescent="0.25">
      <c r="B51" s="16" t="s">
        <v>86</v>
      </c>
      <c r="C51" s="1">
        <f>INDEX(Input_Cases!$B:$C,MATCH('GS Male Homo'!$B51,Input_Cases!$B:$B,0),2)</f>
        <v>0</v>
      </c>
      <c r="D51" s="7"/>
      <c r="E51" s="50"/>
      <c r="F51" s="7"/>
      <c r="G51" s="205"/>
      <c r="H51" s="7" t="s">
        <v>52</v>
      </c>
      <c r="I51" s="22">
        <f t="shared" si="4"/>
        <v>0</v>
      </c>
      <c r="J51" s="23">
        <v>-0.40660014500978497</v>
      </c>
      <c r="L51" s="7" t="str">
        <f t="shared" si="2"/>
        <v>X</v>
      </c>
      <c r="M51" s="7" t="str">
        <f t="shared" si="3"/>
        <v>X</v>
      </c>
      <c r="N51" s="12" t="str">
        <v>CS</v>
      </c>
      <c r="O51" s="128" t="s">
        <v>52</v>
      </c>
      <c r="P51" s="117">
        <v>-1.42636270966074E-5</v>
      </c>
      <c r="Q51" s="117">
        <v>-4.8382443520804798E-5</v>
      </c>
      <c r="R51" s="117">
        <v>3.74265067158458E-5</v>
      </c>
      <c r="S51" s="117">
        <v>3.1759338719526303E-5</v>
      </c>
      <c r="T51" s="118">
        <v>-2.4321266271194199E-4</v>
      </c>
      <c r="U51" s="118">
        <v>1.68160114921926E-4</v>
      </c>
      <c r="V51" s="117">
        <v>1.6276041349347799E-5</v>
      </c>
      <c r="W51" s="118">
        <v>1.01079584804517E-4</v>
      </c>
      <c r="X51" s="118">
        <v>-1.01766124212698E-4</v>
      </c>
      <c r="Y51" s="118">
        <v>-1.9128905829641501E-4</v>
      </c>
      <c r="Z51" s="117">
        <v>-8.3010131624232396E-7</v>
      </c>
      <c r="AA51" s="118">
        <v>-2.5088097630919802E-4</v>
      </c>
      <c r="AB51" s="118">
        <v>1.9133733383221499E-4</v>
      </c>
      <c r="AC51" s="118">
        <v>3.5418819654948097E-4</v>
      </c>
      <c r="AD51" s="117">
        <v>-6.7800449687280395E-5</v>
      </c>
      <c r="AE51" s="118">
        <v>3.0468632685300102E-4</v>
      </c>
      <c r="AF51" s="117">
        <v>-1.99529644810441E-5</v>
      </c>
      <c r="AG51" s="118">
        <v>1.2858378889270199E-4</v>
      </c>
      <c r="AH51" s="117">
        <v>1.09406859384133E-5</v>
      </c>
      <c r="AI51" s="118">
        <v>-2.0644427068654001E-3</v>
      </c>
      <c r="AJ51" s="118">
        <v>-8.6382459548897303E-4</v>
      </c>
      <c r="AK51" s="118">
        <v>0</v>
      </c>
      <c r="AL51" s="118">
        <v>1.1505490785636301E-3</v>
      </c>
      <c r="AM51" s="118">
        <v>0</v>
      </c>
      <c r="AN51" s="117">
        <v>3.1416362803222901E-5</v>
      </c>
      <c r="AO51" s="117">
        <v>0</v>
      </c>
      <c r="AP51" s="118">
        <v>-4.9040295039401796E-4</v>
      </c>
      <c r="AQ51" s="118">
        <v>0</v>
      </c>
      <c r="AR51" s="118">
        <v>2.6061986763294798E-4</v>
      </c>
      <c r="AS51" s="118">
        <v>-6.3158376227227505E-4</v>
      </c>
      <c r="AT51" s="118">
        <v>2.2537726623571001E-2</v>
      </c>
      <c r="AU51" s="118">
        <v>2.3115143768870399E-4</v>
      </c>
      <c r="AV51" s="118">
        <v>0</v>
      </c>
      <c r="AW51" s="118">
        <v>-1.73950463481116E-3</v>
      </c>
      <c r="AX51" s="118">
        <v>0</v>
      </c>
      <c r="AY51" s="118">
        <v>2.62035103431173E-4</v>
      </c>
      <c r="AZ51" s="118">
        <v>1.7874778540837499E-4</v>
      </c>
      <c r="BA51" s="118">
        <v>2.06915623354164E-4</v>
      </c>
      <c r="BB51" s="118">
        <v>0</v>
      </c>
      <c r="BC51" s="118">
        <v>0</v>
      </c>
      <c r="BD51" s="118">
        <v>0</v>
      </c>
      <c r="BE51" s="118">
        <v>0</v>
      </c>
      <c r="BF51" s="118">
        <v>-5.3876516699630597E-4</v>
      </c>
      <c r="BG51" s="118">
        <v>-5.51165928947134E-4</v>
      </c>
      <c r="BH51" s="118">
        <v>3.5481967161870198E-4</v>
      </c>
      <c r="BI51" s="117">
        <v>8.4680820373764996E-6</v>
      </c>
      <c r="BJ51" s="118">
        <v>-2.6530067451776803E-4</v>
      </c>
      <c r="BK51" s="118">
        <v>-1.39428168093035E-4</v>
      </c>
      <c r="BL51" s="118">
        <v>-2.13549298111548E-4</v>
      </c>
      <c r="BM51" s="117">
        <v>2.0708901306001901E-5</v>
      </c>
      <c r="BN51" s="118">
        <v>-2.4933612620126001E-4</v>
      </c>
      <c r="BO51" s="118">
        <v>-1.6680162014670599E-4</v>
      </c>
      <c r="BP51" s="118">
        <v>-2.6528087110528801E-4</v>
      </c>
      <c r="BQ51" s="117">
        <v>2.2739599321688699E-5</v>
      </c>
      <c r="BR51" s="117">
        <v>2.9406330237492001E-5</v>
      </c>
      <c r="BS51" s="118">
        <v>-1.60961530830484E-3</v>
      </c>
      <c r="BT51" s="117">
        <v>-3.5693002074484801E-6</v>
      </c>
      <c r="BU51" s="118">
        <v>-2.00682666272259E-4</v>
      </c>
      <c r="BV51" s="118">
        <v>4.56683987706924E-4</v>
      </c>
      <c r="BW51" s="118">
        <v>2.7791536876145502E-4</v>
      </c>
      <c r="BX51" s="117">
        <v>-9.3112778470357701E-5</v>
      </c>
      <c r="BY51" s="117">
        <v>-1.16597588932553E-5</v>
      </c>
      <c r="BZ51" s="117">
        <v>3.2424357433645598E-6</v>
      </c>
      <c r="CA51" s="118">
        <v>-9.11186820545646E-4</v>
      </c>
      <c r="CB51" s="118">
        <v>2.5120298119944403E-4</v>
      </c>
      <c r="CC51" s="118">
        <v>-7.8816296074702699E-4</v>
      </c>
      <c r="CD51" s="118">
        <v>3.9180066497120298E-4</v>
      </c>
      <c r="CE51" s="117">
        <v>-1.6789223549546899E-6</v>
      </c>
      <c r="CF51" s="118">
        <v>1.9184448748970899E-4</v>
      </c>
      <c r="CG51" s="118">
        <v>4.7357429298992203E-4</v>
      </c>
      <c r="CH51" s="117">
        <v>9.9512774529264704E-5</v>
      </c>
      <c r="CI51" s="117">
        <v>-2.8825950751614501E-5</v>
      </c>
      <c r="CJ51" s="118">
        <v>4.0286063704755598E-4</v>
      </c>
      <c r="CK51" s="119">
        <v>-4.4974842838965001E-4</v>
      </c>
    </row>
    <row r="52" spans="2:89" s="12" customFormat="1" ht="15.75" x14ac:dyDescent="0.25">
      <c r="B52" s="16" t="s">
        <v>87</v>
      </c>
      <c r="C52" s="1">
        <f>INDEX(Input_Cases!$B:$C,MATCH('GS Male Homo'!$B52,Input_Cases!$B:$B,0),2)</f>
        <v>0</v>
      </c>
      <c r="D52" s="7"/>
      <c r="E52" s="50"/>
      <c r="F52" s="7"/>
      <c r="G52" s="205"/>
      <c r="H52" s="7" t="s">
        <v>76</v>
      </c>
      <c r="I52" s="22">
        <f t="shared" si="4"/>
        <v>0</v>
      </c>
      <c r="J52" s="23">
        <v>3.92658414252293</v>
      </c>
      <c r="L52" s="7" t="str">
        <f t="shared" si="2"/>
        <v>X</v>
      </c>
      <c r="M52" s="7" t="str">
        <f t="shared" si="3"/>
        <v>X</v>
      </c>
      <c r="N52" s="12" t="str">
        <v>CyF</v>
      </c>
      <c r="O52" s="128" t="s">
        <v>76</v>
      </c>
      <c r="P52" s="117">
        <v>4.4269507754222103E-5</v>
      </c>
      <c r="Q52" s="118">
        <v>-1.7063727608105401E-3</v>
      </c>
      <c r="R52" s="118">
        <v>2.5631689931559701E-4</v>
      </c>
      <c r="S52" s="117">
        <v>8.9120962843803006E-5</v>
      </c>
      <c r="T52" s="118">
        <v>4.3552925227452498E-4</v>
      </c>
      <c r="U52" s="118">
        <v>6.0939423443449805E-4</v>
      </c>
      <c r="V52" s="118">
        <v>6.8830676648398703E-4</v>
      </c>
      <c r="W52" s="117">
        <v>4.1658019373081901E-5</v>
      </c>
      <c r="X52" s="118">
        <v>1.4636691890255701E-4</v>
      </c>
      <c r="Y52" s="118">
        <v>-1.8484913262715999E-4</v>
      </c>
      <c r="Z52" s="118">
        <v>3.2738100681872198E-4</v>
      </c>
      <c r="AA52" s="118">
        <v>6.5431677455799202E-4</v>
      </c>
      <c r="AB52" s="118">
        <v>-5.1817426302340605E-4</v>
      </c>
      <c r="AC52" s="118">
        <v>3.2679157900170901E-3</v>
      </c>
      <c r="AD52" s="118">
        <v>3.5350634313971501E-4</v>
      </c>
      <c r="AE52" s="118">
        <v>2.6692049088470699E-4</v>
      </c>
      <c r="AF52" s="118">
        <v>2.7217139481648401E-4</v>
      </c>
      <c r="AG52" s="118">
        <v>4.2424683395032999E-4</v>
      </c>
      <c r="AH52" s="117">
        <v>5.26697307355707E-5</v>
      </c>
      <c r="AI52" s="118">
        <v>2.6091989773946501E-3</v>
      </c>
      <c r="AJ52" s="118">
        <v>-4.6555433059781697E-3</v>
      </c>
      <c r="AK52" s="118">
        <v>0</v>
      </c>
      <c r="AL52" s="118">
        <v>5.9146281522526696E-3</v>
      </c>
      <c r="AM52" s="118">
        <v>0</v>
      </c>
      <c r="AN52" s="118">
        <v>-1.5564444472547501E-4</v>
      </c>
      <c r="AO52" s="118">
        <v>0</v>
      </c>
      <c r="AP52" s="118">
        <v>5.5878942334525198E-3</v>
      </c>
      <c r="AQ52" s="118">
        <v>0</v>
      </c>
      <c r="AR52" s="118">
        <v>4.5044524969250799E-4</v>
      </c>
      <c r="AS52" s="118">
        <v>3.5289026309441601E-4</v>
      </c>
      <c r="AT52" s="118">
        <v>2.31151437687825E-4</v>
      </c>
      <c r="AU52" s="118">
        <v>0.50692448882147301</v>
      </c>
      <c r="AV52" s="118">
        <v>0</v>
      </c>
      <c r="AW52" s="118">
        <v>-7.0194172988249197E-3</v>
      </c>
      <c r="AX52" s="118">
        <v>0</v>
      </c>
      <c r="AY52" s="118">
        <v>9.5255962462227595E-4</v>
      </c>
      <c r="AZ52" s="118">
        <v>-1.7446348078015801E-3</v>
      </c>
      <c r="BA52" s="118">
        <v>3.5435705570349203E-4</v>
      </c>
      <c r="BB52" s="118">
        <v>0</v>
      </c>
      <c r="BC52" s="118">
        <v>0</v>
      </c>
      <c r="BD52" s="118">
        <v>0</v>
      </c>
      <c r="BE52" s="118">
        <v>0</v>
      </c>
      <c r="BF52" s="118">
        <v>7.3923386703128699E-4</v>
      </c>
      <c r="BG52" s="118">
        <v>6.6079103703791796E-4</v>
      </c>
      <c r="BH52" s="118">
        <v>4.4258164756454501E-4</v>
      </c>
      <c r="BI52" s="117">
        <v>-7.0690583366864E-5</v>
      </c>
      <c r="BJ52" s="117">
        <v>4.1128553648203499E-5</v>
      </c>
      <c r="BK52" s="118">
        <v>-5.9015823106431495E-4</v>
      </c>
      <c r="BL52" s="118">
        <v>5.9710117486736001E-4</v>
      </c>
      <c r="BM52" s="117">
        <v>6.9860474800067005E-5</v>
      </c>
      <c r="BN52" s="118">
        <v>2.8883557648034402E-4</v>
      </c>
      <c r="BO52" s="118">
        <v>1.09811952331028E-4</v>
      </c>
      <c r="BP52" s="118">
        <v>-6.8112547161674195E-4</v>
      </c>
      <c r="BQ52" s="117">
        <v>9.1003575719902804E-5</v>
      </c>
      <c r="BR52" s="117">
        <v>-3.26353667789821E-5</v>
      </c>
      <c r="BS52" s="118">
        <v>-7.6461919368962501E-4</v>
      </c>
      <c r="BT52" s="117">
        <v>-4.68756813982632E-5</v>
      </c>
      <c r="BU52" s="118">
        <v>1.32350049083852E-3</v>
      </c>
      <c r="BV52" s="118">
        <v>2.67658346956056E-4</v>
      </c>
      <c r="BW52" s="118">
        <v>-3.5016509368413699E-3</v>
      </c>
      <c r="BX52" s="118">
        <v>8.7776260341354605E-4</v>
      </c>
      <c r="BY52" s="117">
        <v>5.56399585809478E-5</v>
      </c>
      <c r="BZ52" s="117">
        <v>1.7851003285538199E-5</v>
      </c>
      <c r="CA52" s="118">
        <v>-7.5209208100135904E-4</v>
      </c>
      <c r="CB52" s="118">
        <v>3.5740509807730603E-4</v>
      </c>
      <c r="CC52" s="118">
        <v>-2.3927357134414001E-3</v>
      </c>
      <c r="CD52" s="118">
        <v>-1.1746238431592901E-3</v>
      </c>
      <c r="CE52" s="117">
        <v>-4.15622824933108E-5</v>
      </c>
      <c r="CF52" s="118">
        <v>-6.7964463604830699E-4</v>
      </c>
      <c r="CG52" s="118">
        <v>-3.1489024565636397E-4</v>
      </c>
      <c r="CH52" s="118">
        <v>3.2668334816156599E-3</v>
      </c>
      <c r="CI52" s="118">
        <v>2.05460179802037E-4</v>
      </c>
      <c r="CJ52" s="118">
        <v>-1.14837900452333E-3</v>
      </c>
      <c r="CK52" s="119">
        <v>-5.4888923561668599E-4</v>
      </c>
    </row>
    <row r="53" spans="2:89" s="12" customFormat="1" x14ac:dyDescent="0.25">
      <c r="B53" s="13" t="s">
        <v>146</v>
      </c>
      <c r="C53" s="1">
        <f>INDEX(Input_Cases!$B:$C,MATCH('GS Male Homo'!$B53,Input_Cases!$B:$B,0),2)</f>
        <v>0</v>
      </c>
      <c r="E53" s="14"/>
      <c r="G53" s="205"/>
      <c r="H53" s="7" t="s">
        <v>131</v>
      </c>
      <c r="I53" s="22">
        <f t="shared" si="4"/>
        <v>0</v>
      </c>
      <c r="J53" s="23">
        <v>0</v>
      </c>
      <c r="L53" s="7" t="str">
        <f t="shared" ref="L53:L84" si="5">IF(H53=O53,"X","")</f>
        <v/>
      </c>
      <c r="M53" s="7" t="str">
        <f t="shared" si="3"/>
        <v>X</v>
      </c>
      <c r="N53" s="12">
        <v>0</v>
      </c>
      <c r="O53" s="128"/>
      <c r="P53" s="117">
        <v>0</v>
      </c>
      <c r="Q53" s="118">
        <v>0</v>
      </c>
      <c r="R53" s="118">
        <v>0</v>
      </c>
      <c r="S53" s="117">
        <v>0</v>
      </c>
      <c r="T53" s="118">
        <v>0</v>
      </c>
      <c r="U53" s="118">
        <v>0</v>
      </c>
      <c r="V53" s="118">
        <v>0</v>
      </c>
      <c r="W53" s="117">
        <v>0</v>
      </c>
      <c r="X53" s="118">
        <v>0</v>
      </c>
      <c r="Y53" s="118">
        <v>0</v>
      </c>
      <c r="Z53" s="118">
        <v>0</v>
      </c>
      <c r="AA53" s="118">
        <v>0</v>
      </c>
      <c r="AB53" s="118">
        <v>0</v>
      </c>
      <c r="AC53" s="118">
        <v>0</v>
      </c>
      <c r="AD53" s="118">
        <v>0</v>
      </c>
      <c r="AE53" s="118">
        <v>0</v>
      </c>
      <c r="AF53" s="118">
        <v>0</v>
      </c>
      <c r="AG53" s="118">
        <v>0</v>
      </c>
      <c r="AH53" s="117">
        <v>0</v>
      </c>
      <c r="AI53" s="118">
        <v>0</v>
      </c>
      <c r="AJ53" s="118">
        <v>0</v>
      </c>
      <c r="AK53" s="118">
        <v>0</v>
      </c>
      <c r="AL53" s="118">
        <v>0</v>
      </c>
      <c r="AM53" s="118">
        <v>0</v>
      </c>
      <c r="AN53" s="118">
        <v>0</v>
      </c>
      <c r="AO53" s="118">
        <v>0</v>
      </c>
      <c r="AP53" s="118">
        <v>0</v>
      </c>
      <c r="AQ53" s="118">
        <v>0</v>
      </c>
      <c r="AR53" s="118">
        <v>0</v>
      </c>
      <c r="AS53" s="118">
        <v>0</v>
      </c>
      <c r="AT53" s="118">
        <v>0</v>
      </c>
      <c r="AU53" s="118">
        <v>0</v>
      </c>
      <c r="AV53" s="118">
        <v>0</v>
      </c>
      <c r="AW53" s="118">
        <v>0</v>
      </c>
      <c r="AX53" s="118">
        <v>0</v>
      </c>
      <c r="AY53" s="118">
        <v>0</v>
      </c>
      <c r="AZ53" s="118">
        <v>0</v>
      </c>
      <c r="BA53" s="118">
        <v>0</v>
      </c>
      <c r="BB53" s="118">
        <v>0</v>
      </c>
      <c r="BC53" s="118">
        <v>0</v>
      </c>
      <c r="BD53" s="118">
        <v>0</v>
      </c>
      <c r="BE53" s="118">
        <v>0</v>
      </c>
      <c r="BF53" s="118">
        <v>0</v>
      </c>
      <c r="BG53" s="118">
        <v>0</v>
      </c>
      <c r="BH53" s="118">
        <v>0</v>
      </c>
      <c r="BI53" s="117">
        <v>0</v>
      </c>
      <c r="BJ53" s="117">
        <v>0</v>
      </c>
      <c r="BK53" s="118">
        <v>0</v>
      </c>
      <c r="BL53" s="118">
        <v>0</v>
      </c>
      <c r="BM53" s="117">
        <v>0</v>
      </c>
      <c r="BN53" s="118">
        <v>0</v>
      </c>
      <c r="BO53" s="118">
        <v>0</v>
      </c>
      <c r="BP53" s="118">
        <v>0</v>
      </c>
      <c r="BQ53" s="117">
        <v>0</v>
      </c>
      <c r="BR53" s="117">
        <v>0</v>
      </c>
      <c r="BS53" s="118">
        <v>0</v>
      </c>
      <c r="BT53" s="117">
        <v>0</v>
      </c>
      <c r="BU53" s="118">
        <v>0</v>
      </c>
      <c r="BV53" s="118">
        <v>0</v>
      </c>
      <c r="BW53" s="118">
        <v>0</v>
      </c>
      <c r="BX53" s="118">
        <v>0</v>
      </c>
      <c r="BY53" s="117">
        <v>0</v>
      </c>
      <c r="BZ53" s="117">
        <v>0</v>
      </c>
      <c r="CA53" s="118">
        <v>0</v>
      </c>
      <c r="CB53" s="118">
        <v>0</v>
      </c>
      <c r="CC53" s="118">
        <v>0</v>
      </c>
      <c r="CD53" s="118">
        <v>0</v>
      </c>
      <c r="CE53" s="117">
        <v>0</v>
      </c>
      <c r="CF53" s="118">
        <v>0</v>
      </c>
      <c r="CG53" s="118">
        <v>0</v>
      </c>
      <c r="CH53" s="118">
        <v>0</v>
      </c>
      <c r="CI53" s="118">
        <v>0</v>
      </c>
      <c r="CJ53" s="118">
        <v>0</v>
      </c>
      <c r="CK53" s="119">
        <v>0</v>
      </c>
    </row>
    <row r="54" spans="2:89" s="12" customFormat="1" ht="15.75" x14ac:dyDescent="0.25">
      <c r="B54" s="16" t="s">
        <v>88</v>
      </c>
      <c r="C54" s="1">
        <f>INDEX(Input_Cases!$B:$C,MATCH('GS Male Homo'!$B54,Input_Cases!$B:$B,0),2)</f>
        <v>0</v>
      </c>
      <c r="D54" s="7"/>
      <c r="E54" s="50"/>
      <c r="F54" s="7"/>
      <c r="G54" s="205"/>
      <c r="H54" s="7" t="s">
        <v>53</v>
      </c>
      <c r="I54" s="22">
        <f t="shared" si="4"/>
        <v>0</v>
      </c>
      <c r="J54" s="23">
        <v>-1.2393018549891099</v>
      </c>
      <c r="L54" s="7" t="str">
        <f t="shared" si="5"/>
        <v>X</v>
      </c>
      <c r="M54" s="7" t="str">
        <f t="shared" si="3"/>
        <v>X</v>
      </c>
      <c r="N54" s="12" t="str">
        <v>Dem</v>
      </c>
      <c r="O54" s="128" t="s">
        <v>53</v>
      </c>
      <c r="P54" s="118">
        <v>1.71417041696894E-4</v>
      </c>
      <c r="Q54" s="118">
        <v>2.3085186355713298E-3</v>
      </c>
      <c r="R54" s="117">
        <v>7.3606494912705395E-5</v>
      </c>
      <c r="S54" s="117">
        <v>7.5237309786371304E-5</v>
      </c>
      <c r="T54" s="117">
        <v>-7.1288925810694505E-5</v>
      </c>
      <c r="U54" s="118">
        <v>-1.65673899629184E-4</v>
      </c>
      <c r="V54" s="118">
        <v>-5.2928402987631495E-4</v>
      </c>
      <c r="W54" s="118">
        <v>-2.8903690449219599E-4</v>
      </c>
      <c r="X54" s="117">
        <v>-5.9846640924957302E-5</v>
      </c>
      <c r="Y54" s="117">
        <v>6.45826418794977E-5</v>
      </c>
      <c r="Z54" s="118">
        <v>1.0655619230508E-4</v>
      </c>
      <c r="AA54" s="118">
        <v>-2.2177407189434201E-4</v>
      </c>
      <c r="AB54" s="117">
        <v>1.38376756138623E-5</v>
      </c>
      <c r="AC54" s="118">
        <v>-5.5193483911401202E-4</v>
      </c>
      <c r="AD54" s="118">
        <v>-1.4566530692700501E-4</v>
      </c>
      <c r="AE54" s="117">
        <v>-5.6297391374369199E-5</v>
      </c>
      <c r="AF54" s="118">
        <v>1.2433999132852101E-4</v>
      </c>
      <c r="AG54" s="118">
        <v>3.0374014769172001E-4</v>
      </c>
      <c r="AH54" s="118">
        <v>4.3602815328703398E-4</v>
      </c>
      <c r="AI54" s="118">
        <v>-4.2560087530313703E-3</v>
      </c>
      <c r="AJ54" s="118">
        <v>2.9840512130623002E-3</v>
      </c>
      <c r="AK54" s="118">
        <v>0</v>
      </c>
      <c r="AL54" s="118">
        <v>-1.0606380633078999E-2</v>
      </c>
      <c r="AM54" s="118">
        <v>0</v>
      </c>
      <c r="AN54" s="117">
        <v>-9.1341312024975605E-5</v>
      </c>
      <c r="AO54" s="117">
        <v>0</v>
      </c>
      <c r="AP54" s="118">
        <v>-4.2833283952197704E-3</v>
      </c>
      <c r="AQ54" s="118">
        <v>0</v>
      </c>
      <c r="AR54" s="117">
        <v>7.2071448264671606E-5</v>
      </c>
      <c r="AS54" s="118">
        <v>-2.4266192623387199E-4</v>
      </c>
      <c r="AT54" s="118">
        <v>-1.7395046348111999E-3</v>
      </c>
      <c r="AU54" s="118">
        <v>-7.0194172988433702E-3</v>
      </c>
      <c r="AV54" s="118">
        <v>0</v>
      </c>
      <c r="AW54" s="118">
        <v>3.78149255856466E-2</v>
      </c>
      <c r="AX54" s="118">
        <v>0</v>
      </c>
      <c r="AY54" s="118">
        <v>-7.3063335282164002E-4</v>
      </c>
      <c r="AZ54" s="118">
        <v>-1.4677617264765999E-4</v>
      </c>
      <c r="BA54" s="118">
        <v>-5.1599916670284202E-4</v>
      </c>
      <c r="BB54" s="118">
        <v>0</v>
      </c>
      <c r="BC54" s="118">
        <v>0</v>
      </c>
      <c r="BD54" s="118">
        <v>0</v>
      </c>
      <c r="BE54" s="118">
        <v>0</v>
      </c>
      <c r="BF54" s="118">
        <v>3.4408356621113399E-4</v>
      </c>
      <c r="BG54" s="118">
        <v>-2.5762114912822098E-4</v>
      </c>
      <c r="BH54" s="118">
        <v>-1.4276507757312901E-4</v>
      </c>
      <c r="BI54" s="117">
        <v>5.4833517971765599E-5</v>
      </c>
      <c r="BJ54" s="118">
        <v>-2.7003615481284898E-4</v>
      </c>
      <c r="BK54" s="118">
        <v>3.4354825523868202E-4</v>
      </c>
      <c r="BL54" s="118">
        <v>-1.8235531931505401E-4</v>
      </c>
      <c r="BM54" s="117">
        <v>-6.0002287975776898E-5</v>
      </c>
      <c r="BN54" s="118">
        <v>5.0364879268209096E-4</v>
      </c>
      <c r="BO54" s="118">
        <v>-1.76345499278094E-4</v>
      </c>
      <c r="BP54" s="118">
        <v>7.8984743141253698E-4</v>
      </c>
      <c r="BQ54" s="118">
        <v>-5.16800419382807E-4</v>
      </c>
      <c r="BR54" s="117">
        <v>5.7328677891796202E-5</v>
      </c>
      <c r="BS54" s="118">
        <v>1.6388720204613301E-4</v>
      </c>
      <c r="BT54" s="117">
        <v>7.1818977333357699E-5</v>
      </c>
      <c r="BU54" s="118">
        <v>4.1458803044274503E-4</v>
      </c>
      <c r="BV54" s="118">
        <v>-6.8432151410105296E-4</v>
      </c>
      <c r="BW54" s="117">
        <v>-1.9558524150694302E-5</v>
      </c>
      <c r="BX54" s="118">
        <v>1.7397401496748099E-3</v>
      </c>
      <c r="BY54" s="118">
        <v>3.63686541436389E-4</v>
      </c>
      <c r="BZ54" s="117">
        <v>-3.0548460146093002E-5</v>
      </c>
      <c r="CA54" s="118">
        <v>5.3661712449685898E-4</v>
      </c>
      <c r="CB54" s="118">
        <v>4.9791052292706901E-4</v>
      </c>
      <c r="CC54" s="118">
        <v>5.3601807968083398E-3</v>
      </c>
      <c r="CD54" s="118">
        <v>1.4539715433718799E-3</v>
      </c>
      <c r="CE54" s="117">
        <v>1.13096972180032E-5</v>
      </c>
      <c r="CF54" s="118">
        <v>-6.2775301972863105E-4</v>
      </c>
      <c r="CG54" s="118">
        <v>1.36983179322672E-4</v>
      </c>
      <c r="CH54" s="118">
        <v>-2.8192266904557999E-3</v>
      </c>
      <c r="CI54" s="118">
        <v>1.9035126111402699E-3</v>
      </c>
      <c r="CJ54" s="118">
        <v>2.3092166024214602E-3</v>
      </c>
      <c r="CK54" s="119">
        <v>7.9515531048465901E-4</v>
      </c>
    </row>
    <row r="55" spans="2:89" s="12" customFormat="1" ht="15.75" x14ac:dyDescent="0.25">
      <c r="B55" s="16" t="s">
        <v>90</v>
      </c>
      <c r="C55" s="1">
        <f>INDEX(Input_Cases!$B:$C,MATCH('GS Male Homo'!$B55,Input_Cases!$B:$B,0),2)</f>
        <v>0</v>
      </c>
      <c r="D55" s="7"/>
      <c r="E55" s="50"/>
      <c r="F55" s="7"/>
      <c r="G55" s="205"/>
      <c r="H55" s="7" t="s">
        <v>55</v>
      </c>
      <c r="I55" s="22">
        <f t="shared" si="4"/>
        <v>0</v>
      </c>
      <c r="J55" s="23">
        <v>0</v>
      </c>
      <c r="L55" s="7" t="str">
        <f t="shared" si="5"/>
        <v/>
      </c>
      <c r="M55" s="7" t="str">
        <f t="shared" si="3"/>
        <v>X</v>
      </c>
      <c r="N55" s="12">
        <v>0</v>
      </c>
      <c r="O55" s="128"/>
      <c r="P55" s="118">
        <v>0</v>
      </c>
      <c r="Q55" s="118">
        <v>0</v>
      </c>
      <c r="R55" s="117">
        <v>0</v>
      </c>
      <c r="S55" s="117">
        <v>0</v>
      </c>
      <c r="T55" s="117">
        <v>0</v>
      </c>
      <c r="U55" s="118">
        <v>0</v>
      </c>
      <c r="V55" s="118">
        <v>0</v>
      </c>
      <c r="W55" s="118">
        <v>0</v>
      </c>
      <c r="X55" s="117">
        <v>0</v>
      </c>
      <c r="Y55" s="117">
        <v>0</v>
      </c>
      <c r="Z55" s="118">
        <v>0</v>
      </c>
      <c r="AA55" s="118">
        <v>0</v>
      </c>
      <c r="AB55" s="117">
        <v>0</v>
      </c>
      <c r="AC55" s="118">
        <v>0</v>
      </c>
      <c r="AD55" s="118">
        <v>0</v>
      </c>
      <c r="AE55" s="117">
        <v>0</v>
      </c>
      <c r="AF55" s="118">
        <v>0</v>
      </c>
      <c r="AG55" s="118">
        <v>0</v>
      </c>
      <c r="AH55" s="118">
        <v>0</v>
      </c>
      <c r="AI55" s="118">
        <v>0</v>
      </c>
      <c r="AJ55" s="118">
        <v>0</v>
      </c>
      <c r="AK55" s="118">
        <v>0</v>
      </c>
      <c r="AL55" s="118">
        <v>0</v>
      </c>
      <c r="AM55" s="118">
        <v>0</v>
      </c>
      <c r="AN55" s="117">
        <v>0</v>
      </c>
      <c r="AO55" s="117">
        <v>0</v>
      </c>
      <c r="AP55" s="118">
        <v>0</v>
      </c>
      <c r="AQ55" s="118">
        <v>0</v>
      </c>
      <c r="AR55" s="117">
        <v>0</v>
      </c>
      <c r="AS55" s="118">
        <v>0</v>
      </c>
      <c r="AT55" s="118">
        <v>0</v>
      </c>
      <c r="AU55" s="118">
        <v>0</v>
      </c>
      <c r="AV55" s="118">
        <v>0</v>
      </c>
      <c r="AW55" s="118">
        <v>0</v>
      </c>
      <c r="AX55" s="118">
        <v>0</v>
      </c>
      <c r="AY55" s="118">
        <v>0</v>
      </c>
      <c r="AZ55" s="118">
        <v>0</v>
      </c>
      <c r="BA55" s="118">
        <v>0</v>
      </c>
      <c r="BB55" s="118">
        <v>0</v>
      </c>
      <c r="BC55" s="118">
        <v>0</v>
      </c>
      <c r="BD55" s="118">
        <v>0</v>
      </c>
      <c r="BE55" s="118">
        <v>0</v>
      </c>
      <c r="BF55" s="118">
        <v>0</v>
      </c>
      <c r="BG55" s="118">
        <v>0</v>
      </c>
      <c r="BH55" s="118">
        <v>0</v>
      </c>
      <c r="BI55" s="117">
        <v>0</v>
      </c>
      <c r="BJ55" s="118">
        <v>0</v>
      </c>
      <c r="BK55" s="118">
        <v>0</v>
      </c>
      <c r="BL55" s="118">
        <v>0</v>
      </c>
      <c r="BM55" s="117">
        <v>0</v>
      </c>
      <c r="BN55" s="118">
        <v>0</v>
      </c>
      <c r="BO55" s="118">
        <v>0</v>
      </c>
      <c r="BP55" s="118">
        <v>0</v>
      </c>
      <c r="BQ55" s="118">
        <v>0</v>
      </c>
      <c r="BR55" s="117">
        <v>0</v>
      </c>
      <c r="BS55" s="118">
        <v>0</v>
      </c>
      <c r="BT55" s="117">
        <v>0</v>
      </c>
      <c r="BU55" s="118">
        <v>0</v>
      </c>
      <c r="BV55" s="118">
        <v>0</v>
      </c>
      <c r="BW55" s="117">
        <v>0</v>
      </c>
      <c r="BX55" s="118">
        <v>0</v>
      </c>
      <c r="BY55" s="118">
        <v>0</v>
      </c>
      <c r="BZ55" s="117">
        <v>0</v>
      </c>
      <c r="CA55" s="118">
        <v>0</v>
      </c>
      <c r="CB55" s="118">
        <v>0</v>
      </c>
      <c r="CC55" s="118">
        <v>0</v>
      </c>
      <c r="CD55" s="118">
        <v>0</v>
      </c>
      <c r="CE55" s="117">
        <v>0</v>
      </c>
      <c r="CF55" s="118">
        <v>0</v>
      </c>
      <c r="CG55" s="118">
        <v>0</v>
      </c>
      <c r="CH55" s="118">
        <v>0</v>
      </c>
      <c r="CI55" s="118">
        <v>0</v>
      </c>
      <c r="CJ55" s="118">
        <v>0</v>
      </c>
      <c r="CK55" s="119">
        <v>0</v>
      </c>
    </row>
    <row r="56" spans="2:89" s="12" customFormat="1" ht="15.75" x14ac:dyDescent="0.25">
      <c r="B56" s="16" t="s">
        <v>91</v>
      </c>
      <c r="C56" s="1">
        <f>INDEX(Input_Cases!$B:$C,MATCH('GS Male Homo'!$B56,Input_Cases!$B:$B,0),2)</f>
        <v>0</v>
      </c>
      <c r="D56" s="7"/>
      <c r="E56" s="50"/>
      <c r="F56" s="7"/>
      <c r="G56" s="205"/>
      <c r="H56" s="7" t="s">
        <v>56</v>
      </c>
      <c r="I56" s="22">
        <f t="shared" si="4"/>
        <v>0</v>
      </c>
      <c r="J56" s="23">
        <v>1.0924979357682401</v>
      </c>
      <c r="L56" s="7" t="str">
        <f t="shared" si="5"/>
        <v>X</v>
      </c>
      <c r="M56" s="7" t="str">
        <f t="shared" si="3"/>
        <v>X</v>
      </c>
      <c r="N56" s="12" t="str">
        <v>Hem</v>
      </c>
      <c r="O56" s="128" t="s">
        <v>56</v>
      </c>
      <c r="P56" s="117">
        <v>-9.8518464304898099E-6</v>
      </c>
      <c r="Q56" s="118">
        <v>-7.2036395148460596E-4</v>
      </c>
      <c r="R56" s="118">
        <v>-1.18184883684491E-4</v>
      </c>
      <c r="S56" s="117">
        <v>9.1983107630833699E-6</v>
      </c>
      <c r="T56" s="118">
        <v>2.8937589252275798E-4</v>
      </c>
      <c r="U56" s="118">
        <v>-6.3978197503941495E-4</v>
      </c>
      <c r="V56" s="117">
        <v>2.2588829175212999E-5</v>
      </c>
      <c r="W56" s="117">
        <v>-8.1782895890274398E-5</v>
      </c>
      <c r="X56" s="117">
        <v>8.1172021656459694E-5</v>
      </c>
      <c r="Y56" s="118">
        <v>-7.6164941623490796E-4</v>
      </c>
      <c r="Z56" s="118">
        <v>-1.1460940741948101E-4</v>
      </c>
      <c r="AA56" s="117">
        <v>-1.5380258523609901E-5</v>
      </c>
      <c r="AB56" s="117">
        <v>-8.9567739875873504E-5</v>
      </c>
      <c r="AC56" s="118">
        <v>3.6389578773750701E-3</v>
      </c>
      <c r="AD56" s="117">
        <v>3.0698007141197501E-5</v>
      </c>
      <c r="AE56" s="118">
        <v>-1.7280042060424799E-4</v>
      </c>
      <c r="AF56" s="117">
        <v>-4.4612012873727901E-5</v>
      </c>
      <c r="AG56" s="118">
        <v>2.34172406764864E-4</v>
      </c>
      <c r="AH56" s="118">
        <v>1.02810541789744E-4</v>
      </c>
      <c r="AI56" s="118">
        <v>1.5944075043329701E-3</v>
      </c>
      <c r="AJ56" s="118">
        <v>-1.5704516062404199E-3</v>
      </c>
      <c r="AK56" s="118">
        <v>0</v>
      </c>
      <c r="AL56" s="118">
        <v>1.19767985185128E-4</v>
      </c>
      <c r="AM56" s="118">
        <v>0</v>
      </c>
      <c r="AN56" s="118">
        <v>-2.1950411803953299E-4</v>
      </c>
      <c r="AO56" s="118">
        <v>0</v>
      </c>
      <c r="AP56" s="118">
        <v>-2.1269697746926101E-4</v>
      </c>
      <c r="AQ56" s="118">
        <v>0</v>
      </c>
      <c r="AR56" s="117">
        <v>7.4161659265514803E-5</v>
      </c>
      <c r="AS56" s="118">
        <v>-1.7696582569237901E-4</v>
      </c>
      <c r="AT56" s="118">
        <v>2.6203510343117197E-4</v>
      </c>
      <c r="AU56" s="118">
        <v>9.5255962462286099E-4</v>
      </c>
      <c r="AV56" s="118">
        <v>0</v>
      </c>
      <c r="AW56" s="118">
        <v>-7.3063335282169304E-4</v>
      </c>
      <c r="AX56" s="118">
        <v>0</v>
      </c>
      <c r="AY56" s="118">
        <v>3.5783240671160302E-2</v>
      </c>
      <c r="AZ56" s="118">
        <v>-2.7684490111973698E-4</v>
      </c>
      <c r="BA56" s="117">
        <v>-7.4023224778827705E-5</v>
      </c>
      <c r="BB56" s="117">
        <v>0</v>
      </c>
      <c r="BC56" s="117">
        <v>0</v>
      </c>
      <c r="BD56" s="117">
        <v>0</v>
      </c>
      <c r="BE56" s="117">
        <v>0</v>
      </c>
      <c r="BF56" s="118">
        <v>-2.6895572616318202E-4</v>
      </c>
      <c r="BG56" s="118">
        <v>1.4727350622203701E-4</v>
      </c>
      <c r="BH56" s="118">
        <v>4.9789324145341901E-4</v>
      </c>
      <c r="BI56" s="117">
        <v>4.9154578585563397E-6</v>
      </c>
      <c r="BJ56" s="118">
        <v>-1.7922785189703201E-4</v>
      </c>
      <c r="BK56" s="118">
        <v>-1.45987297553735E-4</v>
      </c>
      <c r="BL56" s="117">
        <v>1.34136500047834E-5</v>
      </c>
      <c r="BM56" s="117">
        <v>1.7662358518281399E-5</v>
      </c>
      <c r="BN56" s="117">
        <v>2.60333677843674E-5</v>
      </c>
      <c r="BO56" s="117">
        <v>7.66513582270804E-5</v>
      </c>
      <c r="BP56" s="117">
        <v>-8.0255457246880302E-5</v>
      </c>
      <c r="BQ56" s="117">
        <v>9.4309183053837606E-6</v>
      </c>
      <c r="BR56" s="117">
        <v>-1.9459316899066699E-5</v>
      </c>
      <c r="BS56" s="118">
        <v>-5.3318938414525705E-4</v>
      </c>
      <c r="BT56" s="117">
        <v>1.00888697193221E-5</v>
      </c>
      <c r="BU56" s="118">
        <v>2.7695964708673599E-4</v>
      </c>
      <c r="BV56" s="118">
        <v>2.28000220233054E-4</v>
      </c>
      <c r="BW56" s="118">
        <v>1.3109180398962499E-4</v>
      </c>
      <c r="BX56" s="118">
        <v>7.3620398097888401E-4</v>
      </c>
      <c r="BY56" s="118">
        <v>1.5925223655766999E-4</v>
      </c>
      <c r="BZ56" s="117">
        <v>8.1048819020563793E-6</v>
      </c>
      <c r="CA56" s="118">
        <v>-3.5725112724901698E-2</v>
      </c>
      <c r="CB56" s="118">
        <v>-1.39235797357749E-3</v>
      </c>
      <c r="CC56" s="118">
        <v>-8.7169638078788802E-4</v>
      </c>
      <c r="CD56" s="117">
        <v>6.2811976893156299E-5</v>
      </c>
      <c r="CE56" s="117">
        <v>-5.21401894104073E-5</v>
      </c>
      <c r="CF56" s="118">
        <v>-1.39755653721517E-4</v>
      </c>
      <c r="CG56" s="118">
        <v>4.5738452931317301E-4</v>
      </c>
      <c r="CH56" s="118">
        <v>7.9045676815437803E-4</v>
      </c>
      <c r="CI56" s="118">
        <v>-6.8178101201684799E-3</v>
      </c>
      <c r="CJ56" s="118">
        <v>3.9597847399477503E-4</v>
      </c>
      <c r="CK56" s="119">
        <v>6.1667806395462302E-4</v>
      </c>
    </row>
    <row r="57" spans="2:89" s="12" customFormat="1" ht="15.75" x14ac:dyDescent="0.25">
      <c r="B57" s="16" t="s">
        <v>92</v>
      </c>
      <c r="C57" s="1">
        <f>INDEX(Input_Cases!$B:$C,MATCH('GS Male Homo'!$B57,Input_Cases!$B:$B,0),2)</f>
        <v>0</v>
      </c>
      <c r="D57" s="7"/>
      <c r="E57" s="50"/>
      <c r="F57" s="7"/>
      <c r="G57" s="205"/>
      <c r="H57" s="7" t="s">
        <v>57</v>
      </c>
      <c r="I57" s="22">
        <f t="shared" si="4"/>
        <v>0</v>
      </c>
      <c r="J57" s="23">
        <v>1.3685332501227301</v>
      </c>
      <c r="L57" s="7" t="str">
        <f t="shared" si="5"/>
        <v>X</v>
      </c>
      <c r="M57" s="7" t="str">
        <f t="shared" si="3"/>
        <v>X</v>
      </c>
      <c r="N57" s="12" t="str">
        <v>HF</v>
      </c>
      <c r="O57" s="128" t="s">
        <v>57</v>
      </c>
      <c r="P57" s="117">
        <v>-2.5991354083234899E-5</v>
      </c>
      <c r="Q57" s="117">
        <v>6.1508507382085302E-5</v>
      </c>
      <c r="R57" s="117">
        <v>5.3012579415948901E-6</v>
      </c>
      <c r="S57" s="118">
        <v>-2.0261321145247999E-4</v>
      </c>
      <c r="T57" s="118">
        <v>2.52736335809175E-4</v>
      </c>
      <c r="U57" s="118">
        <v>2.9420405278091002E-4</v>
      </c>
      <c r="V57" s="117">
        <v>4.5669401625054902E-5</v>
      </c>
      <c r="W57" s="117">
        <v>-1.11701097721626E-5</v>
      </c>
      <c r="X57" s="117">
        <v>-9.0231049397420295E-7</v>
      </c>
      <c r="Y57" s="118">
        <v>-4.6612675006910598E-4</v>
      </c>
      <c r="Z57" s="118">
        <v>-8.0683365776524902E-4</v>
      </c>
      <c r="AA57" s="118">
        <v>1.2226415115476101E-4</v>
      </c>
      <c r="AB57" s="117">
        <v>2.3510020032840899E-5</v>
      </c>
      <c r="AC57" s="118">
        <v>3.0361353581472402E-4</v>
      </c>
      <c r="AD57" s="117">
        <v>1.88291829328676E-5</v>
      </c>
      <c r="AE57" s="117">
        <v>-6.7719160142734597E-5</v>
      </c>
      <c r="AF57" s="117">
        <v>8.4546888454957404E-5</v>
      </c>
      <c r="AG57" s="117">
        <v>4.0201583564646401E-6</v>
      </c>
      <c r="AH57" s="117">
        <v>5.3076477476739697E-5</v>
      </c>
      <c r="AI57" s="118">
        <v>-3.01153960875041E-3</v>
      </c>
      <c r="AJ57" s="118">
        <v>-8.5618148733204497E-4</v>
      </c>
      <c r="AK57" s="118">
        <v>0</v>
      </c>
      <c r="AL57" s="118">
        <v>5.2678100536978397E-4</v>
      </c>
      <c r="AM57" s="118">
        <v>0</v>
      </c>
      <c r="AN57" s="118">
        <v>-2.5758610011991997E-4</v>
      </c>
      <c r="AO57" s="118">
        <v>0</v>
      </c>
      <c r="AP57" s="118">
        <v>-7.8434833964172699E-4</v>
      </c>
      <c r="AQ57" s="118">
        <v>0</v>
      </c>
      <c r="AR57" s="118">
        <v>-2.0083015727136099E-4</v>
      </c>
      <c r="AS57" s="118">
        <v>-1.5301388535000701E-4</v>
      </c>
      <c r="AT57" s="118">
        <v>1.78747785408378E-4</v>
      </c>
      <c r="AU57" s="118">
        <v>-1.7446348078014901E-3</v>
      </c>
      <c r="AV57" s="118">
        <v>0</v>
      </c>
      <c r="AW57" s="118">
        <v>-1.4677617264777999E-4</v>
      </c>
      <c r="AX57" s="118">
        <v>0</v>
      </c>
      <c r="AY57" s="118">
        <v>-2.76844901119723E-4</v>
      </c>
      <c r="AZ57" s="118">
        <v>1.27045640078189E-2</v>
      </c>
      <c r="BA57" s="118">
        <v>8.0730874374825695E-4</v>
      </c>
      <c r="BB57" s="118">
        <v>0</v>
      </c>
      <c r="BC57" s="118">
        <v>0</v>
      </c>
      <c r="BD57" s="118">
        <v>0</v>
      </c>
      <c r="BE57" s="118">
        <v>0</v>
      </c>
      <c r="BF57" s="118">
        <v>2.0570286958946301E-4</v>
      </c>
      <c r="BG57" s="118">
        <v>-1.12985737407396E-4</v>
      </c>
      <c r="BH57" s="118">
        <v>-6.9094395322014904E-4</v>
      </c>
      <c r="BI57" s="117">
        <v>1.49713043862976E-5</v>
      </c>
      <c r="BJ57" s="118">
        <v>1.1983090313751501E-4</v>
      </c>
      <c r="BK57" s="118">
        <v>5.4407230153907696E-4</v>
      </c>
      <c r="BL57" s="118">
        <v>-3.48300879851462E-3</v>
      </c>
      <c r="BM57" s="117">
        <v>7.0134413408790797E-6</v>
      </c>
      <c r="BN57" s="117">
        <v>4.2163742579637303E-5</v>
      </c>
      <c r="BO57" s="118">
        <v>1.6773862285262E-4</v>
      </c>
      <c r="BP57" s="118">
        <v>7.69630435036705E-4</v>
      </c>
      <c r="BQ57" s="117">
        <v>4.55140162385675E-7</v>
      </c>
      <c r="BR57" s="117">
        <v>3.1983946296498303E-5</v>
      </c>
      <c r="BS57" s="118">
        <v>6.7744841930620899E-4</v>
      </c>
      <c r="BT57" s="117">
        <v>7.29272742705677E-6</v>
      </c>
      <c r="BU57" s="118">
        <v>-1.0575009493115E-2</v>
      </c>
      <c r="BV57" s="118">
        <v>1.69525968291499E-4</v>
      </c>
      <c r="BW57" s="118">
        <v>2.0741267934470701E-4</v>
      </c>
      <c r="BX57" s="118">
        <v>7.39393136176646E-4</v>
      </c>
      <c r="BY57" s="117">
        <v>6.9463038067687602E-5</v>
      </c>
      <c r="BZ57" s="117">
        <v>-9.7266034075033709E-7</v>
      </c>
      <c r="CA57" s="118">
        <v>3.9953015734505598E-4</v>
      </c>
      <c r="CB57" s="118">
        <v>1.46833307728478E-4</v>
      </c>
      <c r="CC57" s="118">
        <v>-1.36856950858674E-3</v>
      </c>
      <c r="CD57" s="118">
        <v>8.92605267633132E-4</v>
      </c>
      <c r="CE57" s="117">
        <v>-4.49624554941146E-6</v>
      </c>
      <c r="CF57" s="118">
        <v>-1.5244043379130899E-3</v>
      </c>
      <c r="CG57" s="118">
        <v>-1.18375108702681E-4</v>
      </c>
      <c r="CH57" s="118">
        <v>8.0738707559734101E-4</v>
      </c>
      <c r="CI57" s="118">
        <v>3.53029807199354E-4</v>
      </c>
      <c r="CJ57" s="118">
        <v>6.3408008888836604E-4</v>
      </c>
      <c r="CK57" s="119">
        <v>7.3572410329801E-4</v>
      </c>
    </row>
    <row r="58" spans="2:89" s="12" customFormat="1" ht="15.75" x14ac:dyDescent="0.25">
      <c r="B58" s="16" t="s">
        <v>93</v>
      </c>
      <c r="C58" s="1">
        <f>INDEX(Input_Cases!$B:$C,MATCH('GS Male Homo'!$B58,Input_Cases!$B:$B,0),2)</f>
        <v>0</v>
      </c>
      <c r="D58" s="7"/>
      <c r="E58" s="50"/>
      <c r="F58" s="7"/>
      <c r="G58" s="205"/>
      <c r="H58" s="7" t="s">
        <v>58</v>
      </c>
      <c r="I58" s="22">
        <f t="shared" si="4"/>
        <v>0</v>
      </c>
      <c r="J58" s="23">
        <v>0.51978602192861101</v>
      </c>
      <c r="L58" s="7" t="str">
        <f t="shared" si="5"/>
        <v>X</v>
      </c>
      <c r="M58" s="7" t="str">
        <f t="shared" si="3"/>
        <v>X</v>
      </c>
      <c r="N58" s="12" t="str">
        <v>Hyp</v>
      </c>
      <c r="O58" s="128" t="s">
        <v>58</v>
      </c>
      <c r="P58" s="117">
        <v>-5.2040622794410698E-5</v>
      </c>
      <c r="Q58" s="118">
        <v>-1.08226928677707E-4</v>
      </c>
      <c r="R58" s="117">
        <v>5.4426517690124703E-6</v>
      </c>
      <c r="S58" s="117">
        <v>1.1350588806125999E-5</v>
      </c>
      <c r="T58" s="117">
        <v>-3.36360635460705E-5</v>
      </c>
      <c r="U58" s="117">
        <v>9.1470247502541496E-5</v>
      </c>
      <c r="V58" s="118">
        <v>-1.3136223272711101E-4</v>
      </c>
      <c r="W58" s="118">
        <v>-1.41013406325398E-4</v>
      </c>
      <c r="X58" s="117">
        <v>-7.9088097921797202E-5</v>
      </c>
      <c r="Y58" s="117">
        <v>-9.38365219461151E-5</v>
      </c>
      <c r="Z58" s="118">
        <v>-1.3432946548307801E-4</v>
      </c>
      <c r="AA58" s="118">
        <v>-1.23594343283462E-4</v>
      </c>
      <c r="AB58" s="117">
        <v>-4.75655316365039E-5</v>
      </c>
      <c r="AC58" s="118">
        <v>-6.3528231792289703E-4</v>
      </c>
      <c r="AD58" s="118">
        <v>-1.39189009125554E-4</v>
      </c>
      <c r="AE58" s="117">
        <v>7.4583260328112204E-5</v>
      </c>
      <c r="AF58" s="118">
        <v>2.5731116742686201E-4</v>
      </c>
      <c r="AG58" s="117">
        <v>9.3555701794287906E-5</v>
      </c>
      <c r="AH58" s="117">
        <v>-3.5750164918661201E-5</v>
      </c>
      <c r="AI58" s="118">
        <v>-5.4645523922441605E-4</v>
      </c>
      <c r="AJ58" s="118">
        <v>-9.6666752505843796E-4</v>
      </c>
      <c r="AK58" s="118">
        <v>0</v>
      </c>
      <c r="AL58" s="118">
        <v>-1.3713644081578601E-3</v>
      </c>
      <c r="AM58" s="118">
        <v>0</v>
      </c>
      <c r="AN58" s="117">
        <v>-2.6862472735899801E-5</v>
      </c>
      <c r="AO58" s="117">
        <v>0</v>
      </c>
      <c r="AP58" s="118">
        <v>-6.6271101422041702E-4</v>
      </c>
      <c r="AQ58" s="118">
        <v>0</v>
      </c>
      <c r="AR58" s="117">
        <v>-9.5392289172515005E-5</v>
      </c>
      <c r="AS58" s="118">
        <v>-1.5079352966954E-4</v>
      </c>
      <c r="AT58" s="118">
        <v>2.0691562335416701E-4</v>
      </c>
      <c r="AU58" s="118">
        <v>3.5435705570376102E-4</v>
      </c>
      <c r="AV58" s="118">
        <v>0</v>
      </c>
      <c r="AW58" s="118">
        <v>-5.1599916670290501E-4</v>
      </c>
      <c r="AX58" s="118">
        <v>0</v>
      </c>
      <c r="AY58" s="117">
        <v>-7.4023224778823802E-5</v>
      </c>
      <c r="AZ58" s="118">
        <v>8.0730874374826205E-4</v>
      </c>
      <c r="BA58" s="118">
        <v>4.0763422705725602E-3</v>
      </c>
      <c r="BB58" s="118">
        <v>0</v>
      </c>
      <c r="BC58" s="118">
        <v>0</v>
      </c>
      <c r="BD58" s="118">
        <v>0</v>
      </c>
      <c r="BE58" s="118">
        <v>0</v>
      </c>
      <c r="BF58" s="118">
        <v>2.73864645311104E-4</v>
      </c>
      <c r="BG58" s="117">
        <v>-9.6238427386237304E-5</v>
      </c>
      <c r="BH58" s="118">
        <v>1.11634482891491E-3</v>
      </c>
      <c r="BI58" s="117">
        <v>3.5283104902833599E-5</v>
      </c>
      <c r="BJ58" s="118">
        <v>4.4079669682074002E-4</v>
      </c>
      <c r="BK58" s="118">
        <v>-3.1886074425383701E-3</v>
      </c>
      <c r="BL58" s="118">
        <v>5.6265812459530397E-4</v>
      </c>
      <c r="BM58" s="117">
        <v>3.3532412512559603E-5</v>
      </c>
      <c r="BN58" s="118">
        <v>-2.11128313046694E-3</v>
      </c>
      <c r="BO58" s="117">
        <v>6.6158460281164297E-5</v>
      </c>
      <c r="BP58" s="118">
        <v>-1.8109517407716E-3</v>
      </c>
      <c r="BQ58" s="117">
        <v>6.56183581389756E-6</v>
      </c>
      <c r="BR58" s="117">
        <v>6.2192337482685701E-6</v>
      </c>
      <c r="BS58" s="118">
        <v>3.9631172378471401E-4</v>
      </c>
      <c r="BT58" s="117">
        <v>1.6558166750939299E-5</v>
      </c>
      <c r="BU58" s="118">
        <v>-1.45214945192374E-3</v>
      </c>
      <c r="BV58" s="117">
        <v>5.83988280214952E-5</v>
      </c>
      <c r="BW58" s="118">
        <v>-1.5593073476119601E-4</v>
      </c>
      <c r="BX58" s="117">
        <v>-4.5609668847869501E-5</v>
      </c>
      <c r="BY58" s="117">
        <v>-1.07147837851373E-5</v>
      </c>
      <c r="BZ58" s="117">
        <v>1.5747915346481199E-6</v>
      </c>
      <c r="CA58" s="118">
        <v>1.27099620436816E-4</v>
      </c>
      <c r="CB58" s="118">
        <v>-3.0551672637784398E-4</v>
      </c>
      <c r="CC58" s="118">
        <v>-1.7904724595180999E-4</v>
      </c>
      <c r="CD58" s="118">
        <v>-5.2188732549867496E-4</v>
      </c>
      <c r="CE58" s="117">
        <v>7.10164376727772E-6</v>
      </c>
      <c r="CF58" s="117">
        <v>4.0067614479360997E-5</v>
      </c>
      <c r="CG58" s="117">
        <v>7.2312082731789404E-5</v>
      </c>
      <c r="CH58" s="118">
        <v>2.8265222410679903E-4</v>
      </c>
      <c r="CI58" s="118">
        <v>4.5348902235196902E-4</v>
      </c>
      <c r="CJ58" s="118">
        <v>-1.8682120733919301E-4</v>
      </c>
      <c r="CK58" s="119">
        <v>3.4861167713983701E-4</v>
      </c>
    </row>
    <row r="59" spans="2:89" s="12" customFormat="1" ht="15.75" x14ac:dyDescent="0.25">
      <c r="B59" s="16" t="s">
        <v>101</v>
      </c>
      <c r="C59" s="1">
        <f>INDEX(Input_Cases!$B:$C,MATCH('GS Male Homo'!$B59,Input_Cases!$B:$B,0),2)</f>
        <v>0</v>
      </c>
      <c r="D59" s="7"/>
      <c r="E59" s="50"/>
      <c r="F59" s="7"/>
      <c r="G59" s="205"/>
      <c r="H59" s="7" t="s">
        <v>75</v>
      </c>
      <c r="I59" s="22">
        <f t="shared" si="4"/>
        <v>0</v>
      </c>
      <c r="J59" s="23">
        <v>0</v>
      </c>
      <c r="L59" s="7" t="str">
        <f t="shared" si="5"/>
        <v/>
      </c>
      <c r="M59" s="7" t="str">
        <f t="shared" si="3"/>
        <v>X</v>
      </c>
      <c r="N59" s="12">
        <v>0</v>
      </c>
      <c r="O59" s="128"/>
      <c r="P59" s="117">
        <v>0</v>
      </c>
      <c r="Q59" s="118">
        <v>0</v>
      </c>
      <c r="R59" s="117">
        <v>0</v>
      </c>
      <c r="S59" s="117">
        <v>0</v>
      </c>
      <c r="T59" s="117">
        <v>0</v>
      </c>
      <c r="U59" s="117">
        <v>0</v>
      </c>
      <c r="V59" s="118">
        <v>0</v>
      </c>
      <c r="W59" s="118">
        <v>0</v>
      </c>
      <c r="X59" s="117">
        <v>0</v>
      </c>
      <c r="Y59" s="117">
        <v>0</v>
      </c>
      <c r="Z59" s="118">
        <v>0</v>
      </c>
      <c r="AA59" s="118">
        <v>0</v>
      </c>
      <c r="AB59" s="117">
        <v>0</v>
      </c>
      <c r="AC59" s="118">
        <v>0</v>
      </c>
      <c r="AD59" s="118">
        <v>0</v>
      </c>
      <c r="AE59" s="117">
        <v>0</v>
      </c>
      <c r="AF59" s="118">
        <v>0</v>
      </c>
      <c r="AG59" s="117">
        <v>0</v>
      </c>
      <c r="AH59" s="117">
        <v>0</v>
      </c>
      <c r="AI59" s="118">
        <v>0</v>
      </c>
      <c r="AJ59" s="118">
        <v>0</v>
      </c>
      <c r="AK59" s="118">
        <v>0</v>
      </c>
      <c r="AL59" s="118">
        <v>0</v>
      </c>
      <c r="AM59" s="118">
        <v>0</v>
      </c>
      <c r="AN59" s="117">
        <v>0</v>
      </c>
      <c r="AO59" s="117">
        <v>0</v>
      </c>
      <c r="AP59" s="118">
        <v>0</v>
      </c>
      <c r="AQ59" s="118">
        <v>0</v>
      </c>
      <c r="AR59" s="117">
        <v>0</v>
      </c>
      <c r="AS59" s="118">
        <v>0</v>
      </c>
      <c r="AT59" s="118">
        <v>0</v>
      </c>
      <c r="AU59" s="118">
        <v>0</v>
      </c>
      <c r="AV59" s="118">
        <v>0</v>
      </c>
      <c r="AW59" s="118">
        <v>0</v>
      </c>
      <c r="AX59" s="118">
        <v>0</v>
      </c>
      <c r="AY59" s="117">
        <v>0</v>
      </c>
      <c r="AZ59" s="118">
        <v>0</v>
      </c>
      <c r="BA59" s="118">
        <v>0</v>
      </c>
      <c r="BB59" s="118">
        <v>0</v>
      </c>
      <c r="BC59" s="118">
        <v>0</v>
      </c>
      <c r="BD59" s="118">
        <v>0</v>
      </c>
      <c r="BE59" s="118">
        <v>0</v>
      </c>
      <c r="BF59" s="118">
        <v>0</v>
      </c>
      <c r="BG59" s="117">
        <v>0</v>
      </c>
      <c r="BH59" s="118">
        <v>0</v>
      </c>
      <c r="BI59" s="117">
        <v>0</v>
      </c>
      <c r="BJ59" s="118">
        <v>0</v>
      </c>
      <c r="BK59" s="118">
        <v>0</v>
      </c>
      <c r="BL59" s="118">
        <v>0</v>
      </c>
      <c r="BM59" s="117">
        <v>0</v>
      </c>
      <c r="BN59" s="118">
        <v>0</v>
      </c>
      <c r="BO59" s="117">
        <v>0</v>
      </c>
      <c r="BP59" s="118">
        <v>0</v>
      </c>
      <c r="BQ59" s="117">
        <v>0</v>
      </c>
      <c r="BR59" s="117">
        <v>0</v>
      </c>
      <c r="BS59" s="118">
        <v>0</v>
      </c>
      <c r="BT59" s="117">
        <v>0</v>
      </c>
      <c r="BU59" s="118">
        <v>0</v>
      </c>
      <c r="BV59" s="117">
        <v>0</v>
      </c>
      <c r="BW59" s="118">
        <v>0</v>
      </c>
      <c r="BX59" s="117">
        <v>0</v>
      </c>
      <c r="BY59" s="117">
        <v>0</v>
      </c>
      <c r="BZ59" s="117">
        <v>0</v>
      </c>
      <c r="CA59" s="118">
        <v>0</v>
      </c>
      <c r="CB59" s="118">
        <v>0</v>
      </c>
      <c r="CC59" s="118">
        <v>0</v>
      </c>
      <c r="CD59" s="118">
        <v>0</v>
      </c>
      <c r="CE59" s="117">
        <v>0</v>
      </c>
      <c r="CF59" s="117">
        <v>0</v>
      </c>
      <c r="CG59" s="117">
        <v>0</v>
      </c>
      <c r="CH59" s="118">
        <v>0</v>
      </c>
      <c r="CI59" s="118">
        <v>0</v>
      </c>
      <c r="CJ59" s="118">
        <v>0</v>
      </c>
      <c r="CK59" s="119">
        <v>0</v>
      </c>
    </row>
    <row r="60" spans="2:89" s="12" customFormat="1" ht="15.75" x14ac:dyDescent="0.25">
      <c r="B60" s="16" t="s">
        <v>135</v>
      </c>
      <c r="C60" s="1">
        <f>INDEX(Input_Cases!$B:$C,MATCH('GS Male Homo'!$B60,Input_Cases!$B:$B,0),2)</f>
        <v>0</v>
      </c>
      <c r="D60" s="7"/>
      <c r="E60" s="50"/>
      <c r="F60" s="7"/>
      <c r="G60" s="205"/>
      <c r="H60" s="7" t="s">
        <v>107</v>
      </c>
      <c r="I60" s="22">
        <f t="shared" si="4"/>
        <v>0</v>
      </c>
      <c r="J60" s="23">
        <v>0</v>
      </c>
      <c r="L60" s="7" t="str">
        <f t="shared" si="5"/>
        <v/>
      </c>
      <c r="M60" s="7" t="str">
        <f t="shared" si="3"/>
        <v>X</v>
      </c>
      <c r="N60" s="12">
        <v>0</v>
      </c>
      <c r="O60" s="128"/>
      <c r="P60" s="117">
        <v>0</v>
      </c>
      <c r="Q60" s="118">
        <v>0</v>
      </c>
      <c r="R60" s="117">
        <v>0</v>
      </c>
      <c r="S60" s="117">
        <v>0</v>
      </c>
      <c r="T60" s="117">
        <v>0</v>
      </c>
      <c r="U60" s="117">
        <v>0</v>
      </c>
      <c r="V60" s="118">
        <v>0</v>
      </c>
      <c r="W60" s="118">
        <v>0</v>
      </c>
      <c r="X60" s="117">
        <v>0</v>
      </c>
      <c r="Y60" s="117">
        <v>0</v>
      </c>
      <c r="Z60" s="118">
        <v>0</v>
      </c>
      <c r="AA60" s="118">
        <v>0</v>
      </c>
      <c r="AB60" s="117">
        <v>0</v>
      </c>
      <c r="AC60" s="118">
        <v>0</v>
      </c>
      <c r="AD60" s="118">
        <v>0</v>
      </c>
      <c r="AE60" s="117">
        <v>0</v>
      </c>
      <c r="AF60" s="118">
        <v>0</v>
      </c>
      <c r="AG60" s="117">
        <v>0</v>
      </c>
      <c r="AH60" s="117">
        <v>0</v>
      </c>
      <c r="AI60" s="118">
        <v>0</v>
      </c>
      <c r="AJ60" s="118">
        <v>0</v>
      </c>
      <c r="AK60" s="118">
        <v>0</v>
      </c>
      <c r="AL60" s="118">
        <v>0</v>
      </c>
      <c r="AM60" s="118">
        <v>0</v>
      </c>
      <c r="AN60" s="117">
        <v>0</v>
      </c>
      <c r="AO60" s="117">
        <v>0</v>
      </c>
      <c r="AP60" s="118">
        <v>0</v>
      </c>
      <c r="AQ60" s="118">
        <v>0</v>
      </c>
      <c r="AR60" s="117">
        <v>0</v>
      </c>
      <c r="AS60" s="118">
        <v>0</v>
      </c>
      <c r="AT60" s="118">
        <v>0</v>
      </c>
      <c r="AU60" s="118">
        <v>0</v>
      </c>
      <c r="AV60" s="118">
        <v>0</v>
      </c>
      <c r="AW60" s="118">
        <v>0</v>
      </c>
      <c r="AX60" s="118">
        <v>0</v>
      </c>
      <c r="AY60" s="117">
        <v>0</v>
      </c>
      <c r="AZ60" s="118">
        <v>0</v>
      </c>
      <c r="BA60" s="118">
        <v>0</v>
      </c>
      <c r="BB60" s="118">
        <v>0</v>
      </c>
      <c r="BC60" s="118">
        <v>0</v>
      </c>
      <c r="BD60" s="118">
        <v>0</v>
      </c>
      <c r="BE60" s="118">
        <v>0</v>
      </c>
      <c r="BF60" s="118">
        <v>0</v>
      </c>
      <c r="BG60" s="117">
        <v>0</v>
      </c>
      <c r="BH60" s="118">
        <v>0</v>
      </c>
      <c r="BI60" s="117">
        <v>0</v>
      </c>
      <c r="BJ60" s="118">
        <v>0</v>
      </c>
      <c r="BK60" s="118">
        <v>0</v>
      </c>
      <c r="BL60" s="118">
        <v>0</v>
      </c>
      <c r="BM60" s="117">
        <v>0</v>
      </c>
      <c r="BN60" s="118">
        <v>0</v>
      </c>
      <c r="BO60" s="117">
        <v>0</v>
      </c>
      <c r="BP60" s="118">
        <v>0</v>
      </c>
      <c r="BQ60" s="117">
        <v>0</v>
      </c>
      <c r="BR60" s="117">
        <v>0</v>
      </c>
      <c r="BS60" s="118">
        <v>0</v>
      </c>
      <c r="BT60" s="117">
        <v>0</v>
      </c>
      <c r="BU60" s="118">
        <v>0</v>
      </c>
      <c r="BV60" s="117">
        <v>0</v>
      </c>
      <c r="BW60" s="118">
        <v>0</v>
      </c>
      <c r="BX60" s="117">
        <v>0</v>
      </c>
      <c r="BY60" s="117">
        <v>0</v>
      </c>
      <c r="BZ60" s="117">
        <v>0</v>
      </c>
      <c r="CA60" s="118">
        <v>0</v>
      </c>
      <c r="CB60" s="118">
        <v>0</v>
      </c>
      <c r="CC60" s="118">
        <v>0</v>
      </c>
      <c r="CD60" s="118">
        <v>0</v>
      </c>
      <c r="CE60" s="117">
        <v>0</v>
      </c>
      <c r="CF60" s="117">
        <v>0</v>
      </c>
      <c r="CG60" s="117">
        <v>0</v>
      </c>
      <c r="CH60" s="118">
        <v>0</v>
      </c>
      <c r="CI60" s="118">
        <v>0</v>
      </c>
      <c r="CJ60" s="118">
        <v>0</v>
      </c>
      <c r="CK60" s="119">
        <v>0</v>
      </c>
    </row>
    <row r="61" spans="2:89" s="12" customFormat="1" ht="15.75" x14ac:dyDescent="0.25">
      <c r="B61" s="16" t="s">
        <v>136</v>
      </c>
      <c r="C61" s="1">
        <f>INDEX(Input_Cases!$B:$C,MATCH('GS Male Homo'!$B61,Input_Cases!$B:$B,0),2)</f>
        <v>0</v>
      </c>
      <c r="D61" s="7"/>
      <c r="E61" s="50"/>
      <c r="F61" s="7"/>
      <c r="G61" s="205"/>
      <c r="H61" s="7" t="s">
        <v>108</v>
      </c>
      <c r="I61" s="22">
        <f t="shared" si="4"/>
        <v>0</v>
      </c>
      <c r="J61" s="23">
        <v>0</v>
      </c>
      <c r="L61" s="7" t="str">
        <f t="shared" si="5"/>
        <v/>
      </c>
      <c r="M61" s="7" t="str">
        <f t="shared" si="3"/>
        <v>X</v>
      </c>
      <c r="N61" s="12">
        <v>0</v>
      </c>
      <c r="O61" s="128"/>
      <c r="P61" s="117">
        <v>0</v>
      </c>
      <c r="Q61" s="118">
        <v>0</v>
      </c>
      <c r="R61" s="117">
        <v>0</v>
      </c>
      <c r="S61" s="117">
        <v>0</v>
      </c>
      <c r="T61" s="117">
        <v>0</v>
      </c>
      <c r="U61" s="117">
        <v>0</v>
      </c>
      <c r="V61" s="118">
        <v>0</v>
      </c>
      <c r="W61" s="118">
        <v>0</v>
      </c>
      <c r="X61" s="117">
        <v>0</v>
      </c>
      <c r="Y61" s="117">
        <v>0</v>
      </c>
      <c r="Z61" s="118">
        <v>0</v>
      </c>
      <c r="AA61" s="118">
        <v>0</v>
      </c>
      <c r="AB61" s="117">
        <v>0</v>
      </c>
      <c r="AC61" s="118">
        <v>0</v>
      </c>
      <c r="AD61" s="118">
        <v>0</v>
      </c>
      <c r="AE61" s="117">
        <v>0</v>
      </c>
      <c r="AF61" s="118">
        <v>0</v>
      </c>
      <c r="AG61" s="117">
        <v>0</v>
      </c>
      <c r="AH61" s="117">
        <v>0</v>
      </c>
      <c r="AI61" s="118">
        <v>0</v>
      </c>
      <c r="AJ61" s="118">
        <v>0</v>
      </c>
      <c r="AK61" s="118">
        <v>0</v>
      </c>
      <c r="AL61" s="118">
        <v>0</v>
      </c>
      <c r="AM61" s="118">
        <v>0</v>
      </c>
      <c r="AN61" s="117">
        <v>0</v>
      </c>
      <c r="AO61" s="117">
        <v>0</v>
      </c>
      <c r="AP61" s="118">
        <v>0</v>
      </c>
      <c r="AQ61" s="118">
        <v>0</v>
      </c>
      <c r="AR61" s="117">
        <v>0</v>
      </c>
      <c r="AS61" s="118">
        <v>0</v>
      </c>
      <c r="AT61" s="118">
        <v>0</v>
      </c>
      <c r="AU61" s="118">
        <v>0</v>
      </c>
      <c r="AV61" s="118">
        <v>0</v>
      </c>
      <c r="AW61" s="118">
        <v>0</v>
      </c>
      <c r="AX61" s="118">
        <v>0</v>
      </c>
      <c r="AY61" s="117">
        <v>0</v>
      </c>
      <c r="AZ61" s="118">
        <v>0</v>
      </c>
      <c r="BA61" s="118">
        <v>0</v>
      </c>
      <c r="BB61" s="118">
        <v>0</v>
      </c>
      <c r="BC61" s="118">
        <v>0</v>
      </c>
      <c r="BD61" s="118">
        <v>0</v>
      </c>
      <c r="BE61" s="118">
        <v>0</v>
      </c>
      <c r="BF61" s="118">
        <v>0</v>
      </c>
      <c r="BG61" s="117">
        <v>0</v>
      </c>
      <c r="BH61" s="118">
        <v>0</v>
      </c>
      <c r="BI61" s="117">
        <v>0</v>
      </c>
      <c r="BJ61" s="118">
        <v>0</v>
      </c>
      <c r="BK61" s="118">
        <v>0</v>
      </c>
      <c r="BL61" s="118">
        <v>0</v>
      </c>
      <c r="BM61" s="117">
        <v>0</v>
      </c>
      <c r="BN61" s="118">
        <v>0</v>
      </c>
      <c r="BO61" s="117">
        <v>0</v>
      </c>
      <c r="BP61" s="118">
        <v>0</v>
      </c>
      <c r="BQ61" s="117">
        <v>0</v>
      </c>
      <c r="BR61" s="117">
        <v>0</v>
      </c>
      <c r="BS61" s="118">
        <v>0</v>
      </c>
      <c r="BT61" s="117">
        <v>0</v>
      </c>
      <c r="BU61" s="118">
        <v>0</v>
      </c>
      <c r="BV61" s="117">
        <v>0</v>
      </c>
      <c r="BW61" s="118">
        <v>0</v>
      </c>
      <c r="BX61" s="117">
        <v>0</v>
      </c>
      <c r="BY61" s="117">
        <v>0</v>
      </c>
      <c r="BZ61" s="117">
        <v>0</v>
      </c>
      <c r="CA61" s="118">
        <v>0</v>
      </c>
      <c r="CB61" s="118">
        <v>0</v>
      </c>
      <c r="CC61" s="118">
        <v>0</v>
      </c>
      <c r="CD61" s="118">
        <v>0</v>
      </c>
      <c r="CE61" s="117">
        <v>0</v>
      </c>
      <c r="CF61" s="117">
        <v>0</v>
      </c>
      <c r="CG61" s="117">
        <v>0</v>
      </c>
      <c r="CH61" s="118">
        <v>0</v>
      </c>
      <c r="CI61" s="118">
        <v>0</v>
      </c>
      <c r="CJ61" s="118">
        <v>0</v>
      </c>
      <c r="CK61" s="119">
        <v>0</v>
      </c>
    </row>
    <row r="62" spans="2:89" s="12" customFormat="1" ht="15.75" x14ac:dyDescent="0.25">
      <c r="B62" s="16" t="s">
        <v>97</v>
      </c>
      <c r="C62" s="1">
        <f>INDEX(Input_Cases!$B:$C,MATCH('GS Male Homo'!$B62,Input_Cases!$B:$B,0),2)</f>
        <v>0</v>
      </c>
      <c r="D62" s="7"/>
      <c r="E62" s="50"/>
      <c r="F62" s="7"/>
      <c r="G62" s="205"/>
      <c r="H62" s="7" t="s">
        <v>61</v>
      </c>
      <c r="I62" s="22">
        <f t="shared" si="4"/>
        <v>0</v>
      </c>
      <c r="J62" s="23">
        <v>0</v>
      </c>
      <c r="L62" s="7" t="str">
        <f t="shared" si="5"/>
        <v/>
      </c>
      <c r="M62" s="7" t="str">
        <f t="shared" si="3"/>
        <v>X</v>
      </c>
      <c r="N62" s="12">
        <v>0</v>
      </c>
      <c r="O62" s="128"/>
      <c r="P62" s="117">
        <v>0</v>
      </c>
      <c r="Q62" s="118">
        <v>0</v>
      </c>
      <c r="R62" s="117">
        <v>0</v>
      </c>
      <c r="S62" s="117">
        <v>0</v>
      </c>
      <c r="T62" s="117">
        <v>0</v>
      </c>
      <c r="U62" s="117">
        <v>0</v>
      </c>
      <c r="V62" s="118">
        <v>0</v>
      </c>
      <c r="W62" s="118">
        <v>0</v>
      </c>
      <c r="X62" s="117">
        <v>0</v>
      </c>
      <c r="Y62" s="117">
        <v>0</v>
      </c>
      <c r="Z62" s="118">
        <v>0</v>
      </c>
      <c r="AA62" s="118">
        <v>0</v>
      </c>
      <c r="AB62" s="117">
        <v>0</v>
      </c>
      <c r="AC62" s="118">
        <v>0</v>
      </c>
      <c r="AD62" s="118">
        <v>0</v>
      </c>
      <c r="AE62" s="117">
        <v>0</v>
      </c>
      <c r="AF62" s="118">
        <v>0</v>
      </c>
      <c r="AG62" s="117">
        <v>0</v>
      </c>
      <c r="AH62" s="117">
        <v>0</v>
      </c>
      <c r="AI62" s="118">
        <v>0</v>
      </c>
      <c r="AJ62" s="118">
        <v>0</v>
      </c>
      <c r="AK62" s="118">
        <v>0</v>
      </c>
      <c r="AL62" s="118">
        <v>0</v>
      </c>
      <c r="AM62" s="118">
        <v>0</v>
      </c>
      <c r="AN62" s="117">
        <v>0</v>
      </c>
      <c r="AO62" s="117">
        <v>0</v>
      </c>
      <c r="AP62" s="118">
        <v>0</v>
      </c>
      <c r="AQ62" s="118">
        <v>0</v>
      </c>
      <c r="AR62" s="117">
        <v>0</v>
      </c>
      <c r="AS62" s="118">
        <v>0</v>
      </c>
      <c r="AT62" s="118">
        <v>0</v>
      </c>
      <c r="AU62" s="118">
        <v>0</v>
      </c>
      <c r="AV62" s="118">
        <v>0</v>
      </c>
      <c r="AW62" s="118">
        <v>0</v>
      </c>
      <c r="AX62" s="118">
        <v>0</v>
      </c>
      <c r="AY62" s="117">
        <v>0</v>
      </c>
      <c r="AZ62" s="118">
        <v>0</v>
      </c>
      <c r="BA62" s="118">
        <v>0</v>
      </c>
      <c r="BB62" s="118">
        <v>0</v>
      </c>
      <c r="BC62" s="118">
        <v>0</v>
      </c>
      <c r="BD62" s="118">
        <v>0</v>
      </c>
      <c r="BE62" s="118">
        <v>0</v>
      </c>
      <c r="BF62" s="118">
        <v>0</v>
      </c>
      <c r="BG62" s="117">
        <v>0</v>
      </c>
      <c r="BH62" s="118">
        <v>0</v>
      </c>
      <c r="BI62" s="117">
        <v>0</v>
      </c>
      <c r="BJ62" s="118">
        <v>0</v>
      </c>
      <c r="BK62" s="118">
        <v>0</v>
      </c>
      <c r="BL62" s="118">
        <v>0</v>
      </c>
      <c r="BM62" s="117">
        <v>0</v>
      </c>
      <c r="BN62" s="118">
        <v>0</v>
      </c>
      <c r="BO62" s="117">
        <v>0</v>
      </c>
      <c r="BP62" s="118">
        <v>0</v>
      </c>
      <c r="BQ62" s="117">
        <v>0</v>
      </c>
      <c r="BR62" s="117">
        <v>0</v>
      </c>
      <c r="BS62" s="118">
        <v>0</v>
      </c>
      <c r="BT62" s="117">
        <v>0</v>
      </c>
      <c r="BU62" s="118">
        <v>0</v>
      </c>
      <c r="BV62" s="117">
        <v>0</v>
      </c>
      <c r="BW62" s="118">
        <v>0</v>
      </c>
      <c r="BX62" s="117">
        <v>0</v>
      </c>
      <c r="BY62" s="117">
        <v>0</v>
      </c>
      <c r="BZ62" s="117">
        <v>0</v>
      </c>
      <c r="CA62" s="118">
        <v>0</v>
      </c>
      <c r="CB62" s="118">
        <v>0</v>
      </c>
      <c r="CC62" s="118">
        <v>0</v>
      </c>
      <c r="CD62" s="118">
        <v>0</v>
      </c>
      <c r="CE62" s="117">
        <v>0</v>
      </c>
      <c r="CF62" s="117">
        <v>0</v>
      </c>
      <c r="CG62" s="117">
        <v>0</v>
      </c>
      <c r="CH62" s="118">
        <v>0</v>
      </c>
      <c r="CI62" s="118">
        <v>0</v>
      </c>
      <c r="CJ62" s="118">
        <v>0</v>
      </c>
      <c r="CK62" s="119">
        <v>0</v>
      </c>
    </row>
    <row r="63" spans="2:89" s="12" customFormat="1" ht="15.75" x14ac:dyDescent="0.25">
      <c r="B63" s="16" t="s">
        <v>99</v>
      </c>
      <c r="C63" s="1">
        <f>INDEX(Input_Cases!$B:$C,MATCH('GS Male Homo'!$B63,Input_Cases!$B:$B,0),2)</f>
        <v>0</v>
      </c>
      <c r="D63" s="7"/>
      <c r="E63" s="50"/>
      <c r="F63" s="7"/>
      <c r="G63" s="205"/>
      <c r="H63" s="7" t="s">
        <v>63</v>
      </c>
      <c r="I63" s="22">
        <f t="shared" si="4"/>
        <v>0</v>
      </c>
      <c r="J63" s="23">
        <v>0.670424532010091</v>
      </c>
      <c r="L63" s="7" t="str">
        <f t="shared" si="5"/>
        <v>X</v>
      </c>
      <c r="M63" s="7" t="str">
        <f t="shared" si="3"/>
        <v>X</v>
      </c>
      <c r="N63" s="12" t="str">
        <v>Sch</v>
      </c>
      <c r="O63" s="128" t="s">
        <v>63</v>
      </c>
      <c r="P63" s="117">
        <v>-7.0728785596328203E-6</v>
      </c>
      <c r="Q63" s="118">
        <v>-1.8067467363125801E-4</v>
      </c>
      <c r="R63" s="117">
        <v>1.3604731438865E-5</v>
      </c>
      <c r="S63" s="117">
        <v>8.2458372243654997E-5</v>
      </c>
      <c r="T63" s="118">
        <v>-1.72060203469644E-4</v>
      </c>
      <c r="U63" s="117">
        <v>-4.5221076942662798E-5</v>
      </c>
      <c r="V63" s="117">
        <v>6.9678717738600696E-5</v>
      </c>
      <c r="W63" s="117">
        <v>-3.0284279026152301E-5</v>
      </c>
      <c r="X63" s="117">
        <v>2.95497325907069E-5</v>
      </c>
      <c r="Y63" s="118">
        <v>1.18031294070494E-4</v>
      </c>
      <c r="Z63" s="117">
        <v>6.7570192238380005E-5</v>
      </c>
      <c r="AA63" s="117">
        <v>1.9487204564263202E-5</v>
      </c>
      <c r="AB63" s="117">
        <v>9.8948425912182694E-5</v>
      </c>
      <c r="AC63" s="118">
        <v>-1.1522329863595799E-3</v>
      </c>
      <c r="AD63" s="117">
        <v>-2.72760684761129E-6</v>
      </c>
      <c r="AE63" s="118">
        <v>-2.43192588206356E-4</v>
      </c>
      <c r="AF63" s="117">
        <v>9.7896043150010406E-5</v>
      </c>
      <c r="AG63" s="117">
        <v>9.3862978354375003E-5</v>
      </c>
      <c r="AH63" s="117">
        <v>-7.64325048537388E-5</v>
      </c>
      <c r="AI63" s="118">
        <v>6.8671600433745897E-4</v>
      </c>
      <c r="AJ63" s="118">
        <v>-3.0586291588724302E-3</v>
      </c>
      <c r="AK63" s="118">
        <v>0</v>
      </c>
      <c r="AL63" s="117">
        <v>-9.1078530026499698E-5</v>
      </c>
      <c r="AM63" s="117">
        <v>0</v>
      </c>
      <c r="AN63" s="117">
        <v>-8.9721977636526506E-5</v>
      </c>
      <c r="AO63" s="117">
        <v>0</v>
      </c>
      <c r="AP63" s="118">
        <v>-3.66978069507687E-4</v>
      </c>
      <c r="AQ63" s="118">
        <v>0</v>
      </c>
      <c r="AR63" s="118">
        <v>1.11073303037161E-4</v>
      </c>
      <c r="AS63" s="118">
        <v>-3.8068935586566297E-4</v>
      </c>
      <c r="AT63" s="118">
        <v>-5.3876516699630705E-4</v>
      </c>
      <c r="AU63" s="118">
        <v>7.3923386703104597E-4</v>
      </c>
      <c r="AV63" s="118">
        <v>0</v>
      </c>
      <c r="AW63" s="118">
        <v>3.4408356621117698E-4</v>
      </c>
      <c r="AX63" s="118">
        <v>0</v>
      </c>
      <c r="AY63" s="118">
        <v>-2.68955726163194E-4</v>
      </c>
      <c r="AZ63" s="118">
        <v>2.0570286958946599E-4</v>
      </c>
      <c r="BA63" s="118">
        <v>2.7386464531110898E-4</v>
      </c>
      <c r="BB63" s="118">
        <v>0</v>
      </c>
      <c r="BC63" s="118">
        <v>0</v>
      </c>
      <c r="BD63" s="118">
        <v>0</v>
      </c>
      <c r="BE63" s="118">
        <v>0</v>
      </c>
      <c r="BF63" s="118">
        <v>7.48858750376462E-3</v>
      </c>
      <c r="BG63" s="118">
        <v>-2.8088586226997502E-4</v>
      </c>
      <c r="BH63" s="118">
        <v>1.2649300374718099E-4</v>
      </c>
      <c r="BI63" s="117">
        <v>8.3088626284133306E-6</v>
      </c>
      <c r="BJ63" s="118">
        <v>-1.61756654126256E-4</v>
      </c>
      <c r="BK63" s="118">
        <v>-1.1817902730991E-4</v>
      </c>
      <c r="BL63" s="117">
        <v>6.2002848718543003E-5</v>
      </c>
      <c r="BM63" s="117">
        <v>3.6830765493969798E-5</v>
      </c>
      <c r="BN63" s="117">
        <v>6.80024496643057E-5</v>
      </c>
      <c r="BO63" s="118">
        <v>-1.45103468333465E-4</v>
      </c>
      <c r="BP63" s="117">
        <v>-4.1466371251130003E-5</v>
      </c>
      <c r="BQ63" s="117">
        <v>-7.0445223661480801E-6</v>
      </c>
      <c r="BR63" s="117">
        <v>-7.656227731202E-6</v>
      </c>
      <c r="BS63" s="117">
        <v>-9.2631253079292103E-5</v>
      </c>
      <c r="BT63" s="117">
        <v>2.8583426514310399E-5</v>
      </c>
      <c r="BU63" s="118">
        <v>-3.74476586580307E-4</v>
      </c>
      <c r="BV63" s="118">
        <v>3.4596570208692798E-4</v>
      </c>
      <c r="BW63" s="118">
        <v>1.71971465446374E-4</v>
      </c>
      <c r="BX63" s="117">
        <v>-2.9310375012839201E-5</v>
      </c>
      <c r="BY63" s="118">
        <v>1.23565356118823E-4</v>
      </c>
      <c r="BZ63" s="117">
        <v>8.9680650503287199E-7</v>
      </c>
      <c r="CA63" s="118">
        <v>3.4302856004848003E-4</v>
      </c>
      <c r="CB63" s="117">
        <v>-3.9929348279568403E-5</v>
      </c>
      <c r="CC63" s="118">
        <v>-2.05526519657805E-3</v>
      </c>
      <c r="CD63" s="118">
        <v>7.1330999760978002E-4</v>
      </c>
      <c r="CE63" s="117">
        <v>1.18574707861842E-5</v>
      </c>
      <c r="CF63" s="118">
        <v>1.70103938952562E-4</v>
      </c>
      <c r="CG63" s="118">
        <v>4.14952276524188E-4</v>
      </c>
      <c r="CH63" s="118">
        <v>1.0328585877909799E-3</v>
      </c>
      <c r="CI63" s="118">
        <v>2.8160626287155802E-4</v>
      </c>
      <c r="CJ63" s="118">
        <v>4.0771103362551502E-4</v>
      </c>
      <c r="CK63" s="120">
        <v>7.0924160717862401E-6</v>
      </c>
    </row>
    <row r="64" spans="2:89" s="12" customFormat="1" ht="15.75" x14ac:dyDescent="0.25">
      <c r="B64" s="16" t="s">
        <v>134</v>
      </c>
      <c r="C64" s="1">
        <f>INDEX(Input_Cases!$B:$C,MATCH('GS Male Homo'!$B64,Input_Cases!$B:$B,0),2)</f>
        <v>0</v>
      </c>
      <c r="D64" s="7"/>
      <c r="E64" s="50"/>
      <c r="F64" s="7"/>
      <c r="G64" s="205"/>
      <c r="H64" s="7" t="s">
        <v>109</v>
      </c>
      <c r="I64" s="22">
        <f t="shared" si="4"/>
        <v>0</v>
      </c>
      <c r="J64" s="23">
        <v>0.43793005097672699</v>
      </c>
      <c r="L64" s="7" t="str">
        <f t="shared" si="5"/>
        <v>X</v>
      </c>
      <c r="M64" s="7" t="str">
        <f t="shared" si="3"/>
        <v>X</v>
      </c>
      <c r="N64" s="12" t="str">
        <v>SLD</v>
      </c>
      <c r="O64" s="128" t="s">
        <v>109</v>
      </c>
      <c r="P64" s="117">
        <v>-7.5912975120226199E-6</v>
      </c>
      <c r="Q64" s="118">
        <v>-9.4661431293546002E-4</v>
      </c>
      <c r="R64" s="117">
        <v>4.4988748537345399E-5</v>
      </c>
      <c r="S64" s="118">
        <v>1.04084757721489E-4</v>
      </c>
      <c r="T64" s="117">
        <v>8.7771289163944997E-5</v>
      </c>
      <c r="U64" s="118">
        <v>2.30879554803882E-4</v>
      </c>
      <c r="V64" s="117">
        <v>2.9111317191251999E-6</v>
      </c>
      <c r="W64" s="117">
        <v>1.4101623050636201E-5</v>
      </c>
      <c r="X64" s="117">
        <v>7.0005465483601105E-5</v>
      </c>
      <c r="Y64" s="118">
        <v>-3.95654251304153E-4</v>
      </c>
      <c r="Z64" s="118">
        <v>-2.6787116170014599E-4</v>
      </c>
      <c r="AA64" s="117">
        <v>-5.0602558460024103E-5</v>
      </c>
      <c r="AB64" s="118">
        <v>1.13255681366246E-4</v>
      </c>
      <c r="AC64" s="118">
        <v>-8.9274367933258995E-4</v>
      </c>
      <c r="AD64" s="117">
        <v>-5.2830260781386398E-6</v>
      </c>
      <c r="AE64" s="117">
        <v>-7.2236548351410195E-5</v>
      </c>
      <c r="AF64" s="118">
        <v>1.9216665726472801E-4</v>
      </c>
      <c r="AG64" s="118">
        <v>-1.91331360714809E-4</v>
      </c>
      <c r="AH64" s="118">
        <v>1.11751693450005E-4</v>
      </c>
      <c r="AI64" s="118">
        <v>-1.4880404079281101E-3</v>
      </c>
      <c r="AJ64" s="118">
        <v>-2.42401111900075E-3</v>
      </c>
      <c r="AK64" s="118">
        <v>0</v>
      </c>
      <c r="AL64" s="118">
        <v>1.74572143317164E-3</v>
      </c>
      <c r="AM64" s="118">
        <v>0</v>
      </c>
      <c r="AN64" s="117">
        <v>-2.7638640103782E-5</v>
      </c>
      <c r="AO64" s="117">
        <v>0</v>
      </c>
      <c r="AP64" s="118">
        <v>-1.09935510434283E-4</v>
      </c>
      <c r="AQ64" s="118">
        <v>0</v>
      </c>
      <c r="AR64" s="118">
        <v>-1.20324771462761E-2</v>
      </c>
      <c r="AS64" s="118">
        <v>-1.3939686806402099E-4</v>
      </c>
      <c r="AT64" s="118">
        <v>-5.51165928947143E-4</v>
      </c>
      <c r="AU64" s="118">
        <v>6.6079103703801305E-4</v>
      </c>
      <c r="AV64" s="118">
        <v>0</v>
      </c>
      <c r="AW64" s="118">
        <v>-2.5762114912808697E-4</v>
      </c>
      <c r="AX64" s="118">
        <v>0</v>
      </c>
      <c r="AY64" s="118">
        <v>1.4727350622203801E-4</v>
      </c>
      <c r="AZ64" s="118">
        <v>-1.12985737407397E-4</v>
      </c>
      <c r="BA64" s="117">
        <v>-9.6238427386245707E-5</v>
      </c>
      <c r="BB64" s="117">
        <v>0</v>
      </c>
      <c r="BC64" s="117">
        <v>0</v>
      </c>
      <c r="BD64" s="117">
        <v>0</v>
      </c>
      <c r="BE64" s="117">
        <v>0</v>
      </c>
      <c r="BF64" s="118">
        <v>-2.8088586226996802E-4</v>
      </c>
      <c r="BG64" s="118">
        <v>1.8385497358961899E-2</v>
      </c>
      <c r="BH64" s="117">
        <v>-6.9410578825502599E-5</v>
      </c>
      <c r="BI64" s="117">
        <v>-1.65448245393988E-6</v>
      </c>
      <c r="BJ64" s="118">
        <v>1.09030922094296E-4</v>
      </c>
      <c r="BK64" s="118">
        <v>2.3853582049157101E-4</v>
      </c>
      <c r="BL64" s="117">
        <v>-3.4252839121069297E-5</v>
      </c>
      <c r="BM64" s="117">
        <v>2.4229563807547502E-5</v>
      </c>
      <c r="BN64" s="118">
        <v>-1.7165149744677899E-4</v>
      </c>
      <c r="BO64" s="118">
        <v>4.2975695261716202E-4</v>
      </c>
      <c r="BP64" s="118">
        <v>2.39066721102191E-4</v>
      </c>
      <c r="BQ64" s="117">
        <v>2.7352471014181799E-6</v>
      </c>
      <c r="BR64" s="117">
        <v>1.9003888337506E-5</v>
      </c>
      <c r="BS64" s="118">
        <v>4.6945258330120999E-4</v>
      </c>
      <c r="BT64" s="117">
        <v>-4.2183246985295103E-6</v>
      </c>
      <c r="BU64" s="118">
        <v>1.1392475409071E-4</v>
      </c>
      <c r="BV64" s="118">
        <v>-4.84995247363203E-4</v>
      </c>
      <c r="BW64" s="117">
        <v>3.2895206362709502E-5</v>
      </c>
      <c r="BX64" s="118">
        <v>-5.1453370252720499E-3</v>
      </c>
      <c r="BY64" s="118">
        <v>2.3703701812293301E-4</v>
      </c>
      <c r="BZ64" s="117">
        <v>1.2895068586705599E-5</v>
      </c>
      <c r="CA64" s="118">
        <v>-2.3717657170902099E-4</v>
      </c>
      <c r="CB64" s="118">
        <v>8.6751589375373499E-4</v>
      </c>
      <c r="CC64" s="118">
        <v>-1.43657983604982E-3</v>
      </c>
      <c r="CD64" s="118">
        <v>-5.5234956289508296E-3</v>
      </c>
      <c r="CE64" s="117">
        <v>1.26085845160196E-5</v>
      </c>
      <c r="CF64" s="118">
        <v>-3.47396477319976E-4</v>
      </c>
      <c r="CG64" s="117">
        <v>6.8601484020091398E-5</v>
      </c>
      <c r="CH64" s="118">
        <v>8.1115833947235005E-4</v>
      </c>
      <c r="CI64" s="118">
        <v>8.22605134614314E-3</v>
      </c>
      <c r="CJ64" s="118">
        <v>4.3158251156547403E-4</v>
      </c>
      <c r="CK64" s="119">
        <v>-3.7532683716326801E-4</v>
      </c>
    </row>
    <row r="65" spans="2:89" s="12" customFormat="1" ht="15.75" x14ac:dyDescent="0.25">
      <c r="B65" s="16" t="s">
        <v>100</v>
      </c>
      <c r="C65" s="1">
        <f>INDEX(Input_Cases!$B:$C,MATCH('GS Male Homo'!$B65,Input_Cases!$B:$B,0),2)</f>
        <v>0</v>
      </c>
      <c r="D65" s="7"/>
      <c r="E65" s="50"/>
      <c r="F65" s="7"/>
      <c r="G65" s="206"/>
      <c r="H65" s="7" t="s">
        <v>64</v>
      </c>
      <c r="I65" s="22">
        <f t="shared" si="4"/>
        <v>0</v>
      </c>
      <c r="J65" s="23">
        <v>1.0556802136587</v>
      </c>
      <c r="L65" s="7" t="str">
        <f t="shared" si="5"/>
        <v>X</v>
      </c>
      <c r="M65" s="7" t="str">
        <f t="shared" si="3"/>
        <v>X</v>
      </c>
      <c r="N65" s="12" t="str">
        <v>Str</v>
      </c>
      <c r="O65" s="128" t="s">
        <v>64</v>
      </c>
      <c r="P65" s="117">
        <v>-3.5957031836073601E-5</v>
      </c>
      <c r="Q65" s="118">
        <v>2.2606137350167599E-4</v>
      </c>
      <c r="R65" s="117">
        <v>4.3178576871112198E-5</v>
      </c>
      <c r="S65" s="118">
        <v>-1.2503080845482599E-4</v>
      </c>
      <c r="T65" s="117">
        <v>2.1072783683488001E-6</v>
      </c>
      <c r="U65" s="118">
        <v>-1.1857046181145E-4</v>
      </c>
      <c r="V65" s="117">
        <v>1.4077295453426199E-5</v>
      </c>
      <c r="W65" s="118">
        <v>-1.20246440565767E-4</v>
      </c>
      <c r="X65" s="118">
        <v>1.58911971181869E-4</v>
      </c>
      <c r="Y65" s="118">
        <v>-2.2368426128885501E-4</v>
      </c>
      <c r="Z65" s="118">
        <v>-1.9781737978400999E-4</v>
      </c>
      <c r="AA65" s="118">
        <v>-1.07838196254208E-4</v>
      </c>
      <c r="AB65" s="117">
        <v>9.3700078498637204E-6</v>
      </c>
      <c r="AC65" s="117">
        <v>4.7238264669425798E-5</v>
      </c>
      <c r="AD65" s="117">
        <v>-6.4366173820007893E-5</v>
      </c>
      <c r="AE65" s="118">
        <v>1.2069208406481901E-4</v>
      </c>
      <c r="AF65" s="118">
        <v>2.6433305645825301E-4</v>
      </c>
      <c r="AG65" s="117">
        <v>-1.0732333932266601E-5</v>
      </c>
      <c r="AH65" s="118">
        <v>-1.8674085218978699E-4</v>
      </c>
      <c r="AI65" s="118">
        <v>5.0359310915275095E-4</v>
      </c>
      <c r="AJ65" s="118">
        <v>-9.6930667971647599E-4</v>
      </c>
      <c r="AK65" s="118">
        <v>0</v>
      </c>
      <c r="AL65" s="118">
        <v>-1.0761725459444E-3</v>
      </c>
      <c r="AM65" s="118">
        <v>0</v>
      </c>
      <c r="AN65" s="118">
        <v>-1.01068295655626E-4</v>
      </c>
      <c r="AO65" s="118">
        <v>0</v>
      </c>
      <c r="AP65" s="118">
        <v>-1.17137010885363E-3</v>
      </c>
      <c r="AQ65" s="118">
        <v>0</v>
      </c>
      <c r="AR65" s="117">
        <v>1.9535719885725699E-5</v>
      </c>
      <c r="AS65" s="117">
        <v>2.2846631663769601E-5</v>
      </c>
      <c r="AT65" s="118">
        <v>3.5481967161870599E-4</v>
      </c>
      <c r="AU65" s="118">
        <v>4.4258164756477502E-4</v>
      </c>
      <c r="AV65" s="118">
        <v>0</v>
      </c>
      <c r="AW65" s="118">
        <v>-1.4276507757309901E-4</v>
      </c>
      <c r="AX65" s="118">
        <v>0</v>
      </c>
      <c r="AY65" s="118">
        <v>4.9789324145338995E-4</v>
      </c>
      <c r="AZ65" s="118">
        <v>-6.9094395322015804E-4</v>
      </c>
      <c r="BA65" s="118">
        <v>1.11634482891491E-3</v>
      </c>
      <c r="BB65" s="118">
        <v>0</v>
      </c>
      <c r="BC65" s="118">
        <v>0</v>
      </c>
      <c r="BD65" s="118">
        <v>0</v>
      </c>
      <c r="BE65" s="118">
        <v>0</v>
      </c>
      <c r="BF65" s="118">
        <v>1.2649300374718001E-4</v>
      </c>
      <c r="BG65" s="117">
        <v>-6.9410578825501298E-5</v>
      </c>
      <c r="BH65" s="118">
        <v>9.4956391039751602E-3</v>
      </c>
      <c r="BI65" s="117">
        <v>2.59108090699516E-5</v>
      </c>
      <c r="BJ65" s="118">
        <v>-3.0195900220403001E-3</v>
      </c>
      <c r="BK65" s="117">
        <v>7.1589331366918695E-5</v>
      </c>
      <c r="BL65" s="117">
        <v>8.71468352376219E-5</v>
      </c>
      <c r="BM65" s="117">
        <v>1.1283941459779E-5</v>
      </c>
      <c r="BN65" s="117">
        <v>-7.6410580738226099E-5</v>
      </c>
      <c r="BO65" s="118">
        <v>1.88150849731443E-4</v>
      </c>
      <c r="BP65" s="118">
        <v>-7.7068299373063498E-3</v>
      </c>
      <c r="BQ65" s="117">
        <v>8.1897046003049997E-7</v>
      </c>
      <c r="BR65" s="117">
        <v>-7.9977195730737997E-6</v>
      </c>
      <c r="BS65" s="118">
        <v>2.6554146857583102E-4</v>
      </c>
      <c r="BT65" s="117">
        <v>1.96988541890724E-5</v>
      </c>
      <c r="BU65" s="118">
        <v>7.96945440124333E-4</v>
      </c>
      <c r="BV65" s="118">
        <v>1.5623189507050101E-4</v>
      </c>
      <c r="BW65" s="118">
        <v>-2.5089333517464799E-4</v>
      </c>
      <c r="BX65" s="118">
        <v>6.3046635407839995E-4</v>
      </c>
      <c r="BY65" s="118">
        <v>-1.15772305367296E-4</v>
      </c>
      <c r="BZ65" s="117">
        <v>-3.31957118619815E-6</v>
      </c>
      <c r="CA65" s="118">
        <v>-1.46474191302676E-3</v>
      </c>
      <c r="CB65" s="118">
        <v>-7.3423528012592297E-4</v>
      </c>
      <c r="CC65" s="118">
        <v>-5.0425743332894503E-4</v>
      </c>
      <c r="CD65" s="118">
        <v>4.4296542066293902E-4</v>
      </c>
      <c r="CE65" s="117">
        <v>-2.4706950766452801E-6</v>
      </c>
      <c r="CF65" s="118">
        <v>-6.1670600857542397E-4</v>
      </c>
      <c r="CG65" s="117">
        <v>-2.3118707993025901E-6</v>
      </c>
      <c r="CH65" s="118">
        <v>7.2712126864960902E-4</v>
      </c>
      <c r="CI65" s="117">
        <v>7.2872478027546098E-5</v>
      </c>
      <c r="CJ65" s="118">
        <v>8.2690415631874598E-4</v>
      </c>
      <c r="CK65" s="119">
        <v>5.1068710798971701E-4</v>
      </c>
    </row>
    <row r="66" spans="2:89" s="12" customFormat="1" x14ac:dyDescent="0.25">
      <c r="B66" s="65"/>
      <c r="C66" s="19"/>
      <c r="D66" s="19"/>
      <c r="E66" s="57"/>
      <c r="F66" s="7"/>
      <c r="G66" s="204" t="s">
        <v>298</v>
      </c>
      <c r="H66" s="7" t="s">
        <v>1</v>
      </c>
      <c r="I66" s="22">
        <f>I21*I47</f>
        <v>0</v>
      </c>
      <c r="J66" s="23">
        <v>-3.3446395083892903E-2</v>
      </c>
      <c r="L66" s="7" t="str">
        <f t="shared" si="5"/>
        <v>X</v>
      </c>
      <c r="M66" s="7" t="str">
        <f t="shared" si="3"/>
        <v>X</v>
      </c>
      <c r="N66" s="12" t="str">
        <v>age_Can</v>
      </c>
      <c r="O66" s="128" t="s">
        <v>1</v>
      </c>
      <c r="P66" s="117">
        <v>-3.6556308814148499E-6</v>
      </c>
      <c r="Q66" s="117">
        <v>-3.5179807592816802E-5</v>
      </c>
      <c r="R66" s="117">
        <v>2.1913986403674802E-6</v>
      </c>
      <c r="S66" s="117">
        <v>-2.3062136354490698E-6</v>
      </c>
      <c r="T66" s="117">
        <v>1.22929235173797E-6</v>
      </c>
      <c r="U66" s="117">
        <v>4.0572286255420203E-7</v>
      </c>
      <c r="V66" s="117">
        <v>-9.8555589442851399E-7</v>
      </c>
      <c r="W66" s="117">
        <v>3.0807729084535E-7</v>
      </c>
      <c r="X66" s="117">
        <v>-2.8689848586234E-6</v>
      </c>
      <c r="Y66" s="117">
        <v>-5.5760004572708904E-6</v>
      </c>
      <c r="Z66" s="117">
        <v>-4.9433472477258604E-6</v>
      </c>
      <c r="AA66" s="117">
        <v>1.13546351140213E-6</v>
      </c>
      <c r="AB66" s="117">
        <v>-6.55989298261723E-7</v>
      </c>
      <c r="AC66" s="117">
        <v>-2.2542065540093299E-5</v>
      </c>
      <c r="AD66" s="117">
        <v>-3.6158843276777199E-6</v>
      </c>
      <c r="AE66" s="117">
        <v>6.9427176666950102E-7</v>
      </c>
      <c r="AF66" s="117">
        <v>-1.0052776227642999E-6</v>
      </c>
      <c r="AG66" s="117">
        <v>-4.8546547790645298E-8</v>
      </c>
      <c r="AH66" s="117">
        <v>-3.8597917984227304E-6</v>
      </c>
      <c r="AI66" s="117">
        <v>3.3498224978200603E-5</v>
      </c>
      <c r="AJ66" s="117">
        <v>-7.5170703880222907E-5</v>
      </c>
      <c r="AK66" s="117">
        <v>0</v>
      </c>
      <c r="AL66" s="117">
        <v>7.7389726816320901E-5</v>
      </c>
      <c r="AM66" s="117">
        <v>0</v>
      </c>
      <c r="AN66" s="117">
        <v>1.4478875361931299E-6</v>
      </c>
      <c r="AO66" s="117">
        <v>0</v>
      </c>
      <c r="AP66" s="118">
        <v>-5.6563988199337303E-4</v>
      </c>
      <c r="AQ66" s="118">
        <v>0</v>
      </c>
      <c r="AR66" s="117">
        <v>1.08653247804292E-5</v>
      </c>
      <c r="AS66" s="117">
        <v>5.6893296672898102E-7</v>
      </c>
      <c r="AT66" s="117">
        <v>8.4680820373768994E-6</v>
      </c>
      <c r="AU66" s="117">
        <v>-7.0690583366888896E-5</v>
      </c>
      <c r="AV66" s="117">
        <v>0</v>
      </c>
      <c r="AW66" s="117">
        <v>5.4833517971763498E-5</v>
      </c>
      <c r="AX66" s="117">
        <v>0</v>
      </c>
      <c r="AY66" s="117">
        <v>4.9154578585546897E-6</v>
      </c>
      <c r="AZ66" s="117">
        <v>1.49713043862978E-5</v>
      </c>
      <c r="BA66" s="117">
        <v>3.5283104902834399E-5</v>
      </c>
      <c r="BB66" s="117">
        <v>0</v>
      </c>
      <c r="BC66" s="117">
        <v>0</v>
      </c>
      <c r="BD66" s="117">
        <v>0</v>
      </c>
      <c r="BE66" s="117">
        <v>0</v>
      </c>
      <c r="BF66" s="117">
        <v>8.30886262841298E-6</v>
      </c>
      <c r="BG66" s="117">
        <v>-1.6544824539401699E-6</v>
      </c>
      <c r="BH66" s="117">
        <v>2.59108090699512E-5</v>
      </c>
      <c r="BI66" s="117">
        <v>8.75480656594374E-6</v>
      </c>
      <c r="BJ66" s="117">
        <v>-4.3756128808290402E-5</v>
      </c>
      <c r="BK66" s="117">
        <v>-6.0949827487231801E-5</v>
      </c>
      <c r="BL66" s="117">
        <v>-3.0453688808775302E-5</v>
      </c>
      <c r="BM66" s="117">
        <v>6.5307547672063501E-7</v>
      </c>
      <c r="BN66" s="117">
        <v>-1.4641223113660399E-5</v>
      </c>
      <c r="BO66" s="117">
        <v>-2.3948721336261201E-5</v>
      </c>
      <c r="BP66" s="117">
        <v>-3.762125692643E-6</v>
      </c>
      <c r="BQ66" s="117">
        <v>-7.7012761119556598E-7</v>
      </c>
      <c r="BR66" s="117">
        <v>-4.8413123338073301E-7</v>
      </c>
      <c r="BS66" s="117">
        <v>-1.61130101020785E-6</v>
      </c>
      <c r="BT66" s="117">
        <v>-5.8805377048372002E-7</v>
      </c>
      <c r="BU66" s="117">
        <v>3.5736474941427002E-6</v>
      </c>
      <c r="BV66" s="117">
        <v>7.0978751454900198E-6</v>
      </c>
      <c r="BW66" s="117">
        <v>3.91193219566143E-6</v>
      </c>
      <c r="BX66" s="117">
        <v>-9.20540739573954E-6</v>
      </c>
      <c r="BY66" s="117">
        <v>5.4881297144556902E-6</v>
      </c>
      <c r="BZ66" s="117">
        <v>4.7813819498981198E-7</v>
      </c>
      <c r="CA66" s="117">
        <v>-9.6084211674465808E-7</v>
      </c>
      <c r="CB66" s="117">
        <v>-1.7235648893265099E-6</v>
      </c>
      <c r="CC66" s="117">
        <v>-3.37115732853907E-5</v>
      </c>
      <c r="CD66" s="117">
        <v>1.10454719643384E-5</v>
      </c>
      <c r="CE66" s="117">
        <v>3.1746958153800098E-7</v>
      </c>
      <c r="CF66" s="117">
        <v>9.0306744752900703E-6</v>
      </c>
      <c r="CG66" s="117">
        <v>3.6496542798179298E-7</v>
      </c>
      <c r="CH66" s="117">
        <v>-3.9845540822989196E-6</v>
      </c>
      <c r="CI66" s="117">
        <v>-5.36647213288638E-5</v>
      </c>
      <c r="CJ66" s="117">
        <v>2.87383472684648E-5</v>
      </c>
      <c r="CK66" s="120">
        <v>9.6850626552831396E-5</v>
      </c>
    </row>
    <row r="67" spans="2:89" s="12" customFormat="1" x14ac:dyDescent="0.25">
      <c r="D67" s="7"/>
      <c r="E67" s="7"/>
      <c r="F67" s="7"/>
      <c r="G67" s="205"/>
      <c r="H67" s="7" t="s">
        <v>110</v>
      </c>
      <c r="I67" s="22">
        <f>I47*I65</f>
        <v>0</v>
      </c>
      <c r="J67" s="23">
        <v>-0.44562555485128502</v>
      </c>
      <c r="L67" s="7" t="str">
        <f t="shared" si="5"/>
        <v>X</v>
      </c>
      <c r="M67" s="7" t="str">
        <f t="shared" si="3"/>
        <v>X</v>
      </c>
      <c r="N67" s="12" t="str">
        <v>Can_Str</v>
      </c>
      <c r="O67" s="128" t="s">
        <v>110</v>
      </c>
      <c r="P67" s="117">
        <v>1.88723077218292E-5</v>
      </c>
      <c r="Q67" s="117">
        <v>-1.88356145064022E-5</v>
      </c>
      <c r="R67" s="117">
        <v>-7.8933929741903202E-5</v>
      </c>
      <c r="S67" s="117">
        <v>-6.4453134072245399E-5</v>
      </c>
      <c r="T67" s="118">
        <v>1.5609355619022701E-4</v>
      </c>
      <c r="U67" s="117">
        <v>-9.3565499741739896E-5</v>
      </c>
      <c r="V67" s="117">
        <v>-6.9780831733368701E-5</v>
      </c>
      <c r="W67" s="117">
        <v>7.9315061834015103E-5</v>
      </c>
      <c r="X67" s="118">
        <v>-1.98143456839601E-4</v>
      </c>
      <c r="Y67" s="118">
        <v>3.2809042740784199E-4</v>
      </c>
      <c r="Z67" s="117">
        <v>4.1987424738524603E-6</v>
      </c>
      <c r="AA67" s="117">
        <v>-9.0736933116381899E-5</v>
      </c>
      <c r="AB67" s="117">
        <v>-4.4694324195150003E-5</v>
      </c>
      <c r="AC67" s="118">
        <v>8.0107726798126703E-4</v>
      </c>
      <c r="AD67" s="117">
        <v>1.5606644120414301E-6</v>
      </c>
      <c r="AE67" s="117">
        <v>-7.70365823159585E-5</v>
      </c>
      <c r="AF67" s="117">
        <v>6.8598328354761996E-5</v>
      </c>
      <c r="AG67" s="118">
        <v>-1.09269611169849E-4</v>
      </c>
      <c r="AH67" s="118">
        <v>2.8808877620169801E-4</v>
      </c>
      <c r="AI67" s="118">
        <v>-5.5159740491995902E-4</v>
      </c>
      <c r="AJ67" s="118">
        <v>1.4734079253556699E-4</v>
      </c>
      <c r="AK67" s="118">
        <v>0</v>
      </c>
      <c r="AL67" s="118">
        <v>4.2617675040220002E-4</v>
      </c>
      <c r="AM67" s="118">
        <v>0</v>
      </c>
      <c r="AN67" s="117">
        <v>6.20313393399523E-5</v>
      </c>
      <c r="AO67" s="117">
        <v>0</v>
      </c>
      <c r="AP67" s="118">
        <v>2.1769532673840699E-3</v>
      </c>
      <c r="AQ67" s="118">
        <v>0</v>
      </c>
      <c r="AR67" s="118">
        <v>-2.2001388832818201E-4</v>
      </c>
      <c r="AS67" s="118">
        <v>-1.0543501455849199E-4</v>
      </c>
      <c r="AT67" s="118">
        <v>-2.65300674517767E-4</v>
      </c>
      <c r="AU67" s="117">
        <v>4.1128553648231498E-5</v>
      </c>
      <c r="AV67" s="117">
        <v>0</v>
      </c>
      <c r="AW67" s="118">
        <v>-2.7003615481294298E-4</v>
      </c>
      <c r="AX67" s="118">
        <v>0</v>
      </c>
      <c r="AY67" s="118">
        <v>-1.7922785189701399E-4</v>
      </c>
      <c r="AZ67" s="118">
        <v>1.19830903137528E-4</v>
      </c>
      <c r="BA67" s="118">
        <v>4.4079669682073401E-4</v>
      </c>
      <c r="BB67" s="118">
        <v>0</v>
      </c>
      <c r="BC67" s="118">
        <v>0</v>
      </c>
      <c r="BD67" s="118">
        <v>0</v>
      </c>
      <c r="BE67" s="118">
        <v>0</v>
      </c>
      <c r="BF67" s="118">
        <v>-1.61756654126257E-4</v>
      </c>
      <c r="BG67" s="118">
        <v>1.09030922094302E-4</v>
      </c>
      <c r="BH67" s="118">
        <v>-3.0195900220403001E-3</v>
      </c>
      <c r="BI67" s="117">
        <v>-4.3756128808290503E-5</v>
      </c>
      <c r="BJ67" s="118">
        <v>6.6251322523750598E-3</v>
      </c>
      <c r="BK67" s="118">
        <v>-7.3032061842087203E-4</v>
      </c>
      <c r="BL67" s="118">
        <v>-4.6723147034651399E-4</v>
      </c>
      <c r="BM67" s="117">
        <v>4.0334171128181504E-6</v>
      </c>
      <c r="BN67" s="118">
        <v>-1.7395181358067401E-4</v>
      </c>
      <c r="BO67" s="117">
        <v>-5.2896882621133999E-5</v>
      </c>
      <c r="BP67" s="118">
        <v>-2.0706795942748699E-4</v>
      </c>
      <c r="BQ67" s="117">
        <v>3.7347479861876299E-6</v>
      </c>
      <c r="BR67" s="117">
        <v>6.7653266092012996E-6</v>
      </c>
      <c r="BS67" s="118">
        <v>-2.22099160820799E-4</v>
      </c>
      <c r="BT67" s="117">
        <v>1.2253979785786999E-6</v>
      </c>
      <c r="BU67" s="117">
        <v>7.4648908244902105E-5</v>
      </c>
      <c r="BV67" s="117">
        <v>-3.2057124550942403E-5</v>
      </c>
      <c r="BW67" s="118">
        <v>-1.28441274310429E-4</v>
      </c>
      <c r="BX67" s="118">
        <v>-3.6420464015150702E-4</v>
      </c>
      <c r="BY67" s="117">
        <v>3.9207822715452302E-5</v>
      </c>
      <c r="BZ67" s="117">
        <v>1.0175755621202599E-6</v>
      </c>
      <c r="CA67" s="118">
        <v>3.2576931763395002E-4</v>
      </c>
      <c r="CB67" s="118">
        <v>4.2697933759801602E-4</v>
      </c>
      <c r="CC67" s="118">
        <v>-4.8538572440841099E-4</v>
      </c>
      <c r="CD67" s="118">
        <v>-8.2891941627446597E-4</v>
      </c>
      <c r="CE67" s="117">
        <v>-1.00848238467383E-5</v>
      </c>
      <c r="CF67" s="118">
        <v>7.08839348331728E-4</v>
      </c>
      <c r="CG67" s="118">
        <v>1.10600477986417E-4</v>
      </c>
      <c r="CH67" s="118">
        <v>-1.5842059230347801E-4</v>
      </c>
      <c r="CI67" s="118">
        <v>3.5648763900843298E-4</v>
      </c>
      <c r="CJ67" s="118">
        <v>-8.19157166385954E-4</v>
      </c>
      <c r="CK67" s="119">
        <v>-7.2446972051977703E-4</v>
      </c>
    </row>
    <row r="68" spans="2:89" s="12" customFormat="1" x14ac:dyDescent="0.25">
      <c r="F68" s="94"/>
      <c r="G68" s="205"/>
      <c r="H68" s="7" t="s">
        <v>2</v>
      </c>
      <c r="I68" s="22">
        <f>I47*I58</f>
        <v>0</v>
      </c>
      <c r="J68" s="23">
        <v>-0.29663180398677003</v>
      </c>
      <c r="L68" s="7" t="str">
        <f t="shared" si="5"/>
        <v>X</v>
      </c>
      <c r="M68" s="7" t="str">
        <f t="shared" si="3"/>
        <v>X</v>
      </c>
      <c r="N68" s="12" t="str">
        <v>Can_Hyp</v>
      </c>
      <c r="O68" s="128" t="s">
        <v>2</v>
      </c>
      <c r="P68" s="117">
        <v>3.8908649232360297E-5</v>
      </c>
      <c r="Q68" s="117">
        <v>-3.4871525392310203E-5</v>
      </c>
      <c r="R68" s="117">
        <v>-6.1089314974776496E-5</v>
      </c>
      <c r="S68" s="117">
        <v>-4.5570716616928098E-6</v>
      </c>
      <c r="T68" s="117">
        <v>3.64026459753969E-5</v>
      </c>
      <c r="U68" s="118">
        <v>1.5131687074476199E-4</v>
      </c>
      <c r="V68" s="117">
        <v>3.8660997769170799E-5</v>
      </c>
      <c r="W68" s="117">
        <v>3.0455804067357502E-5</v>
      </c>
      <c r="X68" s="117">
        <v>4.3570232299188401E-5</v>
      </c>
      <c r="Y68" s="117">
        <v>5.7754489826042401E-5</v>
      </c>
      <c r="Z68" s="118">
        <v>2.6365753975799702E-4</v>
      </c>
      <c r="AA68" s="117">
        <v>3.8555538268638401E-5</v>
      </c>
      <c r="AB68" s="117">
        <v>-5.5343323590565296E-7</v>
      </c>
      <c r="AC68" s="118">
        <v>7.8477800483769196E-4</v>
      </c>
      <c r="AD68" s="118">
        <v>1.2285964360267201E-4</v>
      </c>
      <c r="AE68" s="117">
        <v>-8.46798820272831E-5</v>
      </c>
      <c r="AF68" s="117">
        <v>3.7863436716975701E-7</v>
      </c>
      <c r="AG68" s="118">
        <v>-1.86685528206543E-4</v>
      </c>
      <c r="AH68" s="117">
        <v>7.5786403021168598E-5</v>
      </c>
      <c r="AI68" s="118">
        <v>-2.1527178076238601E-4</v>
      </c>
      <c r="AJ68" s="118">
        <v>3.5853013977454E-4</v>
      </c>
      <c r="AK68" s="118">
        <v>0</v>
      </c>
      <c r="AL68" s="118">
        <v>1.16759365918274E-3</v>
      </c>
      <c r="AM68" s="118">
        <v>0</v>
      </c>
      <c r="AN68" s="117">
        <v>2.4103629018947101E-6</v>
      </c>
      <c r="AO68" s="117">
        <v>0</v>
      </c>
      <c r="AP68" s="118">
        <v>9.0737631067531696E-4</v>
      </c>
      <c r="AQ68" s="118">
        <v>0</v>
      </c>
      <c r="AR68" s="117">
        <v>-3.6937701817519798E-5</v>
      </c>
      <c r="AS68" s="118">
        <v>1.09183026131833E-4</v>
      </c>
      <c r="AT68" s="118">
        <v>-1.39428168093038E-4</v>
      </c>
      <c r="AU68" s="118">
        <v>-5.90158231064474E-4</v>
      </c>
      <c r="AV68" s="118">
        <v>0</v>
      </c>
      <c r="AW68" s="118">
        <v>3.43548255238768E-4</v>
      </c>
      <c r="AX68" s="118">
        <v>0</v>
      </c>
      <c r="AY68" s="118">
        <v>-1.45987297553753E-4</v>
      </c>
      <c r="AZ68" s="118">
        <v>5.4407230153907002E-4</v>
      </c>
      <c r="BA68" s="118">
        <v>-3.1886074425383701E-3</v>
      </c>
      <c r="BB68" s="118">
        <v>0</v>
      </c>
      <c r="BC68" s="118">
        <v>0</v>
      </c>
      <c r="BD68" s="118">
        <v>0</v>
      </c>
      <c r="BE68" s="118">
        <v>0</v>
      </c>
      <c r="BF68" s="118">
        <v>-1.18179027309903E-4</v>
      </c>
      <c r="BG68" s="118">
        <v>2.38535820491556E-4</v>
      </c>
      <c r="BH68" s="117">
        <v>7.1589331366913897E-5</v>
      </c>
      <c r="BI68" s="117">
        <v>-6.0949827487231401E-5</v>
      </c>
      <c r="BJ68" s="118">
        <v>-7.30320618420878E-4</v>
      </c>
      <c r="BK68" s="118">
        <v>5.92926023352572E-3</v>
      </c>
      <c r="BL68" s="118">
        <v>-1.04054009232279E-3</v>
      </c>
      <c r="BM68" s="117">
        <v>-1.40515743628171E-5</v>
      </c>
      <c r="BN68" s="118">
        <v>9.6411321635379095E-4</v>
      </c>
      <c r="BO68" s="118">
        <v>-2.8098557493007E-4</v>
      </c>
      <c r="BP68" s="118">
        <v>3.68255336610153E-4</v>
      </c>
      <c r="BQ68" s="117">
        <v>-3.7873460040458801E-6</v>
      </c>
      <c r="BR68" s="117">
        <v>2.8408084103323001E-6</v>
      </c>
      <c r="BS68" s="117">
        <v>2.4215869328878301E-5</v>
      </c>
      <c r="BT68" s="117">
        <v>-4.8112393084322998E-6</v>
      </c>
      <c r="BU68" s="117">
        <v>2.31115167175812E-7</v>
      </c>
      <c r="BV68" s="118">
        <v>-4.0524703169987202E-4</v>
      </c>
      <c r="BW68" s="118">
        <v>1.05860646354567E-4</v>
      </c>
      <c r="BX68" s="117">
        <v>6.4675107690181303E-5</v>
      </c>
      <c r="BY68" s="118">
        <v>-1.38898267357517E-4</v>
      </c>
      <c r="BZ68" s="117">
        <v>1.1922206226155101E-6</v>
      </c>
      <c r="CA68" s="117">
        <v>8.0003812316146693E-5</v>
      </c>
      <c r="CB68" s="118">
        <v>3.3589537819296599E-4</v>
      </c>
      <c r="CC68" s="118">
        <v>-8.2147998558887805E-4</v>
      </c>
      <c r="CD68" s="118">
        <v>5.6298175574392496E-4</v>
      </c>
      <c r="CE68" s="117">
        <v>-1.02479130087445E-5</v>
      </c>
      <c r="CF68" s="118">
        <v>2.44039843859791E-4</v>
      </c>
      <c r="CG68" s="118">
        <v>-1.29911594173141E-4</v>
      </c>
      <c r="CH68" s="117">
        <v>5.8994518748180199E-5</v>
      </c>
      <c r="CI68" s="118">
        <v>-2.5497438286585701E-4</v>
      </c>
      <c r="CJ68" s="118">
        <v>-1.3182582449766501E-4</v>
      </c>
      <c r="CK68" s="119">
        <v>-2.7245965875034601E-4</v>
      </c>
    </row>
    <row r="69" spans="2:89" s="12" customFormat="1" x14ac:dyDescent="0.25">
      <c r="F69" s="7"/>
      <c r="G69" s="205"/>
      <c r="H69" s="7" t="s">
        <v>4</v>
      </c>
      <c r="I69" s="22">
        <f>I47*I57</f>
        <v>0</v>
      </c>
      <c r="J69" s="23">
        <v>-0.39103485131284998</v>
      </c>
      <c r="L69" s="7" t="str">
        <f t="shared" si="5"/>
        <v>X</v>
      </c>
      <c r="M69" s="7" t="str">
        <f t="shared" si="3"/>
        <v>X</v>
      </c>
      <c r="N69" s="12" t="str">
        <v>Can_HF</v>
      </c>
      <c r="O69" s="128" t="s">
        <v>4</v>
      </c>
      <c r="P69" s="117">
        <v>1.9521834304463401E-5</v>
      </c>
      <c r="Q69" s="118">
        <v>2.8234205600224103E-4</v>
      </c>
      <c r="R69" s="117">
        <v>8.9833384640078203E-5</v>
      </c>
      <c r="S69" s="118">
        <v>-1.69885931765969E-4</v>
      </c>
      <c r="T69" s="117">
        <v>3.2012224655183799E-6</v>
      </c>
      <c r="U69" s="117">
        <v>2.4256310413724499E-5</v>
      </c>
      <c r="V69" s="117">
        <v>-1.94483141364738E-6</v>
      </c>
      <c r="W69" s="117">
        <v>2.4980218098040199E-5</v>
      </c>
      <c r="X69" s="117">
        <v>1.49376131980654E-5</v>
      </c>
      <c r="Y69" s="118">
        <v>2.0110796847158601E-4</v>
      </c>
      <c r="Z69" s="117">
        <v>-2.7498102196136099E-5</v>
      </c>
      <c r="AA69" s="118">
        <v>-1.8485750376822299E-4</v>
      </c>
      <c r="AB69" s="118">
        <v>1.0333547793848801E-4</v>
      </c>
      <c r="AC69" s="117">
        <v>4.0979976295400502E-5</v>
      </c>
      <c r="AD69" s="117">
        <v>-2.20365220683607E-5</v>
      </c>
      <c r="AE69" s="117">
        <v>6.7089833331426306E-5</v>
      </c>
      <c r="AF69" s="118">
        <v>-1.4257292336527201E-4</v>
      </c>
      <c r="AG69" s="118">
        <v>1.81439613191614E-4</v>
      </c>
      <c r="AH69" s="117">
        <v>8.7659813224876405E-5</v>
      </c>
      <c r="AI69" s="118">
        <v>9.4767800574155803E-4</v>
      </c>
      <c r="AJ69" s="117">
        <v>9.7226556685772004E-5</v>
      </c>
      <c r="AK69" s="117">
        <v>0</v>
      </c>
      <c r="AL69" s="118">
        <v>-8.1061500593821996E-4</v>
      </c>
      <c r="AM69" s="118">
        <v>0</v>
      </c>
      <c r="AN69" s="117">
        <v>5.0048200497948403E-5</v>
      </c>
      <c r="AO69" s="117">
        <v>0</v>
      </c>
      <c r="AP69" s="118">
        <v>1.5067079836265599E-3</v>
      </c>
      <c r="AQ69" s="118">
        <v>0</v>
      </c>
      <c r="AR69" s="117">
        <v>6.3882444919653904E-5</v>
      </c>
      <c r="AS69" s="118">
        <v>-2.3838472121640299E-4</v>
      </c>
      <c r="AT69" s="118">
        <v>-2.1354929811154901E-4</v>
      </c>
      <c r="AU69" s="118">
        <v>5.9710117486747299E-4</v>
      </c>
      <c r="AV69" s="118">
        <v>0</v>
      </c>
      <c r="AW69" s="118">
        <v>-1.82355319315051E-4</v>
      </c>
      <c r="AX69" s="118">
        <v>0</v>
      </c>
      <c r="AY69" s="117">
        <v>1.34136500047755E-5</v>
      </c>
      <c r="AZ69" s="118">
        <v>-3.48300879851461E-3</v>
      </c>
      <c r="BA69" s="118">
        <v>5.6265812459529703E-4</v>
      </c>
      <c r="BB69" s="118">
        <v>0</v>
      </c>
      <c r="BC69" s="118">
        <v>0</v>
      </c>
      <c r="BD69" s="118">
        <v>0</v>
      </c>
      <c r="BE69" s="118">
        <v>0</v>
      </c>
      <c r="BF69" s="117">
        <v>6.2002848718541905E-5</v>
      </c>
      <c r="BG69" s="117">
        <v>-3.4252839121062799E-5</v>
      </c>
      <c r="BH69" s="117">
        <v>8.7146835237625694E-5</v>
      </c>
      <c r="BI69" s="117">
        <v>-3.0453688808776101E-5</v>
      </c>
      <c r="BJ69" s="118">
        <v>-4.6723147034651198E-4</v>
      </c>
      <c r="BK69" s="118">
        <v>-1.04054009232278E-3</v>
      </c>
      <c r="BL69" s="118">
        <v>7.0835241328605497E-3</v>
      </c>
      <c r="BM69" s="117">
        <v>5.1401626645986799E-6</v>
      </c>
      <c r="BN69" s="118">
        <v>-2.7250565681988899E-4</v>
      </c>
      <c r="BO69" s="118">
        <v>-1.71947267613471E-4</v>
      </c>
      <c r="BP69" s="118">
        <v>1.0934711978124E-4</v>
      </c>
      <c r="BQ69" s="117">
        <v>3.6874519442198101E-6</v>
      </c>
      <c r="BR69" s="117">
        <v>-1.32576355488877E-5</v>
      </c>
      <c r="BS69" s="118">
        <v>-8.2693978250744898E-4</v>
      </c>
      <c r="BT69" s="117">
        <v>-2.8582242796374699E-6</v>
      </c>
      <c r="BU69" s="117">
        <v>8.5236683588151601E-5</v>
      </c>
      <c r="BV69" s="117">
        <v>-4.3155306838773197E-5</v>
      </c>
      <c r="BW69" s="117">
        <v>-2.4858939480829901E-5</v>
      </c>
      <c r="BX69" s="118">
        <v>-5.7973993486187998E-4</v>
      </c>
      <c r="BY69" s="117">
        <v>2.52902785806815E-6</v>
      </c>
      <c r="BZ69" s="117">
        <v>-4.6856939051176301E-6</v>
      </c>
      <c r="CA69" s="117">
        <v>1.5458590384816501E-5</v>
      </c>
      <c r="CB69" s="118">
        <v>-1.8198455184258299E-4</v>
      </c>
      <c r="CC69" s="118">
        <v>1.04778307037309E-3</v>
      </c>
      <c r="CD69" s="118">
        <v>-9.44543287558467E-4</v>
      </c>
      <c r="CE69" s="117">
        <v>-2.05891051334494E-6</v>
      </c>
      <c r="CF69" s="118">
        <v>1.81091288229444E-3</v>
      </c>
      <c r="CG69" s="118">
        <v>3.3187588872079002E-4</v>
      </c>
      <c r="CH69" s="118">
        <v>-1.8229473062459801E-4</v>
      </c>
      <c r="CI69" s="117">
        <v>7.5514180190793095E-5</v>
      </c>
      <c r="CJ69" s="118">
        <v>5.7701311048309297E-4</v>
      </c>
      <c r="CK69" s="119">
        <v>-4.78199759162722E-4</v>
      </c>
    </row>
    <row r="70" spans="2:89" s="12" customFormat="1" x14ac:dyDescent="0.25">
      <c r="F70" s="7"/>
      <c r="G70" s="205"/>
      <c r="H70" s="7" t="s">
        <v>5</v>
      </c>
      <c r="I70" s="22">
        <f>I21*I41</f>
        <v>0</v>
      </c>
      <c r="J70" s="23">
        <v>-2.6565911775563399E-2</v>
      </c>
      <c r="L70" s="7" t="str">
        <f t="shared" si="5"/>
        <v>X</v>
      </c>
      <c r="M70" s="7" t="str">
        <f t="shared" si="3"/>
        <v>X</v>
      </c>
      <c r="N70" s="12" t="str">
        <v>age_Alc</v>
      </c>
      <c r="O70" s="128" t="s">
        <v>5</v>
      </c>
      <c r="P70" s="117">
        <v>-1.8404113014596399E-6</v>
      </c>
      <c r="Q70" s="117">
        <v>8.1871486909884105E-5</v>
      </c>
      <c r="R70" s="117">
        <v>-6.8353139717726503E-6</v>
      </c>
      <c r="S70" s="117">
        <v>7.0410497742461998E-6</v>
      </c>
      <c r="T70" s="117">
        <v>2.2183741927142798E-6</v>
      </c>
      <c r="U70" s="117">
        <v>-6.1467462460150901E-6</v>
      </c>
      <c r="V70" s="117">
        <v>-6.4568888956981102E-6</v>
      </c>
      <c r="W70" s="117">
        <v>-1.25691399855918E-6</v>
      </c>
      <c r="X70" s="117">
        <v>-6.2397383141291603E-6</v>
      </c>
      <c r="Y70" s="117">
        <v>-3.0167465521564099E-6</v>
      </c>
      <c r="Z70" s="117">
        <v>6.1466290813319697E-6</v>
      </c>
      <c r="AA70" s="117">
        <v>1.51625336455422E-6</v>
      </c>
      <c r="AB70" s="117">
        <v>2.04249832966625E-6</v>
      </c>
      <c r="AC70" s="117">
        <v>6.04263096814205E-6</v>
      </c>
      <c r="AD70" s="117">
        <v>2.20564482838362E-6</v>
      </c>
      <c r="AE70" s="117">
        <v>4.5347591251400103E-6</v>
      </c>
      <c r="AF70" s="117">
        <v>6.34316507239493E-6</v>
      </c>
      <c r="AG70" s="117">
        <v>6.8096496346834601E-6</v>
      </c>
      <c r="AH70" s="117">
        <v>-7.8440971860758405E-6</v>
      </c>
      <c r="AI70" s="117">
        <v>-7.4520992815047296E-6</v>
      </c>
      <c r="AJ70" s="118">
        <v>-9.8019524185102196E-4</v>
      </c>
      <c r="AK70" s="118">
        <v>0</v>
      </c>
      <c r="AL70" s="118">
        <v>1.4915219584966E-4</v>
      </c>
      <c r="AM70" s="118">
        <v>0</v>
      </c>
      <c r="AN70" s="117">
        <v>5.5464207421119397E-6</v>
      </c>
      <c r="AO70" s="117">
        <v>0</v>
      </c>
      <c r="AP70" s="117">
        <v>-3.31763138115444E-5</v>
      </c>
      <c r="AQ70" s="117">
        <v>0</v>
      </c>
      <c r="AR70" s="117">
        <v>9.5918761149061008E-6</v>
      </c>
      <c r="AS70" s="117">
        <v>4.5525276716409296E-6</v>
      </c>
      <c r="AT70" s="117">
        <v>2.0708901306001901E-5</v>
      </c>
      <c r="AU70" s="117">
        <v>6.9860474800094896E-5</v>
      </c>
      <c r="AV70" s="117">
        <v>0</v>
      </c>
      <c r="AW70" s="117">
        <v>-6.0002287975776403E-5</v>
      </c>
      <c r="AX70" s="117">
        <v>0</v>
      </c>
      <c r="AY70" s="117">
        <v>1.7662358518279302E-5</v>
      </c>
      <c r="AZ70" s="117">
        <v>7.0134413408787002E-6</v>
      </c>
      <c r="BA70" s="117">
        <v>3.3532412512559298E-5</v>
      </c>
      <c r="BB70" s="117">
        <v>0</v>
      </c>
      <c r="BC70" s="117">
        <v>0</v>
      </c>
      <c r="BD70" s="117">
        <v>0</v>
      </c>
      <c r="BE70" s="117">
        <v>0</v>
      </c>
      <c r="BF70" s="117">
        <v>3.6830765493970198E-5</v>
      </c>
      <c r="BG70" s="117">
        <v>2.4229563807545899E-5</v>
      </c>
      <c r="BH70" s="117">
        <v>1.12839414597791E-5</v>
      </c>
      <c r="BI70" s="117">
        <v>6.5307547672059795E-7</v>
      </c>
      <c r="BJ70" s="117">
        <v>4.0334171128186798E-6</v>
      </c>
      <c r="BK70" s="117">
        <v>-1.40515743628167E-5</v>
      </c>
      <c r="BL70" s="117">
        <v>5.1401626645990298E-6</v>
      </c>
      <c r="BM70" s="117">
        <v>1.7818691559395701E-5</v>
      </c>
      <c r="BN70" s="118">
        <v>-1.69713062436612E-4</v>
      </c>
      <c r="BO70" s="117">
        <v>1.9381943574430102E-6</v>
      </c>
      <c r="BP70" s="117">
        <v>-1.40393434824851E-5</v>
      </c>
      <c r="BQ70" s="117">
        <v>8.3837925971739798E-7</v>
      </c>
      <c r="BR70" s="117">
        <v>4.99916166597004E-8</v>
      </c>
      <c r="BS70" s="117">
        <v>6.20873953769964E-6</v>
      </c>
      <c r="BT70" s="117">
        <v>-6.6941862103540195E-7</v>
      </c>
      <c r="BU70" s="117">
        <v>-2.4385961554929401E-6</v>
      </c>
      <c r="BV70" s="117">
        <v>-7.0691606276478805E-7</v>
      </c>
      <c r="BW70" s="117">
        <v>-1.7712647536483099E-5</v>
      </c>
      <c r="BX70" s="117">
        <v>9.90416517586927E-5</v>
      </c>
      <c r="BY70" s="117">
        <v>2.7344824059935301E-6</v>
      </c>
      <c r="BZ70" s="117">
        <v>-1.1203974385446701E-6</v>
      </c>
      <c r="CA70" s="117">
        <v>-8.3594894768147394E-8</v>
      </c>
      <c r="CB70" s="117">
        <v>-2.8255072889634098E-6</v>
      </c>
      <c r="CC70" s="118">
        <v>-1.01055691078458E-4</v>
      </c>
      <c r="CD70" s="118">
        <v>-1.3300176320674899E-4</v>
      </c>
      <c r="CE70" s="117">
        <v>-1.0653549890062601E-7</v>
      </c>
      <c r="CF70" s="117">
        <v>2.5304905989350901E-5</v>
      </c>
      <c r="CG70" s="117">
        <v>-8.5544083643439505E-6</v>
      </c>
      <c r="CH70" s="117">
        <v>4.43615709630469E-5</v>
      </c>
      <c r="CI70" s="117">
        <v>-3.7657024445655199E-5</v>
      </c>
      <c r="CJ70" s="117">
        <v>2.50217811062352E-5</v>
      </c>
      <c r="CK70" s="120">
        <v>-4.1592644290453397E-5</v>
      </c>
    </row>
    <row r="71" spans="2:89" s="12" customFormat="1" x14ac:dyDescent="0.25">
      <c r="F71" s="40"/>
      <c r="G71" s="205"/>
      <c r="H71" s="7" t="s">
        <v>19</v>
      </c>
      <c r="I71" s="22">
        <f>I41*I58</f>
        <v>0</v>
      </c>
      <c r="J71" s="23">
        <v>-0.54974048302949496</v>
      </c>
      <c r="L71" s="7" t="str">
        <f t="shared" si="5"/>
        <v>X</v>
      </c>
      <c r="M71" s="7" t="str">
        <f t="shared" si="3"/>
        <v>X</v>
      </c>
      <c r="N71" s="12" t="str">
        <v>Alc_Hyp</v>
      </c>
      <c r="O71" s="128" t="s">
        <v>19</v>
      </c>
      <c r="P71" s="117">
        <v>2.2001182151118301E-5</v>
      </c>
      <c r="Q71" s="118">
        <v>-1.0234415518426401E-4</v>
      </c>
      <c r="R71" s="117">
        <v>7.1894063703838198E-5</v>
      </c>
      <c r="S71" s="117">
        <v>-6.9645696801280604E-5</v>
      </c>
      <c r="T71" s="117">
        <v>4.3237524274043103E-5</v>
      </c>
      <c r="U71" s="117">
        <v>1.10841424086867E-5</v>
      </c>
      <c r="V71" s="117">
        <v>4.2985825464358999E-5</v>
      </c>
      <c r="W71" s="118">
        <v>1.3064421811028099E-4</v>
      </c>
      <c r="X71" s="117">
        <v>5.9550728001191398E-5</v>
      </c>
      <c r="Y71" s="118">
        <v>2.52616904281674E-4</v>
      </c>
      <c r="Z71" s="117">
        <v>-4.9035347216726102E-5</v>
      </c>
      <c r="AA71" s="117">
        <v>-3.5773090104305803E-5</v>
      </c>
      <c r="AB71" s="117">
        <v>-3.7234458172491899E-5</v>
      </c>
      <c r="AC71" s="118">
        <v>-2.5077953595825702E-4</v>
      </c>
      <c r="AD71" s="118">
        <v>1.90894688508017E-4</v>
      </c>
      <c r="AE71" s="117">
        <v>1.6148317588561999E-6</v>
      </c>
      <c r="AF71" s="118">
        <v>-2.40623554469034E-4</v>
      </c>
      <c r="AG71" s="118">
        <v>-1.0274499649046101E-4</v>
      </c>
      <c r="AH71" s="117">
        <v>-1.6576673129902599E-5</v>
      </c>
      <c r="AI71" s="118">
        <v>-1.70578667377396E-3</v>
      </c>
      <c r="AJ71" s="118">
        <v>4.1446654743153098E-3</v>
      </c>
      <c r="AK71" s="118">
        <v>0</v>
      </c>
      <c r="AL71" s="118">
        <v>5.5058291430771697E-4</v>
      </c>
      <c r="AM71" s="118">
        <v>0</v>
      </c>
      <c r="AN71" s="117">
        <v>-5.3847658766562101E-5</v>
      </c>
      <c r="AO71" s="117">
        <v>0</v>
      </c>
      <c r="AP71" s="118">
        <v>4.9043988516690403E-4</v>
      </c>
      <c r="AQ71" s="118">
        <v>0</v>
      </c>
      <c r="AR71" s="118">
        <v>3.5699145640859101E-4</v>
      </c>
      <c r="AS71" s="117">
        <v>-2.2605660742604502E-5</v>
      </c>
      <c r="AT71" s="118">
        <v>-2.4933612620126402E-4</v>
      </c>
      <c r="AU71" s="118">
        <v>2.8883557648012902E-4</v>
      </c>
      <c r="AV71" s="118">
        <v>0</v>
      </c>
      <c r="AW71" s="118">
        <v>5.0364879268208597E-4</v>
      </c>
      <c r="AX71" s="118">
        <v>0</v>
      </c>
      <c r="AY71" s="117">
        <v>2.6033367784386299E-5</v>
      </c>
      <c r="AZ71" s="117">
        <v>4.21637425796334E-5</v>
      </c>
      <c r="BA71" s="118">
        <v>-2.11128313046694E-3</v>
      </c>
      <c r="BB71" s="118">
        <v>0</v>
      </c>
      <c r="BC71" s="118">
        <v>0</v>
      </c>
      <c r="BD71" s="118">
        <v>0</v>
      </c>
      <c r="BE71" s="118">
        <v>0</v>
      </c>
      <c r="BF71" s="117">
        <v>6.8002449664301607E-5</v>
      </c>
      <c r="BG71" s="118">
        <v>-1.7165149744676701E-4</v>
      </c>
      <c r="BH71" s="117">
        <v>-7.64105807382295E-5</v>
      </c>
      <c r="BI71" s="117">
        <v>-1.4641223113660399E-5</v>
      </c>
      <c r="BJ71" s="118">
        <v>-1.7395181358068499E-4</v>
      </c>
      <c r="BK71" s="118">
        <v>9.64113216353789E-4</v>
      </c>
      <c r="BL71" s="118">
        <v>-2.72505656819895E-4</v>
      </c>
      <c r="BM71" s="118">
        <v>-1.69713062436613E-4</v>
      </c>
      <c r="BN71" s="118">
        <v>1.1332290209201399E-2</v>
      </c>
      <c r="BO71" s="117">
        <v>6.6380296218482697E-5</v>
      </c>
      <c r="BP71" s="118">
        <v>1.14581247940732E-4</v>
      </c>
      <c r="BQ71" s="117">
        <v>-6.0123651753252401E-6</v>
      </c>
      <c r="BR71" s="117">
        <v>2.3607139268095801E-5</v>
      </c>
      <c r="BS71" s="118">
        <v>-1.2083661201681001E-3</v>
      </c>
      <c r="BT71" s="117">
        <v>3.9271952509373198E-5</v>
      </c>
      <c r="BU71" s="117">
        <v>-6.4099491466803802E-5</v>
      </c>
      <c r="BV71" s="117">
        <v>3.6318069031527402E-5</v>
      </c>
      <c r="BW71" s="118">
        <v>3.5985256343061003E-4</v>
      </c>
      <c r="BX71" s="118">
        <v>1.6506722557678601E-4</v>
      </c>
      <c r="BY71" s="117">
        <v>-8.5567992024446505E-5</v>
      </c>
      <c r="BZ71" s="117">
        <v>1.55287070145661E-6</v>
      </c>
      <c r="CA71" s="118">
        <v>-5.1394830527125399E-4</v>
      </c>
      <c r="CB71" s="118">
        <v>8.22251863920106E-4</v>
      </c>
      <c r="CC71" s="118">
        <v>-3.4277041789950399E-3</v>
      </c>
      <c r="CD71" s="118">
        <v>-2.5337709851575101E-3</v>
      </c>
      <c r="CE71" s="117">
        <v>5.5249456809879097E-6</v>
      </c>
      <c r="CF71" s="118">
        <v>4.5049119856121101E-4</v>
      </c>
      <c r="CG71" s="117">
        <v>-8.5582100393765602E-5</v>
      </c>
      <c r="CH71" s="118">
        <v>1.46994640562463E-3</v>
      </c>
      <c r="CI71" s="118">
        <v>-5.7373806831944902E-4</v>
      </c>
      <c r="CJ71" s="118">
        <v>2.8067859077117398E-4</v>
      </c>
      <c r="CK71" s="119">
        <v>-5.3199366106150602E-4</v>
      </c>
    </row>
    <row r="72" spans="2:89" s="12" customFormat="1" x14ac:dyDescent="0.25">
      <c r="F72" s="40"/>
      <c r="G72" s="205"/>
      <c r="H72" s="7" t="s">
        <v>111</v>
      </c>
      <c r="I72" s="22">
        <f>I47*I60</f>
        <v>0</v>
      </c>
      <c r="J72" s="23">
        <v>-0.22899772293911699</v>
      </c>
      <c r="L72" s="7" t="str">
        <f t="shared" si="5"/>
        <v>X</v>
      </c>
      <c r="M72" s="7" t="str">
        <f t="shared" si="3"/>
        <v>X</v>
      </c>
      <c r="N72" s="12" t="str">
        <v>Can_PrD</v>
      </c>
      <c r="O72" s="128" t="s">
        <v>111</v>
      </c>
      <c r="P72" s="117">
        <v>-3.1289860949079399E-6</v>
      </c>
      <c r="Q72" s="118">
        <v>-1.78093867377163E-4</v>
      </c>
      <c r="R72" s="117">
        <v>3.3027580871159597E-5</v>
      </c>
      <c r="S72" s="117">
        <v>-3.26136940713443E-6</v>
      </c>
      <c r="T72" s="117">
        <v>2.26707577149923E-5</v>
      </c>
      <c r="U72" s="117">
        <v>9.3924508852141905E-5</v>
      </c>
      <c r="V72" s="117">
        <v>2.4547234686713701E-5</v>
      </c>
      <c r="W72" s="117">
        <v>-7.16508094476876E-6</v>
      </c>
      <c r="X72" s="117">
        <v>-5.3240494906208298E-5</v>
      </c>
      <c r="Y72" s="117">
        <v>7.0652695927183706E-5</v>
      </c>
      <c r="Z72" s="117">
        <v>-7.2520424418908496E-5</v>
      </c>
      <c r="AA72" s="117">
        <v>-3.1922827926327902E-5</v>
      </c>
      <c r="AB72" s="117">
        <v>2.35542275139626E-5</v>
      </c>
      <c r="AC72" s="118">
        <v>3.9375668735526297E-4</v>
      </c>
      <c r="AD72" s="117">
        <v>4.9770855425972502E-5</v>
      </c>
      <c r="AE72" s="117">
        <v>3.2537993940471198E-5</v>
      </c>
      <c r="AF72" s="117">
        <v>4.0494215778604398E-5</v>
      </c>
      <c r="AG72" s="117">
        <v>-4.1435692695133599E-5</v>
      </c>
      <c r="AH72" s="118">
        <v>-3.86592741603888E-4</v>
      </c>
      <c r="AI72" s="118">
        <v>1.9155521978114E-4</v>
      </c>
      <c r="AJ72" s="118">
        <v>-1.51671053386639E-4</v>
      </c>
      <c r="AK72" s="118">
        <v>0</v>
      </c>
      <c r="AL72" s="118">
        <v>-7.32889229982763E-4</v>
      </c>
      <c r="AM72" s="118">
        <v>0</v>
      </c>
      <c r="AN72" s="117">
        <v>-9.4193786398729296E-5</v>
      </c>
      <c r="AO72" s="117">
        <v>0</v>
      </c>
      <c r="AP72" s="118">
        <v>1.10410287784065E-3</v>
      </c>
      <c r="AQ72" s="118">
        <v>0</v>
      </c>
      <c r="AR72" s="118">
        <v>-3.5648590515214098E-4</v>
      </c>
      <c r="AS72" s="117">
        <v>-3.2451751257573503E-5</v>
      </c>
      <c r="AT72" s="118">
        <v>-1.6680162014670699E-4</v>
      </c>
      <c r="AU72" s="118">
        <v>1.09811952331129E-4</v>
      </c>
      <c r="AV72" s="118">
        <v>0</v>
      </c>
      <c r="AW72" s="118">
        <v>-1.7634549927812799E-4</v>
      </c>
      <c r="AX72" s="118">
        <v>0</v>
      </c>
      <c r="AY72" s="117">
        <v>7.6651358227083503E-5</v>
      </c>
      <c r="AZ72" s="118">
        <v>1.6773862285261699E-4</v>
      </c>
      <c r="BA72" s="117">
        <v>6.6158460281161099E-5</v>
      </c>
      <c r="BB72" s="117">
        <v>0</v>
      </c>
      <c r="BC72" s="117">
        <v>0</v>
      </c>
      <c r="BD72" s="117">
        <v>0</v>
      </c>
      <c r="BE72" s="117">
        <v>0</v>
      </c>
      <c r="BF72" s="118">
        <v>-1.4510346833346399E-4</v>
      </c>
      <c r="BG72" s="118">
        <v>4.2975695261716299E-4</v>
      </c>
      <c r="BH72" s="118">
        <v>1.88150849731443E-4</v>
      </c>
      <c r="BI72" s="117">
        <v>-2.39487213362617E-5</v>
      </c>
      <c r="BJ72" s="117">
        <v>-5.2896882621131397E-5</v>
      </c>
      <c r="BK72" s="118">
        <v>-2.80985574930068E-4</v>
      </c>
      <c r="BL72" s="118">
        <v>-1.71947267613471E-4</v>
      </c>
      <c r="BM72" s="117">
        <v>1.9381943574431E-6</v>
      </c>
      <c r="BN72" s="117">
        <v>6.6380296218482006E-5</v>
      </c>
      <c r="BO72" s="118">
        <v>2.9548733930489499E-3</v>
      </c>
      <c r="BP72" s="118">
        <v>-1.78484638262188E-4</v>
      </c>
      <c r="BQ72" s="117">
        <v>1.88380892360116E-6</v>
      </c>
      <c r="BR72" s="117">
        <v>-2.7016236874564099E-6</v>
      </c>
      <c r="BS72" s="118">
        <v>-2.6325925368615499E-4</v>
      </c>
      <c r="BT72" s="117">
        <v>4.2564473166130703E-6</v>
      </c>
      <c r="BU72" s="118">
        <v>-1.7615917197058001E-4</v>
      </c>
      <c r="BV72" s="118">
        <v>-4.0833835199750201E-4</v>
      </c>
      <c r="BW72" s="118">
        <v>-3.82634558191204E-4</v>
      </c>
      <c r="BX72" s="118">
        <v>2.8988270206105999E-4</v>
      </c>
      <c r="BY72" s="118">
        <v>-2.3356058551783301E-4</v>
      </c>
      <c r="BZ72" s="117">
        <v>2.6577639695638701E-6</v>
      </c>
      <c r="CA72" s="118">
        <v>-2.2450764729430099E-4</v>
      </c>
      <c r="CB72" s="117">
        <v>9.75776889183724E-5</v>
      </c>
      <c r="CC72" s="118">
        <v>4.8535422632915698E-4</v>
      </c>
      <c r="CD72" s="118">
        <v>-1.49070605963133E-4</v>
      </c>
      <c r="CE72" s="117">
        <v>-6.1579788362845904E-6</v>
      </c>
      <c r="CF72" s="118">
        <v>3.2518118209433399E-4</v>
      </c>
      <c r="CG72" s="117">
        <v>1.13723808593104E-5</v>
      </c>
      <c r="CH72" s="118">
        <v>1.10932042261675E-4</v>
      </c>
      <c r="CI72" s="118">
        <v>1.0328960690232001E-4</v>
      </c>
      <c r="CJ72" s="118">
        <v>3.4403454820508599E-4</v>
      </c>
      <c r="CK72" s="120">
        <v>8.4754732014303199E-5</v>
      </c>
    </row>
    <row r="73" spans="2:89" s="12" customFormat="1" x14ac:dyDescent="0.25">
      <c r="F73" s="40"/>
      <c r="G73" s="205"/>
      <c r="H73" s="7" t="s">
        <v>112</v>
      </c>
      <c r="I73" s="22">
        <f>I58*I65</f>
        <v>0</v>
      </c>
      <c r="J73" s="23">
        <v>-0.41263520297034401</v>
      </c>
      <c r="L73" s="7" t="str">
        <f t="shared" si="5"/>
        <v>X</v>
      </c>
      <c r="M73" s="7" t="str">
        <f t="shared" si="3"/>
        <v>X</v>
      </c>
      <c r="N73" s="12" t="str">
        <v>Hyp_Str</v>
      </c>
      <c r="O73" s="128" t="s">
        <v>112</v>
      </c>
      <c r="P73" s="117">
        <v>2.41206704504352E-5</v>
      </c>
      <c r="Q73" s="118">
        <v>-2.2917409514369599E-4</v>
      </c>
      <c r="R73" s="117">
        <v>1.01461856902761E-5</v>
      </c>
      <c r="S73" s="118">
        <v>1.0918509814275899E-4</v>
      </c>
      <c r="T73" s="117">
        <v>-8.9767946336860094E-5</v>
      </c>
      <c r="U73" s="117">
        <v>8.17997766794803E-5</v>
      </c>
      <c r="V73" s="117">
        <v>7.7694466621732595E-6</v>
      </c>
      <c r="W73" s="118">
        <v>1.4983632688193001E-4</v>
      </c>
      <c r="X73" s="118">
        <v>-1.11384526163119E-4</v>
      </c>
      <c r="Y73" s="117">
        <v>9.2882853076978899E-5</v>
      </c>
      <c r="Z73" s="118">
        <v>3.21326653797798E-4</v>
      </c>
      <c r="AA73" s="118">
        <v>2.06299966962363E-4</v>
      </c>
      <c r="AB73" s="117">
        <v>2.5361943927645899E-5</v>
      </c>
      <c r="AC73" s="118">
        <v>-4.5451101201516501E-4</v>
      </c>
      <c r="AD73" s="117">
        <v>2.0823005379482999E-5</v>
      </c>
      <c r="AE73" s="117">
        <v>-4.5290851943140398E-5</v>
      </c>
      <c r="AF73" s="118">
        <v>-2.42797971566407E-4</v>
      </c>
      <c r="AG73" s="117">
        <v>8.1187030062951403E-5</v>
      </c>
      <c r="AH73" s="118">
        <v>-2.1776259300104701E-4</v>
      </c>
      <c r="AI73" s="117">
        <v>-3.1767477246913202E-5</v>
      </c>
      <c r="AJ73" s="118">
        <v>8.9651531430517701E-4</v>
      </c>
      <c r="AK73" s="118">
        <v>0</v>
      </c>
      <c r="AL73" s="118">
        <v>1.31039182141645E-3</v>
      </c>
      <c r="AM73" s="118">
        <v>0</v>
      </c>
      <c r="AN73" s="117">
        <v>7.28926458062969E-5</v>
      </c>
      <c r="AO73" s="117">
        <v>0</v>
      </c>
      <c r="AP73" s="118">
        <v>1.3332839264144699E-4</v>
      </c>
      <c r="AQ73" s="118">
        <v>0</v>
      </c>
      <c r="AR73" s="117">
        <v>-9.3400655624541104E-6</v>
      </c>
      <c r="AS73" s="117">
        <v>-5.3945847359580702E-5</v>
      </c>
      <c r="AT73" s="118">
        <v>-2.65280871105295E-4</v>
      </c>
      <c r="AU73" s="118">
        <v>-6.8112547161726497E-4</v>
      </c>
      <c r="AV73" s="118">
        <v>0</v>
      </c>
      <c r="AW73" s="118">
        <v>7.8984743141253405E-4</v>
      </c>
      <c r="AX73" s="118">
        <v>0</v>
      </c>
      <c r="AY73" s="117">
        <v>-8.0255457246854498E-5</v>
      </c>
      <c r="AZ73" s="118">
        <v>7.6963043503670803E-4</v>
      </c>
      <c r="BA73" s="118">
        <v>-1.8109517407716E-3</v>
      </c>
      <c r="BB73" s="118">
        <v>0</v>
      </c>
      <c r="BC73" s="118">
        <v>0</v>
      </c>
      <c r="BD73" s="118">
        <v>0</v>
      </c>
      <c r="BE73" s="118">
        <v>0</v>
      </c>
      <c r="BF73" s="117">
        <v>-4.1466371251127997E-5</v>
      </c>
      <c r="BG73" s="118">
        <v>2.39066721102183E-4</v>
      </c>
      <c r="BH73" s="118">
        <v>-7.7068299373063498E-3</v>
      </c>
      <c r="BI73" s="117">
        <v>-3.7621256926434701E-6</v>
      </c>
      <c r="BJ73" s="118">
        <v>-2.0706795942748599E-4</v>
      </c>
      <c r="BK73" s="118">
        <v>3.6825533661014297E-4</v>
      </c>
      <c r="BL73" s="118">
        <v>1.0934711978124601E-4</v>
      </c>
      <c r="BM73" s="117">
        <v>-1.4039343482484601E-5</v>
      </c>
      <c r="BN73" s="118">
        <v>1.1458124794072E-4</v>
      </c>
      <c r="BO73" s="118">
        <v>-1.7848463826218699E-4</v>
      </c>
      <c r="BP73" s="118">
        <v>9.9322492171054991E-3</v>
      </c>
      <c r="BQ73" s="117">
        <v>-1.1656299440816499E-5</v>
      </c>
      <c r="BR73" s="117">
        <v>-9.9604043803422904E-7</v>
      </c>
      <c r="BS73" s="118">
        <v>-2.2605253609252299E-4</v>
      </c>
      <c r="BT73" s="117">
        <v>-2.6794061558443501E-5</v>
      </c>
      <c r="BU73" s="118">
        <v>-1.00487967245066E-3</v>
      </c>
      <c r="BV73" s="118">
        <v>-2.3667634501497699E-4</v>
      </c>
      <c r="BW73" s="118">
        <v>5.0865468309103197E-4</v>
      </c>
      <c r="BX73" s="118">
        <v>-2.8710863743206498E-4</v>
      </c>
      <c r="BY73" s="117">
        <v>9.7581937298842707E-5</v>
      </c>
      <c r="BZ73" s="117">
        <v>2.81104813996316E-6</v>
      </c>
      <c r="CA73" s="118">
        <v>-5.9109212335169202E-4</v>
      </c>
      <c r="CB73" s="118">
        <v>3.2954365717799801E-4</v>
      </c>
      <c r="CC73" s="118">
        <v>6.6711652675586304E-4</v>
      </c>
      <c r="CD73" s="118">
        <v>2.58148981508574E-4</v>
      </c>
      <c r="CE73" s="117">
        <v>7.1442030267896599E-6</v>
      </c>
      <c r="CF73" s="118">
        <v>-4.5316898256918801E-4</v>
      </c>
      <c r="CG73" s="117">
        <v>4.0853051779783501E-5</v>
      </c>
      <c r="CH73" s="118">
        <v>-6.2915134728935103E-4</v>
      </c>
      <c r="CI73" s="118">
        <v>-2.8690465265494402E-4</v>
      </c>
      <c r="CJ73" s="118">
        <v>3.0988524247314701E-4</v>
      </c>
      <c r="CK73" s="119">
        <v>-2.4484125411815499E-4</v>
      </c>
    </row>
    <row r="74" spans="2:89" s="12" customFormat="1" x14ac:dyDescent="0.25">
      <c r="F74" s="40"/>
      <c r="G74" s="205"/>
      <c r="H74" s="7" t="s">
        <v>35</v>
      </c>
      <c r="I74" s="22">
        <f>I21*I54</f>
        <v>0</v>
      </c>
      <c r="J74" s="23">
        <v>2.0624177448331098E-2</v>
      </c>
      <c r="L74" s="7" t="str">
        <f t="shared" si="5"/>
        <v>X</v>
      </c>
      <c r="M74" s="7" t="str">
        <f t="shared" si="3"/>
        <v>X</v>
      </c>
      <c r="N74" s="12" t="str">
        <v>age_Dem</v>
      </c>
      <c r="O74" s="128" t="s">
        <v>35</v>
      </c>
      <c r="P74" s="117">
        <v>-2.5462161279427498E-6</v>
      </c>
      <c r="Q74" s="117">
        <v>-3.2297776563996802E-5</v>
      </c>
      <c r="R74" s="117">
        <v>-8.7977216112343605E-7</v>
      </c>
      <c r="S74" s="117">
        <v>-4.0748828096547702E-7</v>
      </c>
      <c r="T74" s="117">
        <v>6.9166195554761298E-7</v>
      </c>
      <c r="U74" s="117">
        <v>3.3047618939094201E-6</v>
      </c>
      <c r="V74" s="117">
        <v>7.5132171289864001E-6</v>
      </c>
      <c r="W74" s="117">
        <v>4.2737378643648996E-6</v>
      </c>
      <c r="X74" s="117">
        <v>1.9829354230227E-6</v>
      </c>
      <c r="Y74" s="117">
        <v>-1.50592444158152E-6</v>
      </c>
      <c r="Z74" s="117">
        <v>-2.0701852629031499E-6</v>
      </c>
      <c r="AA74" s="117">
        <v>2.88254968119937E-6</v>
      </c>
      <c r="AB74" s="117">
        <v>4.5656933193595402E-7</v>
      </c>
      <c r="AC74" s="117">
        <v>1.00705938202908E-5</v>
      </c>
      <c r="AD74" s="117">
        <v>1.4070415097602601E-6</v>
      </c>
      <c r="AE74" s="117">
        <v>2.1118612706775399E-6</v>
      </c>
      <c r="AF74" s="117">
        <v>-1.439355432443E-6</v>
      </c>
      <c r="AG74" s="117">
        <v>-4.5832104278723197E-6</v>
      </c>
      <c r="AH74" s="117">
        <v>-6.5788343473210803E-6</v>
      </c>
      <c r="AI74" s="117">
        <v>6.3843096166448006E-5</v>
      </c>
      <c r="AJ74" s="117">
        <v>-4.2486992693354397E-5</v>
      </c>
      <c r="AK74" s="117">
        <v>0</v>
      </c>
      <c r="AL74" s="118">
        <v>1.4456973527349299E-4</v>
      </c>
      <c r="AM74" s="118">
        <v>0</v>
      </c>
      <c r="AN74" s="117">
        <v>1.1999577362927599E-6</v>
      </c>
      <c r="AO74" s="117">
        <v>0</v>
      </c>
      <c r="AP74" s="117">
        <v>5.8630008311642003E-5</v>
      </c>
      <c r="AQ74" s="117">
        <v>0</v>
      </c>
      <c r="AR74" s="117">
        <v>8.4755573767812504E-7</v>
      </c>
      <c r="AS74" s="117">
        <v>1.1305693574393E-6</v>
      </c>
      <c r="AT74" s="117">
        <v>2.2739599321689299E-5</v>
      </c>
      <c r="AU74" s="117">
        <v>9.1003575720151805E-5</v>
      </c>
      <c r="AV74" s="117">
        <v>0</v>
      </c>
      <c r="AW74" s="118">
        <v>-5.1680041938280603E-4</v>
      </c>
      <c r="AX74" s="118">
        <v>0</v>
      </c>
      <c r="AY74" s="117">
        <v>9.4309183053830795E-6</v>
      </c>
      <c r="AZ74" s="117">
        <v>4.55140162383956E-7</v>
      </c>
      <c r="BA74" s="117">
        <v>6.5618358138966799E-6</v>
      </c>
      <c r="BB74" s="117">
        <v>0</v>
      </c>
      <c r="BC74" s="117">
        <v>0</v>
      </c>
      <c r="BD74" s="117">
        <v>0</v>
      </c>
      <c r="BE74" s="117">
        <v>0</v>
      </c>
      <c r="BF74" s="117">
        <v>-7.0445223661474999E-6</v>
      </c>
      <c r="BG74" s="117">
        <v>2.7352471014200298E-6</v>
      </c>
      <c r="BH74" s="117">
        <v>8.1897046003093598E-7</v>
      </c>
      <c r="BI74" s="117">
        <v>-7.7012761119559202E-7</v>
      </c>
      <c r="BJ74" s="117">
        <v>3.7347479861863199E-6</v>
      </c>
      <c r="BK74" s="117">
        <v>-3.7873460040447002E-6</v>
      </c>
      <c r="BL74" s="117">
        <v>3.6874519442197898E-6</v>
      </c>
      <c r="BM74" s="117">
        <v>8.3837925971739903E-7</v>
      </c>
      <c r="BN74" s="117">
        <v>-6.0123651753253401E-6</v>
      </c>
      <c r="BO74" s="117">
        <v>1.8838089236006799E-6</v>
      </c>
      <c r="BP74" s="117">
        <v>-1.1656299440816499E-5</v>
      </c>
      <c r="BQ74" s="117">
        <v>7.3239677945906297E-6</v>
      </c>
      <c r="BR74" s="117">
        <v>-8.6857779890591695E-7</v>
      </c>
      <c r="BS74" s="117">
        <v>-3.0103427055722102E-6</v>
      </c>
      <c r="BT74" s="117">
        <v>-1.03430866500782E-6</v>
      </c>
      <c r="BU74" s="117">
        <v>-4.2136343447194103E-6</v>
      </c>
      <c r="BV74" s="117">
        <v>1.17004152556637E-5</v>
      </c>
      <c r="BW74" s="117">
        <v>2.2881389953985799E-7</v>
      </c>
      <c r="BX74" s="117">
        <v>-2.2818298911093201E-5</v>
      </c>
      <c r="BY74" s="117">
        <v>-1.4415245068212101E-5</v>
      </c>
      <c r="BZ74" s="117">
        <v>4.2397410247603099E-7</v>
      </c>
      <c r="CA74" s="117">
        <v>-7.8447967856982604E-6</v>
      </c>
      <c r="CB74" s="117">
        <v>-7.9214994789637002E-6</v>
      </c>
      <c r="CC74" s="117">
        <v>-6.9444851015656702E-5</v>
      </c>
      <c r="CD74" s="117">
        <v>-1.51866354802583E-5</v>
      </c>
      <c r="CE74" s="117">
        <v>-1.9233643903719799E-7</v>
      </c>
      <c r="CF74" s="117">
        <v>1.38865698337823E-5</v>
      </c>
      <c r="CG74" s="117">
        <v>3.2581831747649899E-9</v>
      </c>
      <c r="CH74" s="117">
        <v>3.7280123126057698E-5</v>
      </c>
      <c r="CI74" s="117">
        <v>-2.4891812674630701E-5</v>
      </c>
      <c r="CJ74" s="117">
        <v>-3.0367283837011101E-5</v>
      </c>
      <c r="CK74" s="120">
        <v>-1.1154583050061101E-5</v>
      </c>
    </row>
    <row r="75" spans="2:89" s="12" customFormat="1" x14ac:dyDescent="0.25">
      <c r="F75" s="40"/>
      <c r="G75" s="205"/>
      <c r="H75" s="7" t="s">
        <v>13</v>
      </c>
      <c r="I75" s="22">
        <f>I40*I21</f>
        <v>0</v>
      </c>
      <c r="J75" s="23">
        <v>-1.16170838161576E-2</v>
      </c>
      <c r="L75" s="7" t="str">
        <f t="shared" si="5"/>
        <v>X</v>
      </c>
      <c r="M75" s="7" t="str">
        <f t="shared" si="3"/>
        <v>X</v>
      </c>
      <c r="N75" s="12" t="str">
        <v>age_AF</v>
      </c>
      <c r="O75" s="128" t="s">
        <v>13</v>
      </c>
      <c r="P75" s="117">
        <v>-9.615214315206819E-7</v>
      </c>
      <c r="Q75" s="117">
        <v>-1.4159286582875701E-5</v>
      </c>
      <c r="R75" s="117">
        <v>2.6060269451553199E-6</v>
      </c>
      <c r="S75" s="117">
        <v>4.1147007616143999E-6</v>
      </c>
      <c r="T75" s="117">
        <v>-1.7809476126727501E-6</v>
      </c>
      <c r="U75" s="117">
        <v>5.2215927090148703E-6</v>
      </c>
      <c r="V75" s="117">
        <v>4.4240197847664904E-6</v>
      </c>
      <c r="W75" s="117">
        <v>-2.37048715773801E-6</v>
      </c>
      <c r="X75" s="117">
        <v>9.1246967305449597E-6</v>
      </c>
      <c r="Y75" s="117">
        <v>-4.2330065853398597E-6</v>
      </c>
      <c r="Z75" s="117">
        <v>-1.00309585242098E-5</v>
      </c>
      <c r="AA75" s="117">
        <v>1.01356843388953E-5</v>
      </c>
      <c r="AB75" s="117">
        <v>-2.1314438337590598E-6</v>
      </c>
      <c r="AC75" s="117">
        <v>-3.45747486146514E-5</v>
      </c>
      <c r="AD75" s="117">
        <v>-8.6016885171067199E-8</v>
      </c>
      <c r="AE75" s="117">
        <v>-1.1475369756718801E-6</v>
      </c>
      <c r="AF75" s="117">
        <v>1.95927765455463E-6</v>
      </c>
      <c r="AG75" s="117">
        <v>-2.1234283660477299E-6</v>
      </c>
      <c r="AH75" s="117">
        <v>1.1455369191534099E-5</v>
      </c>
      <c r="AI75" s="118">
        <v>-1.32981146575271E-3</v>
      </c>
      <c r="AJ75" s="117">
        <v>-4.1383095939946498E-6</v>
      </c>
      <c r="AK75" s="117">
        <v>0</v>
      </c>
      <c r="AL75" s="118">
        <v>1.29362997636851E-4</v>
      </c>
      <c r="AM75" s="118">
        <v>0</v>
      </c>
      <c r="AN75" s="117">
        <v>5.0556832563508097E-6</v>
      </c>
      <c r="AO75" s="117">
        <v>0</v>
      </c>
      <c r="AP75" s="117">
        <v>3.4526015059254199E-5</v>
      </c>
      <c r="AQ75" s="117">
        <v>0</v>
      </c>
      <c r="AR75" s="117">
        <v>-1.18216766169385E-5</v>
      </c>
      <c r="AS75" s="117">
        <v>1.47969682990859E-6</v>
      </c>
      <c r="AT75" s="117">
        <v>2.9406330237489399E-5</v>
      </c>
      <c r="AU75" s="117">
        <v>-3.2635366779008202E-5</v>
      </c>
      <c r="AV75" s="117">
        <v>0</v>
      </c>
      <c r="AW75" s="117">
        <v>5.7328677891791201E-5</v>
      </c>
      <c r="AX75" s="117">
        <v>0</v>
      </c>
      <c r="AY75" s="117">
        <v>-1.9459316899060901E-5</v>
      </c>
      <c r="AZ75" s="117">
        <v>3.1983946296496798E-5</v>
      </c>
      <c r="BA75" s="117">
        <v>6.2192337482663797E-6</v>
      </c>
      <c r="BB75" s="117">
        <v>0</v>
      </c>
      <c r="BC75" s="117">
        <v>0</v>
      </c>
      <c r="BD75" s="117">
        <v>0</v>
      </c>
      <c r="BE75" s="117">
        <v>0</v>
      </c>
      <c r="BF75" s="117">
        <v>-7.6562277312026606E-6</v>
      </c>
      <c r="BG75" s="117">
        <v>1.9003888337506702E-5</v>
      </c>
      <c r="BH75" s="117">
        <v>-7.9977195730761799E-6</v>
      </c>
      <c r="BI75" s="117">
        <v>-4.8413123338085403E-7</v>
      </c>
      <c r="BJ75" s="117">
        <v>6.76532660920117E-6</v>
      </c>
      <c r="BK75" s="117">
        <v>2.8408084103333199E-6</v>
      </c>
      <c r="BL75" s="117">
        <v>-1.32576355488869E-5</v>
      </c>
      <c r="BM75" s="117">
        <v>4.9991616659649002E-8</v>
      </c>
      <c r="BN75" s="117">
        <v>2.3607139268097701E-5</v>
      </c>
      <c r="BO75" s="117">
        <v>-2.7016236874552499E-6</v>
      </c>
      <c r="BP75" s="117">
        <v>-9.9604043803079009E-7</v>
      </c>
      <c r="BQ75" s="117">
        <v>-8.6857779890586496E-7</v>
      </c>
      <c r="BR75" s="117">
        <v>1.77858530510775E-5</v>
      </c>
      <c r="BS75" s="117">
        <v>4.2969369399963197E-6</v>
      </c>
      <c r="BT75" s="117">
        <v>-2.6866774276914601E-6</v>
      </c>
      <c r="BU75" s="117">
        <v>-3.0353335955734198E-5</v>
      </c>
      <c r="BV75" s="117">
        <v>-2.1322607111460101E-5</v>
      </c>
      <c r="BW75" s="117">
        <v>1.2628886742228501E-5</v>
      </c>
      <c r="BX75" s="117">
        <v>-3.5548734250454097E-5</v>
      </c>
      <c r="BY75" s="117">
        <v>1.0195834919000999E-5</v>
      </c>
      <c r="BZ75" s="117">
        <v>2.13138163618335E-7</v>
      </c>
      <c r="CA75" s="117">
        <v>4.2195485576972699E-5</v>
      </c>
      <c r="CB75" s="117">
        <v>-5.8530947019598197E-6</v>
      </c>
      <c r="CC75" s="117">
        <v>7.5851820290018395E-5</v>
      </c>
      <c r="CD75" s="117">
        <v>-2.29234691574392E-5</v>
      </c>
      <c r="CE75" s="117">
        <v>6.5470312520397905E-7</v>
      </c>
      <c r="CF75" s="117">
        <v>2.39595383303717E-5</v>
      </c>
      <c r="CG75" s="117">
        <v>-2.7868818452546199E-6</v>
      </c>
      <c r="CH75" s="117">
        <v>-5.8633712264983197E-6</v>
      </c>
      <c r="CI75" s="117">
        <v>-7.0772437511661402E-6</v>
      </c>
      <c r="CJ75" s="117">
        <v>1.7638458503305099E-5</v>
      </c>
      <c r="CK75" s="120">
        <v>-4.0835645391142499E-6</v>
      </c>
    </row>
    <row r="76" spans="2:89" s="12" customFormat="1" x14ac:dyDescent="0.25">
      <c r="F76" s="40"/>
      <c r="G76" s="205"/>
      <c r="H76" s="7" t="s">
        <v>113</v>
      </c>
      <c r="I76" s="22">
        <f>I43*I49</f>
        <v>0</v>
      </c>
      <c r="J76" s="23">
        <v>-0.50407050608552395</v>
      </c>
      <c r="L76" s="7" t="str">
        <f t="shared" si="5"/>
        <v>X</v>
      </c>
      <c r="M76" s="7" t="str">
        <f t="shared" si="3"/>
        <v>X</v>
      </c>
      <c r="N76" s="12" t="str">
        <v>Ang_CLD</v>
      </c>
      <c r="O76" s="128" t="s">
        <v>113</v>
      </c>
      <c r="P76" s="117">
        <v>-7.9288062048922106E-6</v>
      </c>
      <c r="Q76" s="117">
        <v>-6.8707773096037903E-5</v>
      </c>
      <c r="R76" s="117">
        <v>-2.4174296350974501E-5</v>
      </c>
      <c r="S76" s="118">
        <v>1.4298989090547699E-4</v>
      </c>
      <c r="T76" s="117">
        <v>-2.68739604342678E-5</v>
      </c>
      <c r="U76" s="118">
        <v>4.01405659151149E-4</v>
      </c>
      <c r="V76" s="117">
        <v>-8.11462351882514E-5</v>
      </c>
      <c r="W76" s="118">
        <v>1.6461050424900701E-4</v>
      </c>
      <c r="X76" s="118">
        <v>1.15575790942561E-4</v>
      </c>
      <c r="Y76" s="118">
        <v>2.9054866557666302E-4</v>
      </c>
      <c r="Z76" s="118">
        <v>1.51003941959927E-4</v>
      </c>
      <c r="AA76" s="118">
        <v>1.37754840779642E-4</v>
      </c>
      <c r="AB76" s="118">
        <v>-2.33946240897805E-4</v>
      </c>
      <c r="AC76" s="117">
        <v>8.5135534636641698E-5</v>
      </c>
      <c r="AD76" s="118">
        <v>1.0255667937131499E-4</v>
      </c>
      <c r="AE76" s="117">
        <v>9.3731500384728404E-5</v>
      </c>
      <c r="AF76" s="118">
        <v>1.6349132732931701E-4</v>
      </c>
      <c r="AG76" s="117">
        <v>-3.3125107125439201E-5</v>
      </c>
      <c r="AH76" s="118">
        <v>1.6496090974826001E-4</v>
      </c>
      <c r="AI76" s="118">
        <v>-4.7980065820590298E-4</v>
      </c>
      <c r="AJ76" s="118">
        <v>7.47568803062561E-4</v>
      </c>
      <c r="AK76" s="118">
        <v>0</v>
      </c>
      <c r="AL76" s="118">
        <v>-6.5098666500949696E-3</v>
      </c>
      <c r="AM76" s="118">
        <v>0</v>
      </c>
      <c r="AN76" s="117">
        <v>-6.2107730904077801E-5</v>
      </c>
      <c r="AO76" s="117">
        <v>0</v>
      </c>
      <c r="AP76" s="118">
        <v>4.8962485929504498E-4</v>
      </c>
      <c r="AQ76" s="118">
        <v>0</v>
      </c>
      <c r="AR76" s="118">
        <v>-6.2144347405990704E-3</v>
      </c>
      <c r="AS76" s="117">
        <v>4.1456489882865899E-5</v>
      </c>
      <c r="AT76" s="118">
        <v>-1.60961530830484E-3</v>
      </c>
      <c r="AU76" s="118">
        <v>-7.6461919368972595E-4</v>
      </c>
      <c r="AV76" s="118">
        <v>0</v>
      </c>
      <c r="AW76" s="118">
        <v>1.6388720204613201E-4</v>
      </c>
      <c r="AX76" s="118">
        <v>0</v>
      </c>
      <c r="AY76" s="118">
        <v>-5.3318938414526399E-4</v>
      </c>
      <c r="AZ76" s="118">
        <v>6.7744841930620703E-4</v>
      </c>
      <c r="BA76" s="118">
        <v>3.96311723784719E-4</v>
      </c>
      <c r="BB76" s="118">
        <v>0</v>
      </c>
      <c r="BC76" s="118">
        <v>0</v>
      </c>
      <c r="BD76" s="118">
        <v>0</v>
      </c>
      <c r="BE76" s="118">
        <v>0</v>
      </c>
      <c r="BF76" s="117">
        <v>-9.2631253079295504E-5</v>
      </c>
      <c r="BG76" s="118">
        <v>4.6945258330121498E-4</v>
      </c>
      <c r="BH76" s="118">
        <v>2.6554146857582999E-4</v>
      </c>
      <c r="BI76" s="117">
        <v>-1.6113010102067201E-6</v>
      </c>
      <c r="BJ76" s="118">
        <v>-2.2209916082080799E-4</v>
      </c>
      <c r="BK76" s="117">
        <v>2.4215869328867601E-5</v>
      </c>
      <c r="BL76" s="118">
        <v>-8.26939782507448E-4</v>
      </c>
      <c r="BM76" s="117">
        <v>6.2087395377001703E-6</v>
      </c>
      <c r="BN76" s="118">
        <v>-1.20836612016812E-3</v>
      </c>
      <c r="BO76" s="118">
        <v>-2.6325925368615499E-4</v>
      </c>
      <c r="BP76" s="118">
        <v>-2.2605253609251499E-4</v>
      </c>
      <c r="BQ76" s="117">
        <v>-3.0103427055722E-6</v>
      </c>
      <c r="BR76" s="117">
        <v>4.2969369399955497E-6</v>
      </c>
      <c r="BS76" s="118">
        <v>2.2495375043427499E-2</v>
      </c>
      <c r="BT76" s="118">
        <v>1.06549996141099E-4</v>
      </c>
      <c r="BU76" s="118">
        <v>-7.3479727657148395E-4</v>
      </c>
      <c r="BV76" s="118">
        <v>-3.9920020553942901E-4</v>
      </c>
      <c r="BW76" s="118">
        <v>-2.5717456848042201E-4</v>
      </c>
      <c r="BX76" s="118">
        <v>4.19284060410336E-3</v>
      </c>
      <c r="BY76" s="118">
        <v>-2.7759602498406301E-4</v>
      </c>
      <c r="BZ76" s="117">
        <v>-5.4002563893795598E-8</v>
      </c>
      <c r="CA76" s="118">
        <v>3.8268458315833298E-4</v>
      </c>
      <c r="CB76" s="118">
        <v>-5.1711881504983904E-4</v>
      </c>
      <c r="CC76" s="118">
        <v>-2.6869632376134902E-3</v>
      </c>
      <c r="CD76" s="118">
        <v>4.9324788326408197E-3</v>
      </c>
      <c r="CE76" s="117">
        <v>9.8278779697525502E-7</v>
      </c>
      <c r="CF76" s="118">
        <v>3.0816631983221103E-4</v>
      </c>
      <c r="CG76" s="118">
        <v>1.2499986842951001E-4</v>
      </c>
      <c r="CH76" s="118">
        <v>-1.0374859830010099E-3</v>
      </c>
      <c r="CI76" s="118">
        <v>3.1569260430407099E-3</v>
      </c>
      <c r="CJ76" s="118">
        <v>-2.4862459954308599E-4</v>
      </c>
      <c r="CK76" s="119">
        <v>-3.7074435656927102E-4</v>
      </c>
    </row>
    <row r="77" spans="2:89" s="12" customFormat="1" x14ac:dyDescent="0.25">
      <c r="F77" s="40"/>
      <c r="G77" s="205"/>
      <c r="H77" s="7" t="s">
        <v>114</v>
      </c>
      <c r="I77" s="22">
        <f>I21*I43</f>
        <v>0</v>
      </c>
      <c r="J77" s="23">
        <v>-1.20750717975718E-2</v>
      </c>
      <c r="L77" s="7" t="str">
        <f t="shared" si="5"/>
        <v>X</v>
      </c>
      <c r="M77" s="7" t="str">
        <f t="shared" si="3"/>
        <v>X</v>
      </c>
      <c r="N77" s="12" t="str">
        <v>age_Ang</v>
      </c>
      <c r="O77" s="128" t="s">
        <v>114</v>
      </c>
      <c r="P77" s="117">
        <v>-6.86271087024384E-7</v>
      </c>
      <c r="Q77" s="117">
        <v>3.6478241984688498E-5</v>
      </c>
      <c r="R77" s="117">
        <v>-1.9659919309576201E-7</v>
      </c>
      <c r="S77" s="117">
        <v>-2.4238695967611599E-6</v>
      </c>
      <c r="T77" s="117">
        <v>-2.6562959626900998E-7</v>
      </c>
      <c r="U77" s="117">
        <v>-6.0971211600116197E-6</v>
      </c>
      <c r="V77" s="117">
        <v>5.70632532873343E-7</v>
      </c>
      <c r="W77" s="117">
        <v>8.5038056242296601E-6</v>
      </c>
      <c r="X77" s="117">
        <v>-8.7114213068246392E-6</v>
      </c>
      <c r="Y77" s="117">
        <v>1.5444834373094301E-5</v>
      </c>
      <c r="Z77" s="117">
        <v>-8.4563980731951599E-6</v>
      </c>
      <c r="AA77" s="117">
        <v>1.01062292961864E-6</v>
      </c>
      <c r="AB77" s="117">
        <v>-7.3940922429627004E-8</v>
      </c>
      <c r="AC77" s="117">
        <v>2.5454615026602699E-5</v>
      </c>
      <c r="AD77" s="117">
        <v>-3.8771536307878899E-7</v>
      </c>
      <c r="AE77" s="117">
        <v>9.5841624556206502E-6</v>
      </c>
      <c r="AF77" s="117">
        <v>-2.3533537226255099E-6</v>
      </c>
      <c r="AG77" s="117">
        <v>-4.9629309559398602E-6</v>
      </c>
      <c r="AH77" s="117">
        <v>-6.4849299891804E-6</v>
      </c>
      <c r="AI77" s="118">
        <v>2.05171264343172E-4</v>
      </c>
      <c r="AJ77" s="117">
        <v>2.7852339432153798E-5</v>
      </c>
      <c r="AK77" s="117">
        <v>0</v>
      </c>
      <c r="AL77" s="118">
        <v>-6.8507684512902195E-4</v>
      </c>
      <c r="AM77" s="118">
        <v>0</v>
      </c>
      <c r="AN77" s="117">
        <v>-4.1548088157790001E-7</v>
      </c>
      <c r="AO77" s="117">
        <v>0</v>
      </c>
      <c r="AP77" s="117">
        <v>4.7910494942002402E-5</v>
      </c>
      <c r="AQ77" s="117">
        <v>0</v>
      </c>
      <c r="AR77" s="117">
        <v>-2.4287995396979201E-5</v>
      </c>
      <c r="AS77" s="117">
        <v>5.1408785225372298E-6</v>
      </c>
      <c r="AT77" s="117">
        <v>-3.5693002074483801E-6</v>
      </c>
      <c r="AU77" s="117">
        <v>-4.68756813982995E-5</v>
      </c>
      <c r="AV77" s="117">
        <v>0</v>
      </c>
      <c r="AW77" s="117">
        <v>7.18189773333561E-5</v>
      </c>
      <c r="AX77" s="117">
        <v>0</v>
      </c>
      <c r="AY77" s="117">
        <v>1.0088869719320001E-5</v>
      </c>
      <c r="AZ77" s="117">
        <v>7.2927274270574798E-6</v>
      </c>
      <c r="BA77" s="117">
        <v>1.6558166750939699E-5</v>
      </c>
      <c r="BB77" s="117">
        <v>0</v>
      </c>
      <c r="BC77" s="117">
        <v>0</v>
      </c>
      <c r="BD77" s="117">
        <v>0</v>
      </c>
      <c r="BE77" s="117">
        <v>0</v>
      </c>
      <c r="BF77" s="117">
        <v>2.8583426514309901E-5</v>
      </c>
      <c r="BG77" s="117">
        <v>-4.2183246985294103E-6</v>
      </c>
      <c r="BH77" s="117">
        <v>1.96988541890722E-5</v>
      </c>
      <c r="BI77" s="117">
        <v>-5.8805377048370604E-7</v>
      </c>
      <c r="BJ77" s="117">
        <v>1.22539797857864E-6</v>
      </c>
      <c r="BK77" s="117">
        <v>-4.8112393084326802E-6</v>
      </c>
      <c r="BL77" s="117">
        <v>-2.8582242796374301E-6</v>
      </c>
      <c r="BM77" s="117">
        <v>-6.6941862103542101E-7</v>
      </c>
      <c r="BN77" s="117">
        <v>3.9271952509372101E-5</v>
      </c>
      <c r="BO77" s="117">
        <v>4.2564473166130898E-6</v>
      </c>
      <c r="BP77" s="117">
        <v>-2.6794061558443301E-5</v>
      </c>
      <c r="BQ77" s="117">
        <v>-1.0343086650077899E-6</v>
      </c>
      <c r="BR77" s="117">
        <v>-2.6866774276914101E-6</v>
      </c>
      <c r="BS77" s="118">
        <v>1.06549996141099E-4</v>
      </c>
      <c r="BT77" s="117">
        <v>1.1922338716308499E-5</v>
      </c>
      <c r="BU77" s="117">
        <v>-1.7766465160512199E-5</v>
      </c>
      <c r="BV77" s="117">
        <v>1.28357061857151E-5</v>
      </c>
      <c r="BW77" s="117">
        <v>7.0354777630216999E-6</v>
      </c>
      <c r="BX77" s="117">
        <v>-5.3275212322195003E-6</v>
      </c>
      <c r="BY77" s="117">
        <v>-9.5529821220557797E-6</v>
      </c>
      <c r="BZ77" s="117">
        <v>-5.25704829211103E-7</v>
      </c>
      <c r="CA77" s="117">
        <v>-4.3189060191883598E-7</v>
      </c>
      <c r="CB77" s="117">
        <v>-5.4137346737822504E-6</v>
      </c>
      <c r="CC77" s="118">
        <v>-1.9784600688818501E-4</v>
      </c>
      <c r="CD77" s="117">
        <v>-5.2140341331124602E-6</v>
      </c>
      <c r="CE77" s="117">
        <v>-3.9551637634908601E-7</v>
      </c>
      <c r="CF77" s="117">
        <v>-4.3570519309567101E-5</v>
      </c>
      <c r="CG77" s="117">
        <v>1.26249514104074E-6</v>
      </c>
      <c r="CH77" s="117">
        <v>-1.8636126641537202E-5</v>
      </c>
      <c r="CI77" s="117">
        <v>2.6348966434871599E-5</v>
      </c>
      <c r="CJ77" s="117">
        <v>1.23224519817856E-5</v>
      </c>
      <c r="CK77" s="120">
        <v>1.1646966141228399E-6</v>
      </c>
    </row>
    <row r="78" spans="2:89" s="12" customFormat="1" x14ac:dyDescent="0.25">
      <c r="F78" s="40"/>
      <c r="G78" s="205"/>
      <c r="H78" s="7" t="s">
        <v>115</v>
      </c>
      <c r="I78" s="22">
        <f>I57*I58</f>
        <v>0</v>
      </c>
      <c r="J78" s="23">
        <v>-0.32009094940601401</v>
      </c>
      <c r="L78" s="7" t="str">
        <f t="shared" si="5"/>
        <v>X</v>
      </c>
      <c r="M78" s="7" t="str">
        <f t="shared" si="3"/>
        <v>X</v>
      </c>
      <c r="N78" s="12" t="str">
        <v>HF_Hyp</v>
      </c>
      <c r="O78" s="128" t="s">
        <v>115</v>
      </c>
      <c r="P78" s="117">
        <v>1.02752509821022E-5</v>
      </c>
      <c r="Q78" s="118">
        <v>-2.66532881450179E-4</v>
      </c>
      <c r="R78" s="117">
        <v>-3.93613644161604E-5</v>
      </c>
      <c r="S78" s="118">
        <v>2.97195705632798E-4</v>
      </c>
      <c r="T78" s="118">
        <v>-2.3917030873969199E-4</v>
      </c>
      <c r="U78" s="118">
        <v>-2.7458652880584298E-4</v>
      </c>
      <c r="V78" s="117">
        <v>-3.9219483796802999E-5</v>
      </c>
      <c r="W78" s="117">
        <v>-5.7611778010039403E-5</v>
      </c>
      <c r="X78" s="117">
        <v>-1.3660871245953799E-5</v>
      </c>
      <c r="Y78" s="118">
        <v>2.7956063359398E-4</v>
      </c>
      <c r="Z78" s="118">
        <v>7.3337570738293899E-4</v>
      </c>
      <c r="AA78" s="118">
        <v>1.31354091167028E-4</v>
      </c>
      <c r="AB78" s="117">
        <v>-1.7801700929314201E-5</v>
      </c>
      <c r="AC78" s="118">
        <v>-2.2231771588390899E-4</v>
      </c>
      <c r="AD78" s="117">
        <v>2.7673492870671699E-5</v>
      </c>
      <c r="AE78" s="117">
        <v>-4.6133025418754199E-5</v>
      </c>
      <c r="AF78" s="117">
        <v>-2.0392486075688899E-5</v>
      </c>
      <c r="AG78" s="117">
        <v>-2.0165121149118401E-5</v>
      </c>
      <c r="AH78" s="118">
        <v>-1.58655660616082E-4</v>
      </c>
      <c r="AI78" s="118">
        <v>2.36231584486339E-3</v>
      </c>
      <c r="AJ78" s="118">
        <v>4.6551665438735498E-4</v>
      </c>
      <c r="AK78" s="118">
        <v>0</v>
      </c>
      <c r="AL78" s="118">
        <v>2.37306000048152E-4</v>
      </c>
      <c r="AM78" s="118">
        <v>0</v>
      </c>
      <c r="AN78" s="117">
        <v>-8.5120546643558596E-5</v>
      </c>
      <c r="AO78" s="117">
        <v>0</v>
      </c>
      <c r="AP78" s="118">
        <v>-1.01301528692879E-4</v>
      </c>
      <c r="AQ78" s="118">
        <v>0</v>
      </c>
      <c r="AR78" s="118">
        <v>1.3923315888583301E-4</v>
      </c>
      <c r="AS78" s="118">
        <v>2.01586518601629E-4</v>
      </c>
      <c r="AT78" s="118">
        <v>-2.0068266627226201E-4</v>
      </c>
      <c r="AU78" s="118">
        <v>1.3235004908382999E-3</v>
      </c>
      <c r="AV78" s="118">
        <v>0</v>
      </c>
      <c r="AW78" s="118">
        <v>4.1458803044287898E-4</v>
      </c>
      <c r="AX78" s="118">
        <v>0</v>
      </c>
      <c r="AY78" s="118">
        <v>2.7695964708672097E-4</v>
      </c>
      <c r="AZ78" s="118">
        <v>-1.0575009493115E-2</v>
      </c>
      <c r="BA78" s="118">
        <v>-1.45214945192373E-3</v>
      </c>
      <c r="BB78" s="118">
        <v>0</v>
      </c>
      <c r="BC78" s="118">
        <v>0</v>
      </c>
      <c r="BD78" s="118">
        <v>0</v>
      </c>
      <c r="BE78" s="118">
        <v>0</v>
      </c>
      <c r="BF78" s="118">
        <v>-3.7447658658030402E-4</v>
      </c>
      <c r="BG78" s="118">
        <v>1.1392475409070601E-4</v>
      </c>
      <c r="BH78" s="118">
        <v>7.9694544012431901E-4</v>
      </c>
      <c r="BI78" s="117">
        <v>3.573647494143E-6</v>
      </c>
      <c r="BJ78" s="117">
        <v>7.4648908244917095E-5</v>
      </c>
      <c r="BK78" s="117">
        <v>2.31115167163802E-7</v>
      </c>
      <c r="BL78" s="117">
        <v>8.5236683588157497E-5</v>
      </c>
      <c r="BM78" s="117">
        <v>-2.4385961554931701E-6</v>
      </c>
      <c r="BN78" s="117">
        <v>-6.4099491466808098E-5</v>
      </c>
      <c r="BO78" s="118">
        <v>-1.7615917197058299E-4</v>
      </c>
      <c r="BP78" s="118">
        <v>-1.00487967245065E-3</v>
      </c>
      <c r="BQ78" s="117">
        <v>-4.2136343447213399E-6</v>
      </c>
      <c r="BR78" s="117">
        <v>-3.03533359557347E-5</v>
      </c>
      <c r="BS78" s="118">
        <v>-7.3479727657148504E-4</v>
      </c>
      <c r="BT78" s="117">
        <v>-1.7766465160511501E-5</v>
      </c>
      <c r="BU78" s="118">
        <v>1.2581235714131901E-2</v>
      </c>
      <c r="BV78" s="117">
        <v>-2.35746275967101E-5</v>
      </c>
      <c r="BW78" s="118">
        <v>-1.9832509020910799E-4</v>
      </c>
      <c r="BX78" s="118">
        <v>-3.5565685280921798E-4</v>
      </c>
      <c r="BY78" s="118">
        <v>1.2742284031456999E-4</v>
      </c>
      <c r="BZ78" s="117">
        <v>3.1295850755181502E-6</v>
      </c>
      <c r="CA78" s="118">
        <v>-4.3564677124665398E-4</v>
      </c>
      <c r="CB78" s="118">
        <v>1.03686317403134E-4</v>
      </c>
      <c r="CC78" s="118">
        <v>1.02674581176132E-3</v>
      </c>
      <c r="CD78" s="117">
        <v>-8.80441367402206E-5</v>
      </c>
      <c r="CE78" s="117">
        <v>4.8873398257951002E-6</v>
      </c>
      <c r="CF78" s="118">
        <v>-9.4112797533716904E-4</v>
      </c>
      <c r="CG78" s="117">
        <v>1.8079408759777099E-5</v>
      </c>
      <c r="CH78" s="118">
        <v>-7.56758776031445E-4</v>
      </c>
      <c r="CI78" s="118">
        <v>-1.9029698374493101E-4</v>
      </c>
      <c r="CJ78" s="118">
        <v>-1.13907871358143E-3</v>
      </c>
      <c r="CK78" s="119">
        <v>-5.34461567783772E-4</v>
      </c>
    </row>
    <row r="79" spans="2:89" s="12" customFormat="1" x14ac:dyDescent="0.25">
      <c r="F79" s="7"/>
      <c r="G79" s="205"/>
      <c r="H79" s="7" t="s">
        <v>116</v>
      </c>
      <c r="I79" s="22">
        <f>I44*I47</f>
        <v>0</v>
      </c>
      <c r="J79" s="23">
        <v>1.42052996806323</v>
      </c>
      <c r="L79" s="7" t="str">
        <f t="shared" si="5"/>
        <v>X</v>
      </c>
      <c r="M79" s="7" t="str">
        <f t="shared" si="3"/>
        <v>X</v>
      </c>
      <c r="N79" s="12" t="str">
        <v>Ano_Can</v>
      </c>
      <c r="O79" s="128" t="s">
        <v>116</v>
      </c>
      <c r="P79" s="117">
        <v>5.0043473289091199E-6</v>
      </c>
      <c r="Q79" s="118">
        <v>2.8807208739516099E-4</v>
      </c>
      <c r="R79" s="117">
        <v>-7.4136332081703901E-5</v>
      </c>
      <c r="S79" s="118">
        <v>1.8079873960269799E-4</v>
      </c>
      <c r="T79" s="117">
        <v>-5.6427341833740899E-5</v>
      </c>
      <c r="U79" s="118">
        <v>1.7362176707829099E-4</v>
      </c>
      <c r="V79" s="118">
        <v>1.2396247915459201E-4</v>
      </c>
      <c r="W79" s="118">
        <v>2.4434989269536402E-4</v>
      </c>
      <c r="X79" s="117">
        <v>5.7680198496753698E-5</v>
      </c>
      <c r="Y79" s="117">
        <v>4.7117616694323601E-5</v>
      </c>
      <c r="Z79" s="118">
        <v>-3.0494332875870002E-4</v>
      </c>
      <c r="AA79" s="117">
        <v>-8.9046871551135001E-5</v>
      </c>
      <c r="AB79" s="118">
        <v>1.41222200546512E-4</v>
      </c>
      <c r="AC79" s="118">
        <v>1.2926100807808801E-3</v>
      </c>
      <c r="AD79" s="117">
        <v>4.4105545534832002E-5</v>
      </c>
      <c r="AE79" s="117">
        <v>-7.6928023158577899E-5</v>
      </c>
      <c r="AF79" s="117">
        <v>2.8189720036788701E-5</v>
      </c>
      <c r="AG79" s="118">
        <v>1.7220189558960199E-4</v>
      </c>
      <c r="AH79" s="118">
        <v>1.42473583639833E-4</v>
      </c>
      <c r="AI79" s="118">
        <v>1.17601279603465E-3</v>
      </c>
      <c r="AJ79" s="117">
        <v>1.25474915013345E-5</v>
      </c>
      <c r="AK79" s="117">
        <v>0</v>
      </c>
      <c r="AL79" s="118">
        <v>2.7044987471318001E-4</v>
      </c>
      <c r="AM79" s="118">
        <v>0</v>
      </c>
      <c r="AN79" s="117">
        <v>2.4382748290231101E-6</v>
      </c>
      <c r="AO79" s="117">
        <v>0</v>
      </c>
      <c r="AP79" s="118">
        <v>-6.4952111527011996E-4</v>
      </c>
      <c r="AQ79" s="118">
        <v>0</v>
      </c>
      <c r="AR79" s="118">
        <v>5.13110150443003E-4</v>
      </c>
      <c r="AS79" s="118">
        <v>-2.8381977178063299E-4</v>
      </c>
      <c r="AT79" s="118">
        <v>4.5668398770692497E-4</v>
      </c>
      <c r="AU79" s="118">
        <v>2.6765834695643498E-4</v>
      </c>
      <c r="AV79" s="118">
        <v>0</v>
      </c>
      <c r="AW79" s="118">
        <v>-6.8432151410099398E-4</v>
      </c>
      <c r="AX79" s="118">
        <v>0</v>
      </c>
      <c r="AY79" s="118">
        <v>2.2800022023304601E-4</v>
      </c>
      <c r="AZ79" s="118">
        <v>1.69525968291499E-4</v>
      </c>
      <c r="BA79" s="117">
        <v>5.8398828021502098E-5</v>
      </c>
      <c r="BB79" s="117">
        <v>0</v>
      </c>
      <c r="BC79" s="117">
        <v>0</v>
      </c>
      <c r="BD79" s="117">
        <v>0</v>
      </c>
      <c r="BE79" s="117">
        <v>0</v>
      </c>
      <c r="BF79" s="118">
        <v>3.4596570208693199E-4</v>
      </c>
      <c r="BG79" s="118">
        <v>-4.8499524736320002E-4</v>
      </c>
      <c r="BH79" s="118">
        <v>1.5623189507050399E-4</v>
      </c>
      <c r="BI79" s="117">
        <v>7.0978751454907398E-6</v>
      </c>
      <c r="BJ79" s="117">
        <v>-3.2057124550947702E-5</v>
      </c>
      <c r="BK79" s="118">
        <v>-4.05247031699882E-4</v>
      </c>
      <c r="BL79" s="117">
        <v>-4.31553068387763E-5</v>
      </c>
      <c r="BM79" s="117">
        <v>-7.0691606276462002E-7</v>
      </c>
      <c r="BN79" s="117">
        <v>3.6318069031522103E-5</v>
      </c>
      <c r="BO79" s="118">
        <v>-4.0833835199750499E-4</v>
      </c>
      <c r="BP79" s="118">
        <v>-2.3667634501497699E-4</v>
      </c>
      <c r="BQ79" s="117">
        <v>1.17004152556629E-5</v>
      </c>
      <c r="BR79" s="117">
        <v>-2.1322607111460101E-5</v>
      </c>
      <c r="BS79" s="118">
        <v>-3.9920020553942402E-4</v>
      </c>
      <c r="BT79" s="117">
        <v>1.28357061857158E-5</v>
      </c>
      <c r="BU79" s="117">
        <v>-2.3574627596707701E-5</v>
      </c>
      <c r="BV79" s="118">
        <v>1.70901256644863E-2</v>
      </c>
      <c r="BW79" s="118">
        <v>-5.6453782225343704E-4</v>
      </c>
      <c r="BX79" s="118">
        <v>-6.3662130127199301E-4</v>
      </c>
      <c r="BY79" s="117">
        <v>2.24159931053167E-5</v>
      </c>
      <c r="BZ79" s="117">
        <v>-7.8126300489596198E-6</v>
      </c>
      <c r="CA79" s="118">
        <v>1.07833462425209E-4</v>
      </c>
      <c r="CB79" s="118">
        <v>1.34692775477611E-4</v>
      </c>
      <c r="CC79" s="118">
        <v>-1.24493507538861E-3</v>
      </c>
      <c r="CD79" s="117">
        <v>8.7342918493692905E-5</v>
      </c>
      <c r="CE79" s="117">
        <v>-2.3941204708179E-5</v>
      </c>
      <c r="CF79" s="118">
        <v>-6.2794031557702502E-4</v>
      </c>
      <c r="CG79" s="118">
        <v>1.9512401742486E-4</v>
      </c>
      <c r="CH79" s="118">
        <v>2.29219999967018E-4</v>
      </c>
      <c r="CI79" s="118">
        <v>-2.4586196122810301E-3</v>
      </c>
      <c r="CJ79" s="118">
        <v>4.5605556633008799E-4</v>
      </c>
      <c r="CK79" s="119">
        <v>-2.6111308799824101E-4</v>
      </c>
    </row>
    <row r="80" spans="2:89" s="12" customFormat="1" x14ac:dyDescent="0.25">
      <c r="F80" s="7"/>
      <c r="G80" s="205"/>
      <c r="H80" s="7" t="s">
        <v>117</v>
      </c>
      <c r="I80" s="22">
        <f>I37*I46</f>
        <v>0</v>
      </c>
      <c r="J80" s="23">
        <v>0.73302228844553496</v>
      </c>
      <c r="L80" s="7" t="str">
        <f t="shared" si="5"/>
        <v>X</v>
      </c>
      <c r="M80" s="7" t="str">
        <f t="shared" si="3"/>
        <v>X</v>
      </c>
      <c r="N80" s="12" t="str">
        <v>Cl1_Bro</v>
      </c>
      <c r="O80" s="128" t="s">
        <v>117</v>
      </c>
      <c r="P80" s="117">
        <v>-5.1363752178227297E-6</v>
      </c>
      <c r="Q80" s="118">
        <v>1.32103176451422E-4</v>
      </c>
      <c r="R80" s="117">
        <v>-9.1570234354907502E-5</v>
      </c>
      <c r="S80" s="118">
        <v>-1.29476432424285E-4</v>
      </c>
      <c r="T80" s="117">
        <v>-1.8975064083714701E-5</v>
      </c>
      <c r="U80" s="118">
        <v>-3.8568564572827898E-4</v>
      </c>
      <c r="V80" s="118">
        <v>-1.23562897303745E-4</v>
      </c>
      <c r="W80" s="117">
        <v>9.3802742281010306E-5</v>
      </c>
      <c r="X80" s="117">
        <v>1.4430621640542801E-5</v>
      </c>
      <c r="Y80" s="118">
        <v>-1.72905585683683E-4</v>
      </c>
      <c r="Z80" s="118">
        <v>3.0834191772942198E-4</v>
      </c>
      <c r="AA80" s="118">
        <v>2.0658676391888101E-4</v>
      </c>
      <c r="AB80" s="117">
        <v>-7.3157072218240005E-5</v>
      </c>
      <c r="AC80" s="118">
        <v>-5.5817261789550203E-4</v>
      </c>
      <c r="AD80" s="118">
        <v>-1.3141954113968799E-4</v>
      </c>
      <c r="AE80" s="118">
        <v>2.44706156943343E-4</v>
      </c>
      <c r="AF80" s="118">
        <v>-1.01110101550321E-3</v>
      </c>
      <c r="AG80" s="118">
        <v>2.7450546795177903E-4</v>
      </c>
      <c r="AH80" s="118">
        <v>-2.2432661355728501E-3</v>
      </c>
      <c r="AI80" s="118">
        <v>-1.2583166011546801E-3</v>
      </c>
      <c r="AJ80" s="118">
        <v>8.6720165414128298E-4</v>
      </c>
      <c r="AK80" s="118">
        <v>0</v>
      </c>
      <c r="AL80" s="117">
        <v>6.0496593216026301E-5</v>
      </c>
      <c r="AM80" s="117">
        <v>0</v>
      </c>
      <c r="AN80" s="118">
        <v>-1.15168715558617E-4</v>
      </c>
      <c r="AO80" s="118">
        <v>0</v>
      </c>
      <c r="AP80" s="118">
        <v>-2.2754304570681201E-4</v>
      </c>
      <c r="AQ80" s="118">
        <v>0</v>
      </c>
      <c r="AR80" s="118">
        <v>1.82803925814152E-4</v>
      </c>
      <c r="AS80" s="118">
        <v>-5.3974174291325798E-4</v>
      </c>
      <c r="AT80" s="118">
        <v>2.7791536876146499E-4</v>
      </c>
      <c r="AU80" s="118">
        <v>-3.50165093684132E-3</v>
      </c>
      <c r="AV80" s="118">
        <v>0</v>
      </c>
      <c r="AW80" s="117">
        <v>-1.95585241508506E-5</v>
      </c>
      <c r="AX80" s="117">
        <v>0</v>
      </c>
      <c r="AY80" s="118">
        <v>1.3109180398963901E-4</v>
      </c>
      <c r="AZ80" s="118">
        <v>2.07412679344703E-4</v>
      </c>
      <c r="BA80" s="118">
        <v>-1.5593073476118799E-4</v>
      </c>
      <c r="BB80" s="118">
        <v>0</v>
      </c>
      <c r="BC80" s="118">
        <v>0</v>
      </c>
      <c r="BD80" s="118">
        <v>0</v>
      </c>
      <c r="BE80" s="118">
        <v>0</v>
      </c>
      <c r="BF80" s="118">
        <v>1.7197146544637099E-4</v>
      </c>
      <c r="BG80" s="117">
        <v>3.2895206362716299E-5</v>
      </c>
      <c r="BH80" s="118">
        <v>-2.5089333517465103E-4</v>
      </c>
      <c r="BI80" s="117">
        <v>3.91193219565983E-6</v>
      </c>
      <c r="BJ80" s="118">
        <v>-1.2844127431042301E-4</v>
      </c>
      <c r="BK80" s="118">
        <v>1.0586064635455499E-4</v>
      </c>
      <c r="BL80" s="117">
        <v>-2.4858939480817599E-5</v>
      </c>
      <c r="BM80" s="117">
        <v>-1.77126475364828E-5</v>
      </c>
      <c r="BN80" s="118">
        <v>3.5985256343061501E-4</v>
      </c>
      <c r="BO80" s="118">
        <v>-3.8263455819120303E-4</v>
      </c>
      <c r="BP80" s="118">
        <v>5.0865468309103001E-4</v>
      </c>
      <c r="BQ80" s="117">
        <v>2.28813899542136E-7</v>
      </c>
      <c r="BR80" s="117">
        <v>1.2628886742231199E-5</v>
      </c>
      <c r="BS80" s="118">
        <v>-2.5717456848042201E-4</v>
      </c>
      <c r="BT80" s="117">
        <v>7.0354777630209104E-6</v>
      </c>
      <c r="BU80" s="118">
        <v>-1.98325090209112E-4</v>
      </c>
      <c r="BV80" s="118">
        <v>-5.6453782225343704E-4</v>
      </c>
      <c r="BW80" s="118">
        <v>2.3552002365900701E-2</v>
      </c>
      <c r="BX80" s="118">
        <v>2.1052995971721899E-3</v>
      </c>
      <c r="BY80" s="117">
        <v>7.8755273283340294E-5</v>
      </c>
      <c r="BZ80" s="117">
        <v>1.09636680745826E-6</v>
      </c>
      <c r="CA80" s="118">
        <v>-6.8880180418854199E-4</v>
      </c>
      <c r="CB80" s="118">
        <v>6.69207195023373E-4</v>
      </c>
      <c r="CC80" s="118">
        <v>-4.7853954780497699E-4</v>
      </c>
      <c r="CD80" s="117">
        <v>4.8330215421528102E-5</v>
      </c>
      <c r="CE80" s="117">
        <v>8.3986470757508508E-6</v>
      </c>
      <c r="CF80" s="118">
        <v>2.4508305400381802E-3</v>
      </c>
      <c r="CG80" s="117">
        <v>-7.6310195044894399E-5</v>
      </c>
      <c r="CH80" s="118">
        <v>-3.7082871736921299E-4</v>
      </c>
      <c r="CI80" s="118">
        <v>5.7136996064526002E-4</v>
      </c>
      <c r="CJ80" s="117">
        <v>-2.66942732131727E-5</v>
      </c>
      <c r="CK80" s="120">
        <v>-2.0922118953497E-5</v>
      </c>
    </row>
    <row r="81" spans="2:89" s="12" customFormat="1" x14ac:dyDescent="0.25">
      <c r="F81" s="7"/>
      <c r="G81" s="205"/>
      <c r="H81" s="7" t="s">
        <v>118</v>
      </c>
      <c r="I81" s="22">
        <f>I39*I64</f>
        <v>0</v>
      </c>
      <c r="J81" s="23">
        <v>2.59502781446318</v>
      </c>
      <c r="L81" s="7" t="str">
        <f t="shared" si="5"/>
        <v>X</v>
      </c>
      <c r="M81" s="7" t="str">
        <f t="shared" si="3"/>
        <v>X</v>
      </c>
      <c r="N81" s="12" t="str">
        <v>Cl3_SLD</v>
      </c>
      <c r="O81" s="128" t="s">
        <v>118</v>
      </c>
      <c r="P81" s="117">
        <v>-9.0194575095011203E-7</v>
      </c>
      <c r="Q81" s="118">
        <v>-4.33746443900084E-4</v>
      </c>
      <c r="R81" s="117">
        <v>-8.5822227342329104E-5</v>
      </c>
      <c r="S81" s="118">
        <v>-6.2790037008622797E-4</v>
      </c>
      <c r="T81" s="118">
        <v>7.1226389457263698E-4</v>
      </c>
      <c r="U81" s="118">
        <v>2.2661349066700501E-4</v>
      </c>
      <c r="V81" s="117">
        <v>8.00135671111389E-5</v>
      </c>
      <c r="W81" s="118">
        <v>-1.20702973595626E-3</v>
      </c>
      <c r="X81" s="118">
        <v>9.813738098242179E-4</v>
      </c>
      <c r="Y81" s="118">
        <v>1.2332431243241601E-3</v>
      </c>
      <c r="Z81" s="118">
        <v>2.0694701985727701E-4</v>
      </c>
      <c r="AA81" s="118">
        <v>1.4510221409942E-4</v>
      </c>
      <c r="AB81" s="118">
        <v>-9.7218489862546903E-4</v>
      </c>
      <c r="AC81" s="118">
        <v>5.2224186384435597E-3</v>
      </c>
      <c r="AD81" s="117">
        <v>-2.99097936889762E-5</v>
      </c>
      <c r="AE81" s="118">
        <v>-3.1273275383056901E-4</v>
      </c>
      <c r="AF81" s="117">
        <v>1.9258849970823499E-5</v>
      </c>
      <c r="AG81" s="118">
        <v>2.43485966573559E-4</v>
      </c>
      <c r="AH81" s="118">
        <v>-4.7502932833941899E-2</v>
      </c>
      <c r="AI81" s="118">
        <v>2.4318197496497398E-3</v>
      </c>
      <c r="AJ81" s="118">
        <v>-7.3931860063377198E-3</v>
      </c>
      <c r="AK81" s="118">
        <v>0</v>
      </c>
      <c r="AL81" s="118">
        <v>-8.2088007107070603E-4</v>
      </c>
      <c r="AM81" s="118">
        <v>0</v>
      </c>
      <c r="AN81" s="118">
        <v>3.4366948033434799E-4</v>
      </c>
      <c r="AO81" s="118">
        <v>0</v>
      </c>
      <c r="AP81" s="118">
        <v>8.8807670874396696E-4</v>
      </c>
      <c r="AQ81" s="118">
        <v>0</v>
      </c>
      <c r="AR81" s="118">
        <v>-1.34602225936213E-3</v>
      </c>
      <c r="AS81" s="118">
        <v>-3.4945392169447303E-4</v>
      </c>
      <c r="AT81" s="117">
        <v>-9.3112778470351399E-5</v>
      </c>
      <c r="AU81" s="118">
        <v>8.7776260341350702E-4</v>
      </c>
      <c r="AV81" s="118">
        <v>0</v>
      </c>
      <c r="AW81" s="118">
        <v>1.7397401496730999E-3</v>
      </c>
      <c r="AX81" s="118">
        <v>0</v>
      </c>
      <c r="AY81" s="118">
        <v>7.36203980978929E-4</v>
      </c>
      <c r="AZ81" s="118">
        <v>7.3939313617651004E-4</v>
      </c>
      <c r="BA81" s="117">
        <v>-4.5609668847953303E-5</v>
      </c>
      <c r="BB81" s="117">
        <v>0</v>
      </c>
      <c r="BC81" s="117">
        <v>0</v>
      </c>
      <c r="BD81" s="117">
        <v>0</v>
      </c>
      <c r="BE81" s="117">
        <v>0</v>
      </c>
      <c r="BF81" s="117">
        <v>-2.93103750129166E-5</v>
      </c>
      <c r="BG81" s="118">
        <v>-5.1453370252721002E-3</v>
      </c>
      <c r="BH81" s="118">
        <v>6.3046635407827396E-4</v>
      </c>
      <c r="BI81" s="117">
        <v>-9.2054073958027101E-6</v>
      </c>
      <c r="BJ81" s="118">
        <v>-3.6420464015125598E-4</v>
      </c>
      <c r="BK81" s="117">
        <v>6.4675107690338296E-5</v>
      </c>
      <c r="BL81" s="118">
        <v>-5.7973993486156903E-4</v>
      </c>
      <c r="BM81" s="117">
        <v>9.9041651758685802E-5</v>
      </c>
      <c r="BN81" s="118">
        <v>1.6506722557686599E-4</v>
      </c>
      <c r="BO81" s="118">
        <v>2.8988270206118099E-4</v>
      </c>
      <c r="BP81" s="118">
        <v>-2.8710863743208699E-4</v>
      </c>
      <c r="BQ81" s="117">
        <v>-2.2818298911070799E-5</v>
      </c>
      <c r="BR81" s="117">
        <v>-3.5548734250446799E-5</v>
      </c>
      <c r="BS81" s="118">
        <v>4.1928406041033903E-3</v>
      </c>
      <c r="BT81" s="117">
        <v>-5.3275212322151398E-6</v>
      </c>
      <c r="BU81" s="118">
        <v>-3.5565685280926302E-4</v>
      </c>
      <c r="BV81" s="118">
        <v>-6.3662130127204602E-4</v>
      </c>
      <c r="BW81" s="118">
        <v>2.1052995971721899E-3</v>
      </c>
      <c r="BX81" s="118">
        <v>0.30856026552925903</v>
      </c>
      <c r="BY81" s="118">
        <v>-4.08896161160231E-4</v>
      </c>
      <c r="BZ81" s="117">
        <v>7.3297201938812101E-6</v>
      </c>
      <c r="CA81" s="118">
        <v>-2.71480600316863E-4</v>
      </c>
      <c r="CB81" s="118">
        <v>1.0173261895248999E-3</v>
      </c>
      <c r="CC81" s="118">
        <v>1.3096947162116201E-3</v>
      </c>
      <c r="CD81" s="118">
        <v>6.1628005496680701E-3</v>
      </c>
      <c r="CE81" s="117">
        <v>-5.2553103256836298E-5</v>
      </c>
      <c r="CF81" s="118">
        <v>4.53033499970006E-2</v>
      </c>
      <c r="CG81" s="118">
        <v>7.4998056324177703E-4</v>
      </c>
      <c r="CH81" s="118">
        <v>1.4254446841944601E-3</v>
      </c>
      <c r="CI81" s="118">
        <v>1.1937595926785601E-3</v>
      </c>
      <c r="CJ81" s="118">
        <v>-2.0054953318978901E-4</v>
      </c>
      <c r="CK81" s="119">
        <v>2.0709877559636999E-3</v>
      </c>
    </row>
    <row r="82" spans="2:89" s="12" customFormat="1" x14ac:dyDescent="0.25">
      <c r="B82" s="7"/>
      <c r="C82" s="7"/>
      <c r="D82" s="7"/>
      <c r="E82" s="7"/>
      <c r="F82" s="7"/>
      <c r="G82" s="205"/>
      <c r="H82" s="7" t="s">
        <v>119</v>
      </c>
      <c r="I82" s="22">
        <f>I54*I53</f>
        <v>0</v>
      </c>
      <c r="J82" s="23">
        <v>0.17994677287126701</v>
      </c>
      <c r="L82" s="7" t="str">
        <f t="shared" si="5"/>
        <v>X</v>
      </c>
      <c r="M82" s="7" t="str">
        <f t="shared" si="3"/>
        <v>X</v>
      </c>
      <c r="N82" s="12" t="str">
        <v>DDI_Dem</v>
      </c>
      <c r="O82" s="128" t="s">
        <v>119</v>
      </c>
      <c r="P82" s="117">
        <v>1.49011296920242E-6</v>
      </c>
      <c r="Q82" s="118">
        <v>2.0326366542562801E-4</v>
      </c>
      <c r="R82" s="117">
        <v>-3.3656200753403597E-5</v>
      </c>
      <c r="S82" s="117">
        <v>-2.8890440024410898E-6</v>
      </c>
      <c r="T82" s="117">
        <v>-1.9295807656798998E-5</v>
      </c>
      <c r="U82" s="117">
        <v>9.3892982717593297E-5</v>
      </c>
      <c r="V82" s="117">
        <v>-8.1993743437093397E-6</v>
      </c>
      <c r="W82" s="117">
        <v>-4.9832910281748199E-5</v>
      </c>
      <c r="X82" s="117">
        <v>-6.8864535368473701E-6</v>
      </c>
      <c r="Y82" s="118">
        <v>1.81385332681727E-4</v>
      </c>
      <c r="Z82" s="117">
        <v>1.6765934926777299E-5</v>
      </c>
      <c r="AA82" s="117">
        <v>7.9674318923562103E-5</v>
      </c>
      <c r="AB82" s="117">
        <v>7.2144194158608901E-6</v>
      </c>
      <c r="AC82" s="117">
        <v>-7.8055625455393705E-5</v>
      </c>
      <c r="AD82" s="117">
        <v>-7.4495927494147495E-5</v>
      </c>
      <c r="AE82" s="117">
        <v>5.0608511330410902E-5</v>
      </c>
      <c r="AF82" s="117">
        <v>2.1461160411071301E-5</v>
      </c>
      <c r="AG82" s="117">
        <v>8.2251821594515399E-5</v>
      </c>
      <c r="AH82" s="118">
        <v>2.1756045623854599E-4</v>
      </c>
      <c r="AI82" s="118">
        <v>-6.9125831664696997E-4</v>
      </c>
      <c r="AJ82" s="118">
        <v>-1.27054013282661E-4</v>
      </c>
      <c r="AK82" s="118">
        <v>0</v>
      </c>
      <c r="AL82" s="118">
        <v>7.4323834469702203E-4</v>
      </c>
      <c r="AM82" s="118">
        <v>0</v>
      </c>
      <c r="AN82" s="117">
        <v>-2.50234639599024E-6</v>
      </c>
      <c r="AO82" s="117">
        <v>0</v>
      </c>
      <c r="AP82" s="118">
        <v>-2.68619757216921E-4</v>
      </c>
      <c r="AQ82" s="118">
        <v>0</v>
      </c>
      <c r="AR82" s="118">
        <v>-1.42992778384456E-4</v>
      </c>
      <c r="AS82" s="117">
        <v>-4.3975477399002598E-5</v>
      </c>
      <c r="AT82" s="117">
        <v>-1.1659758893256601E-5</v>
      </c>
      <c r="AU82" s="117">
        <v>5.5639958580645301E-5</v>
      </c>
      <c r="AV82" s="117">
        <v>0</v>
      </c>
      <c r="AW82" s="118">
        <v>3.6368654143635999E-4</v>
      </c>
      <c r="AX82" s="118">
        <v>0</v>
      </c>
      <c r="AY82" s="118">
        <v>1.59252236557673E-4</v>
      </c>
      <c r="AZ82" s="117">
        <v>6.9463038067689797E-5</v>
      </c>
      <c r="BA82" s="117">
        <v>-1.07147837851372E-5</v>
      </c>
      <c r="BB82" s="117">
        <v>0</v>
      </c>
      <c r="BC82" s="117">
        <v>0</v>
      </c>
      <c r="BD82" s="117">
        <v>0</v>
      </c>
      <c r="BE82" s="117">
        <v>0</v>
      </c>
      <c r="BF82" s="118">
        <v>1.23565356118823E-4</v>
      </c>
      <c r="BG82" s="118">
        <v>2.37037018122932E-4</v>
      </c>
      <c r="BH82" s="118">
        <v>-1.1577230536729899E-4</v>
      </c>
      <c r="BI82" s="117">
        <v>5.4881297144552904E-6</v>
      </c>
      <c r="BJ82" s="117">
        <v>3.9207822715455697E-5</v>
      </c>
      <c r="BK82" s="118">
        <v>-1.3889826735751599E-4</v>
      </c>
      <c r="BL82" s="117">
        <v>2.5290278580692101E-6</v>
      </c>
      <c r="BM82" s="117">
        <v>2.73448240599378E-6</v>
      </c>
      <c r="BN82" s="117">
        <v>-8.55679920244466E-5</v>
      </c>
      <c r="BO82" s="118">
        <v>-2.33560585517831E-4</v>
      </c>
      <c r="BP82" s="117">
        <v>9.7581937298843398E-5</v>
      </c>
      <c r="BQ82" s="117">
        <v>-1.4415245068211701E-5</v>
      </c>
      <c r="BR82" s="117">
        <v>1.01958349190008E-5</v>
      </c>
      <c r="BS82" s="118">
        <v>-2.7759602498406399E-4</v>
      </c>
      <c r="BT82" s="117">
        <v>-9.5529821220558E-6</v>
      </c>
      <c r="BU82" s="118">
        <v>1.2742284031456701E-4</v>
      </c>
      <c r="BV82" s="117">
        <v>2.2415993105315799E-5</v>
      </c>
      <c r="BW82" s="117">
        <v>7.8755273283341297E-5</v>
      </c>
      <c r="BX82" s="118">
        <v>-4.0889616116018801E-4</v>
      </c>
      <c r="BY82" s="118">
        <v>3.7264031282750001E-3</v>
      </c>
      <c r="BZ82" s="117">
        <v>-2.3395892757286099E-6</v>
      </c>
      <c r="CA82" s="117">
        <v>-7.7782080360169306E-5</v>
      </c>
      <c r="CB82" s="117">
        <v>-4.9205009142224501E-5</v>
      </c>
      <c r="CC82" s="118">
        <v>-1.60094067223747E-4</v>
      </c>
      <c r="CD82" s="118">
        <v>-1.19163262597434E-4</v>
      </c>
      <c r="CE82" s="117">
        <v>1.2439799225777401E-6</v>
      </c>
      <c r="CF82" s="118">
        <v>-1.9583421532661099E-3</v>
      </c>
      <c r="CG82" s="117">
        <v>4.9142157977516199E-5</v>
      </c>
      <c r="CH82" s="118">
        <v>1.18404455829459E-4</v>
      </c>
      <c r="CI82" s="118">
        <v>-1.2238613088920799E-4</v>
      </c>
      <c r="CJ82" s="118">
        <v>-1.58096897014918E-3</v>
      </c>
      <c r="CK82" s="120">
        <v>2.44122556914949E-5</v>
      </c>
    </row>
    <row r="83" spans="2:89" s="12" customFormat="1" x14ac:dyDescent="0.25">
      <c r="B83" s="7"/>
      <c r="C83" s="7"/>
      <c r="D83" s="7"/>
      <c r="E83" s="7"/>
      <c r="F83" s="7"/>
      <c r="G83" s="205"/>
      <c r="H83" s="7" t="s">
        <v>381</v>
      </c>
      <c r="I83" s="22">
        <f>I22*I21</f>
        <v>0</v>
      </c>
      <c r="J83" s="23">
        <v>-1.02140929396871E-2</v>
      </c>
      <c r="L83" s="7" t="str">
        <f t="shared" si="5"/>
        <v>X</v>
      </c>
      <c r="M83" s="7" t="str">
        <f t="shared" si="3"/>
        <v>X</v>
      </c>
      <c r="N83" s="12" t="str">
        <v>age_IMD2</v>
      </c>
      <c r="O83" s="128" t="s">
        <v>381</v>
      </c>
      <c r="P83" s="117">
        <v>-8.9023921357683102E-6</v>
      </c>
      <c r="Q83" s="118">
        <v>-7.7278093254642304E-4</v>
      </c>
      <c r="R83" s="117">
        <v>1.12778320166737E-6</v>
      </c>
      <c r="S83" s="117">
        <v>2.6763287249790902E-6</v>
      </c>
      <c r="T83" s="117">
        <v>2.9324244600032601E-6</v>
      </c>
      <c r="U83" s="117">
        <v>1.1660145432484799E-5</v>
      </c>
      <c r="V83" s="117">
        <v>2.69757293798477E-6</v>
      </c>
      <c r="W83" s="117">
        <v>-4.4687793367669601E-7</v>
      </c>
      <c r="X83" s="117">
        <v>-2.0334424917427699E-6</v>
      </c>
      <c r="Y83" s="117">
        <v>3.3397836003161E-6</v>
      </c>
      <c r="Z83" s="117">
        <v>4.5635429654150101E-6</v>
      </c>
      <c r="AA83" s="117">
        <v>3.3213619023996402E-7</v>
      </c>
      <c r="AB83" s="117">
        <v>-3.0556234778304598E-6</v>
      </c>
      <c r="AC83" s="117">
        <v>-3.4890867107006497E-5</v>
      </c>
      <c r="AD83" s="117">
        <v>1.24099100825476E-6</v>
      </c>
      <c r="AE83" s="117">
        <v>4.3173167091418201E-6</v>
      </c>
      <c r="AF83" s="117">
        <v>1.86167788763632E-6</v>
      </c>
      <c r="AG83" s="117">
        <v>-3.1082770024549001E-6</v>
      </c>
      <c r="AH83" s="117">
        <v>3.3821001691991E-6</v>
      </c>
      <c r="AI83" s="117">
        <v>-1.2833632046142001E-5</v>
      </c>
      <c r="AJ83" s="117">
        <v>7.3869916878942595E-5</v>
      </c>
      <c r="AK83" s="117">
        <v>0</v>
      </c>
      <c r="AL83" s="117">
        <v>5.9510945832835899E-5</v>
      </c>
      <c r="AM83" s="117">
        <v>0</v>
      </c>
      <c r="AN83" s="117">
        <v>1.77843233420516E-7</v>
      </c>
      <c r="AO83" s="117">
        <v>0</v>
      </c>
      <c r="AP83" s="117">
        <v>-3.5087756522657797E-5</v>
      </c>
      <c r="AQ83" s="117">
        <v>0</v>
      </c>
      <c r="AR83" s="117">
        <v>-3.89699033496551E-6</v>
      </c>
      <c r="AS83" s="117">
        <v>-6.0488282561062904E-6</v>
      </c>
      <c r="AT83" s="117">
        <v>3.2424357433646899E-6</v>
      </c>
      <c r="AU83" s="117">
        <v>1.7851003285553201E-5</v>
      </c>
      <c r="AV83" s="117">
        <v>0</v>
      </c>
      <c r="AW83" s="117">
        <v>-3.0548460146092202E-5</v>
      </c>
      <c r="AX83" s="117">
        <v>0</v>
      </c>
      <c r="AY83" s="117">
        <v>8.1048819020564606E-6</v>
      </c>
      <c r="AZ83" s="117">
        <v>-9.7266034075026107E-7</v>
      </c>
      <c r="BA83" s="117">
        <v>1.57479153464797E-6</v>
      </c>
      <c r="BB83" s="117">
        <v>0</v>
      </c>
      <c r="BC83" s="117">
        <v>0</v>
      </c>
      <c r="BD83" s="117">
        <v>0</v>
      </c>
      <c r="BE83" s="117">
        <v>0</v>
      </c>
      <c r="BF83" s="117">
        <v>8.9680650503283303E-7</v>
      </c>
      <c r="BG83" s="117">
        <v>1.2895068586705799E-5</v>
      </c>
      <c r="BH83" s="117">
        <v>-3.31957118619838E-6</v>
      </c>
      <c r="BI83" s="117">
        <v>4.7813819498979101E-7</v>
      </c>
      <c r="BJ83" s="117">
        <v>1.0175755621203499E-6</v>
      </c>
      <c r="BK83" s="117">
        <v>1.1922206226158099E-6</v>
      </c>
      <c r="BL83" s="117">
        <v>-4.6856939051177597E-6</v>
      </c>
      <c r="BM83" s="117">
        <v>-1.12039743854468E-6</v>
      </c>
      <c r="BN83" s="117">
        <v>1.5528707014568399E-6</v>
      </c>
      <c r="BO83" s="117">
        <v>2.65776396956389E-6</v>
      </c>
      <c r="BP83" s="117">
        <v>2.8110481399633701E-6</v>
      </c>
      <c r="BQ83" s="117">
        <v>4.2397410247602199E-7</v>
      </c>
      <c r="BR83" s="117">
        <v>2.1313816361838201E-7</v>
      </c>
      <c r="BS83" s="117">
        <v>-5.4002563893635E-8</v>
      </c>
      <c r="BT83" s="117">
        <v>-5.2570482921109802E-7</v>
      </c>
      <c r="BU83" s="117">
        <v>3.12958507551811E-6</v>
      </c>
      <c r="BV83" s="117">
        <v>-7.8126300489596893E-6</v>
      </c>
      <c r="BW83" s="117">
        <v>1.0963668074582399E-6</v>
      </c>
      <c r="BX83" s="117">
        <v>7.3297201938836199E-6</v>
      </c>
      <c r="BY83" s="117">
        <v>-2.3395892757285099E-6</v>
      </c>
      <c r="BZ83" s="117">
        <v>1.07158996713404E-5</v>
      </c>
      <c r="CA83" s="117">
        <v>-1.32949357942482E-5</v>
      </c>
      <c r="CB83" s="117">
        <v>-2.23760069606147E-6</v>
      </c>
      <c r="CC83" s="117">
        <v>-2.2518816706245401E-5</v>
      </c>
      <c r="CD83" s="117">
        <v>-1.04239703846004E-5</v>
      </c>
      <c r="CE83" s="117">
        <v>5.6390673910679995E-7</v>
      </c>
      <c r="CF83" s="117">
        <v>-1.2955212780342999E-5</v>
      </c>
      <c r="CG83" s="117">
        <v>-1.9475876847578298E-6</v>
      </c>
      <c r="CH83" s="117">
        <v>2.3322916157273598E-5</v>
      </c>
      <c r="CI83" s="117">
        <v>-2.9112576764373202E-5</v>
      </c>
      <c r="CJ83" s="117">
        <v>-2.49169514830896E-5</v>
      </c>
      <c r="CK83" s="120">
        <v>7.3084355034418801E-6</v>
      </c>
    </row>
    <row r="84" spans="2:89" s="12" customFormat="1" x14ac:dyDescent="0.25">
      <c r="B84" s="7"/>
      <c r="C84" s="7"/>
      <c r="D84" s="7"/>
      <c r="E84" s="7"/>
      <c r="F84" s="7"/>
      <c r="G84" s="205"/>
      <c r="H84" s="7" t="s">
        <v>120</v>
      </c>
      <c r="I84" s="22">
        <f>I65*I56</f>
        <v>0</v>
      </c>
      <c r="J84" s="23">
        <v>-0.65799261088129601</v>
      </c>
      <c r="L84" s="7" t="str">
        <f t="shared" si="5"/>
        <v>X</v>
      </c>
      <c r="M84" s="7" t="str">
        <f t="shared" si="3"/>
        <v>X</v>
      </c>
      <c r="N84" s="12" t="str">
        <v>Hem_Str</v>
      </c>
      <c r="O84" s="128" t="s">
        <v>120</v>
      </c>
      <c r="P84" s="117">
        <v>1.0841930815331E-5</v>
      </c>
      <c r="Q84" s="118">
        <v>1.06530581505277E-3</v>
      </c>
      <c r="R84" s="117">
        <v>1.5253979037351901E-5</v>
      </c>
      <c r="S84" s="117">
        <v>-2.0053899471623298E-5</v>
      </c>
      <c r="T84" s="118">
        <v>-1.65471314345227E-4</v>
      </c>
      <c r="U84" s="118">
        <v>5.7414995849295204E-4</v>
      </c>
      <c r="V84" s="117">
        <v>-2.5443193777239999E-5</v>
      </c>
      <c r="W84" s="118">
        <v>1.2358857893160499E-4</v>
      </c>
      <c r="X84" s="118">
        <v>-1.09865384671703E-4</v>
      </c>
      <c r="Y84" s="118">
        <v>1.1323435616757099E-3</v>
      </c>
      <c r="Z84" s="118">
        <v>2.9016343487016101E-4</v>
      </c>
      <c r="AA84" s="118">
        <v>1.5602818949178601E-4</v>
      </c>
      <c r="AB84" s="118">
        <v>1.35370069054729E-4</v>
      </c>
      <c r="AC84" s="118">
        <v>-3.9269700037869101E-3</v>
      </c>
      <c r="AD84" s="117">
        <v>-1.6851969222038599E-6</v>
      </c>
      <c r="AE84" s="118">
        <v>1.3001740069247899E-4</v>
      </c>
      <c r="AF84" s="118">
        <v>1.2301516607660001E-4</v>
      </c>
      <c r="AG84" s="118">
        <v>-4.9419846457235796E-4</v>
      </c>
      <c r="AH84" s="118">
        <v>-3.7207098254205798E-4</v>
      </c>
      <c r="AI84" s="118">
        <v>-3.24530134455532E-3</v>
      </c>
      <c r="AJ84" s="118">
        <v>6.6124123882817199E-4</v>
      </c>
      <c r="AK84" s="118">
        <v>0</v>
      </c>
      <c r="AL84" s="117">
        <v>7.9655267923830903E-5</v>
      </c>
      <c r="AM84" s="117">
        <v>0</v>
      </c>
      <c r="AN84" s="117">
        <v>7.1013412436687903E-5</v>
      </c>
      <c r="AO84" s="117">
        <v>0</v>
      </c>
      <c r="AP84" s="117">
        <v>1.35613105704589E-5</v>
      </c>
      <c r="AQ84" s="117">
        <v>0</v>
      </c>
      <c r="AR84" s="118">
        <v>1.11944741871304E-4</v>
      </c>
      <c r="AS84" s="118">
        <v>1.78169377008852E-4</v>
      </c>
      <c r="AT84" s="118">
        <v>-9.1118682054564296E-4</v>
      </c>
      <c r="AU84" s="118">
        <v>-7.5209208100185604E-4</v>
      </c>
      <c r="AV84" s="118">
        <v>0</v>
      </c>
      <c r="AW84" s="118">
        <v>5.3661712449687698E-4</v>
      </c>
      <c r="AX84" s="118">
        <v>0</v>
      </c>
      <c r="AY84" s="118">
        <v>-3.5725112724901698E-2</v>
      </c>
      <c r="AZ84" s="118">
        <v>3.9953015734507002E-4</v>
      </c>
      <c r="BA84" s="118">
        <v>1.2709962043681701E-4</v>
      </c>
      <c r="BB84" s="118">
        <v>0</v>
      </c>
      <c r="BC84" s="118">
        <v>0</v>
      </c>
      <c r="BD84" s="118">
        <v>0</v>
      </c>
      <c r="BE84" s="118">
        <v>0</v>
      </c>
      <c r="BF84" s="118">
        <v>3.4302856004846398E-4</v>
      </c>
      <c r="BG84" s="118">
        <v>-2.3717657170901999E-4</v>
      </c>
      <c r="BH84" s="118">
        <v>-1.4647419130268001E-3</v>
      </c>
      <c r="BI84" s="117">
        <v>-9.6084211674727604E-7</v>
      </c>
      <c r="BJ84" s="118">
        <v>3.25769317633971E-4</v>
      </c>
      <c r="BK84" s="117">
        <v>8.0003812316131203E-5</v>
      </c>
      <c r="BL84" s="117">
        <v>1.5458590384814299E-5</v>
      </c>
      <c r="BM84" s="117">
        <v>-8.3594894770565395E-8</v>
      </c>
      <c r="BN84" s="118">
        <v>-5.1394830527122699E-4</v>
      </c>
      <c r="BO84" s="118">
        <v>-2.2450764729429399E-4</v>
      </c>
      <c r="BP84" s="118">
        <v>-5.9109212335166101E-4</v>
      </c>
      <c r="BQ84" s="117">
        <v>-7.8447967856981402E-6</v>
      </c>
      <c r="BR84" s="117">
        <v>4.2195485576980797E-5</v>
      </c>
      <c r="BS84" s="118">
        <v>3.8268458315832501E-4</v>
      </c>
      <c r="BT84" s="117">
        <v>-4.3189060192106997E-7</v>
      </c>
      <c r="BU84" s="118">
        <v>-4.3564677124667198E-4</v>
      </c>
      <c r="BV84" s="118">
        <v>1.07833462425201E-4</v>
      </c>
      <c r="BW84" s="118">
        <v>-6.8880180418852898E-4</v>
      </c>
      <c r="BX84" s="118">
        <v>-2.7148060031680402E-4</v>
      </c>
      <c r="BY84" s="117">
        <v>-7.7782080360166595E-5</v>
      </c>
      <c r="BZ84" s="117">
        <v>-1.32949357942481E-5</v>
      </c>
      <c r="CA84" s="118">
        <v>4.3268449096359698E-2</v>
      </c>
      <c r="CB84" s="118">
        <v>1.2410798760168901E-3</v>
      </c>
      <c r="CC84" s="118">
        <v>1.1861271177330599E-4</v>
      </c>
      <c r="CD84" s="118">
        <v>-1.31770873996245E-4</v>
      </c>
      <c r="CE84" s="117">
        <v>5.5080671172402697E-5</v>
      </c>
      <c r="CF84" s="118">
        <v>1.5088427051605301E-3</v>
      </c>
      <c r="CG84" s="118">
        <v>-4.5015281364662598E-4</v>
      </c>
      <c r="CH84" s="118">
        <v>-6.8734375464893295E-4</v>
      </c>
      <c r="CI84" s="118">
        <v>6.7270071125834999E-3</v>
      </c>
      <c r="CJ84" s="118">
        <v>-5.45477452004749E-4</v>
      </c>
      <c r="CK84" s="119">
        <v>-1.0214714404792301E-3</v>
      </c>
    </row>
    <row r="85" spans="2:89" s="12" customFormat="1" x14ac:dyDescent="0.25">
      <c r="B85" s="7"/>
      <c r="C85" s="7"/>
      <c r="D85" s="7"/>
      <c r="E85" s="7"/>
      <c r="F85" s="7"/>
      <c r="G85" s="205"/>
      <c r="H85" s="7" t="s">
        <v>121</v>
      </c>
      <c r="I85" s="22">
        <f>I37*I55</f>
        <v>0</v>
      </c>
      <c r="J85" s="23">
        <v>0.44724205222590502</v>
      </c>
      <c r="L85" s="7" t="str">
        <f t="shared" ref="L85:L94" si="6">IF(H85=O85,"X","")</f>
        <v>X</v>
      </c>
      <c r="M85" s="7" t="str">
        <f t="shared" si="3"/>
        <v>X</v>
      </c>
      <c r="N85" s="12" t="str">
        <v>Cl1_Epi</v>
      </c>
      <c r="O85" s="128" t="s">
        <v>121</v>
      </c>
      <c r="P85" s="117">
        <v>1.08995513637142E-5</v>
      </c>
      <c r="Q85" s="117">
        <v>6.1653704593047197E-5</v>
      </c>
      <c r="R85" s="117">
        <v>-7.8152361865272007E-5</v>
      </c>
      <c r="S85" s="118">
        <v>1.0014689333808301E-4</v>
      </c>
      <c r="T85" s="117">
        <v>-3.3313415819807797E-5</v>
      </c>
      <c r="U85" s="118">
        <v>-2.58746411034051E-4</v>
      </c>
      <c r="V85" s="117">
        <v>7.2660344979565001E-5</v>
      </c>
      <c r="W85" s="117">
        <v>-1.8533727928919599E-5</v>
      </c>
      <c r="X85" s="117">
        <v>2.13088593967472E-5</v>
      </c>
      <c r="Y85" s="118">
        <v>-1.8417001472645399E-4</v>
      </c>
      <c r="Z85" s="117">
        <v>1.6125512569076802E-5</v>
      </c>
      <c r="AA85" s="117">
        <v>-8.4006967886933302E-5</v>
      </c>
      <c r="AB85" s="118">
        <v>1.56236734380814E-4</v>
      </c>
      <c r="AC85" s="118">
        <v>3.1325864500460698E-4</v>
      </c>
      <c r="AD85" s="117">
        <v>9.4780397382024297E-5</v>
      </c>
      <c r="AE85" s="118">
        <v>1.36805202512386E-4</v>
      </c>
      <c r="AF85" s="118">
        <v>-9.8355209265070498E-4</v>
      </c>
      <c r="AG85" s="118">
        <v>4.1710344317464297E-4</v>
      </c>
      <c r="AH85" s="118">
        <v>-5.3410230131993098E-4</v>
      </c>
      <c r="AI85" s="118">
        <v>5.2411466965487702E-4</v>
      </c>
      <c r="AJ85" s="118">
        <v>-7.8668491535941701E-4</v>
      </c>
      <c r="AK85" s="118">
        <v>0</v>
      </c>
      <c r="AL85" s="118">
        <v>7.6977712656313305E-4</v>
      </c>
      <c r="AM85" s="118">
        <v>0</v>
      </c>
      <c r="AN85" s="117">
        <v>5.4784938440062397E-5</v>
      </c>
      <c r="AO85" s="117">
        <v>0</v>
      </c>
      <c r="AP85" s="118">
        <v>-1.55219216569275E-4</v>
      </c>
      <c r="AQ85" s="118">
        <v>0</v>
      </c>
      <c r="AR85" s="118">
        <v>-4.8289544488153499E-4</v>
      </c>
      <c r="AS85" s="118">
        <v>-1.8652701050978699E-4</v>
      </c>
      <c r="AT85" s="118">
        <v>2.5120298119944798E-4</v>
      </c>
      <c r="AU85" s="118">
        <v>3.5740509807703601E-4</v>
      </c>
      <c r="AV85" s="118">
        <v>0</v>
      </c>
      <c r="AW85" s="118">
        <v>4.9791052292701696E-4</v>
      </c>
      <c r="AX85" s="118">
        <v>0</v>
      </c>
      <c r="AY85" s="118">
        <v>-1.39235797357749E-3</v>
      </c>
      <c r="AZ85" s="118">
        <v>1.4683330772848001E-4</v>
      </c>
      <c r="BA85" s="118">
        <v>-3.0551672637784202E-4</v>
      </c>
      <c r="BB85" s="118">
        <v>0</v>
      </c>
      <c r="BC85" s="118">
        <v>0</v>
      </c>
      <c r="BD85" s="118">
        <v>0</v>
      </c>
      <c r="BE85" s="118">
        <v>0</v>
      </c>
      <c r="BF85" s="117">
        <v>-3.99293482795686E-5</v>
      </c>
      <c r="BG85" s="118">
        <v>8.6751589375373098E-4</v>
      </c>
      <c r="BH85" s="118">
        <v>-7.34235280125926E-4</v>
      </c>
      <c r="BI85" s="117">
        <v>-1.7235648893269099E-6</v>
      </c>
      <c r="BJ85" s="118">
        <v>4.26979337598019E-4</v>
      </c>
      <c r="BK85" s="118">
        <v>3.3589537819296301E-4</v>
      </c>
      <c r="BL85" s="118">
        <v>-1.81984551842584E-4</v>
      </c>
      <c r="BM85" s="117">
        <v>-2.8255072889636E-6</v>
      </c>
      <c r="BN85" s="118">
        <v>8.2225186392010903E-4</v>
      </c>
      <c r="BO85" s="117">
        <v>9.7577688918371695E-5</v>
      </c>
      <c r="BP85" s="118">
        <v>3.2954365717799801E-4</v>
      </c>
      <c r="BQ85" s="117">
        <v>-7.9214994789629599E-6</v>
      </c>
      <c r="BR85" s="117">
        <v>-5.8530947019594504E-6</v>
      </c>
      <c r="BS85" s="118">
        <v>-5.1711881504984002E-4</v>
      </c>
      <c r="BT85" s="117">
        <v>-5.4137346737823004E-6</v>
      </c>
      <c r="BU85" s="118">
        <v>1.03686317403131E-4</v>
      </c>
      <c r="BV85" s="118">
        <v>1.3469277547761201E-4</v>
      </c>
      <c r="BW85" s="118">
        <v>6.6920719502337896E-4</v>
      </c>
      <c r="BX85" s="118">
        <v>1.0173261895249401E-3</v>
      </c>
      <c r="BY85" s="117">
        <v>-4.9205009142224E-5</v>
      </c>
      <c r="BZ85" s="117">
        <v>-2.2376006960614501E-6</v>
      </c>
      <c r="CA85" s="118">
        <v>1.2410798760169E-3</v>
      </c>
      <c r="CB85" s="118">
        <v>1.8658001327359199E-2</v>
      </c>
      <c r="CC85" s="118">
        <v>-4.5949885369327397E-4</v>
      </c>
      <c r="CD85" s="118">
        <v>-1.52163650334232E-4</v>
      </c>
      <c r="CE85" s="117">
        <v>-2.4431026155148002E-6</v>
      </c>
      <c r="CF85" s="118">
        <v>1.30249130015424E-3</v>
      </c>
      <c r="CG85" s="117">
        <v>-5.21510775922206E-6</v>
      </c>
      <c r="CH85" s="118">
        <v>3.67693723116804E-4</v>
      </c>
      <c r="CI85" s="118">
        <v>1.30840524566566E-3</v>
      </c>
      <c r="CJ85" s="117">
        <v>8.6433085994795205E-5</v>
      </c>
      <c r="CK85" s="120">
        <v>9.4910301140469004E-5</v>
      </c>
    </row>
    <row r="86" spans="2:89" s="12" customFormat="1" x14ac:dyDescent="0.25">
      <c r="B86" s="7"/>
      <c r="C86" s="7"/>
      <c r="D86" s="7"/>
      <c r="E86" s="7"/>
      <c r="F86" s="7"/>
      <c r="G86" s="205"/>
      <c r="H86" s="7" t="s">
        <v>122</v>
      </c>
      <c r="I86" s="22">
        <f>I43*I48</f>
        <v>0</v>
      </c>
      <c r="J86" s="23">
        <v>-4.3284623966513802</v>
      </c>
      <c r="L86" s="7" t="str">
        <f t="shared" si="6"/>
        <v>X</v>
      </c>
      <c r="M86" s="7" t="str">
        <f t="shared" ref="M86:M94" si="7">IF(N86=O86,"X","")</f>
        <v>X</v>
      </c>
      <c r="N86" s="12" t="str">
        <v>Ang_CHD</v>
      </c>
      <c r="O86" s="128" t="s">
        <v>122</v>
      </c>
      <c r="P86" s="117">
        <v>6.3720806326582495E-5</v>
      </c>
      <c r="Q86" s="118">
        <v>2.4432970594826498E-3</v>
      </c>
      <c r="R86" s="118">
        <v>-5.4390340059967104E-4</v>
      </c>
      <c r="S86" s="118">
        <v>-4.67387062955805E-4</v>
      </c>
      <c r="T86" s="118">
        <v>-3.7629694369438802E-4</v>
      </c>
      <c r="U86" s="118">
        <v>-6.6438294277213297E-4</v>
      </c>
      <c r="V86" s="118">
        <v>8.5142690624230805E-4</v>
      </c>
      <c r="W86" s="118">
        <v>-1.19959298757169E-3</v>
      </c>
      <c r="X86" s="118">
        <v>2.0187658518215499E-4</v>
      </c>
      <c r="Y86" s="118">
        <v>-5.6924114574848702E-4</v>
      </c>
      <c r="Z86" s="118">
        <v>-7.4479642567215002E-4</v>
      </c>
      <c r="AA86" s="118">
        <v>-1.53828361902371E-3</v>
      </c>
      <c r="AB86" s="117">
        <v>-3.1104633785064698E-5</v>
      </c>
      <c r="AC86" s="118">
        <v>-1.73569199156627E-3</v>
      </c>
      <c r="AD86" s="118">
        <v>-4.5040860248075302E-4</v>
      </c>
      <c r="AE86" s="118">
        <v>4.8904664981309302E-4</v>
      </c>
      <c r="AF86" s="118">
        <v>-5.31090722992781E-4</v>
      </c>
      <c r="AG86" s="118">
        <v>1.16769971431092E-4</v>
      </c>
      <c r="AH86" s="118">
        <v>1.3393836893200301E-4</v>
      </c>
      <c r="AI86" s="118">
        <v>-6.1830071475647798E-3</v>
      </c>
      <c r="AJ86" s="118">
        <v>8.1106620463339604E-3</v>
      </c>
      <c r="AK86" s="118">
        <v>0</v>
      </c>
      <c r="AL86" s="118">
        <v>-1.0237103443723801</v>
      </c>
      <c r="AM86" s="118">
        <v>0</v>
      </c>
      <c r="AN86" s="118">
        <v>6.4233112553899999E-4</v>
      </c>
      <c r="AO86" s="118">
        <v>0</v>
      </c>
      <c r="AP86" s="118">
        <v>2.8594024220236999E-3</v>
      </c>
      <c r="AQ86" s="118">
        <v>0</v>
      </c>
      <c r="AR86" s="118">
        <v>3.1198957318054901E-4</v>
      </c>
      <c r="AS86" s="118">
        <v>1.0507435872269E-3</v>
      </c>
      <c r="AT86" s="118">
        <v>-7.8816296074679605E-4</v>
      </c>
      <c r="AU86" s="118">
        <v>-2.3927357134418299E-3</v>
      </c>
      <c r="AV86" s="118">
        <v>0</v>
      </c>
      <c r="AW86" s="118">
        <v>5.3601807968014E-3</v>
      </c>
      <c r="AX86" s="118">
        <v>0</v>
      </c>
      <c r="AY86" s="118">
        <v>-8.7169638078763605E-4</v>
      </c>
      <c r="AZ86" s="118">
        <v>-1.36856950858617E-3</v>
      </c>
      <c r="BA86" s="118">
        <v>-1.7904724595177801E-4</v>
      </c>
      <c r="BB86" s="118">
        <v>0</v>
      </c>
      <c r="BC86" s="118">
        <v>0</v>
      </c>
      <c r="BD86" s="118">
        <v>0</v>
      </c>
      <c r="BE86" s="118">
        <v>0</v>
      </c>
      <c r="BF86" s="118">
        <v>-2.0552651965788202E-3</v>
      </c>
      <c r="BG86" s="118">
        <v>-1.4365798360486E-3</v>
      </c>
      <c r="BH86" s="118">
        <v>-5.04257433329864E-4</v>
      </c>
      <c r="BI86" s="117">
        <v>-3.3711573285354297E-5</v>
      </c>
      <c r="BJ86" s="118">
        <v>-4.8538572440774198E-4</v>
      </c>
      <c r="BK86" s="118">
        <v>-8.2147998558914997E-4</v>
      </c>
      <c r="BL86" s="118">
        <v>1.04778307037411E-3</v>
      </c>
      <c r="BM86" s="118">
        <v>-1.01055691078422E-4</v>
      </c>
      <c r="BN86" s="118">
        <v>-3.4277041789961601E-3</v>
      </c>
      <c r="BO86" s="118">
        <v>4.8535422632933501E-4</v>
      </c>
      <c r="BP86" s="118">
        <v>6.6711652675662501E-4</v>
      </c>
      <c r="BQ86" s="117">
        <v>-6.9444851015556101E-5</v>
      </c>
      <c r="BR86" s="117">
        <v>7.5851820290175699E-5</v>
      </c>
      <c r="BS86" s="118">
        <v>-2.6869632376166799E-3</v>
      </c>
      <c r="BT86" s="118">
        <v>-1.9784600688854001E-4</v>
      </c>
      <c r="BU86" s="118">
        <v>1.0267458117606001E-3</v>
      </c>
      <c r="BV86" s="118">
        <v>-1.2449350753890201E-3</v>
      </c>
      <c r="BW86" s="118">
        <v>-4.7853954780401601E-4</v>
      </c>
      <c r="BX86" s="118">
        <v>1.30969471620534E-3</v>
      </c>
      <c r="BY86" s="118">
        <v>-1.6009406722340799E-4</v>
      </c>
      <c r="BZ86" s="117">
        <v>-2.2518816706205201E-5</v>
      </c>
      <c r="CA86" s="118">
        <v>1.18612711772816E-4</v>
      </c>
      <c r="CB86" s="118">
        <v>-4.5949885369307399E-4</v>
      </c>
      <c r="CC86" s="118">
        <v>1.0394867725779899</v>
      </c>
      <c r="CD86" s="118">
        <v>3.5491110913494399E-3</v>
      </c>
      <c r="CE86" s="117">
        <v>2.76829269531875E-5</v>
      </c>
      <c r="CF86" s="118">
        <v>6.8785338776420604E-4</v>
      </c>
      <c r="CG86" s="118">
        <v>-2.0409266690887899E-4</v>
      </c>
      <c r="CH86" s="118">
        <v>-2.5335937413921601E-3</v>
      </c>
      <c r="CI86" s="118">
        <v>1.4024070059702001E-3</v>
      </c>
      <c r="CJ86" s="118">
        <v>-1.4608501793293E-3</v>
      </c>
      <c r="CK86" s="119">
        <v>3.7731356833497001E-3</v>
      </c>
    </row>
    <row r="87" spans="2:89" s="12" customFormat="1" x14ac:dyDescent="0.25">
      <c r="B87" s="7"/>
      <c r="C87" s="7"/>
      <c r="D87" s="7"/>
      <c r="E87" s="7"/>
      <c r="F87" s="7"/>
      <c r="G87" s="205"/>
      <c r="H87" s="7" t="s">
        <v>123</v>
      </c>
      <c r="I87" s="22">
        <f>I64*I62</f>
        <v>0</v>
      </c>
      <c r="J87" s="23">
        <v>3.9007941375325301</v>
      </c>
      <c r="L87" s="7" t="str">
        <f t="shared" si="6"/>
        <v>X</v>
      </c>
      <c r="M87" s="7" t="str">
        <f t="shared" si="7"/>
        <v>X</v>
      </c>
      <c r="N87" s="12" t="str">
        <v>PuF_SLD</v>
      </c>
      <c r="O87" s="128" t="s">
        <v>123</v>
      </c>
      <c r="P87" s="117">
        <v>1.9012478622280501E-5</v>
      </c>
      <c r="Q87" s="118">
        <v>1.9398101601959101E-3</v>
      </c>
      <c r="R87" s="117">
        <v>7.8774505120412499E-5</v>
      </c>
      <c r="S87" s="117">
        <v>8.6710239483720101E-5</v>
      </c>
      <c r="T87" s="117">
        <v>-7.9771920504426703E-5</v>
      </c>
      <c r="U87" s="118">
        <v>1.3423710626266001E-3</v>
      </c>
      <c r="V87" s="118">
        <v>6.1711792397524802E-4</v>
      </c>
      <c r="W87" s="117">
        <v>3.1861886957354798E-6</v>
      </c>
      <c r="X87" s="117">
        <v>2.8943578050590701E-5</v>
      </c>
      <c r="Y87" s="117">
        <v>8.8922806234595497E-5</v>
      </c>
      <c r="Z87" s="118">
        <v>3.0103976149060599E-4</v>
      </c>
      <c r="AA87" s="118">
        <v>-5.2688204880253602E-4</v>
      </c>
      <c r="AB87" s="118">
        <v>5.83893074518313E-4</v>
      </c>
      <c r="AC87" s="118">
        <v>1.8811242958750201E-3</v>
      </c>
      <c r="AD87" s="117">
        <v>3.2932190663745597E-5</v>
      </c>
      <c r="AE87" s="118">
        <v>-6.0231382338609297E-4</v>
      </c>
      <c r="AF87" s="118">
        <v>1.64423071353405E-4</v>
      </c>
      <c r="AG87" s="118">
        <v>2.55754518493144E-4</v>
      </c>
      <c r="AH87" s="118">
        <v>-3.4581268236983102E-4</v>
      </c>
      <c r="AI87" s="118">
        <v>1.85731239659206E-3</v>
      </c>
      <c r="AJ87" s="118">
        <v>7.8970605392958606E-3</v>
      </c>
      <c r="AK87" s="118">
        <v>0</v>
      </c>
      <c r="AL87" s="118">
        <v>-3.1507260083368598E-3</v>
      </c>
      <c r="AM87" s="118">
        <v>0</v>
      </c>
      <c r="AN87" s="118">
        <v>1.2822813646448401E-4</v>
      </c>
      <c r="AO87" s="118">
        <v>0</v>
      </c>
      <c r="AP87" s="118">
        <v>-5.1186782271290697E-4</v>
      </c>
      <c r="AQ87" s="118">
        <v>0</v>
      </c>
      <c r="AR87" s="118">
        <v>-1.64461064743117E-3</v>
      </c>
      <c r="AS87" s="118">
        <v>-4.1142420969362398E-4</v>
      </c>
      <c r="AT87" s="118">
        <v>3.91800664971211E-4</v>
      </c>
      <c r="AU87" s="118">
        <v>-1.1746238431598901E-3</v>
      </c>
      <c r="AV87" s="118">
        <v>0</v>
      </c>
      <c r="AW87" s="118">
        <v>1.45397154337194E-3</v>
      </c>
      <c r="AX87" s="118">
        <v>0</v>
      </c>
      <c r="AY87" s="117">
        <v>6.2811976893155797E-5</v>
      </c>
      <c r="AZ87" s="118">
        <v>8.9260526763316095E-4</v>
      </c>
      <c r="BA87" s="118">
        <v>-5.2188732549866997E-4</v>
      </c>
      <c r="BB87" s="118">
        <v>0</v>
      </c>
      <c r="BC87" s="118">
        <v>0</v>
      </c>
      <c r="BD87" s="118">
        <v>0</v>
      </c>
      <c r="BE87" s="118">
        <v>0</v>
      </c>
      <c r="BF87" s="118">
        <v>7.1330999760977297E-4</v>
      </c>
      <c r="BG87" s="118">
        <v>-5.5234956289508096E-3</v>
      </c>
      <c r="BH87" s="118">
        <v>4.4296542066293599E-4</v>
      </c>
      <c r="BI87" s="117">
        <v>1.10454719643381E-5</v>
      </c>
      <c r="BJ87" s="118">
        <v>-8.2891941627446001E-4</v>
      </c>
      <c r="BK87" s="118">
        <v>5.6298175574392897E-4</v>
      </c>
      <c r="BL87" s="118">
        <v>-9.4454328755848305E-4</v>
      </c>
      <c r="BM87" s="118">
        <v>-1.3300176320674899E-4</v>
      </c>
      <c r="BN87" s="118">
        <v>-2.5337709851575301E-3</v>
      </c>
      <c r="BO87" s="118">
        <v>-1.49070605963131E-4</v>
      </c>
      <c r="BP87" s="118">
        <v>2.5814898150857503E-4</v>
      </c>
      <c r="BQ87" s="117">
        <v>-1.5186635480259199E-5</v>
      </c>
      <c r="BR87" s="117">
        <v>-2.2923469157433701E-5</v>
      </c>
      <c r="BS87" s="118">
        <v>4.9324788326408197E-3</v>
      </c>
      <c r="BT87" s="117">
        <v>-5.2140341331141102E-6</v>
      </c>
      <c r="BU87" s="117">
        <v>-8.8044136740238706E-5</v>
      </c>
      <c r="BV87" s="117">
        <v>8.7342918493682199E-5</v>
      </c>
      <c r="BW87" s="117">
        <v>4.8330215421548302E-5</v>
      </c>
      <c r="BX87" s="118">
        <v>6.1628005496681699E-3</v>
      </c>
      <c r="BY87" s="118">
        <v>-1.19163262597428E-4</v>
      </c>
      <c r="BZ87" s="117">
        <v>-1.04239703846003E-5</v>
      </c>
      <c r="CA87" s="118">
        <v>-1.31770873996236E-4</v>
      </c>
      <c r="CB87" s="118">
        <v>-1.5216365033422899E-4</v>
      </c>
      <c r="CC87" s="118">
        <v>3.5491110913497999E-3</v>
      </c>
      <c r="CD87" s="118">
        <v>0.52618723372427501</v>
      </c>
      <c r="CE87" s="117">
        <v>-2.4612673104812201E-5</v>
      </c>
      <c r="CF87" s="118">
        <v>-1.33315419785552E-3</v>
      </c>
      <c r="CG87" s="118">
        <v>-5.7147173441104103E-4</v>
      </c>
      <c r="CH87" s="118">
        <v>-5.08576640191859E-4</v>
      </c>
      <c r="CI87" s="118">
        <v>2.5033063541301599E-3</v>
      </c>
      <c r="CJ87" s="118">
        <v>-3.4242416409299801E-4</v>
      </c>
      <c r="CK87" s="119">
        <v>3.1169085549522398E-3</v>
      </c>
    </row>
    <row r="88" spans="2:89" s="12" customFormat="1" x14ac:dyDescent="0.25">
      <c r="B88" s="7"/>
      <c r="C88" s="7"/>
      <c r="D88" s="7"/>
      <c r="E88" s="7"/>
      <c r="F88" s="7"/>
      <c r="G88" s="205"/>
      <c r="H88" s="7" t="s">
        <v>124</v>
      </c>
      <c r="I88" s="22">
        <f>I21*I34</f>
        <v>0</v>
      </c>
      <c r="J88" s="23">
        <v>-1.32431192631702E-2</v>
      </c>
      <c r="L88" s="7" t="str">
        <f t="shared" si="6"/>
        <v>X</v>
      </c>
      <c r="M88" s="7" t="str">
        <f t="shared" si="7"/>
        <v>X</v>
      </c>
      <c r="N88" s="12" t="str">
        <v>age_BP4</v>
      </c>
      <c r="O88" s="128" t="s">
        <v>124</v>
      </c>
      <c r="P88" s="117">
        <v>-2.0042644612773598E-6</v>
      </c>
      <c r="Q88" s="117">
        <v>-3.9697679111327797E-5</v>
      </c>
      <c r="R88" s="117">
        <v>6.7616392806314598E-7</v>
      </c>
      <c r="S88" s="117">
        <v>3.2334776259074701E-6</v>
      </c>
      <c r="T88" s="117">
        <v>-4.9885653068353004E-7</v>
      </c>
      <c r="U88" s="117">
        <v>-2.92910364331333E-6</v>
      </c>
      <c r="V88" s="117">
        <v>2.14370717853712E-6</v>
      </c>
      <c r="W88" s="117">
        <v>5.1111579319199301E-7</v>
      </c>
      <c r="X88" s="117">
        <v>5.38412472222612E-6</v>
      </c>
      <c r="Y88" s="117">
        <v>-1.3538859599462199E-6</v>
      </c>
      <c r="Z88" s="117">
        <v>1.05416316747132E-5</v>
      </c>
      <c r="AA88" s="117">
        <v>-7.0933295630899798E-7</v>
      </c>
      <c r="AB88" s="117">
        <v>2.9644720567585701E-6</v>
      </c>
      <c r="AC88" s="118">
        <v>-1.68960460027234E-3</v>
      </c>
      <c r="AD88" s="117">
        <v>1.48866828043073E-6</v>
      </c>
      <c r="AE88" s="117">
        <v>8.7321781502035399E-7</v>
      </c>
      <c r="AF88" s="117">
        <v>-3.0904869006303798E-7</v>
      </c>
      <c r="AG88" s="117">
        <v>5.9112862295444901E-6</v>
      </c>
      <c r="AH88" s="117">
        <v>5.1477415915775205E-7</v>
      </c>
      <c r="AI88" s="117">
        <v>-3.8614159457944502E-5</v>
      </c>
      <c r="AJ88" s="117">
        <v>7.9696492022723603E-6</v>
      </c>
      <c r="AK88" s="117">
        <v>0</v>
      </c>
      <c r="AL88" s="117">
        <v>2.4459380101592199E-6</v>
      </c>
      <c r="AM88" s="117">
        <v>0</v>
      </c>
      <c r="AN88" s="117">
        <v>-8.4325499215468693E-6</v>
      </c>
      <c r="AO88" s="117">
        <v>0</v>
      </c>
      <c r="AP88" s="117">
        <v>-1.1359645401069599E-5</v>
      </c>
      <c r="AQ88" s="117">
        <v>0</v>
      </c>
      <c r="AR88" s="117">
        <v>1.60201058038296E-6</v>
      </c>
      <c r="AS88" s="117">
        <v>-1.01411217504735E-5</v>
      </c>
      <c r="AT88" s="117">
        <v>-1.67892235495417E-6</v>
      </c>
      <c r="AU88" s="117">
        <v>-4.1562282493319298E-5</v>
      </c>
      <c r="AV88" s="117">
        <v>0</v>
      </c>
      <c r="AW88" s="117">
        <v>1.1309697218005199E-5</v>
      </c>
      <c r="AX88" s="117">
        <v>0</v>
      </c>
      <c r="AY88" s="117">
        <v>-5.21401894104057E-5</v>
      </c>
      <c r="AZ88" s="117">
        <v>-4.4962455494102496E-6</v>
      </c>
      <c r="BA88" s="117">
        <v>7.1016437672780699E-6</v>
      </c>
      <c r="BB88" s="117">
        <v>0</v>
      </c>
      <c r="BC88" s="117">
        <v>0</v>
      </c>
      <c r="BD88" s="117">
        <v>0</v>
      </c>
      <c r="BE88" s="117">
        <v>0</v>
      </c>
      <c r="BF88" s="117">
        <v>1.18574707861843E-5</v>
      </c>
      <c r="BG88" s="117">
        <v>1.2608584516019799E-5</v>
      </c>
      <c r="BH88" s="117">
        <v>-2.4706950766453398E-6</v>
      </c>
      <c r="BI88" s="117">
        <v>3.1746958153798198E-7</v>
      </c>
      <c r="BJ88" s="117">
        <v>-1.00848238467377E-5</v>
      </c>
      <c r="BK88" s="117">
        <v>-1.02479130087447E-5</v>
      </c>
      <c r="BL88" s="117">
        <v>-2.05891051334517E-6</v>
      </c>
      <c r="BM88" s="117">
        <v>-1.06535498900613E-7</v>
      </c>
      <c r="BN88" s="117">
        <v>5.5249456809883798E-6</v>
      </c>
      <c r="BO88" s="117">
        <v>-6.1579788362843702E-6</v>
      </c>
      <c r="BP88" s="117">
        <v>7.1442030267895998E-6</v>
      </c>
      <c r="BQ88" s="117">
        <v>-1.9233643903721999E-7</v>
      </c>
      <c r="BR88" s="117">
        <v>6.5470312520407603E-7</v>
      </c>
      <c r="BS88" s="117">
        <v>9.8278779697550701E-7</v>
      </c>
      <c r="BT88" s="117">
        <v>-3.9551637634908501E-7</v>
      </c>
      <c r="BU88" s="117">
        <v>4.8873398257938102E-6</v>
      </c>
      <c r="BV88" s="117">
        <v>-2.3941204708179098E-5</v>
      </c>
      <c r="BW88" s="117">
        <v>8.3986470757507204E-6</v>
      </c>
      <c r="BX88" s="117">
        <v>-5.2553103256835302E-5</v>
      </c>
      <c r="BY88" s="117">
        <v>1.2439799225778E-6</v>
      </c>
      <c r="BZ88" s="117">
        <v>5.6390673910678904E-7</v>
      </c>
      <c r="CA88" s="117">
        <v>5.5080671172400902E-5</v>
      </c>
      <c r="CB88" s="117">
        <v>-2.4431026155148798E-6</v>
      </c>
      <c r="CC88" s="117">
        <v>2.76829269531957E-5</v>
      </c>
      <c r="CD88" s="117">
        <v>-2.4612673104811801E-5</v>
      </c>
      <c r="CE88" s="117">
        <v>2.4147773760417098E-5</v>
      </c>
      <c r="CF88" s="117">
        <v>1.8573219404830699E-5</v>
      </c>
      <c r="CG88" s="117">
        <v>1.31140676971283E-5</v>
      </c>
      <c r="CH88" s="117">
        <v>-2.2258215974753201E-5</v>
      </c>
      <c r="CI88" s="117">
        <v>7.87160344067703E-6</v>
      </c>
      <c r="CJ88" s="117">
        <v>1.8876225077510398E-5</v>
      </c>
      <c r="CK88" s="120">
        <v>6.6867744313098101E-6</v>
      </c>
    </row>
    <row r="89" spans="2:89" s="12" customFormat="1" x14ac:dyDescent="0.25">
      <c r="B89" s="7"/>
      <c r="C89" s="7"/>
      <c r="D89" s="7"/>
      <c r="E89" s="7"/>
      <c r="F89" s="7"/>
      <c r="G89" s="205"/>
      <c r="H89" s="7" t="s">
        <v>125</v>
      </c>
      <c r="I89" s="22">
        <f>I38*I62</f>
        <v>0</v>
      </c>
      <c r="J89" s="23">
        <v>2.1651036798062799</v>
      </c>
      <c r="L89" s="7" t="str">
        <f t="shared" si="6"/>
        <v>X</v>
      </c>
      <c r="M89" s="7" t="str">
        <f t="shared" si="7"/>
        <v>X</v>
      </c>
      <c r="N89" s="12" t="str">
        <v>Cl2_PuF</v>
      </c>
      <c r="O89" s="128" t="s">
        <v>125</v>
      </c>
      <c r="P89" s="117">
        <v>-1.2398266020770401E-6</v>
      </c>
      <c r="Q89" s="118">
        <v>1.02888602839252E-3</v>
      </c>
      <c r="R89" s="118">
        <v>-1.1991472635108601E-3</v>
      </c>
      <c r="S89" s="118">
        <v>1.2752203971979101E-3</v>
      </c>
      <c r="T89" s="118">
        <v>-1.28154853947251E-4</v>
      </c>
      <c r="U89" s="118">
        <v>-2.6392982998607302E-4</v>
      </c>
      <c r="V89" s="118">
        <v>1.3675071510233999E-4</v>
      </c>
      <c r="W89" s="118">
        <v>-1.7315156201243699E-3</v>
      </c>
      <c r="X89" s="118">
        <v>1.6519986151873401E-3</v>
      </c>
      <c r="Y89" s="118">
        <v>8.8289640176187603E-4</v>
      </c>
      <c r="Z89" s="118">
        <v>4.3699669676608698E-4</v>
      </c>
      <c r="AA89" s="117">
        <v>-9.1370346727560401E-5</v>
      </c>
      <c r="AB89" s="118">
        <v>-7.8117619383321702E-4</v>
      </c>
      <c r="AC89" s="118">
        <v>1.3334219171980699E-4</v>
      </c>
      <c r="AD89" s="118">
        <v>3.8859224277046199E-4</v>
      </c>
      <c r="AE89" s="117">
        <v>-1.7477838171391101E-5</v>
      </c>
      <c r="AF89" s="118">
        <v>-3.2727561045891798E-4</v>
      </c>
      <c r="AG89" s="118">
        <v>-4.77433303585423E-4</v>
      </c>
      <c r="AH89" s="118">
        <v>-4.3288429284550498E-2</v>
      </c>
      <c r="AI89" s="118">
        <v>-1.08698563730763E-3</v>
      </c>
      <c r="AJ89" s="118">
        <v>-1.4514763006327001E-3</v>
      </c>
      <c r="AK89" s="118">
        <v>0</v>
      </c>
      <c r="AL89" s="118">
        <v>2.2559757876722199E-3</v>
      </c>
      <c r="AM89" s="118">
        <v>0</v>
      </c>
      <c r="AN89" s="118">
        <v>8.8766269320455496E-4</v>
      </c>
      <c r="AO89" s="118">
        <v>0</v>
      </c>
      <c r="AP89" s="118">
        <v>-8.3328136609678403E-4</v>
      </c>
      <c r="AQ89" s="118">
        <v>0</v>
      </c>
      <c r="AR89" s="118">
        <v>-1.09270143809891E-4</v>
      </c>
      <c r="AS89" s="118">
        <v>-3.2774219875894698E-3</v>
      </c>
      <c r="AT89" s="118">
        <v>1.9184448748984801E-4</v>
      </c>
      <c r="AU89" s="118">
        <v>-6.7964463604778603E-4</v>
      </c>
      <c r="AV89" s="118">
        <v>0</v>
      </c>
      <c r="AW89" s="118">
        <v>-6.2775301972970495E-4</v>
      </c>
      <c r="AX89" s="118">
        <v>0</v>
      </c>
      <c r="AY89" s="118">
        <v>-1.3975565372150101E-4</v>
      </c>
      <c r="AZ89" s="118">
        <v>-1.52440433791312E-3</v>
      </c>
      <c r="BA89" s="117">
        <v>4.0067614479475699E-5</v>
      </c>
      <c r="BB89" s="117">
        <v>0</v>
      </c>
      <c r="BC89" s="117">
        <v>0</v>
      </c>
      <c r="BD89" s="117">
        <v>0</v>
      </c>
      <c r="BE89" s="117">
        <v>0</v>
      </c>
      <c r="BF89" s="118">
        <v>1.70103938952495E-4</v>
      </c>
      <c r="BG89" s="118">
        <v>-3.47396477319927E-4</v>
      </c>
      <c r="BH89" s="118">
        <v>-6.1670600857542104E-4</v>
      </c>
      <c r="BI89" s="117">
        <v>9.0306744752991606E-6</v>
      </c>
      <c r="BJ89" s="118">
        <v>7.0883934833172702E-4</v>
      </c>
      <c r="BK89" s="118">
        <v>2.4403984385961E-4</v>
      </c>
      <c r="BL89" s="118">
        <v>1.81091288229452E-3</v>
      </c>
      <c r="BM89" s="117">
        <v>2.5304905989355702E-5</v>
      </c>
      <c r="BN89" s="118">
        <v>4.5049119856117398E-4</v>
      </c>
      <c r="BO89" s="118">
        <v>3.2518118209431198E-4</v>
      </c>
      <c r="BP89" s="118">
        <v>-4.5316898256921099E-4</v>
      </c>
      <c r="BQ89" s="117">
        <v>1.38865698337946E-5</v>
      </c>
      <c r="BR89" s="117">
        <v>2.3959538330419801E-5</v>
      </c>
      <c r="BS89" s="118">
        <v>3.0816631983205902E-4</v>
      </c>
      <c r="BT89" s="117">
        <v>-4.3570519309589198E-5</v>
      </c>
      <c r="BU89" s="118">
        <v>-9.4112797533717197E-4</v>
      </c>
      <c r="BV89" s="118">
        <v>-6.2794031557701104E-4</v>
      </c>
      <c r="BW89" s="118">
        <v>2.4508305400382101E-3</v>
      </c>
      <c r="BX89" s="118">
        <v>4.53033499970006E-2</v>
      </c>
      <c r="BY89" s="118">
        <v>-1.95834215326609E-3</v>
      </c>
      <c r="BZ89" s="117">
        <v>-1.2955212780340701E-5</v>
      </c>
      <c r="CA89" s="118">
        <v>1.50884270516056E-3</v>
      </c>
      <c r="CB89" s="118">
        <v>1.3024913001541899E-3</v>
      </c>
      <c r="CC89" s="118">
        <v>6.8785338776214096E-4</v>
      </c>
      <c r="CD89" s="118">
        <v>-1.3331541978556299E-3</v>
      </c>
      <c r="CE89" s="117">
        <v>1.85732194048285E-5</v>
      </c>
      <c r="CF89" s="118">
        <v>0.38520378039877401</v>
      </c>
      <c r="CG89" s="118">
        <v>3.1917542663986E-3</v>
      </c>
      <c r="CH89" s="118">
        <v>-1.12952858299533E-3</v>
      </c>
      <c r="CI89" s="118">
        <v>-6.3189174424279596E-4</v>
      </c>
      <c r="CJ89" s="118">
        <v>3.4069462961910202E-3</v>
      </c>
      <c r="CK89" s="119">
        <v>-5.88587246382447E-4</v>
      </c>
    </row>
    <row r="90" spans="2:89" s="12" customFormat="1" x14ac:dyDescent="0.25">
      <c r="B90" s="7"/>
      <c r="C90" s="7"/>
      <c r="D90" s="7"/>
      <c r="E90" s="7"/>
      <c r="F90" s="7"/>
      <c r="G90" s="205"/>
      <c r="H90" s="7" t="s">
        <v>126</v>
      </c>
      <c r="I90" s="22">
        <f>I50*I35</f>
        <v>0</v>
      </c>
      <c r="J90" s="23">
        <v>0.24557024504477301</v>
      </c>
      <c r="L90" s="7" t="str">
        <f t="shared" si="6"/>
        <v>X</v>
      </c>
      <c r="M90" s="7" t="str">
        <f t="shared" si="7"/>
        <v>X</v>
      </c>
      <c r="N90" s="12" t="str">
        <v>SmokerEver_COP</v>
      </c>
      <c r="O90" s="128" t="s">
        <v>126</v>
      </c>
      <c r="P90" s="117">
        <v>-1.98459124347368E-6</v>
      </c>
      <c r="Q90" s="118">
        <v>1.21307940111881E-4</v>
      </c>
      <c r="R90" s="117">
        <v>1.12136970750455E-5</v>
      </c>
      <c r="S90" s="117">
        <v>-9.1648704892590601E-5</v>
      </c>
      <c r="T90" s="117">
        <v>3.0888844193546298E-5</v>
      </c>
      <c r="U90" s="118">
        <v>-1.62224623285296E-4</v>
      </c>
      <c r="V90" s="117">
        <v>6.9074758309383395E-5</v>
      </c>
      <c r="W90" s="117">
        <v>2.6305033402946699E-5</v>
      </c>
      <c r="X90" s="117">
        <v>-9.6011927582038993E-6</v>
      </c>
      <c r="Y90" s="117">
        <v>5.5002132855762402E-5</v>
      </c>
      <c r="Z90" s="118">
        <v>-2.7718992083939102E-4</v>
      </c>
      <c r="AA90" s="117">
        <v>5.6134618496929299E-5</v>
      </c>
      <c r="AB90" s="117">
        <v>-4.0803883381355799E-5</v>
      </c>
      <c r="AC90" s="118">
        <v>-7.4006648537440402E-4</v>
      </c>
      <c r="AD90" s="118">
        <v>-1.5226502206431799E-3</v>
      </c>
      <c r="AE90" s="117">
        <v>2.05453605539404E-5</v>
      </c>
      <c r="AF90" s="117">
        <v>1.94169317534695E-5</v>
      </c>
      <c r="AG90" s="118">
        <v>-1.7457039187592901E-4</v>
      </c>
      <c r="AH90" s="117">
        <v>-5.2206810132778602E-6</v>
      </c>
      <c r="AI90" s="118">
        <v>2.3911504127987899E-4</v>
      </c>
      <c r="AJ90" s="118">
        <v>5.4252707481040397E-4</v>
      </c>
      <c r="AK90" s="118">
        <v>0</v>
      </c>
      <c r="AL90" s="118">
        <v>2.4817844612707598E-4</v>
      </c>
      <c r="AM90" s="118">
        <v>0</v>
      </c>
      <c r="AN90" s="117">
        <v>-6.5583452352616301E-5</v>
      </c>
      <c r="AO90" s="117">
        <v>0</v>
      </c>
      <c r="AP90" s="117">
        <v>-3.6234967982618403E-5</v>
      </c>
      <c r="AQ90" s="117">
        <v>0</v>
      </c>
      <c r="AR90" s="118">
        <v>-1.9952170791284101E-4</v>
      </c>
      <c r="AS90" s="118">
        <v>-5.4781209675828701E-3</v>
      </c>
      <c r="AT90" s="118">
        <v>4.7357429298992501E-4</v>
      </c>
      <c r="AU90" s="118">
        <v>-3.1489024565641601E-4</v>
      </c>
      <c r="AV90" s="118">
        <v>0</v>
      </c>
      <c r="AW90" s="118">
        <v>1.3698317932268501E-4</v>
      </c>
      <c r="AX90" s="118">
        <v>0</v>
      </c>
      <c r="AY90" s="118">
        <v>4.5738452931318402E-4</v>
      </c>
      <c r="AZ90" s="118">
        <v>-1.1837510870266899E-4</v>
      </c>
      <c r="BA90" s="117">
        <v>7.2312082731793701E-5</v>
      </c>
      <c r="BB90" s="117">
        <v>0</v>
      </c>
      <c r="BC90" s="117">
        <v>0</v>
      </c>
      <c r="BD90" s="117">
        <v>0</v>
      </c>
      <c r="BE90" s="117">
        <v>0</v>
      </c>
      <c r="BF90" s="118">
        <v>4.1495227652419E-4</v>
      </c>
      <c r="BG90" s="117">
        <v>6.8601484020092604E-5</v>
      </c>
      <c r="BH90" s="117">
        <v>-2.3118707992981E-6</v>
      </c>
      <c r="BI90" s="117">
        <v>3.6496542798338201E-7</v>
      </c>
      <c r="BJ90" s="118">
        <v>1.10600477986413E-4</v>
      </c>
      <c r="BK90" s="118">
        <v>-1.2991159417314601E-4</v>
      </c>
      <c r="BL90" s="118">
        <v>3.3187588872078699E-4</v>
      </c>
      <c r="BM90" s="117">
        <v>-8.5544083643443605E-6</v>
      </c>
      <c r="BN90" s="117">
        <v>-8.5582100393754895E-5</v>
      </c>
      <c r="BO90" s="117">
        <v>1.1372380859304999E-5</v>
      </c>
      <c r="BP90" s="117">
        <v>4.0853051779781502E-5</v>
      </c>
      <c r="BQ90" s="117">
        <v>3.2581831746406502E-9</v>
      </c>
      <c r="BR90" s="117">
        <v>-2.7868818452538402E-6</v>
      </c>
      <c r="BS90" s="118">
        <v>1.24999868429516E-4</v>
      </c>
      <c r="BT90" s="117">
        <v>1.26249514104136E-6</v>
      </c>
      <c r="BU90" s="117">
        <v>1.8079408759765999E-5</v>
      </c>
      <c r="BV90" s="118">
        <v>1.9512401742486301E-4</v>
      </c>
      <c r="BW90" s="117">
        <v>-7.6310195044893396E-5</v>
      </c>
      <c r="BX90" s="118">
        <v>7.4998056324176402E-4</v>
      </c>
      <c r="BY90" s="117">
        <v>4.9142157977518597E-5</v>
      </c>
      <c r="BZ90" s="117">
        <v>-1.9475876847574901E-6</v>
      </c>
      <c r="CA90" s="118">
        <v>-4.5015281364663498E-4</v>
      </c>
      <c r="CB90" s="117">
        <v>-5.2151077592249204E-6</v>
      </c>
      <c r="CC90" s="118">
        <v>-2.04092666909989E-4</v>
      </c>
      <c r="CD90" s="118">
        <v>-5.7147173441104602E-4</v>
      </c>
      <c r="CE90" s="117">
        <v>1.31140676971291E-5</v>
      </c>
      <c r="CF90" s="118">
        <v>3.19175426639859E-3</v>
      </c>
      <c r="CG90" s="118">
        <v>7.4406845585730302E-3</v>
      </c>
      <c r="CH90" s="118">
        <v>6.0808438787829497E-4</v>
      </c>
      <c r="CI90" s="118">
        <v>2.9210544123064297E-4</v>
      </c>
      <c r="CJ90" s="118">
        <v>3.0476031795412502E-3</v>
      </c>
      <c r="CK90" s="120">
        <v>3.9319008526639099E-5</v>
      </c>
    </row>
    <row r="91" spans="2:89" s="12" customFormat="1" x14ac:dyDescent="0.25">
      <c r="B91" s="7"/>
      <c r="C91" s="7"/>
      <c r="D91" s="7"/>
      <c r="E91" s="7"/>
      <c r="F91" s="7"/>
      <c r="G91" s="205"/>
      <c r="H91" s="7" t="s">
        <v>127</v>
      </c>
      <c r="I91" s="22">
        <f>I42*I61</f>
        <v>0</v>
      </c>
      <c r="J91" s="23">
        <v>2.4220645345005698</v>
      </c>
      <c r="L91" s="7" t="str">
        <f t="shared" si="6"/>
        <v>X</v>
      </c>
      <c r="M91" s="7" t="str">
        <f t="shared" si="7"/>
        <v>X</v>
      </c>
      <c r="N91" s="12" t="str">
        <v>AID_PsE</v>
      </c>
      <c r="O91" s="128" t="s">
        <v>127</v>
      </c>
      <c r="P91" s="117">
        <v>-1.7279644948883601E-5</v>
      </c>
      <c r="Q91" s="118">
        <v>-2.16087097282409E-3</v>
      </c>
      <c r="R91" s="118">
        <v>4.5238843389744702E-4</v>
      </c>
      <c r="S91" s="118">
        <v>-6.5743881372519095E-4</v>
      </c>
      <c r="T91" s="118">
        <v>7.8371077839325303E-4</v>
      </c>
      <c r="U91" s="118">
        <v>8.3696063012368401E-4</v>
      </c>
      <c r="V91" s="118">
        <v>4.84144892781797E-4</v>
      </c>
      <c r="W91" s="117">
        <v>7.7700845180409699E-5</v>
      </c>
      <c r="X91" s="117">
        <v>2.7829991143239998E-5</v>
      </c>
      <c r="Y91" s="117">
        <v>-1.03443321463351E-5</v>
      </c>
      <c r="Z91" s="118">
        <v>4.1893391033934798E-4</v>
      </c>
      <c r="AA91" s="118">
        <v>4.62443348299136E-4</v>
      </c>
      <c r="AB91" s="118">
        <v>2.5354541169470799E-4</v>
      </c>
      <c r="AC91" s="118">
        <v>1.5107937304416801E-3</v>
      </c>
      <c r="AD91" s="118">
        <v>-4.5503540654587201E-4</v>
      </c>
      <c r="AE91" s="117">
        <v>1.6213524423164601E-5</v>
      </c>
      <c r="AF91" s="118">
        <v>5.0150098551045796E-4</v>
      </c>
      <c r="AG91" s="118">
        <v>1.1737763305693401E-4</v>
      </c>
      <c r="AH91" s="118">
        <v>-1.2906354460378401E-4</v>
      </c>
      <c r="AI91" s="118">
        <v>5.3631911539014595E-4</v>
      </c>
      <c r="AJ91" s="118">
        <v>-5.2072986926144597E-3</v>
      </c>
      <c r="AK91" s="118">
        <v>0</v>
      </c>
      <c r="AL91" s="118">
        <v>4.0978892943229596E-3</v>
      </c>
      <c r="AM91" s="118">
        <v>0</v>
      </c>
      <c r="AN91" s="118">
        <v>2.58431429677516E-4</v>
      </c>
      <c r="AO91" s="118">
        <v>0</v>
      </c>
      <c r="AP91" s="118">
        <v>1.88195269811626E-4</v>
      </c>
      <c r="AQ91" s="118">
        <v>0</v>
      </c>
      <c r="AR91" s="118">
        <v>6.1395417406027596E-4</v>
      </c>
      <c r="AS91" s="118">
        <v>-2.7581223594264201E-4</v>
      </c>
      <c r="AT91" s="117">
        <v>9.9512774529270207E-5</v>
      </c>
      <c r="AU91" s="118">
        <v>3.2668334816170598E-3</v>
      </c>
      <c r="AV91" s="118">
        <v>0</v>
      </c>
      <c r="AW91" s="118">
        <v>-2.8192266904558802E-3</v>
      </c>
      <c r="AX91" s="118">
        <v>0</v>
      </c>
      <c r="AY91" s="118">
        <v>7.9045676815435505E-4</v>
      </c>
      <c r="AZ91" s="118">
        <v>8.0738707559733201E-4</v>
      </c>
      <c r="BA91" s="118">
        <v>2.8265222410678699E-4</v>
      </c>
      <c r="BB91" s="118">
        <v>0</v>
      </c>
      <c r="BC91" s="118">
        <v>0</v>
      </c>
      <c r="BD91" s="118">
        <v>0</v>
      </c>
      <c r="BE91" s="118">
        <v>0</v>
      </c>
      <c r="BF91" s="118">
        <v>1.0328585877909799E-3</v>
      </c>
      <c r="BG91" s="118">
        <v>8.11158339472352E-4</v>
      </c>
      <c r="BH91" s="118">
        <v>7.2712126864961097E-4</v>
      </c>
      <c r="BI91" s="117">
        <v>-3.9845540823030997E-6</v>
      </c>
      <c r="BJ91" s="118">
        <v>-1.5842059230347601E-4</v>
      </c>
      <c r="BK91" s="117">
        <v>5.8994518748203001E-5</v>
      </c>
      <c r="BL91" s="118">
        <v>-1.8229473062458701E-4</v>
      </c>
      <c r="BM91" s="117">
        <v>4.43615709630465E-5</v>
      </c>
      <c r="BN91" s="118">
        <v>1.4699464056246499E-3</v>
      </c>
      <c r="BO91" s="118">
        <v>1.1093204226168399E-4</v>
      </c>
      <c r="BP91" s="118">
        <v>-6.2915134728936002E-4</v>
      </c>
      <c r="BQ91" s="117">
        <v>3.7280123126058898E-5</v>
      </c>
      <c r="BR91" s="117">
        <v>-5.8633712264970297E-6</v>
      </c>
      <c r="BS91" s="118">
        <v>-1.0374859830010099E-3</v>
      </c>
      <c r="BT91" s="117">
        <v>-1.86361266415369E-5</v>
      </c>
      <c r="BU91" s="118">
        <v>-7.5675877603144305E-4</v>
      </c>
      <c r="BV91" s="118">
        <v>2.2921999996701901E-4</v>
      </c>
      <c r="BW91" s="118">
        <v>-3.7082871736922801E-4</v>
      </c>
      <c r="BX91" s="118">
        <v>1.4254446841943801E-3</v>
      </c>
      <c r="BY91" s="118">
        <v>1.1840445582945099E-4</v>
      </c>
      <c r="BZ91" s="117">
        <v>2.3322916157273598E-5</v>
      </c>
      <c r="CA91" s="118">
        <v>-6.8734375464890997E-4</v>
      </c>
      <c r="CB91" s="118">
        <v>3.6769372311679799E-4</v>
      </c>
      <c r="CC91" s="118">
        <v>-2.5335937413925999E-3</v>
      </c>
      <c r="CD91" s="118">
        <v>-5.0857664019186204E-4</v>
      </c>
      <c r="CE91" s="117">
        <v>-2.2258215974751601E-5</v>
      </c>
      <c r="CF91" s="118">
        <v>-1.12952858299542E-3</v>
      </c>
      <c r="CG91" s="118">
        <v>6.0808438787829302E-4</v>
      </c>
      <c r="CH91" s="118">
        <v>0.50409361873692404</v>
      </c>
      <c r="CI91" s="118">
        <v>-7.7839918806393003E-4</v>
      </c>
      <c r="CJ91" s="118">
        <v>-2.51111507116119E-4</v>
      </c>
      <c r="CK91" s="119">
        <v>1.2020873989451999E-3</v>
      </c>
    </row>
    <row r="92" spans="2:89" s="12" customFormat="1" x14ac:dyDescent="0.25">
      <c r="B92" s="7"/>
      <c r="C92" s="7"/>
      <c r="D92" s="7"/>
      <c r="E92" s="7"/>
      <c r="F92" s="7"/>
      <c r="G92" s="205"/>
      <c r="H92" s="7" t="s">
        <v>128</v>
      </c>
      <c r="I92" s="22">
        <f>I44*I59</f>
        <v>0</v>
      </c>
      <c r="J92" s="23">
        <v>2.6538150647897001</v>
      </c>
      <c r="L92" s="7" t="str">
        <f t="shared" si="6"/>
        <v>X</v>
      </c>
      <c r="M92" s="7" t="str">
        <f t="shared" si="7"/>
        <v>X</v>
      </c>
      <c r="N92" s="12" t="str">
        <v>Ano_MLD</v>
      </c>
      <c r="O92" s="128" t="s">
        <v>128</v>
      </c>
      <c r="P92" s="117">
        <v>7.0767250477466603E-5</v>
      </c>
      <c r="Q92" s="118">
        <v>2.6777906680649E-3</v>
      </c>
      <c r="R92" s="118">
        <v>-3.4859586973081302E-4</v>
      </c>
      <c r="S92" s="118">
        <v>2.61050476035077E-4</v>
      </c>
      <c r="T92" s="118">
        <v>3.4238911617084298E-4</v>
      </c>
      <c r="U92" s="118">
        <v>-1.31223842968941E-3</v>
      </c>
      <c r="V92" s="118">
        <v>2.4899878626084902E-4</v>
      </c>
      <c r="W92" s="118">
        <v>1.56972596252248E-4</v>
      </c>
      <c r="X92" s="117">
        <v>-2.86700840257511E-6</v>
      </c>
      <c r="Y92" s="118">
        <v>1.11088078390148E-4</v>
      </c>
      <c r="Z92" s="117">
        <v>-6.9844433941010394E-5</v>
      </c>
      <c r="AA92" s="118">
        <v>-3.13783724794588E-4</v>
      </c>
      <c r="AB92" s="118">
        <v>2.6433409807205798E-4</v>
      </c>
      <c r="AC92" s="118">
        <v>-9.1275576414712103E-4</v>
      </c>
      <c r="AD92" s="118">
        <v>-4.5849747116594598E-4</v>
      </c>
      <c r="AE92" s="118">
        <v>1.24157863447225E-4</v>
      </c>
      <c r="AF92" s="118">
        <v>-6.01287574596714E-4</v>
      </c>
      <c r="AG92" s="118">
        <v>6.4353828238955795E-4</v>
      </c>
      <c r="AH92" s="118">
        <v>-2.4447611988409601E-4</v>
      </c>
      <c r="AI92" s="118">
        <v>6.6969592674612699E-4</v>
      </c>
      <c r="AJ92" s="118">
        <v>4.19762136678393E-3</v>
      </c>
      <c r="AK92" s="118">
        <v>0</v>
      </c>
      <c r="AL92" s="118">
        <v>-3.6591985528092799E-3</v>
      </c>
      <c r="AM92" s="118">
        <v>0</v>
      </c>
      <c r="AN92" s="118">
        <v>-5.8711306743521703E-4</v>
      </c>
      <c r="AO92" s="118">
        <v>0</v>
      </c>
      <c r="AP92" s="118">
        <v>4.5253791883702304E-3</v>
      </c>
      <c r="AQ92" s="118">
        <v>0</v>
      </c>
      <c r="AR92" s="118">
        <v>-1.0719936748114001E-2</v>
      </c>
      <c r="AS92" s="117">
        <v>-1.80345107937086E-5</v>
      </c>
      <c r="AT92" s="117">
        <v>-2.8825950751610499E-5</v>
      </c>
      <c r="AU92" s="118">
        <v>2.05460179801079E-4</v>
      </c>
      <c r="AV92" s="118">
        <v>0</v>
      </c>
      <c r="AW92" s="118">
        <v>1.90351261114016E-3</v>
      </c>
      <c r="AX92" s="118">
        <v>0</v>
      </c>
      <c r="AY92" s="118">
        <v>-6.8178101201684599E-3</v>
      </c>
      <c r="AZ92" s="118">
        <v>3.5302980719935302E-4</v>
      </c>
      <c r="BA92" s="118">
        <v>4.5348902235196799E-4</v>
      </c>
      <c r="BB92" s="118">
        <v>0</v>
      </c>
      <c r="BC92" s="118">
        <v>0</v>
      </c>
      <c r="BD92" s="118">
        <v>0</v>
      </c>
      <c r="BE92" s="118">
        <v>0</v>
      </c>
      <c r="BF92" s="118">
        <v>2.81606262871552E-4</v>
      </c>
      <c r="BG92" s="118">
        <v>8.22605134614314E-3</v>
      </c>
      <c r="BH92" s="117">
        <v>7.2872478027544404E-5</v>
      </c>
      <c r="BI92" s="117">
        <v>-5.3664721328864403E-5</v>
      </c>
      <c r="BJ92" s="118">
        <v>3.5648763900843298E-4</v>
      </c>
      <c r="BK92" s="118">
        <v>-2.5497438286585701E-4</v>
      </c>
      <c r="BL92" s="117">
        <v>7.5514180190788298E-5</v>
      </c>
      <c r="BM92" s="117">
        <v>-3.7657024445654297E-5</v>
      </c>
      <c r="BN92" s="118">
        <v>-5.7373806831947005E-4</v>
      </c>
      <c r="BO92" s="118">
        <v>1.03289606902319E-4</v>
      </c>
      <c r="BP92" s="118">
        <v>-2.8690465265494299E-4</v>
      </c>
      <c r="BQ92" s="117">
        <v>-2.48918126746294E-5</v>
      </c>
      <c r="BR92" s="117">
        <v>-7.0772437511644004E-6</v>
      </c>
      <c r="BS92" s="118">
        <v>3.1569260430407099E-3</v>
      </c>
      <c r="BT92" s="117">
        <v>2.6348966434870501E-5</v>
      </c>
      <c r="BU92" s="118">
        <v>-1.9029698374493101E-4</v>
      </c>
      <c r="BV92" s="118">
        <v>-2.4586196122810301E-3</v>
      </c>
      <c r="BW92" s="118">
        <v>5.7136996064526295E-4</v>
      </c>
      <c r="BX92" s="118">
        <v>1.1937595926781301E-3</v>
      </c>
      <c r="BY92" s="118">
        <v>-1.2238613088920799E-4</v>
      </c>
      <c r="BZ92" s="117">
        <v>-2.91125767643735E-5</v>
      </c>
      <c r="CA92" s="118">
        <v>6.72700711258348E-3</v>
      </c>
      <c r="CB92" s="118">
        <v>1.30840524566566E-3</v>
      </c>
      <c r="CC92" s="118">
        <v>1.40240700597273E-3</v>
      </c>
      <c r="CD92" s="118">
        <v>2.50330635413015E-3</v>
      </c>
      <c r="CE92" s="117">
        <v>7.8716034406766708E-6</v>
      </c>
      <c r="CF92" s="118">
        <v>-6.3189174424263604E-4</v>
      </c>
      <c r="CG92" s="118">
        <v>2.9210544123065501E-4</v>
      </c>
      <c r="CH92" s="118">
        <v>-7.7839918806395204E-4</v>
      </c>
      <c r="CI92" s="118">
        <v>0.264894507287467</v>
      </c>
      <c r="CJ92" s="118">
        <v>-4.4911248501628797E-4</v>
      </c>
      <c r="CK92" s="119">
        <v>-1.14653206168091E-3</v>
      </c>
    </row>
    <row r="93" spans="2:89" s="12" customFormat="1" x14ac:dyDescent="0.25">
      <c r="B93" s="7"/>
      <c r="C93" s="7"/>
      <c r="D93" s="7"/>
      <c r="E93" s="7"/>
      <c r="F93" s="7"/>
      <c r="G93" s="205"/>
      <c r="H93" s="7" t="s">
        <v>129</v>
      </c>
      <c r="I93" s="22">
        <f>I31*I62</f>
        <v>0</v>
      </c>
      <c r="J93" s="23">
        <v>1.54775494376696</v>
      </c>
      <c r="L93" s="7" t="str">
        <f t="shared" si="6"/>
        <v>X</v>
      </c>
      <c r="M93" s="7" t="str">
        <f t="shared" si="7"/>
        <v>X</v>
      </c>
      <c r="N93" s="12" t="str">
        <v>BP1_PuF</v>
      </c>
      <c r="O93" s="128" t="s">
        <v>129</v>
      </c>
      <c r="P93" s="117">
        <v>4.4277636438600402E-7</v>
      </c>
      <c r="Q93" s="118">
        <v>1.33485454449484E-3</v>
      </c>
      <c r="R93" s="118">
        <v>-2.8215614991153402E-4</v>
      </c>
      <c r="S93" s="118">
        <v>7.7957848920670505E-4</v>
      </c>
      <c r="T93" s="117">
        <v>4.5880050036222298E-5</v>
      </c>
      <c r="U93" s="117">
        <v>-3.9091218777968698E-5</v>
      </c>
      <c r="V93" s="118">
        <v>-7.1019920202704105E-4</v>
      </c>
      <c r="W93" s="118">
        <v>2.3043097644761599E-4</v>
      </c>
      <c r="X93" s="118">
        <v>4.2992439907751099E-4</v>
      </c>
      <c r="Y93" s="118">
        <v>-2.7866101935780901E-4</v>
      </c>
      <c r="Z93" s="118">
        <v>-4.2458931250591797E-3</v>
      </c>
      <c r="AA93" s="118">
        <v>1.1898574022183E-4</v>
      </c>
      <c r="AB93" s="118">
        <v>1.9827682792417699E-4</v>
      </c>
      <c r="AC93" s="118">
        <v>-1.3107160842181201E-3</v>
      </c>
      <c r="AD93" s="118">
        <v>-1.30603362220797E-4</v>
      </c>
      <c r="AE93" s="118">
        <v>-1.7458081752969699E-4</v>
      </c>
      <c r="AF93" s="118">
        <v>2.7278323212883001E-4</v>
      </c>
      <c r="AG93" s="118">
        <v>-1.5943730141478201E-4</v>
      </c>
      <c r="AH93" s="117">
        <v>-7.5334255758531901E-5</v>
      </c>
      <c r="AI93" s="118">
        <v>-1.0199226676519001E-3</v>
      </c>
      <c r="AJ93" s="118">
        <v>-1.84965184409121E-3</v>
      </c>
      <c r="AK93" s="118">
        <v>0</v>
      </c>
      <c r="AL93" s="118">
        <v>9.6015137205354597E-4</v>
      </c>
      <c r="AM93" s="118">
        <v>0</v>
      </c>
      <c r="AN93" s="118">
        <v>3.7451773074570298E-4</v>
      </c>
      <c r="AO93" s="118">
        <v>0</v>
      </c>
      <c r="AP93" s="118">
        <v>-1.5785603914759399E-3</v>
      </c>
      <c r="AQ93" s="118">
        <v>0</v>
      </c>
      <c r="AR93" s="118">
        <v>-1.7068769821784499E-4</v>
      </c>
      <c r="AS93" s="118">
        <v>-3.0280974182281899E-3</v>
      </c>
      <c r="AT93" s="118">
        <v>4.0286063704755197E-4</v>
      </c>
      <c r="AU93" s="118">
        <v>-1.14837900452445E-3</v>
      </c>
      <c r="AV93" s="118">
        <v>0</v>
      </c>
      <c r="AW93" s="118">
        <v>2.3092166024215499E-3</v>
      </c>
      <c r="AX93" s="118">
        <v>0</v>
      </c>
      <c r="AY93" s="118">
        <v>3.95978473994785E-4</v>
      </c>
      <c r="AZ93" s="118">
        <v>6.3408008888837699E-4</v>
      </c>
      <c r="BA93" s="118">
        <v>-1.8682120733916899E-4</v>
      </c>
      <c r="BB93" s="118">
        <v>0</v>
      </c>
      <c r="BC93" s="118">
        <v>0</v>
      </c>
      <c r="BD93" s="118">
        <v>0</v>
      </c>
      <c r="BE93" s="118">
        <v>0</v>
      </c>
      <c r="BF93" s="118">
        <v>4.0771103362552402E-4</v>
      </c>
      <c r="BG93" s="118">
        <v>4.3158251156545999E-4</v>
      </c>
      <c r="BH93" s="118">
        <v>8.2690415631876105E-4</v>
      </c>
      <c r="BI93" s="117">
        <v>2.8738347268468699E-5</v>
      </c>
      <c r="BJ93" s="118">
        <v>-8.1915716638597102E-4</v>
      </c>
      <c r="BK93" s="118">
        <v>-1.31825824497699E-4</v>
      </c>
      <c r="BL93" s="118">
        <v>5.7701311048308397E-4</v>
      </c>
      <c r="BM93" s="117">
        <v>2.5021781106235898E-5</v>
      </c>
      <c r="BN93" s="118">
        <v>2.8067859077117398E-4</v>
      </c>
      <c r="BO93" s="118">
        <v>3.4403454820507601E-4</v>
      </c>
      <c r="BP93" s="118">
        <v>3.09885242473143E-4</v>
      </c>
      <c r="BQ93" s="117">
        <v>-3.0367283837012398E-5</v>
      </c>
      <c r="BR93" s="117">
        <v>1.7638458503304801E-5</v>
      </c>
      <c r="BS93" s="118">
        <v>-2.4862459954306398E-4</v>
      </c>
      <c r="BT93" s="117">
        <v>1.23224519817882E-5</v>
      </c>
      <c r="BU93" s="118">
        <v>-1.13907871358144E-3</v>
      </c>
      <c r="BV93" s="118">
        <v>4.5605556633008799E-4</v>
      </c>
      <c r="BW93" s="117">
        <v>-2.6694273213162599E-5</v>
      </c>
      <c r="BX93" s="118">
        <v>-2.00549533189514E-4</v>
      </c>
      <c r="BY93" s="118">
        <v>-1.58096897014918E-3</v>
      </c>
      <c r="BZ93" s="117">
        <v>-2.4916951483089298E-5</v>
      </c>
      <c r="CA93" s="118">
        <v>-5.4547745200475095E-4</v>
      </c>
      <c r="CB93" s="117">
        <v>8.6433085994796303E-5</v>
      </c>
      <c r="CC93" s="118">
        <v>-1.46085017932948E-3</v>
      </c>
      <c r="CD93" s="118">
        <v>-3.4242416409300798E-4</v>
      </c>
      <c r="CE93" s="117">
        <v>1.88762250775107E-5</v>
      </c>
      <c r="CF93" s="118">
        <v>3.4069462961909998E-3</v>
      </c>
      <c r="CG93" s="118">
        <v>3.0476031795412398E-3</v>
      </c>
      <c r="CH93" s="118">
        <v>-2.5111150711611401E-4</v>
      </c>
      <c r="CI93" s="118">
        <v>-4.4911248501629697E-4</v>
      </c>
      <c r="CJ93" s="118">
        <v>0.20905230892229101</v>
      </c>
      <c r="CK93" s="120">
        <v>-7.5786272733521201E-5</v>
      </c>
    </row>
    <row r="94" spans="2:89" s="12" customFormat="1" x14ac:dyDescent="0.25">
      <c r="B94" s="7"/>
      <c r="C94" s="7"/>
      <c r="D94" s="7"/>
      <c r="E94" s="7"/>
      <c r="F94" s="7"/>
      <c r="G94" s="206"/>
      <c r="H94" s="55" t="s">
        <v>130</v>
      </c>
      <c r="I94" s="28">
        <f>I41*I47</f>
        <v>0</v>
      </c>
      <c r="J94" s="29">
        <v>-0.44789355243200502</v>
      </c>
      <c r="K94" s="20"/>
      <c r="L94" s="19" t="str">
        <f t="shared" si="6"/>
        <v>X</v>
      </c>
      <c r="M94" s="19" t="str">
        <f t="shared" si="7"/>
        <v>X</v>
      </c>
      <c r="N94" s="44" t="str">
        <v>Alc_Can</v>
      </c>
      <c r="O94" s="129" t="s">
        <v>130</v>
      </c>
      <c r="P94" s="122">
        <v>-3.8263742439771902E-5</v>
      </c>
      <c r="Q94" s="121">
        <v>-5.2707004881955401E-4</v>
      </c>
      <c r="R94" s="122">
        <v>-1.4445367079975899E-5</v>
      </c>
      <c r="S94" s="122">
        <v>7.7688290146812506E-5</v>
      </c>
      <c r="T94" s="121">
        <v>-1.42774689695581E-4</v>
      </c>
      <c r="U94" s="121">
        <v>-3.2467606412779902E-4</v>
      </c>
      <c r="V94" s="122">
        <v>-1.10392307716767E-5</v>
      </c>
      <c r="W94" s="121">
        <v>-2.0454465350189799E-4</v>
      </c>
      <c r="X94" s="122">
        <v>6.9069386315731695E-5</v>
      </c>
      <c r="Y94" s="121">
        <v>-4.0466944300372699E-4</v>
      </c>
      <c r="Z94" s="122">
        <v>-6.5473662308215095E-5</v>
      </c>
      <c r="AA94" s="121">
        <v>-1.2243031022657699E-4</v>
      </c>
      <c r="AB94" s="122">
        <v>-8.9198463362298098E-5</v>
      </c>
      <c r="AC94" s="121">
        <v>-3.7255804608959399E-4</v>
      </c>
      <c r="AD94" s="122">
        <v>1.8164073290025901E-5</v>
      </c>
      <c r="AE94" s="122">
        <v>1.8027594069050201E-5</v>
      </c>
      <c r="AF94" s="122">
        <v>3.7028716589474003E-5</v>
      </c>
      <c r="AG94" s="121">
        <v>-2.1244220888178299E-4</v>
      </c>
      <c r="AH94" s="121">
        <v>5.1335870486722101E-4</v>
      </c>
      <c r="AI94" s="121">
        <v>3.26845075282802E-4</v>
      </c>
      <c r="AJ94" s="121">
        <v>-1.4051062223675199E-3</v>
      </c>
      <c r="AK94" s="121">
        <v>0</v>
      </c>
      <c r="AL94" s="121">
        <v>-3.8903111990367199E-3</v>
      </c>
      <c r="AM94" s="121">
        <v>0</v>
      </c>
      <c r="AN94" s="121">
        <v>-1.2081026833517999E-4</v>
      </c>
      <c r="AO94" s="121">
        <v>0</v>
      </c>
      <c r="AP94" s="121">
        <v>-7.8171907164461592E-3</v>
      </c>
      <c r="AQ94" s="121">
        <v>0</v>
      </c>
      <c r="AR94" s="121">
        <v>3.4771200355891702E-4</v>
      </c>
      <c r="AS94" s="122">
        <v>-8.0548638396891599E-5</v>
      </c>
      <c r="AT94" s="121">
        <v>-4.4974842838964502E-4</v>
      </c>
      <c r="AU94" s="121">
        <v>-5.4888923561704302E-4</v>
      </c>
      <c r="AV94" s="121">
        <v>0</v>
      </c>
      <c r="AW94" s="121">
        <v>7.9515531048465001E-4</v>
      </c>
      <c r="AX94" s="121">
        <v>0</v>
      </c>
      <c r="AY94" s="121">
        <v>6.1667806395460101E-4</v>
      </c>
      <c r="AZ94" s="121">
        <v>7.3572410329801E-4</v>
      </c>
      <c r="BA94" s="121">
        <v>3.4861167713984298E-4</v>
      </c>
      <c r="BB94" s="121">
        <v>0</v>
      </c>
      <c r="BC94" s="121">
        <v>0</v>
      </c>
      <c r="BD94" s="121">
        <v>0</v>
      </c>
      <c r="BE94" s="121">
        <v>0</v>
      </c>
      <c r="BF94" s="122">
        <v>7.0924160717788498E-6</v>
      </c>
      <c r="BG94" s="121">
        <v>-3.7532683716326503E-4</v>
      </c>
      <c r="BH94" s="121">
        <v>5.1068710798970595E-4</v>
      </c>
      <c r="BI94" s="122">
        <v>9.6850626552832006E-5</v>
      </c>
      <c r="BJ94" s="121">
        <v>-7.2446972051977301E-4</v>
      </c>
      <c r="BK94" s="121">
        <v>-2.7245965875034899E-4</v>
      </c>
      <c r="BL94" s="121">
        <v>-4.7819975916271002E-4</v>
      </c>
      <c r="BM94" s="122">
        <v>-4.1592644290453201E-5</v>
      </c>
      <c r="BN94" s="121">
        <v>-5.3199366106151003E-4</v>
      </c>
      <c r="BO94" s="122">
        <v>8.4754732014311304E-5</v>
      </c>
      <c r="BP94" s="121">
        <v>-2.4484125411813998E-4</v>
      </c>
      <c r="BQ94" s="122">
        <v>-1.1154583050061001E-5</v>
      </c>
      <c r="BR94" s="122">
        <v>-4.0835645391122001E-6</v>
      </c>
      <c r="BS94" s="121">
        <v>-3.70744356569303E-4</v>
      </c>
      <c r="BT94" s="122">
        <v>1.1646966141209E-6</v>
      </c>
      <c r="BU94" s="121">
        <v>-5.3446156778377395E-4</v>
      </c>
      <c r="BV94" s="121">
        <v>-2.6111308799825299E-4</v>
      </c>
      <c r="BW94" s="122">
        <v>-2.0922118953471999E-5</v>
      </c>
      <c r="BX94" s="121">
        <v>2.0709877559645399E-3</v>
      </c>
      <c r="BY94" s="122">
        <v>2.4412255691500998E-5</v>
      </c>
      <c r="BZ94" s="122">
        <v>7.3084355034423298E-6</v>
      </c>
      <c r="CA94" s="121">
        <v>-1.0214714404791999E-3</v>
      </c>
      <c r="CB94" s="122">
        <v>9.4910301140475794E-5</v>
      </c>
      <c r="CC94" s="121">
        <v>3.7731356833501099E-3</v>
      </c>
      <c r="CD94" s="121">
        <v>3.1169085549522498E-3</v>
      </c>
      <c r="CE94" s="122">
        <v>6.6867744313100803E-6</v>
      </c>
      <c r="CF94" s="121">
        <v>-5.8858724638248799E-4</v>
      </c>
      <c r="CG94" s="122">
        <v>3.9319008526624503E-5</v>
      </c>
      <c r="CH94" s="121">
        <v>1.20208739894525E-3</v>
      </c>
      <c r="CI94" s="121">
        <v>-1.14653206168091E-3</v>
      </c>
      <c r="CJ94" s="122">
        <v>-7.5786272733560395E-5</v>
      </c>
      <c r="CK94" s="123">
        <v>1.10831184136047E-2</v>
      </c>
    </row>
    <row r="95" spans="2:89" x14ac:dyDescent="0.25">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row>
    <row r="96" spans="2:89" x14ac:dyDescent="0.25">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row>
    <row r="97" spans="15:89" x14ac:dyDescent="0.25">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row>
    <row r="98" spans="15:89" x14ac:dyDescent="0.25">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row>
    <row r="99" spans="15:89" x14ac:dyDescent="0.25">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row>
    <row r="100" spans="15:89" x14ac:dyDescent="0.25">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row>
    <row r="101" spans="15:89" x14ac:dyDescent="0.25">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row>
    <row r="102" spans="15:89" x14ac:dyDescent="0.25">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row>
    <row r="103" spans="15:89" x14ac:dyDescent="0.25">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row>
    <row r="104" spans="15:89" x14ac:dyDescent="0.25">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row>
  </sheetData>
  <sheetProtection sheet="1" objects="1" scenarios="1"/>
  <mergeCells count="9">
    <mergeCell ref="G37:G39"/>
    <mergeCell ref="G40:G65"/>
    <mergeCell ref="G66:G94"/>
    <mergeCell ref="B19:E19"/>
    <mergeCell ref="B3:E3"/>
    <mergeCell ref="G22:G25"/>
    <mergeCell ref="G26:G30"/>
    <mergeCell ref="G31:G34"/>
    <mergeCell ref="G35:G36"/>
  </mergeCells>
  <hyperlinks>
    <hyperlink ref="A1" location="TableOfContents!A1" display="TableOfContents" xr:uid="{DB8FF116-A048-49ED-8916-0D38AFE7F512}"/>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B2EEB-D5ED-489F-B1C1-5F1FE0348FF0}">
  <sheetPr>
    <tabColor theme="0" tint="-0.14999847407452621"/>
  </sheetPr>
  <dimension ref="A1:CK94"/>
  <sheetViews>
    <sheetView zoomScale="45" zoomScaleNormal="45" workbookViewId="0">
      <selection activeCell="B1" sqref="B1:B1048576"/>
    </sheetView>
  </sheetViews>
  <sheetFormatPr defaultColWidth="9" defaultRowHeight="15" x14ac:dyDescent="0.25"/>
  <cols>
    <col min="1" max="1" width="9" style="7"/>
    <col min="2" max="2" width="57.140625" style="7" bestFit="1" customWidth="1"/>
    <col min="3" max="3" width="11.5703125" style="7" customWidth="1"/>
    <col min="4" max="4" width="11.7109375" style="7" bestFit="1" customWidth="1"/>
    <col min="5" max="5" width="9.5703125" style="12" bestFit="1" customWidth="1"/>
    <col min="6" max="6" width="9.5703125" style="12" customWidth="1"/>
    <col min="7" max="7" width="20.7109375" style="12" bestFit="1" customWidth="1"/>
    <col min="8" max="8" width="24.85546875" style="7" bestFit="1" customWidth="1"/>
    <col min="9" max="9" width="15.7109375" style="7" bestFit="1" customWidth="1"/>
    <col min="10" max="10" width="16.5703125" style="7" bestFit="1" customWidth="1"/>
    <col min="11" max="15" width="9" style="7"/>
    <col min="16" max="16" width="11.85546875" style="7" bestFit="1" customWidth="1"/>
    <col min="17" max="17" width="12.42578125" style="7" bestFit="1" customWidth="1"/>
    <col min="18" max="16384" width="9" style="7"/>
  </cols>
  <sheetData>
    <row r="1" spans="1:6" x14ac:dyDescent="0.25">
      <c r="A1" s="11" t="s">
        <v>338</v>
      </c>
      <c r="E1" s="7"/>
      <c r="F1" s="7"/>
    </row>
    <row r="2" spans="1:6" x14ac:dyDescent="0.25">
      <c r="A2" s="11"/>
      <c r="E2" s="7"/>
      <c r="F2" s="7"/>
    </row>
    <row r="3" spans="1:6" ht="15.75" thickBot="1" x14ac:dyDescent="0.3">
      <c r="B3" s="226" t="s">
        <v>295</v>
      </c>
      <c r="C3" s="227"/>
      <c r="D3" s="227"/>
      <c r="E3" s="228"/>
      <c r="F3" s="7"/>
    </row>
    <row r="4" spans="1:6" ht="15.75" x14ac:dyDescent="0.25">
      <c r="B4" s="17" t="s">
        <v>103</v>
      </c>
      <c r="C4" s="2">
        <f>EXP(SUMPRODUCT(I21:I94,J21:J94))</f>
        <v>24.420699327853022</v>
      </c>
      <c r="E4" s="14"/>
      <c r="F4" s="7"/>
    </row>
    <row r="5" spans="1:6" ht="15.75" x14ac:dyDescent="0.25">
      <c r="B5" s="17" t="s">
        <v>104</v>
      </c>
      <c r="C5" s="2">
        <f>EXP(YEARFRAC(DATE(2010,1,1),C20)*$J$21)*4.04296589683939E-07</f>
        <v>2.4182174579060984E-6</v>
      </c>
      <c r="E5" s="14"/>
      <c r="F5" s="7"/>
    </row>
    <row r="6" spans="1:6" ht="15.75" x14ac:dyDescent="0.25">
      <c r="B6" s="17" t="s">
        <v>105</v>
      </c>
      <c r="C6" s="3">
        <f>C5*C4</f>
        <v>5.9054561448889896E-5</v>
      </c>
      <c r="D6" s="41" t="s">
        <v>271</v>
      </c>
      <c r="E6" s="42" t="s">
        <v>272</v>
      </c>
      <c r="F6" s="7"/>
    </row>
    <row r="7" spans="1:6" ht="15.75" x14ac:dyDescent="0.25">
      <c r="B7" s="17" t="s">
        <v>371</v>
      </c>
      <c r="C7" s="43">
        <f>1-EXP(-$C$6/J21*(EXP(J21)-1))</f>
        <v>6.299089585715123E-5</v>
      </c>
      <c r="D7" s="3">
        <f t="shared" ref="D7:D13" si="0">C7/$C$15</f>
        <v>5.1489236723094727E-5</v>
      </c>
      <c r="E7" s="60">
        <f t="shared" ref="E7:E13" si="1">C7*$C$15</f>
        <v>7.7061794142051259E-5</v>
      </c>
      <c r="F7" s="7"/>
    </row>
    <row r="8" spans="1:6" ht="15.75" x14ac:dyDescent="0.25">
      <c r="B8" s="17" t="s">
        <v>373</v>
      </c>
      <c r="C8" s="43">
        <f>1-EXP(-$C$6/J21*(EXP(J21*2)-EXP(J21*1)))</f>
        <v>7.1574990251566106E-5</v>
      </c>
      <c r="D8" s="3">
        <f t="shared" si="0"/>
        <v>5.8505940681865942E-5</v>
      </c>
      <c r="E8" s="60">
        <f t="shared" si="1"/>
        <v>8.7563402447773364E-5</v>
      </c>
      <c r="F8" s="7"/>
    </row>
    <row r="9" spans="1:6" ht="15.75" x14ac:dyDescent="0.25">
      <c r="B9" s="17" t="s">
        <v>374</v>
      </c>
      <c r="C9" s="43">
        <f>1-EXP(-$C$6/J21*(EXP(J21*3)-EXP(J21*2)))</f>
        <v>8.1328835907723551E-5</v>
      </c>
      <c r="D9" s="3">
        <f t="shared" si="0"/>
        <v>6.6478808206870416E-5</v>
      </c>
      <c r="E9" s="60">
        <f t="shared" si="1"/>
        <v>9.9496060902936649E-5</v>
      </c>
      <c r="F9" s="7"/>
    </row>
    <row r="10" spans="1:6" ht="15.75" x14ac:dyDescent="0.25">
      <c r="B10" s="17" t="s">
        <v>375</v>
      </c>
      <c r="C10" s="43">
        <f>1-EXP(-$C$6/J21*(EXP(J21*4)-EXP(J21*3)))</f>
        <v>9.241182053332242E-5</v>
      </c>
      <c r="D10" s="3">
        <f t="shared" si="0"/>
        <v>7.5538124021015863E-5</v>
      </c>
      <c r="E10" s="60">
        <f t="shared" si="1"/>
        <v>1.1305476122106298E-4</v>
      </c>
      <c r="F10" s="7"/>
    </row>
    <row r="11" spans="1:6" ht="15.75" x14ac:dyDescent="0.25">
      <c r="B11" s="17" t="s">
        <v>376</v>
      </c>
      <c r="C11" s="43">
        <f>1-EXP(-$C$6/J21*(EXP(J21*2)-EXP(J21*0)))</f>
        <v>1.3456137753597996E-4</v>
      </c>
      <c r="D11" s="3">
        <f t="shared" si="0"/>
        <v>1.0999149206336012E-4</v>
      </c>
      <c r="E11" s="60">
        <f t="shared" si="1"/>
        <v>1.6461968089268405E-4</v>
      </c>
      <c r="F11" s="7"/>
    </row>
    <row r="12" spans="1:6" ht="15.75" x14ac:dyDescent="0.25">
      <c r="B12" s="17" t="s">
        <v>377</v>
      </c>
      <c r="C12" s="43">
        <f>1-EXP(-$C$6/J21*(EXP(J21*3)-EXP(J21*0)))</f>
        <v>2.158792697235512E-4</v>
      </c>
      <c r="D12" s="3">
        <f t="shared" si="0"/>
        <v>1.7646135479025465E-4</v>
      </c>
      <c r="E12" s="60">
        <f t="shared" si="1"/>
        <v>2.6410235346865615E-4</v>
      </c>
      <c r="F12" s="7"/>
    </row>
    <row r="13" spans="1:6" ht="15.75" x14ac:dyDescent="0.25">
      <c r="B13" s="17" t="s">
        <v>378</v>
      </c>
      <c r="C13" s="43">
        <f>1-EXP(-$C$6/J21*(EXP(J21*4)-EXP(J21*0)))</f>
        <v>3.0827114046050319E-4</v>
      </c>
      <c r="D13" s="3">
        <f t="shared" si="0"/>
        <v>2.5198317169618798E-4</v>
      </c>
      <c r="E13" s="60">
        <f t="shared" si="1"/>
        <v>3.7713270851037918E-4</v>
      </c>
      <c r="F13" s="7"/>
    </row>
    <row r="14" spans="1:6" ht="15.75" x14ac:dyDescent="0.25">
      <c r="B14" s="17"/>
      <c r="C14" s="40"/>
      <c r="E14" s="14"/>
      <c r="F14" s="7"/>
    </row>
    <row r="15" spans="1:6" ht="15.75" x14ac:dyDescent="0.25">
      <c r="B15" s="17" t="s">
        <v>270</v>
      </c>
      <c r="C15" s="2">
        <f>EXP(1.96*SQRT(C16))</f>
        <v>1.2233798724947422</v>
      </c>
      <c r="E15" s="14"/>
      <c r="F15" s="7"/>
    </row>
    <row r="16" spans="1:6" ht="15.75" x14ac:dyDescent="0.25">
      <c r="B16" s="18" t="s">
        <v>274</v>
      </c>
      <c r="C16" s="4" cm="1">
        <f t="array" ref="C16">MMULT(MMULT(TRANSPOSE(I21:I94),P21:CK94),I21:I94)</f>
        <v>1.0581419790601194E-2</v>
      </c>
      <c r="D16" s="19"/>
      <c r="E16" s="44"/>
      <c r="F16" s="7"/>
    </row>
    <row r="17" spans="2:89" x14ac:dyDescent="0.25">
      <c r="E17" s="7"/>
      <c r="F17" s="7"/>
    </row>
    <row r="18" spans="2:89" x14ac:dyDescent="0.25">
      <c r="E18" s="7"/>
      <c r="F18" s="7"/>
    </row>
    <row r="19" spans="2:89" x14ac:dyDescent="0.25">
      <c r="B19" s="223" t="s">
        <v>284</v>
      </c>
      <c r="C19" s="224"/>
      <c r="D19" s="224"/>
      <c r="E19" s="225"/>
      <c r="F19" s="7"/>
    </row>
    <row r="20" spans="2:89" ht="15.75" x14ac:dyDescent="0.25">
      <c r="B20" s="16" t="s">
        <v>102</v>
      </c>
      <c r="C20" s="6">
        <f>INDEX(Input_Cases!$B:$C,MATCH('GS Female Homo'!$B20,Input_Cases!$B:$B,0),2)</f>
        <v>45292</v>
      </c>
      <c r="E20" s="50"/>
      <c r="F20" s="94"/>
      <c r="G20" s="77" t="s">
        <v>287</v>
      </c>
      <c r="H20" s="37" t="s">
        <v>290</v>
      </c>
      <c r="I20" s="37" t="s">
        <v>299</v>
      </c>
      <c r="J20" s="37" t="s">
        <v>291</v>
      </c>
      <c r="K20" s="78"/>
      <c r="L20" s="78" t="s">
        <v>399</v>
      </c>
      <c r="M20" s="78" t="s">
        <v>399</v>
      </c>
      <c r="N20" s="78" t="s">
        <v>399</v>
      </c>
      <c r="O20" s="127" t="s">
        <v>269</v>
      </c>
      <c r="P20" s="38" t="s">
        <v>0</v>
      </c>
      <c r="Q20" s="38" t="s">
        <v>311</v>
      </c>
      <c r="R20" s="38" t="s">
        <v>312</v>
      </c>
      <c r="S20" s="38" t="s">
        <v>314</v>
      </c>
      <c r="T20" s="38" t="s">
        <v>313</v>
      </c>
      <c r="U20" s="38" t="s">
        <v>6</v>
      </c>
      <c r="V20" s="38" t="s">
        <v>8</v>
      </c>
      <c r="W20" s="38" t="s">
        <v>10</v>
      </c>
      <c r="X20" s="38" t="s">
        <v>12</v>
      </c>
      <c r="Y20" s="38" t="s">
        <v>14</v>
      </c>
      <c r="Z20" s="38" t="s">
        <v>16</v>
      </c>
      <c r="AA20" s="38" t="s">
        <v>18</v>
      </c>
      <c r="AB20" s="38" t="s">
        <v>20</v>
      </c>
      <c r="AC20" s="38" t="s">
        <v>22</v>
      </c>
      <c r="AD20" s="38" t="s">
        <v>24</v>
      </c>
      <c r="AE20" s="38" t="s">
        <v>26</v>
      </c>
      <c r="AF20" s="38" t="s">
        <v>28</v>
      </c>
      <c r="AG20" s="38" t="s">
        <v>30</v>
      </c>
      <c r="AH20" s="38" t="s">
        <v>32</v>
      </c>
      <c r="AI20" s="38" t="s">
        <v>34</v>
      </c>
      <c r="AJ20" s="38" t="s">
        <v>36</v>
      </c>
      <c r="AK20" s="38"/>
      <c r="AL20" s="38" t="s">
        <v>38</v>
      </c>
      <c r="AM20" s="38" t="s">
        <v>40</v>
      </c>
      <c r="AN20" s="38" t="s">
        <v>42</v>
      </c>
      <c r="AO20" s="38" t="s">
        <v>45</v>
      </c>
      <c r="AP20" s="38"/>
      <c r="AQ20" s="38"/>
      <c r="AR20" s="38" t="s">
        <v>51</v>
      </c>
      <c r="AS20" s="38" t="s">
        <v>52</v>
      </c>
      <c r="AT20" s="38"/>
      <c r="AU20" s="38" t="s">
        <v>53</v>
      </c>
      <c r="AV20" s="38" t="s">
        <v>54</v>
      </c>
      <c r="AW20" s="38" t="s">
        <v>55</v>
      </c>
      <c r="AX20" s="38"/>
      <c r="AY20" s="38" t="s">
        <v>57</v>
      </c>
      <c r="AZ20" s="38" t="s">
        <v>58</v>
      </c>
      <c r="BA20" s="38" t="s">
        <v>59</v>
      </c>
      <c r="BB20" s="38"/>
      <c r="BC20" s="38"/>
      <c r="BD20" s="38" t="s">
        <v>60</v>
      </c>
      <c r="BE20" s="38" t="s">
        <v>61</v>
      </c>
      <c r="BF20" s="38" t="s">
        <v>62</v>
      </c>
      <c r="BG20" s="38"/>
      <c r="BH20" s="38" t="s">
        <v>64</v>
      </c>
      <c r="BI20" s="38" t="s">
        <v>1</v>
      </c>
      <c r="BJ20" s="38" t="s">
        <v>2</v>
      </c>
      <c r="BK20" s="38" t="s">
        <v>3</v>
      </c>
      <c r="BL20" s="38" t="s">
        <v>4</v>
      </c>
      <c r="BM20" s="38" t="s">
        <v>5</v>
      </c>
      <c r="BN20" s="38" t="s">
        <v>7</v>
      </c>
      <c r="BO20" s="38" t="s">
        <v>9</v>
      </c>
      <c r="BP20" s="38" t="s">
        <v>11</v>
      </c>
      <c r="BQ20" s="38" t="s">
        <v>13</v>
      </c>
      <c r="BR20" s="38" t="s">
        <v>15</v>
      </c>
      <c r="BS20" s="38" t="s">
        <v>17</v>
      </c>
      <c r="BT20" s="38" t="s">
        <v>19</v>
      </c>
      <c r="BU20" s="38" t="s">
        <v>21</v>
      </c>
      <c r="BV20" s="38" t="s">
        <v>23</v>
      </c>
      <c r="BW20" s="38" t="s">
        <v>25</v>
      </c>
      <c r="BX20" s="38" t="s">
        <v>27</v>
      </c>
      <c r="BY20" s="38" t="s">
        <v>29</v>
      </c>
      <c r="BZ20" s="38" t="s">
        <v>31</v>
      </c>
      <c r="CA20" s="38" t="s">
        <v>33</v>
      </c>
      <c r="CB20" s="38" t="s">
        <v>35</v>
      </c>
      <c r="CC20" s="38" t="s">
        <v>381</v>
      </c>
      <c r="CD20" s="38" t="s">
        <v>37</v>
      </c>
      <c r="CE20" s="38" t="s">
        <v>39</v>
      </c>
      <c r="CF20" s="38" t="s">
        <v>41</v>
      </c>
      <c r="CG20" s="38" t="s">
        <v>43</v>
      </c>
      <c r="CH20" s="38" t="s">
        <v>44</v>
      </c>
      <c r="CI20" s="38" t="s">
        <v>46</v>
      </c>
      <c r="CJ20" s="38" t="s">
        <v>48</v>
      </c>
      <c r="CK20" s="39" t="s">
        <v>50</v>
      </c>
    </row>
    <row r="21" spans="2:89" x14ac:dyDescent="0.25">
      <c r="B21" s="13" t="s">
        <v>65</v>
      </c>
      <c r="C21" s="6" t="str">
        <f>INDEX(Input_Cases!$B:$C,MATCH('GS Female Homo'!$B21,Input_Cases!$B:$B,0),2)</f>
        <v>01/01/1997</v>
      </c>
      <c r="E21" s="14"/>
      <c r="G21" s="36" t="s">
        <v>292</v>
      </c>
      <c r="H21" s="7" t="s">
        <v>0</v>
      </c>
      <c r="I21" s="22">
        <f>IF(2009 -YEAR(C21)&gt;65,2009 -YEAR(C21),ROUND((2009 -YEAR(C21))*0.7335+17.3214,3))</f>
        <v>26.123000000000001</v>
      </c>
      <c r="J21" s="23">
        <v>0.1277598013283</v>
      </c>
      <c r="L21" s="7" t="str">
        <f t="shared" ref="L21:L52" si="2">IF(H21=O21,"X","")</f>
        <v>X</v>
      </c>
      <c r="M21" s="7" t="str">
        <f>IF(N21=O21,"X","")</f>
        <v>X</v>
      </c>
      <c r="N21" s="7" t="str" cm="1">
        <f t="array" ref="N21:N94">TRANSPOSE(P20:CK20)</f>
        <v>age</v>
      </c>
      <c r="O21" s="128" t="s">
        <v>0</v>
      </c>
      <c r="P21" s="25">
        <v>1.32188136202821E-5</v>
      </c>
      <c r="Q21" s="24">
        <v>6.8321461761621698E-4</v>
      </c>
      <c r="R21" s="25">
        <v>1.76080375785067E-6</v>
      </c>
      <c r="S21" s="25">
        <v>1.44210711856776E-6</v>
      </c>
      <c r="T21" s="25">
        <v>-7.2255011806922003E-7</v>
      </c>
      <c r="U21" s="25">
        <v>-1.28229047713796E-5</v>
      </c>
      <c r="V21" s="25">
        <v>1.5001741232308801E-6</v>
      </c>
      <c r="W21" s="25">
        <v>-1.4238637248237101E-6</v>
      </c>
      <c r="X21" s="25">
        <v>4.6381900220938397E-6</v>
      </c>
      <c r="Y21" s="25">
        <v>-2.08825244630422E-6</v>
      </c>
      <c r="Z21" s="25">
        <v>-8.0327293327165605E-6</v>
      </c>
      <c r="AA21" s="25">
        <v>-1.5505228058194299E-5</v>
      </c>
      <c r="AB21" s="25">
        <v>-6.57940938275707E-6</v>
      </c>
      <c r="AC21" s="25">
        <v>-1.9629100384266701E-6</v>
      </c>
      <c r="AD21" s="25">
        <v>1.4230438349385099E-6</v>
      </c>
      <c r="AE21" s="25">
        <v>6.0481781955572602E-6</v>
      </c>
      <c r="AF21" s="25">
        <v>-3.8794133168191403E-6</v>
      </c>
      <c r="AG21" s="25">
        <v>4.4456691623285502E-7</v>
      </c>
      <c r="AH21" s="25">
        <v>6.9721679463625601E-6</v>
      </c>
      <c r="AI21" s="25">
        <v>1.7142820815818498E-5</v>
      </c>
      <c r="AJ21" s="25">
        <v>4.0688559151880302E-5</v>
      </c>
      <c r="AK21" s="25">
        <v>0</v>
      </c>
      <c r="AL21" s="25">
        <v>5.1993888824819599E-6</v>
      </c>
      <c r="AM21" s="25">
        <v>1.98518683026566E-6</v>
      </c>
      <c r="AN21" s="25">
        <v>-9.2954874802092295E-6</v>
      </c>
      <c r="AO21" s="24">
        <v>1.9689970392627E-4</v>
      </c>
      <c r="AP21" s="25">
        <v>0</v>
      </c>
      <c r="AQ21" s="25">
        <v>0</v>
      </c>
      <c r="AR21" s="25">
        <v>3.1546313371289197E-5</v>
      </c>
      <c r="AS21" s="25">
        <v>-1.5859314909826699E-5</v>
      </c>
      <c r="AT21" s="25">
        <v>0</v>
      </c>
      <c r="AU21" s="24">
        <v>1.6694965047679E-4</v>
      </c>
      <c r="AV21" s="25">
        <v>7.9802572312849106E-6</v>
      </c>
      <c r="AW21" s="25">
        <v>6.9122598152149104E-6</v>
      </c>
      <c r="AX21" s="25">
        <v>0</v>
      </c>
      <c r="AY21" s="25">
        <v>-7.0043751945720596E-6</v>
      </c>
      <c r="AZ21" s="24">
        <v>1.8728426594862799E-4</v>
      </c>
      <c r="BA21" s="25">
        <v>3.3401274817525198E-6</v>
      </c>
      <c r="BB21" s="25">
        <v>0</v>
      </c>
      <c r="BC21" s="25">
        <v>0</v>
      </c>
      <c r="BD21" s="25">
        <v>-1.9094304575622399E-6</v>
      </c>
      <c r="BE21" s="25">
        <v>2.8706200282487599E-6</v>
      </c>
      <c r="BF21" s="25">
        <v>-6.1522087087262003E-6</v>
      </c>
      <c r="BG21" s="25">
        <v>0</v>
      </c>
      <c r="BH21" s="25">
        <v>-1.32544512213162E-5</v>
      </c>
      <c r="BI21" s="25">
        <v>-2.6671150827933799E-6</v>
      </c>
      <c r="BJ21" s="25">
        <v>1.4806849627415199E-5</v>
      </c>
      <c r="BK21" s="25">
        <v>-1.87101079462238E-7</v>
      </c>
      <c r="BL21" s="25">
        <v>1.63374965878137E-6</v>
      </c>
      <c r="BM21" s="25">
        <v>-2.2917404225017201E-7</v>
      </c>
      <c r="BN21" s="25">
        <v>1.72569538376323E-5</v>
      </c>
      <c r="BO21" s="25">
        <v>-2.6866566558248301E-6</v>
      </c>
      <c r="BP21" s="25">
        <v>-3.4018768626640298E-7</v>
      </c>
      <c r="BQ21" s="25">
        <v>-4.9013202239601605E-7</v>
      </c>
      <c r="BR21" s="25">
        <v>-1.31014124794632E-5</v>
      </c>
      <c r="BS21" s="25">
        <v>-4.8663167317014298E-6</v>
      </c>
      <c r="BT21" s="25">
        <v>-3.0486804209328999E-5</v>
      </c>
      <c r="BU21" s="25">
        <v>-1.14989745152253E-5</v>
      </c>
      <c r="BV21" s="25">
        <v>-1.91633488899708E-7</v>
      </c>
      <c r="BW21" s="25">
        <v>-1.58107237557527E-5</v>
      </c>
      <c r="BX21" s="25">
        <v>-1.13780814825288E-7</v>
      </c>
      <c r="BY21" s="25">
        <v>1.7467637700108899E-5</v>
      </c>
      <c r="BZ21" s="25">
        <v>-5.0770549114294496E-6</v>
      </c>
      <c r="CA21" s="25">
        <v>-8.10662949444197E-6</v>
      </c>
      <c r="CB21" s="25">
        <v>-2.3540526456124998E-6</v>
      </c>
      <c r="CC21" s="25">
        <v>-8.7917340674190408E-6</v>
      </c>
      <c r="CD21" s="25">
        <v>4.5568414435102301E-7</v>
      </c>
      <c r="CE21" s="25">
        <v>3.22313563366844E-6</v>
      </c>
      <c r="CF21" s="25">
        <v>2.0134339470142102E-5</v>
      </c>
      <c r="CG21" s="25">
        <v>1.03309977885407E-6</v>
      </c>
      <c r="CH21" s="25">
        <v>6.9641215428509795E-5</v>
      </c>
      <c r="CI21" s="25">
        <v>-9.0163566717565908E-6</v>
      </c>
      <c r="CJ21" s="25">
        <v>4.2684180804393098E-5</v>
      </c>
      <c r="CK21" s="27">
        <v>-1.5549371656050001E-5</v>
      </c>
    </row>
    <row r="22" spans="2:89" x14ac:dyDescent="0.25">
      <c r="B22" s="13" t="s">
        <v>372</v>
      </c>
      <c r="C22" s="1">
        <f>INDEX(Input_Cases!$B:$C,MATCH('GS Female Homo'!$B22,Input_Cases!$B:$B,0),2)</f>
        <v>1</v>
      </c>
      <c r="E22" s="14"/>
      <c r="G22" s="204" t="s">
        <v>310</v>
      </c>
      <c r="H22" s="7" t="s">
        <v>311</v>
      </c>
      <c r="I22" s="22">
        <f>IF($C$22&gt;1,1,0)</f>
        <v>0</v>
      </c>
      <c r="J22" s="23">
        <v>0.70134616808126704</v>
      </c>
      <c r="L22" s="7" t="str">
        <f t="shared" si="2"/>
        <v>X</v>
      </c>
      <c r="M22" s="7" t="str">
        <f t="shared" ref="M22:M85" si="3">IF(N22=O22,"X","")</f>
        <v>X</v>
      </c>
      <c r="N22" s="7" t="str">
        <v>IMD2</v>
      </c>
      <c r="O22" s="128" t="s">
        <v>311</v>
      </c>
      <c r="P22" s="24">
        <v>6.83214617616216E-4</v>
      </c>
      <c r="Q22" s="24">
        <v>6.7483594677327202E-2</v>
      </c>
      <c r="R22" s="24">
        <v>-1.2222278446048099E-3</v>
      </c>
      <c r="S22" s="24">
        <v>-1.31679129207179E-4</v>
      </c>
      <c r="T22" s="24">
        <v>-2.0011502955317201E-4</v>
      </c>
      <c r="U22" s="24">
        <v>-2.9460539101849197E-4</v>
      </c>
      <c r="V22" s="25">
        <v>-1.3810518976755799E-5</v>
      </c>
      <c r="W22" s="24">
        <v>-3.1522218137037698E-4</v>
      </c>
      <c r="X22" s="25">
        <v>-7.9002655518851494E-5</v>
      </c>
      <c r="Y22" s="24">
        <v>-3.4466312655869098E-4</v>
      </c>
      <c r="Z22" s="25">
        <v>2.1090934370712101E-6</v>
      </c>
      <c r="AA22" s="24">
        <v>1.6390641019042301E-4</v>
      </c>
      <c r="AB22" s="25">
        <v>-5.3885715286596999E-5</v>
      </c>
      <c r="AC22" s="24">
        <v>1.83424261431757E-4</v>
      </c>
      <c r="AD22" s="25">
        <v>-4.6012268896409099E-5</v>
      </c>
      <c r="AE22" s="24">
        <v>-3.2023265239464102E-4</v>
      </c>
      <c r="AF22" s="24">
        <v>-2.1496489797999001E-4</v>
      </c>
      <c r="AG22" s="24">
        <v>1.32475836973356E-4</v>
      </c>
      <c r="AH22" s="24">
        <v>5.06278143930486E-4</v>
      </c>
      <c r="AI22" s="24">
        <v>3.11529093361675E-3</v>
      </c>
      <c r="AJ22" s="24">
        <v>-6.8115928834374699E-3</v>
      </c>
      <c r="AK22" s="24">
        <v>0</v>
      </c>
      <c r="AL22" s="24">
        <v>-9.1436533268471505E-4</v>
      </c>
      <c r="AM22" s="24">
        <v>-1.3781687074547E-4</v>
      </c>
      <c r="AN22" s="24">
        <v>-5.7470062116631601E-4</v>
      </c>
      <c r="AO22" s="24">
        <v>8.4335985982066401E-4</v>
      </c>
      <c r="AP22" s="24">
        <v>0</v>
      </c>
      <c r="AQ22" s="24">
        <v>0</v>
      </c>
      <c r="AR22" s="24">
        <v>-3.2576806687920098E-3</v>
      </c>
      <c r="AS22" s="24">
        <v>-1.5337033411584201E-4</v>
      </c>
      <c r="AT22" s="24">
        <v>0</v>
      </c>
      <c r="AU22" s="24">
        <v>1.43699105397327E-3</v>
      </c>
      <c r="AV22" s="25">
        <v>-6.3110756674565396E-5</v>
      </c>
      <c r="AW22" s="25">
        <v>-8.5086078740789799E-5</v>
      </c>
      <c r="AX22" s="25">
        <v>0</v>
      </c>
      <c r="AY22" s="24">
        <v>-3.7603490628906801E-3</v>
      </c>
      <c r="AZ22" s="24">
        <v>-2.2841172107289999E-4</v>
      </c>
      <c r="BA22" s="24">
        <v>1.2027552942614801E-4</v>
      </c>
      <c r="BB22" s="24">
        <v>0</v>
      </c>
      <c r="BC22" s="24">
        <v>0</v>
      </c>
      <c r="BD22" s="24">
        <v>6.0222397517688795E-4</v>
      </c>
      <c r="BE22" s="24">
        <v>-3.1781667705361099E-4</v>
      </c>
      <c r="BF22" s="24">
        <v>-2.7854423437932002E-4</v>
      </c>
      <c r="BG22" s="24">
        <v>0</v>
      </c>
      <c r="BH22" s="24">
        <v>-5.3755375052680202E-4</v>
      </c>
      <c r="BI22" s="25">
        <v>-7.2955201525437504E-6</v>
      </c>
      <c r="BJ22" s="25">
        <v>-6.4996773722844202E-5</v>
      </c>
      <c r="BK22" s="25">
        <v>4.9053870176874702E-5</v>
      </c>
      <c r="BL22" s="24">
        <v>-5.9227268832577997E-4</v>
      </c>
      <c r="BM22" s="25">
        <v>9.0549900035664693E-5</v>
      </c>
      <c r="BN22" s="24">
        <v>6.5617539140053703E-4</v>
      </c>
      <c r="BO22" s="25">
        <v>2.5239557172751799E-6</v>
      </c>
      <c r="BP22" s="25">
        <v>4.6841870161271001E-5</v>
      </c>
      <c r="BQ22" s="25">
        <v>-4.08707218810344E-5</v>
      </c>
      <c r="BR22" s="25">
        <v>-3.5645810223753E-5</v>
      </c>
      <c r="BS22" s="24">
        <v>-1.0143273301603699E-3</v>
      </c>
      <c r="BT22" s="24">
        <v>4.52667565112538E-4</v>
      </c>
      <c r="BU22" s="24">
        <v>1.0437901874369999E-3</v>
      </c>
      <c r="BV22" s="24">
        <v>2.71022501773622E-4</v>
      </c>
      <c r="BW22" s="24">
        <v>-4.4024001523486702E-4</v>
      </c>
      <c r="BX22" s="25">
        <v>1.6257260560108899E-6</v>
      </c>
      <c r="BY22" s="24">
        <v>-1.7638981557702399E-4</v>
      </c>
      <c r="BZ22" s="24">
        <v>-1.74699008719828E-4</v>
      </c>
      <c r="CA22" s="25">
        <v>9.5985353669747795E-5</v>
      </c>
      <c r="CB22" s="25">
        <v>-1.7787771497266999E-5</v>
      </c>
      <c r="CC22" s="24">
        <v>-8.36794044390336E-4</v>
      </c>
      <c r="CD22" s="24">
        <v>-2.4626478231513401E-4</v>
      </c>
      <c r="CE22" s="24">
        <v>1.2232894149111001E-3</v>
      </c>
      <c r="CF22" s="25">
        <v>-6.4444955002073104E-5</v>
      </c>
      <c r="CG22" s="24">
        <v>-1.6422440558827101E-4</v>
      </c>
      <c r="CH22" s="24">
        <v>-3.9182683729506304E-3</v>
      </c>
      <c r="CI22" s="25">
        <v>5.6673419675915301E-5</v>
      </c>
      <c r="CJ22" s="24">
        <v>1.33263289911591E-3</v>
      </c>
      <c r="CK22" s="26">
        <v>-1.6427170781204399E-3</v>
      </c>
    </row>
    <row r="23" spans="2:89" x14ac:dyDescent="0.25">
      <c r="B23" s="13"/>
      <c r="C23" s="12"/>
      <c r="E23" s="14"/>
      <c r="G23" s="205"/>
      <c r="H23" s="7" t="s">
        <v>312</v>
      </c>
      <c r="I23" s="22">
        <f>IF($C$22&gt;2,1,0)</f>
        <v>0</v>
      </c>
      <c r="J23" s="23">
        <v>-1.9521913728768301E-2</v>
      </c>
      <c r="L23" s="7" t="str">
        <f t="shared" si="2"/>
        <v>X</v>
      </c>
      <c r="M23" s="7" t="str">
        <f t="shared" si="3"/>
        <v>X</v>
      </c>
      <c r="N23" s="7" t="str">
        <v>IMD3</v>
      </c>
      <c r="O23" s="128" t="s">
        <v>312</v>
      </c>
      <c r="P23" s="25">
        <v>1.7608037578529401E-6</v>
      </c>
      <c r="Q23" s="24">
        <v>-1.2222278446047999E-3</v>
      </c>
      <c r="R23" s="24">
        <v>2.2988378852311499E-3</v>
      </c>
      <c r="S23" s="24">
        <v>-1.1568759697172901E-3</v>
      </c>
      <c r="T23" s="25">
        <v>1.4794916769014099E-5</v>
      </c>
      <c r="U23" s="25">
        <v>-6.8124116354448998E-5</v>
      </c>
      <c r="V23" s="25">
        <v>3.8733484752437603E-5</v>
      </c>
      <c r="W23" s="25">
        <v>-5.0816764682456498E-5</v>
      </c>
      <c r="X23" s="25">
        <v>-1.4205503295170401E-5</v>
      </c>
      <c r="Y23" s="25">
        <v>5.1243573878919697E-5</v>
      </c>
      <c r="Z23" s="25">
        <v>2.30894877229895E-5</v>
      </c>
      <c r="AA23" s="25">
        <v>1.7336165786293901E-5</v>
      </c>
      <c r="AB23" s="25">
        <v>4.6584648990782203E-5</v>
      </c>
      <c r="AC23" s="25">
        <v>-5.94914511564629E-5</v>
      </c>
      <c r="AD23" s="25">
        <v>-4.8985031782963603E-5</v>
      </c>
      <c r="AE23" s="25">
        <v>9.4012577510292995E-6</v>
      </c>
      <c r="AF23" s="25">
        <v>1.4223011743469599E-5</v>
      </c>
      <c r="AG23" s="25">
        <v>6.6422438568637199E-5</v>
      </c>
      <c r="AH23" s="24">
        <v>-1.2586780538040499E-4</v>
      </c>
      <c r="AI23" s="24">
        <v>-1.31859860985151E-4</v>
      </c>
      <c r="AJ23" s="24">
        <v>-2.2906891632787501E-4</v>
      </c>
      <c r="AK23" s="24">
        <v>0</v>
      </c>
      <c r="AL23" s="24">
        <v>-1.00712346072449E-4</v>
      </c>
      <c r="AM23" s="25">
        <v>-1.21029665079423E-5</v>
      </c>
      <c r="AN23" s="25">
        <v>-4.5177201871250801E-6</v>
      </c>
      <c r="AO23" s="24">
        <v>1.78531425908514E-4</v>
      </c>
      <c r="AP23" s="24">
        <v>0</v>
      </c>
      <c r="AQ23" s="24">
        <v>0</v>
      </c>
      <c r="AR23" s="24">
        <v>1.9485855484743599E-4</v>
      </c>
      <c r="AS23" s="25">
        <v>-6.0530540305019101E-5</v>
      </c>
      <c r="AT23" s="25">
        <v>0</v>
      </c>
      <c r="AU23" s="25">
        <v>3.3981748331271799E-5</v>
      </c>
      <c r="AV23" s="25">
        <v>4.7221849298574801E-5</v>
      </c>
      <c r="AW23" s="25">
        <v>-2.5261848527644599E-5</v>
      </c>
      <c r="AX23" s="25">
        <v>0</v>
      </c>
      <c r="AY23" s="24">
        <v>-2.81364423554446E-4</v>
      </c>
      <c r="AZ23" s="25">
        <v>-6.5720898409247998E-5</v>
      </c>
      <c r="BA23" s="25">
        <v>-3.7499409102145101E-6</v>
      </c>
      <c r="BB23" s="25">
        <v>0</v>
      </c>
      <c r="BC23" s="25">
        <v>0</v>
      </c>
      <c r="BD23" s="25">
        <v>-9.5695102858997806E-5</v>
      </c>
      <c r="BE23" s="24">
        <v>2.6723942062323102E-4</v>
      </c>
      <c r="BF23" s="25">
        <v>4.55361304493926E-5</v>
      </c>
      <c r="BG23" s="25">
        <v>0</v>
      </c>
      <c r="BH23" s="25">
        <v>9.6840030504473196E-6</v>
      </c>
      <c r="BI23" s="25">
        <v>-3.7413106514857902E-6</v>
      </c>
      <c r="BJ23" s="24">
        <v>1.2859389698101001E-4</v>
      </c>
      <c r="BK23" s="25">
        <v>4.6788590172654704E-6</v>
      </c>
      <c r="BL23" s="25">
        <v>-3.4261794849645903E-5</v>
      </c>
      <c r="BM23" s="25">
        <v>1.8639040688361901E-6</v>
      </c>
      <c r="BN23" s="25">
        <v>-7.9281180950205193E-5</v>
      </c>
      <c r="BO23" s="25">
        <v>-2.8636549635552499E-7</v>
      </c>
      <c r="BP23" s="25">
        <v>-3.4362834621898899E-6</v>
      </c>
      <c r="BQ23" s="25">
        <v>1.0854111570923901E-6</v>
      </c>
      <c r="BR23" s="25">
        <v>6.3897708139448603E-6</v>
      </c>
      <c r="BS23" s="24">
        <v>-2.0269434164605499E-4</v>
      </c>
      <c r="BT23" s="24">
        <v>2.1207164873899499E-4</v>
      </c>
      <c r="BU23" s="25">
        <v>3.3924712849988601E-5</v>
      </c>
      <c r="BV23" s="25">
        <v>7.8516905022237699E-5</v>
      </c>
      <c r="BW23" s="25">
        <v>2.89369724483906E-5</v>
      </c>
      <c r="BX23" s="25">
        <v>-1.7154757477295799E-6</v>
      </c>
      <c r="BY23" s="24">
        <v>-1.40547794097706E-4</v>
      </c>
      <c r="BZ23" s="25">
        <v>-4.8183663653086903E-6</v>
      </c>
      <c r="CA23" s="25">
        <v>-3.7878957222959099E-5</v>
      </c>
      <c r="CB23" s="25">
        <v>-9.7292611059638294E-8</v>
      </c>
      <c r="CC23" s="25">
        <v>1.36494510572535E-6</v>
      </c>
      <c r="CD23" s="25">
        <v>9.6499252457263806E-5</v>
      </c>
      <c r="CE23" s="24">
        <v>-2.8695125223037702E-4</v>
      </c>
      <c r="CF23" s="25">
        <v>8.9572193243167103E-5</v>
      </c>
      <c r="CG23" s="25">
        <v>2.8434865975569701E-5</v>
      </c>
      <c r="CH23" s="25">
        <v>5.8382608865043003E-5</v>
      </c>
      <c r="CI23" s="24">
        <v>1.49665772510159E-4</v>
      </c>
      <c r="CJ23" s="24">
        <v>1.064408827146E-4</v>
      </c>
      <c r="CK23" s="26">
        <v>8.1036586696869905E-4</v>
      </c>
    </row>
    <row r="24" spans="2:89" x14ac:dyDescent="0.25">
      <c r="B24" s="13"/>
      <c r="C24" s="12"/>
      <c r="E24" s="14"/>
      <c r="G24" s="205"/>
      <c r="H24" s="7" t="s">
        <v>314</v>
      </c>
      <c r="I24" s="22">
        <f>IF($C$22&gt;3,1,0)</f>
        <v>0</v>
      </c>
      <c r="J24" s="23">
        <v>0.16484042999729601</v>
      </c>
      <c r="L24" s="7" t="str">
        <f t="shared" si="2"/>
        <v>X</v>
      </c>
      <c r="M24" s="7" t="str">
        <f t="shared" si="3"/>
        <v>X</v>
      </c>
      <c r="N24" s="7" t="str">
        <v>IMD4</v>
      </c>
      <c r="O24" s="128" t="s">
        <v>314</v>
      </c>
      <c r="P24" s="25">
        <v>1.44210711856498E-6</v>
      </c>
      <c r="Q24" s="24">
        <v>-1.3167912920715799E-4</v>
      </c>
      <c r="R24" s="24">
        <v>-1.1568759697172901E-3</v>
      </c>
      <c r="S24" s="24">
        <v>2.4008990225325498E-3</v>
      </c>
      <c r="T24" s="24">
        <v>-1.2299572653011401E-3</v>
      </c>
      <c r="U24" s="25">
        <v>4.54800429842425E-5</v>
      </c>
      <c r="V24" s="25">
        <v>-4.6855400953501199E-5</v>
      </c>
      <c r="W24" s="25">
        <v>-1.81390555275684E-5</v>
      </c>
      <c r="X24" s="25">
        <v>2.2640427259065699E-5</v>
      </c>
      <c r="Y24" s="25">
        <v>2.5495648415979098E-5</v>
      </c>
      <c r="Z24" s="25">
        <v>-2.6513939596927202E-5</v>
      </c>
      <c r="AA24" s="25">
        <v>-4.88103447167554E-5</v>
      </c>
      <c r="AB24" s="25">
        <v>-1.7719048618502001E-6</v>
      </c>
      <c r="AC24" s="25">
        <v>9.0806128802123301E-7</v>
      </c>
      <c r="AD24" s="25">
        <v>5.6054684638498003E-5</v>
      </c>
      <c r="AE24" s="24">
        <v>-1.24978984741249E-4</v>
      </c>
      <c r="AF24" s="25">
        <v>1.4904390120713799E-5</v>
      </c>
      <c r="AG24" s="25">
        <v>-6.3206918253189799E-5</v>
      </c>
      <c r="AH24" s="25">
        <v>9.4914838327453998E-5</v>
      </c>
      <c r="AI24" s="24">
        <v>-1.4099836385167701E-4</v>
      </c>
      <c r="AJ24" s="24">
        <v>2.2924928922809099E-4</v>
      </c>
      <c r="AK24" s="25">
        <v>0</v>
      </c>
      <c r="AL24" s="24">
        <v>1.0608992452155899E-4</v>
      </c>
      <c r="AM24" s="25">
        <v>-1.64553746317991E-6</v>
      </c>
      <c r="AN24" s="25">
        <v>-4.7207473818028402E-5</v>
      </c>
      <c r="AO24" s="25">
        <v>1.5687961112020601E-5</v>
      </c>
      <c r="AP24" s="25">
        <v>0</v>
      </c>
      <c r="AQ24" s="25">
        <v>0</v>
      </c>
      <c r="AR24" s="25">
        <v>9.0826802162078204E-5</v>
      </c>
      <c r="AS24" s="24">
        <v>1.3973465284974001E-4</v>
      </c>
      <c r="AT24" s="25">
        <v>0</v>
      </c>
      <c r="AU24" s="24">
        <v>2.4159640994828301E-4</v>
      </c>
      <c r="AV24" s="25">
        <v>-4.3714745286319098E-5</v>
      </c>
      <c r="AW24" s="24">
        <v>-2.7750718673841398E-4</v>
      </c>
      <c r="AX24" s="25">
        <v>0</v>
      </c>
      <c r="AY24" s="24">
        <v>1.02452900850622E-4</v>
      </c>
      <c r="AZ24" s="25">
        <v>-7.1191695724910001E-6</v>
      </c>
      <c r="BA24" s="25">
        <v>1.1597473676812699E-5</v>
      </c>
      <c r="BB24" s="25">
        <v>0</v>
      </c>
      <c r="BC24" s="25">
        <v>0</v>
      </c>
      <c r="BD24" s="25">
        <v>-3.2537784620970399E-5</v>
      </c>
      <c r="BE24" s="24">
        <v>-3.0302513530196598E-4</v>
      </c>
      <c r="BF24" s="25">
        <v>2.7646125828933701E-5</v>
      </c>
      <c r="BG24" s="25">
        <v>0</v>
      </c>
      <c r="BH24" s="25">
        <v>1.00777183678561E-5</v>
      </c>
      <c r="BI24" s="25">
        <v>5.4684073287343396E-7</v>
      </c>
      <c r="BJ24" s="25">
        <v>-4.3817771593412899E-5</v>
      </c>
      <c r="BK24" s="25">
        <v>-1.2462823945220401E-6</v>
      </c>
      <c r="BL24" s="25">
        <v>-3.6553374156328303E-5</v>
      </c>
      <c r="BM24" s="25">
        <v>-8.6256015193730896E-7</v>
      </c>
      <c r="BN24" s="25">
        <v>-1.7760460808791799E-5</v>
      </c>
      <c r="BO24" s="25">
        <v>-2.3397152111746499E-8</v>
      </c>
      <c r="BP24" s="25">
        <v>-2.1264988697524599E-6</v>
      </c>
      <c r="BQ24" s="25">
        <v>2.71169815075356E-6</v>
      </c>
      <c r="BR24" s="25">
        <v>-6.8164783594961002E-6</v>
      </c>
      <c r="BS24" s="24">
        <v>2.3034926065026401E-4</v>
      </c>
      <c r="BT24" s="24">
        <v>-2.7884210468024501E-4</v>
      </c>
      <c r="BU24" s="24">
        <v>-2.34443439976602E-4</v>
      </c>
      <c r="BV24" s="24">
        <v>2.8345677020437398E-4</v>
      </c>
      <c r="BW24" s="25">
        <v>-1.31211219336202E-6</v>
      </c>
      <c r="BX24" s="25">
        <v>9.4943058584409496E-7</v>
      </c>
      <c r="BY24" s="24">
        <v>1.12624926396183E-4</v>
      </c>
      <c r="BZ24" s="25">
        <v>-1.57914042597526E-6</v>
      </c>
      <c r="CA24" s="25">
        <v>8.8760338629151396E-5</v>
      </c>
      <c r="CB24" s="25">
        <v>-3.2178141564418099E-6</v>
      </c>
      <c r="CC24" s="25">
        <v>1.7816239098366401E-6</v>
      </c>
      <c r="CD24" s="25">
        <v>-5.4804827175578398E-5</v>
      </c>
      <c r="CE24" s="24">
        <v>3.7594340062873901E-4</v>
      </c>
      <c r="CF24" s="25">
        <v>-9.77260980053057E-5</v>
      </c>
      <c r="CG24" s="25">
        <v>4.7081901114515402E-5</v>
      </c>
      <c r="CH24" s="24">
        <v>-1.1334415393097E-3</v>
      </c>
      <c r="CI24" s="25">
        <v>7.97419097617052E-5</v>
      </c>
      <c r="CJ24" s="24">
        <v>-9.8530371617839901E-4</v>
      </c>
      <c r="CK24" s="26">
        <v>4.71747508136008E-4</v>
      </c>
    </row>
    <row r="25" spans="2:89" x14ac:dyDescent="0.25">
      <c r="B25" s="13"/>
      <c r="C25" s="12"/>
      <c r="E25" s="14"/>
      <c r="G25" s="206"/>
      <c r="H25" s="7" t="s">
        <v>313</v>
      </c>
      <c r="I25" s="22">
        <f>IF($C$22&gt;4,1,0)</f>
        <v>0</v>
      </c>
      <c r="J25" s="23">
        <v>6.8883967653175704E-3</v>
      </c>
      <c r="L25" s="7" t="str">
        <f t="shared" si="2"/>
        <v>X</v>
      </c>
      <c r="M25" s="7" t="str">
        <f t="shared" si="3"/>
        <v>X</v>
      </c>
      <c r="N25" s="7" t="str">
        <v>IMD5</v>
      </c>
      <c r="O25" s="128" t="s">
        <v>313</v>
      </c>
      <c r="P25" s="25">
        <v>-7.2255011806735402E-7</v>
      </c>
      <c r="Q25" s="24">
        <v>-2.0011502955317301E-4</v>
      </c>
      <c r="R25" s="25">
        <v>1.47949167690124E-5</v>
      </c>
      <c r="S25" s="24">
        <v>-1.2299572653011401E-3</v>
      </c>
      <c r="T25" s="24">
        <v>2.8414290648641699E-3</v>
      </c>
      <c r="U25" s="25">
        <v>-8.2151207115943896E-5</v>
      </c>
      <c r="V25" s="25">
        <v>8.9629122501428203E-6</v>
      </c>
      <c r="W25" s="25">
        <v>3.1199800430572101E-5</v>
      </c>
      <c r="X25" s="25">
        <v>-7.7477218589333297E-5</v>
      </c>
      <c r="Y25" s="24">
        <v>-1.03175977040502E-4</v>
      </c>
      <c r="Z25" s="25">
        <v>-2.8047478400447299E-5</v>
      </c>
      <c r="AA25" s="25">
        <v>-1.3737719744625601E-6</v>
      </c>
      <c r="AB25" s="25">
        <v>-5.2864860782341497E-5</v>
      </c>
      <c r="AC25" s="25">
        <v>5.6694384555320397E-5</v>
      </c>
      <c r="AD25" s="25">
        <v>-5.0463566451145797E-5</v>
      </c>
      <c r="AE25" s="25">
        <v>-2.9203042520438601E-5</v>
      </c>
      <c r="AF25" s="25">
        <v>-1.27927103119952E-5</v>
      </c>
      <c r="AG25" s="25">
        <v>3.2518238940510901E-5</v>
      </c>
      <c r="AH25" s="25">
        <v>-8.2589408623409298E-5</v>
      </c>
      <c r="AI25" s="25">
        <v>-4.2031126938372097E-5</v>
      </c>
      <c r="AJ25" s="24">
        <v>-3.2832048695834702E-4</v>
      </c>
      <c r="AK25" s="25">
        <v>0</v>
      </c>
      <c r="AL25" s="25">
        <v>4.5773480776279503E-5</v>
      </c>
      <c r="AM25" s="25">
        <v>1.24160188944691E-5</v>
      </c>
      <c r="AN25" s="24">
        <v>1.31249725831465E-4</v>
      </c>
      <c r="AO25" s="24">
        <v>1.2850102854151799E-4</v>
      </c>
      <c r="AP25" s="25">
        <v>0</v>
      </c>
      <c r="AQ25" s="25">
        <v>0</v>
      </c>
      <c r="AR25" s="24">
        <v>-5.2591954008678597E-4</v>
      </c>
      <c r="AS25" s="25">
        <v>8.12892225800397E-5</v>
      </c>
      <c r="AT25" s="25">
        <v>0</v>
      </c>
      <c r="AU25" s="25">
        <v>-1.1478407356677799E-5</v>
      </c>
      <c r="AV25" s="25">
        <v>-5.4309972429148298E-5</v>
      </c>
      <c r="AW25" s="24">
        <v>2.4823516387383998E-4</v>
      </c>
      <c r="AX25" s="25">
        <v>0</v>
      </c>
      <c r="AY25" s="24">
        <v>-4.9952057648945398E-4</v>
      </c>
      <c r="AZ25" s="25">
        <v>-3.2483274993094201E-5</v>
      </c>
      <c r="BA25" s="25">
        <v>8.5958987010928805E-5</v>
      </c>
      <c r="BB25" s="25">
        <v>0</v>
      </c>
      <c r="BC25" s="25">
        <v>0</v>
      </c>
      <c r="BD25" s="25">
        <v>-1.5743751836663301E-5</v>
      </c>
      <c r="BE25" s="24">
        <v>3.1968503389134698E-4</v>
      </c>
      <c r="BF25" s="25">
        <v>2.2731866386197602E-6</v>
      </c>
      <c r="BG25" s="25">
        <v>0</v>
      </c>
      <c r="BH25" s="25">
        <v>5.2215404198299601E-5</v>
      </c>
      <c r="BI25" s="25">
        <v>-1.6009991910867001E-6</v>
      </c>
      <c r="BJ25" s="25">
        <v>5.0430114422193498E-5</v>
      </c>
      <c r="BK25" s="25">
        <v>4.7606471114606598E-6</v>
      </c>
      <c r="BL25" s="25">
        <v>4.69000173558957E-5</v>
      </c>
      <c r="BM25" s="25">
        <v>1.0386323379807801E-6</v>
      </c>
      <c r="BN25" s="25">
        <v>8.6681987312917002E-5</v>
      </c>
      <c r="BO25" s="25">
        <v>-1.0122878207161801E-8</v>
      </c>
      <c r="BP25" s="25">
        <v>7.0764047118728704E-6</v>
      </c>
      <c r="BQ25" s="25">
        <v>-1.03134424892893E-6</v>
      </c>
      <c r="BR25" s="25">
        <v>-3.4570443478957099E-5</v>
      </c>
      <c r="BS25" s="24">
        <v>-3.6874285944733901E-4</v>
      </c>
      <c r="BT25" s="24">
        <v>3.4456752710974002E-4</v>
      </c>
      <c r="BU25" s="25">
        <v>7.33005152060104E-6</v>
      </c>
      <c r="BV25" s="24">
        <v>-4.8023363024690799E-4</v>
      </c>
      <c r="BW25" s="25">
        <v>3.3110549493583501E-5</v>
      </c>
      <c r="BX25" s="25">
        <v>1.6818893602900301E-6</v>
      </c>
      <c r="BY25" s="25">
        <v>3.0509079024262302E-5</v>
      </c>
      <c r="BZ25" s="25">
        <v>-3.3394979315213903E-5</v>
      </c>
      <c r="CA25" s="25">
        <v>1.0098223950256099E-6</v>
      </c>
      <c r="CB25" s="25">
        <v>-3.8101265336010201E-7</v>
      </c>
      <c r="CC25" s="25">
        <v>2.7631790139453901E-6</v>
      </c>
      <c r="CD25" s="25">
        <v>-2.05009168268559E-5</v>
      </c>
      <c r="CE25" s="24">
        <v>-3.5090018810916601E-4</v>
      </c>
      <c r="CF25" s="24">
        <v>1.8229587795810199E-4</v>
      </c>
      <c r="CG25" s="24">
        <v>-2.03467283913902E-4</v>
      </c>
      <c r="CH25" s="24">
        <v>1.27880934423526E-3</v>
      </c>
      <c r="CI25" s="24">
        <v>-4.5761855858790301E-4</v>
      </c>
      <c r="CJ25" s="24">
        <v>7.2309817515448503E-4</v>
      </c>
      <c r="CK25" s="27">
        <v>-5.6450348528573803E-6</v>
      </c>
    </row>
    <row r="26" spans="2:89" x14ac:dyDescent="0.25">
      <c r="B26" s="13" t="s">
        <v>66</v>
      </c>
      <c r="C26" s="1">
        <f>INDEX(Input_Cases!$B:$C,MATCH('GS Female Homo'!$B26,Input_Cases!$B:$B,0),2)</f>
        <v>28</v>
      </c>
      <c r="E26" s="14"/>
      <c r="G26" s="204" t="s">
        <v>66</v>
      </c>
      <c r="H26" s="7" t="s">
        <v>6</v>
      </c>
      <c r="I26" s="22">
        <f>IF($C$26&lt;18.5,1,0)</f>
        <v>0</v>
      </c>
      <c r="J26" s="23">
        <v>0.31607100029195601</v>
      </c>
      <c r="L26" s="7" t="str">
        <f t="shared" si="2"/>
        <v>X</v>
      </c>
      <c r="M26" s="7" t="str">
        <f t="shared" si="3"/>
        <v>X</v>
      </c>
      <c r="N26" s="7" t="str">
        <v>BMI1</v>
      </c>
      <c r="O26" s="128" t="s">
        <v>6</v>
      </c>
      <c r="P26" s="25">
        <v>-1.28229047713762E-5</v>
      </c>
      <c r="Q26" s="24">
        <v>-2.9460539101850499E-4</v>
      </c>
      <c r="R26" s="25">
        <v>-6.8124116354443496E-5</v>
      </c>
      <c r="S26" s="25">
        <v>4.5480042984240399E-5</v>
      </c>
      <c r="T26" s="25">
        <v>-8.2151207115938407E-5</v>
      </c>
      <c r="U26" s="24">
        <v>3.5926496281900502E-3</v>
      </c>
      <c r="V26" s="24">
        <v>5.63416307318291E-4</v>
      </c>
      <c r="W26" s="25">
        <v>-2.3875881324521E-6</v>
      </c>
      <c r="X26" s="25">
        <v>-2.4080960370452302E-5</v>
      </c>
      <c r="Y26" s="25">
        <v>-3.5808169012163301E-5</v>
      </c>
      <c r="Z26" s="25">
        <v>8.2269476114795695E-5</v>
      </c>
      <c r="AA26" s="25">
        <v>4.7957638610991801E-5</v>
      </c>
      <c r="AB26" s="25">
        <v>9.9050911238787804E-5</v>
      </c>
      <c r="AC26" s="24">
        <v>1.1602393852218299E-4</v>
      </c>
      <c r="AD26" s="25">
        <v>6.5828737519092097E-5</v>
      </c>
      <c r="AE26" s="25">
        <v>-7.8533668974455504E-5</v>
      </c>
      <c r="AF26" s="25">
        <v>2.0558299760022599E-5</v>
      </c>
      <c r="AG26" s="25">
        <v>5.0387097760640197E-5</v>
      </c>
      <c r="AH26" s="24">
        <v>1.93356691103997E-4</v>
      </c>
      <c r="AI26" s="24">
        <v>2.20463537975441E-4</v>
      </c>
      <c r="AJ26" s="25">
        <v>6.6947562360688298E-5</v>
      </c>
      <c r="AK26" s="25">
        <v>0</v>
      </c>
      <c r="AL26" s="25">
        <v>1.65068406961301E-5</v>
      </c>
      <c r="AM26" s="25">
        <v>7.8083490286098495E-5</v>
      </c>
      <c r="AN26" s="24">
        <v>2.7789277750065399E-4</v>
      </c>
      <c r="AO26" s="24">
        <v>-3.5022368799307699E-4</v>
      </c>
      <c r="AP26" s="25">
        <v>0</v>
      </c>
      <c r="AQ26" s="25">
        <v>0</v>
      </c>
      <c r="AR26" s="24">
        <v>-1.06246624597902E-4</v>
      </c>
      <c r="AS26" s="25">
        <v>5.1630165821044503E-5</v>
      </c>
      <c r="AT26" s="25">
        <v>0</v>
      </c>
      <c r="AU26" s="24">
        <v>3.2601219605212E-4</v>
      </c>
      <c r="AV26" s="25">
        <v>3.1955864338371402E-6</v>
      </c>
      <c r="AW26" s="25">
        <v>-1.7008951109103199E-5</v>
      </c>
      <c r="AX26" s="25">
        <v>0</v>
      </c>
      <c r="AY26" s="25">
        <v>-6.3674204072128296E-5</v>
      </c>
      <c r="AZ26" s="24">
        <v>-1.10156394962803E-4</v>
      </c>
      <c r="BA26" s="25">
        <v>-1.94129312573132E-5</v>
      </c>
      <c r="BB26" s="25">
        <v>0</v>
      </c>
      <c r="BC26" s="25">
        <v>0</v>
      </c>
      <c r="BD26" s="25">
        <v>-3.3220917193931397E-5</v>
      </c>
      <c r="BE26" s="24">
        <v>-3.3373669850360799E-4</v>
      </c>
      <c r="BF26" s="25">
        <v>-2.4046722729999799E-5</v>
      </c>
      <c r="BG26" s="25">
        <v>0</v>
      </c>
      <c r="BH26" s="25">
        <v>4.7873952889460697E-5</v>
      </c>
      <c r="BI26" s="25">
        <v>5.4516319416515201E-6</v>
      </c>
      <c r="BJ26" s="25">
        <v>-3.1798230357301101E-5</v>
      </c>
      <c r="BK26" s="25">
        <v>1.4024117517294801E-6</v>
      </c>
      <c r="BL26" s="24">
        <v>-1.0915204423722401E-4</v>
      </c>
      <c r="BM26" s="25">
        <v>-3.0799133368944198E-6</v>
      </c>
      <c r="BN26" s="24">
        <v>-1.06426462407544E-4</v>
      </c>
      <c r="BO26" s="25">
        <v>2.35567445843079E-6</v>
      </c>
      <c r="BP26" s="25">
        <v>2.9900509007512997E-7</v>
      </c>
      <c r="BQ26" s="25">
        <v>-2.7582944818715801E-6</v>
      </c>
      <c r="BR26" s="25">
        <v>2.0343567568363599E-5</v>
      </c>
      <c r="BS26" s="24">
        <v>1.02690806774383E-4</v>
      </c>
      <c r="BT26" s="25">
        <v>-9.7215050590785098E-5</v>
      </c>
      <c r="BU26" s="25">
        <v>-4.8097883547148697E-5</v>
      </c>
      <c r="BV26" s="24">
        <v>-1.4193521574426801E-4</v>
      </c>
      <c r="BW26" s="25">
        <v>1.77736020642967E-5</v>
      </c>
      <c r="BX26" s="25">
        <v>8.5861815472329998E-7</v>
      </c>
      <c r="BY26" s="25">
        <v>3.8626628765811897E-5</v>
      </c>
      <c r="BZ26" s="25">
        <v>5.3534231493299403E-5</v>
      </c>
      <c r="CA26" s="25">
        <v>-4.0705331956300397E-5</v>
      </c>
      <c r="CB26" s="25">
        <v>-5.7509700844497804E-6</v>
      </c>
      <c r="CC26" s="25">
        <v>4.2524466566670596E-6</v>
      </c>
      <c r="CD26" s="24">
        <v>-1.2216724611221501E-4</v>
      </c>
      <c r="CE26" s="24">
        <v>4.9507780833980104E-4</v>
      </c>
      <c r="CF26" s="25">
        <v>3.8442549003453398E-5</v>
      </c>
      <c r="CG26" s="24">
        <v>-1.18368359914924E-4</v>
      </c>
      <c r="CH26" s="24">
        <v>4.7955842905016101E-4</v>
      </c>
      <c r="CI26" s="25">
        <v>-1.55922431005326E-5</v>
      </c>
      <c r="CJ26" s="24">
        <v>-2.9726173932040998E-3</v>
      </c>
      <c r="CK26" s="26">
        <v>2.7254348758874801E-4</v>
      </c>
    </row>
    <row r="27" spans="2:89" x14ac:dyDescent="0.25">
      <c r="B27" s="13"/>
      <c r="C27" s="12"/>
      <c r="E27" s="14"/>
      <c r="G27" s="205"/>
      <c r="H27" s="7" t="s">
        <v>8</v>
      </c>
      <c r="I27" s="22">
        <f>IF($C$26&gt;=25,1,0)</f>
        <v>1</v>
      </c>
      <c r="J27" s="23">
        <v>-0.142038184322449</v>
      </c>
      <c r="L27" s="7" t="str">
        <f t="shared" si="2"/>
        <v>X</v>
      </c>
      <c r="M27" s="7" t="str">
        <f t="shared" si="3"/>
        <v>X</v>
      </c>
      <c r="N27" s="7" t="str">
        <v>BMI2</v>
      </c>
      <c r="O27" s="128" t="s">
        <v>8</v>
      </c>
      <c r="P27" s="25">
        <v>1.5001741232299501E-6</v>
      </c>
      <c r="Q27" s="25">
        <v>-1.38105189767784E-5</v>
      </c>
      <c r="R27" s="25">
        <v>3.8733484752436898E-5</v>
      </c>
      <c r="S27" s="25">
        <v>-4.6855400953505997E-5</v>
      </c>
      <c r="T27" s="25">
        <v>8.9629122501404808E-6</v>
      </c>
      <c r="U27" s="24">
        <v>5.6341630731829198E-4</v>
      </c>
      <c r="V27" s="24">
        <v>1.4823761667016101E-3</v>
      </c>
      <c r="W27" s="24">
        <v>-8.3429582057570405E-4</v>
      </c>
      <c r="X27" s="25">
        <v>2.8815089628540502E-5</v>
      </c>
      <c r="Y27" s="25">
        <v>1.32309396330458E-5</v>
      </c>
      <c r="Z27" s="25">
        <v>-4.3593577963194801E-5</v>
      </c>
      <c r="AA27" s="24">
        <v>-1.10793627130578E-4</v>
      </c>
      <c r="AB27" s="25">
        <v>1.1768489254294199E-5</v>
      </c>
      <c r="AC27" s="25">
        <v>-3.5666344230722899E-5</v>
      </c>
      <c r="AD27" s="25">
        <v>-2.0460780288283999E-5</v>
      </c>
      <c r="AE27" s="24">
        <v>1.3270996464052E-4</v>
      </c>
      <c r="AF27" s="25">
        <v>6.0793771081423296E-6</v>
      </c>
      <c r="AG27" s="25">
        <v>-4.5486399900755899E-5</v>
      </c>
      <c r="AH27" s="24">
        <v>1.00639547161206E-4</v>
      </c>
      <c r="AI27" s="25">
        <v>5.4611938616485597E-5</v>
      </c>
      <c r="AJ27" s="25">
        <v>1.4192527752644501E-5</v>
      </c>
      <c r="AK27" s="25">
        <v>0</v>
      </c>
      <c r="AL27" s="25">
        <v>-1.2355780680921201E-6</v>
      </c>
      <c r="AM27" s="25">
        <v>-1.2328906203793299E-5</v>
      </c>
      <c r="AN27" s="25">
        <v>3.6871934852070999E-5</v>
      </c>
      <c r="AO27" s="25">
        <v>-2.7344607669152899E-5</v>
      </c>
      <c r="AP27" s="25">
        <v>0</v>
      </c>
      <c r="AQ27" s="25">
        <v>0</v>
      </c>
      <c r="AR27" s="25">
        <v>-4.6502978708718301E-6</v>
      </c>
      <c r="AS27" s="25">
        <v>-8.5294939077860003E-5</v>
      </c>
      <c r="AT27" s="25">
        <v>0</v>
      </c>
      <c r="AU27" s="24">
        <v>-3.1288919293966902E-4</v>
      </c>
      <c r="AV27" s="25">
        <v>-7.1465423401283998E-5</v>
      </c>
      <c r="AW27" s="24">
        <v>-1.04412694251519E-4</v>
      </c>
      <c r="AX27" s="25">
        <v>0</v>
      </c>
      <c r="AY27" s="24">
        <v>1.41728006843697E-4</v>
      </c>
      <c r="AZ27" s="24">
        <v>-3.1590574304596298E-4</v>
      </c>
      <c r="BA27" s="25">
        <v>-1.05403000645949E-5</v>
      </c>
      <c r="BB27" s="25">
        <v>0</v>
      </c>
      <c r="BC27" s="25">
        <v>0</v>
      </c>
      <c r="BD27" s="25">
        <v>5.5153974815686897E-5</v>
      </c>
      <c r="BE27" s="25">
        <v>-2.1932279431916499E-5</v>
      </c>
      <c r="BF27" s="25">
        <v>1.2186701311154999E-5</v>
      </c>
      <c r="BG27" s="25">
        <v>0</v>
      </c>
      <c r="BH27" s="25">
        <v>-4.3081797806848698E-5</v>
      </c>
      <c r="BI27" s="25">
        <v>4.7981260833666197E-7</v>
      </c>
      <c r="BJ27" s="25">
        <v>-2.7590745354917E-5</v>
      </c>
      <c r="BK27" s="25">
        <v>-2.9257013658148698E-6</v>
      </c>
      <c r="BL27" s="25">
        <v>-3.6251031033353102E-5</v>
      </c>
      <c r="BM27" s="25">
        <v>-2.5050835018918998E-7</v>
      </c>
      <c r="BN27" s="25">
        <v>5.3249180271158499E-5</v>
      </c>
      <c r="BO27" s="25">
        <v>2.5853526956256701E-6</v>
      </c>
      <c r="BP27" s="25">
        <v>3.5763484863272198E-7</v>
      </c>
      <c r="BQ27" s="25">
        <v>-1.5335699747526499E-6</v>
      </c>
      <c r="BR27" s="24">
        <v>1.2271175347499999E-4</v>
      </c>
      <c r="BS27" s="25">
        <v>5.7260246398302102E-5</v>
      </c>
      <c r="BT27" s="25">
        <v>9.2440693912363906E-6</v>
      </c>
      <c r="BU27" s="24">
        <v>1.0534440312881E-4</v>
      </c>
      <c r="BV27" s="24">
        <v>1.16284796971333E-4</v>
      </c>
      <c r="BW27" s="25">
        <v>-2.0224797651958198E-5</v>
      </c>
      <c r="BX27" s="25">
        <v>3.6808494125814401E-7</v>
      </c>
      <c r="BY27" s="25">
        <v>6.3999377778878401E-6</v>
      </c>
      <c r="BZ27" s="25">
        <v>5.30419611894107E-5</v>
      </c>
      <c r="CA27" s="25">
        <v>7.7376015147561996E-5</v>
      </c>
      <c r="CB27" s="25">
        <v>4.2131677831779001E-6</v>
      </c>
      <c r="CC27" s="25">
        <v>-5.3691646791162198E-7</v>
      </c>
      <c r="CD27" s="25">
        <v>6.5192733928895104E-6</v>
      </c>
      <c r="CE27" s="24">
        <v>-8.4193073844654996E-4</v>
      </c>
      <c r="CF27" s="25">
        <v>4.7631292449607498E-5</v>
      </c>
      <c r="CG27" s="24">
        <v>-1.0199604607456301E-4</v>
      </c>
      <c r="CH27" s="24">
        <v>3.6414099537179101E-4</v>
      </c>
      <c r="CI27" s="25">
        <v>-2.9848664489075701E-5</v>
      </c>
      <c r="CJ27" s="25">
        <v>-1.8444967879828701E-5</v>
      </c>
      <c r="CK27" s="26">
        <v>-1.67512586947042E-4</v>
      </c>
    </row>
    <row r="28" spans="2:89" x14ac:dyDescent="0.25">
      <c r="B28" s="13"/>
      <c r="C28" s="12"/>
      <c r="E28" s="14"/>
      <c r="G28" s="205"/>
      <c r="H28" s="7" t="s">
        <v>10</v>
      </c>
      <c r="I28" s="22">
        <f>IF($C$26&gt;=30,1,0)</f>
        <v>0</v>
      </c>
      <c r="J28" s="23">
        <v>1.40019171330037E-3</v>
      </c>
      <c r="L28" s="7" t="str">
        <f t="shared" si="2"/>
        <v>X</v>
      </c>
      <c r="M28" s="7" t="str">
        <f t="shared" si="3"/>
        <v>X</v>
      </c>
      <c r="N28" s="7" t="str">
        <v>BMI3</v>
      </c>
      <c r="O28" s="128" t="s">
        <v>10</v>
      </c>
      <c r="P28" s="25">
        <v>-1.4238637248227201E-6</v>
      </c>
      <c r="Q28" s="24">
        <v>-3.1522218137034202E-4</v>
      </c>
      <c r="R28" s="25">
        <v>-5.0816764682459398E-5</v>
      </c>
      <c r="S28" s="25">
        <v>-1.8139055527567201E-5</v>
      </c>
      <c r="T28" s="25">
        <v>3.1199800430578701E-5</v>
      </c>
      <c r="U28" s="25">
        <v>-2.3875881324451098E-6</v>
      </c>
      <c r="V28" s="24">
        <v>-8.3429582057570502E-4</v>
      </c>
      <c r="W28" s="24">
        <v>2.8273697826671201E-3</v>
      </c>
      <c r="X28" s="24">
        <v>-1.9136326367580601E-3</v>
      </c>
      <c r="Y28" s="25">
        <v>2.7469013818728399E-5</v>
      </c>
      <c r="Z28" s="24">
        <v>1.06852860303265E-4</v>
      </c>
      <c r="AA28" s="25">
        <v>4.6447130056194202E-6</v>
      </c>
      <c r="AB28" s="25">
        <v>-3.3471034972989198E-5</v>
      </c>
      <c r="AC28" s="24">
        <v>1.20624031193485E-4</v>
      </c>
      <c r="AD28" s="25">
        <v>3.0697198635559303E-5</v>
      </c>
      <c r="AE28" s="25">
        <v>6.9371740228189505E-5</v>
      </c>
      <c r="AF28" s="25">
        <v>3.6443890986282498E-5</v>
      </c>
      <c r="AG28" s="25">
        <v>1.1222502692438799E-5</v>
      </c>
      <c r="AH28" s="24">
        <v>-1.10892376618346E-4</v>
      </c>
      <c r="AI28" s="24">
        <v>-4.4602546723066102E-4</v>
      </c>
      <c r="AJ28" s="24">
        <v>3.8063750827365501E-4</v>
      </c>
      <c r="AK28" s="25">
        <v>0</v>
      </c>
      <c r="AL28" s="24">
        <v>1.9615814339837199E-4</v>
      </c>
      <c r="AM28" s="25">
        <v>-3.4296526329581201E-5</v>
      </c>
      <c r="AN28" s="25">
        <v>1.6041793663364902E-5</v>
      </c>
      <c r="AO28" s="25">
        <v>5.3749156345650703E-5</v>
      </c>
      <c r="AP28" s="25">
        <v>0</v>
      </c>
      <c r="AQ28" s="25">
        <v>0</v>
      </c>
      <c r="AR28" s="25">
        <v>6.3961405081740496E-5</v>
      </c>
      <c r="AS28" s="24">
        <v>2.02900920186785E-4</v>
      </c>
      <c r="AT28" s="25">
        <v>0</v>
      </c>
      <c r="AU28" s="25">
        <v>-4.0960135718213598E-5</v>
      </c>
      <c r="AV28" s="25">
        <v>-4.0998019283449101E-5</v>
      </c>
      <c r="AW28" s="25">
        <v>2.23190287808095E-5</v>
      </c>
      <c r="AX28" s="25">
        <v>0</v>
      </c>
      <c r="AY28" s="25">
        <v>1.96560891820581E-5</v>
      </c>
      <c r="AZ28" s="24">
        <v>-4.9592736679977204E-4</v>
      </c>
      <c r="BA28" s="25">
        <v>-3.8721556289829499E-5</v>
      </c>
      <c r="BB28" s="25">
        <v>0</v>
      </c>
      <c r="BC28" s="25">
        <v>0</v>
      </c>
      <c r="BD28" s="25">
        <v>-2.87793109409632E-5</v>
      </c>
      <c r="BE28" s="24">
        <v>-2.6283760696578599E-4</v>
      </c>
      <c r="BF28" s="25">
        <v>-5.3066578263167002E-5</v>
      </c>
      <c r="BG28" s="25">
        <v>0</v>
      </c>
      <c r="BH28" s="25">
        <v>6.0294583241896097E-6</v>
      </c>
      <c r="BI28" s="25">
        <v>-7.1006344630265795E-7</v>
      </c>
      <c r="BJ28" s="25">
        <v>4.52260559233661E-5</v>
      </c>
      <c r="BK28" s="25">
        <v>-3.2184061089803001E-7</v>
      </c>
      <c r="BL28" s="24">
        <v>-1.5689322130011101E-4</v>
      </c>
      <c r="BM28" s="25">
        <v>-7.4202392049771203E-6</v>
      </c>
      <c r="BN28" s="25">
        <v>-3.9075891143258098E-5</v>
      </c>
      <c r="BO28" s="25">
        <v>5.1036324291414599E-6</v>
      </c>
      <c r="BP28" s="25">
        <v>-1.4174020062372599E-6</v>
      </c>
      <c r="BQ28" s="25">
        <v>6.3286333833251399E-6</v>
      </c>
      <c r="BR28" s="24">
        <v>-1.02102029178183E-4</v>
      </c>
      <c r="BS28" s="25">
        <v>7.9159378875256803E-5</v>
      </c>
      <c r="BT28" s="24">
        <v>1.3881586282587499E-4</v>
      </c>
      <c r="BU28" s="24">
        <v>-1.51531538095441E-4</v>
      </c>
      <c r="BV28" s="25">
        <v>-4.3266603088044303E-5</v>
      </c>
      <c r="BW28" s="25">
        <v>1.89278143655118E-5</v>
      </c>
      <c r="BX28" s="25">
        <v>1.48374757667814E-6</v>
      </c>
      <c r="BY28" s="25">
        <v>7.9597342061758398E-5</v>
      </c>
      <c r="BZ28" s="25">
        <v>-4.4570208487231699E-5</v>
      </c>
      <c r="CA28" s="25">
        <v>7.2474004803736304E-5</v>
      </c>
      <c r="CB28" s="25">
        <v>5.1823732831392E-7</v>
      </c>
      <c r="CC28" s="25">
        <v>4.2986463581759504E-6</v>
      </c>
      <c r="CD28" s="24">
        <v>-2.56170519873388E-4</v>
      </c>
      <c r="CE28" s="24">
        <v>1.35915354668957E-3</v>
      </c>
      <c r="CF28" s="25">
        <v>-4.2470846735578501E-6</v>
      </c>
      <c r="CG28" s="24">
        <v>1.4771843428554101E-4</v>
      </c>
      <c r="CH28" s="25">
        <v>3.3120538304571501E-6</v>
      </c>
      <c r="CI28" s="24">
        <v>-1.29631780493822E-4</v>
      </c>
      <c r="CJ28" s="25">
        <v>1.6886713406040201E-6</v>
      </c>
      <c r="CK28" s="26">
        <v>1.84674369158207E-4</v>
      </c>
    </row>
    <row r="29" spans="2:89" x14ac:dyDescent="0.25">
      <c r="B29" s="13"/>
      <c r="C29" s="12"/>
      <c r="E29" s="14"/>
      <c r="G29" s="205"/>
      <c r="H29" s="7" t="s">
        <v>12</v>
      </c>
      <c r="I29" s="22">
        <f>IF($C$26&gt;=35,1,0)</f>
        <v>0</v>
      </c>
      <c r="J29" s="23">
        <v>3.1407319537456999E-2</v>
      </c>
      <c r="L29" s="7" t="str">
        <f t="shared" si="2"/>
        <v>X</v>
      </c>
      <c r="M29" s="7" t="str">
        <f t="shared" si="3"/>
        <v>X</v>
      </c>
      <c r="N29" s="7" t="str">
        <v>BMI4</v>
      </c>
      <c r="O29" s="128" t="s">
        <v>12</v>
      </c>
      <c r="P29" s="25">
        <v>4.6381900220864299E-6</v>
      </c>
      <c r="Q29" s="25">
        <v>-7.9002655519035199E-5</v>
      </c>
      <c r="R29" s="25">
        <v>-1.4205503295176601E-5</v>
      </c>
      <c r="S29" s="25">
        <v>2.2640427259069301E-5</v>
      </c>
      <c r="T29" s="25">
        <v>-7.7477218589342499E-5</v>
      </c>
      <c r="U29" s="25">
        <v>-2.4080960370464201E-5</v>
      </c>
      <c r="V29" s="25">
        <v>2.8815089628554E-5</v>
      </c>
      <c r="W29" s="24">
        <v>-1.9136326367580399E-3</v>
      </c>
      <c r="X29" s="24">
        <v>7.1495012749840702E-3</v>
      </c>
      <c r="Y29" s="24">
        <v>-4.8646279593597304E-3</v>
      </c>
      <c r="Z29" s="24">
        <v>1.3277293028891401E-4</v>
      </c>
      <c r="AA29" s="25">
        <v>-8.5974192421969594E-5</v>
      </c>
      <c r="AB29" s="25">
        <v>-4.7349475900581302E-5</v>
      </c>
      <c r="AC29" s="24">
        <v>-1.3337125692588001E-4</v>
      </c>
      <c r="AD29" s="25">
        <v>-5.8130771412057497E-5</v>
      </c>
      <c r="AE29" s="25">
        <v>-6.4933293488866304E-5</v>
      </c>
      <c r="AF29" s="25">
        <v>4.5067593496936703E-5</v>
      </c>
      <c r="AG29" s="25">
        <v>2.2261278831958198E-6</v>
      </c>
      <c r="AH29" s="24">
        <v>2.1762656208589799E-4</v>
      </c>
      <c r="AI29" s="24">
        <v>1.16577421261929E-4</v>
      </c>
      <c r="AJ29" s="24">
        <v>6.5282454357970705E-4</v>
      </c>
      <c r="AK29" s="25">
        <v>0</v>
      </c>
      <c r="AL29" s="25">
        <v>6.1736779985964197E-5</v>
      </c>
      <c r="AM29" s="25">
        <v>1.6933177560259399E-5</v>
      </c>
      <c r="AN29" s="25">
        <v>1.9249597029711301E-5</v>
      </c>
      <c r="AO29" s="24">
        <v>2.1008499508688201E-4</v>
      </c>
      <c r="AP29" s="25">
        <v>0</v>
      </c>
      <c r="AQ29" s="25">
        <v>0</v>
      </c>
      <c r="AR29" s="24">
        <v>-5.4869699834615303E-4</v>
      </c>
      <c r="AS29" s="24">
        <v>-4.2181873580014398E-4</v>
      </c>
      <c r="AT29" s="25">
        <v>0</v>
      </c>
      <c r="AU29" s="24">
        <v>1.4856088092458201E-4</v>
      </c>
      <c r="AV29" s="25">
        <v>-5.6159882824290304E-7</v>
      </c>
      <c r="AW29" s="25">
        <v>-4.2032190350699999E-5</v>
      </c>
      <c r="AX29" s="25">
        <v>0</v>
      </c>
      <c r="AY29" s="24">
        <v>-8.8900523989258497E-4</v>
      </c>
      <c r="AZ29" s="24">
        <v>-5.8540480190521701E-4</v>
      </c>
      <c r="BA29" s="25">
        <v>5.3830204230726797E-5</v>
      </c>
      <c r="BB29" s="25">
        <v>0</v>
      </c>
      <c r="BC29" s="25">
        <v>0</v>
      </c>
      <c r="BD29" s="25">
        <v>-5.9596081595559001E-5</v>
      </c>
      <c r="BE29" s="24">
        <v>4.6248770096409301E-4</v>
      </c>
      <c r="BF29" s="24">
        <v>1.0201886466691301E-4</v>
      </c>
      <c r="BG29" s="25">
        <v>0</v>
      </c>
      <c r="BH29" s="25">
        <v>8.1198974597331797E-5</v>
      </c>
      <c r="BI29" s="25">
        <v>-3.8759227495386899E-6</v>
      </c>
      <c r="BJ29" s="25">
        <v>2.4768919204932199E-5</v>
      </c>
      <c r="BK29" s="25">
        <v>7.1875164750039598E-6</v>
      </c>
      <c r="BL29" s="24">
        <v>3.51124560235681E-4</v>
      </c>
      <c r="BM29" s="25">
        <v>-9.7908011906865208E-6</v>
      </c>
      <c r="BN29" s="25">
        <v>3.8006452118630899E-5</v>
      </c>
      <c r="BO29" s="25">
        <v>7.12352680041635E-6</v>
      </c>
      <c r="BP29" s="25">
        <v>7.7074771939961803E-6</v>
      </c>
      <c r="BQ29" s="25">
        <v>-2.81126527112533E-6</v>
      </c>
      <c r="BR29" s="24">
        <v>3.0889269671223799E-4</v>
      </c>
      <c r="BS29" s="24">
        <v>-6.1903911746320804E-4</v>
      </c>
      <c r="BT29" s="24">
        <v>1.03834374779348E-4</v>
      </c>
      <c r="BU29" s="25">
        <v>2.2407947961523001E-5</v>
      </c>
      <c r="BV29" s="25">
        <v>5.8948388059875899E-5</v>
      </c>
      <c r="BW29" s="25">
        <v>2.0545137327313001E-5</v>
      </c>
      <c r="BX29" s="25">
        <v>-8.6994740677712196E-7</v>
      </c>
      <c r="BY29" s="25">
        <v>3.6940554364686401E-5</v>
      </c>
      <c r="BZ29" s="25">
        <v>-1.5358299139984299E-5</v>
      </c>
      <c r="CA29" s="25">
        <v>-7.2848816381103105E-5</v>
      </c>
      <c r="CB29" s="25">
        <v>-2.67614011300591E-6</v>
      </c>
      <c r="CC29" s="25">
        <v>9.5065017173069799E-7</v>
      </c>
      <c r="CD29" s="24">
        <v>1.2425364607108501E-4</v>
      </c>
      <c r="CE29" s="24">
        <v>-5.3112136567572501E-4</v>
      </c>
      <c r="CF29" s="25">
        <v>-2.7743689478192799E-5</v>
      </c>
      <c r="CG29" s="24">
        <v>-2.2274016479614101E-4</v>
      </c>
      <c r="CH29" s="25">
        <v>9.6975760428340195E-5</v>
      </c>
      <c r="CI29" s="24">
        <v>-2.9830803258889798E-3</v>
      </c>
      <c r="CJ29" s="24">
        <v>-2.13253448022637E-4</v>
      </c>
      <c r="CK29" s="26">
        <v>-5.59748683011541E-3</v>
      </c>
    </row>
    <row r="30" spans="2:89" x14ac:dyDescent="0.25">
      <c r="B30" s="13"/>
      <c r="C30" s="12"/>
      <c r="E30" s="14"/>
      <c r="G30" s="206"/>
      <c r="H30" s="7" t="s">
        <v>14</v>
      </c>
      <c r="I30" s="22">
        <f>IF($C$26&gt;=40,1,0)</f>
        <v>0</v>
      </c>
      <c r="J30" s="23">
        <v>0.17948023690468101</v>
      </c>
      <c r="L30" s="7" t="str">
        <f t="shared" si="2"/>
        <v>X</v>
      </c>
      <c r="M30" s="7" t="str">
        <f t="shared" si="3"/>
        <v>X</v>
      </c>
      <c r="N30" s="7" t="str">
        <v>BMI5</v>
      </c>
      <c r="O30" s="128" t="s">
        <v>14</v>
      </c>
      <c r="P30" s="25">
        <v>-2.0882524463029499E-6</v>
      </c>
      <c r="Q30" s="24">
        <v>-3.4466312655846601E-4</v>
      </c>
      <c r="R30" s="25">
        <v>5.1243573878922997E-5</v>
      </c>
      <c r="S30" s="25">
        <v>2.5495648415966301E-5</v>
      </c>
      <c r="T30" s="24">
        <v>-1.0317597704048E-4</v>
      </c>
      <c r="U30" s="25">
        <v>-3.5808169012161498E-5</v>
      </c>
      <c r="V30" s="25">
        <v>1.3230939633040901E-5</v>
      </c>
      <c r="W30" s="25">
        <v>2.7469013818725001E-5</v>
      </c>
      <c r="X30" s="24">
        <v>-4.8646279593597399E-3</v>
      </c>
      <c r="Y30" s="24">
        <v>1.38738525464909E-2</v>
      </c>
      <c r="Z30" s="25">
        <v>-8.2708082089830798E-6</v>
      </c>
      <c r="AA30" s="24">
        <v>1.3699871173753801E-4</v>
      </c>
      <c r="AB30" s="25">
        <v>-3.1965473822043297E-5</v>
      </c>
      <c r="AC30" s="25">
        <v>-4.2617753285338602E-5</v>
      </c>
      <c r="AD30" s="25">
        <v>9.5272136709685298E-5</v>
      </c>
      <c r="AE30" s="25">
        <v>-4.7847333259726799E-5</v>
      </c>
      <c r="AF30" s="25">
        <v>-4.7663792602179203E-5</v>
      </c>
      <c r="AG30" s="25">
        <v>4.6404319868632197E-5</v>
      </c>
      <c r="AH30" s="25">
        <v>-3.3221608281638498E-5</v>
      </c>
      <c r="AI30" s="24">
        <v>-6.0145955633558398E-4</v>
      </c>
      <c r="AJ30" s="24">
        <v>-8.4511015508443395E-4</v>
      </c>
      <c r="AK30" s="25">
        <v>0</v>
      </c>
      <c r="AL30" s="24">
        <v>1.58218528948182E-4</v>
      </c>
      <c r="AM30" s="24">
        <v>-1.4608764997471301E-4</v>
      </c>
      <c r="AN30" s="25">
        <v>-1.1182803688643199E-5</v>
      </c>
      <c r="AO30" s="25">
        <v>6.9024950120175402E-5</v>
      </c>
      <c r="AP30" s="25">
        <v>0</v>
      </c>
      <c r="AQ30" s="25">
        <v>0</v>
      </c>
      <c r="AR30" s="24">
        <v>2.6609986616079001E-4</v>
      </c>
      <c r="AS30" s="24">
        <v>4.3928137155687302E-4</v>
      </c>
      <c r="AT30" s="25">
        <v>0</v>
      </c>
      <c r="AU30" s="25">
        <v>-8.8831850941756597E-5</v>
      </c>
      <c r="AV30" s="25">
        <v>-7.1961698292547196E-5</v>
      </c>
      <c r="AW30" s="25">
        <v>6.1930231881419907E-5</v>
      </c>
      <c r="AX30" s="25">
        <v>0</v>
      </c>
      <c r="AY30" s="24">
        <v>-4.5674843298267297E-4</v>
      </c>
      <c r="AZ30" s="24">
        <v>-5.3507765989545904E-4</v>
      </c>
      <c r="BA30" s="25">
        <v>7.8746195542086898E-5</v>
      </c>
      <c r="BB30" s="25">
        <v>0</v>
      </c>
      <c r="BC30" s="25">
        <v>0</v>
      </c>
      <c r="BD30" s="24">
        <v>1.2219963879000901E-4</v>
      </c>
      <c r="BE30" s="25">
        <v>4.8067114530961401E-5</v>
      </c>
      <c r="BF30" s="25">
        <v>-4.2356342166819202E-6</v>
      </c>
      <c r="BG30" s="25">
        <v>0</v>
      </c>
      <c r="BH30" s="25">
        <v>-6.6813118696183201E-6</v>
      </c>
      <c r="BI30" s="25">
        <v>-1.07559270587176E-6</v>
      </c>
      <c r="BJ30" s="25">
        <v>8.8107388633234604E-5</v>
      </c>
      <c r="BK30" s="25">
        <v>1.6976137028308E-6</v>
      </c>
      <c r="BL30" s="24">
        <v>3.1789200259053901E-4</v>
      </c>
      <c r="BM30" s="25">
        <v>1.3229870380845E-5</v>
      </c>
      <c r="BN30" s="24">
        <v>2.2726628129966301E-4</v>
      </c>
      <c r="BO30" s="25">
        <v>5.8266813764401901E-6</v>
      </c>
      <c r="BP30" s="25">
        <v>-3.0233082692103502E-6</v>
      </c>
      <c r="BQ30" s="25">
        <v>1.06762945008205E-5</v>
      </c>
      <c r="BR30" s="24">
        <v>-1.87716863708348E-4</v>
      </c>
      <c r="BS30" s="24">
        <v>-1.7626059272470599E-3</v>
      </c>
      <c r="BT30" s="25">
        <v>-2.6778116632210298E-5</v>
      </c>
      <c r="BU30" s="24">
        <v>-1.3912451071167799E-4</v>
      </c>
      <c r="BV30" s="24">
        <v>1.1581634580889599E-4</v>
      </c>
      <c r="BW30" s="25">
        <v>-2.3542129512468901E-5</v>
      </c>
      <c r="BX30" s="25">
        <v>1.5293579982352799E-6</v>
      </c>
      <c r="BY30" s="25">
        <v>-3.1939801550454503E-5</v>
      </c>
      <c r="BZ30" s="24">
        <v>1.42639296641217E-4</v>
      </c>
      <c r="CA30" s="25">
        <v>-8.7417681304044004E-5</v>
      </c>
      <c r="CB30" s="25">
        <v>1.3553857949932401E-6</v>
      </c>
      <c r="CC30" s="25">
        <v>3.8481788972446704E-6</v>
      </c>
      <c r="CD30" s="25">
        <v>-8.3406492896807198E-5</v>
      </c>
      <c r="CE30" s="24">
        <v>-3.21489569211517E-4</v>
      </c>
      <c r="CF30" s="24">
        <v>-2.3801221500357401E-4</v>
      </c>
      <c r="CG30" s="25">
        <v>-3.3268010026599201E-5</v>
      </c>
      <c r="CH30" s="25">
        <v>5.4705479614999699E-6</v>
      </c>
      <c r="CI30" s="24">
        <v>-1.62893355366844E-3</v>
      </c>
      <c r="CJ30" s="24">
        <v>1.51707878291144E-4</v>
      </c>
      <c r="CK30" s="26">
        <v>4.62729522683639E-3</v>
      </c>
    </row>
    <row r="31" spans="2:89" x14ac:dyDescent="0.25">
      <c r="B31" s="13" t="s">
        <v>67</v>
      </c>
      <c r="C31" s="1">
        <f>INDEX(Input_Cases!$B:$C,MATCH('GS Female Homo'!$B31,Input_Cases!$B:$B,0),2)</f>
        <v>90</v>
      </c>
      <c r="E31" s="14"/>
      <c r="G31" s="204" t="s">
        <v>293</v>
      </c>
      <c r="H31" s="7" t="s">
        <v>16</v>
      </c>
      <c r="I31" s="22">
        <f>IF(OR($C$31&lt;90,$C$32&lt;60),1,0)</f>
        <v>0</v>
      </c>
      <c r="J31" s="23">
        <v>0.15084744703288699</v>
      </c>
      <c r="L31" s="7" t="str">
        <f t="shared" si="2"/>
        <v>X</v>
      </c>
      <c r="M31" s="7" t="str">
        <f t="shared" si="3"/>
        <v>X</v>
      </c>
      <c r="N31" s="7" t="str">
        <v>BP1</v>
      </c>
      <c r="O31" s="128" t="s">
        <v>16</v>
      </c>
      <c r="P31" s="25">
        <v>-8.0327293327185697E-6</v>
      </c>
      <c r="Q31" s="25">
        <v>2.1090934370743501E-6</v>
      </c>
      <c r="R31" s="25">
        <v>2.3089487722983499E-5</v>
      </c>
      <c r="S31" s="25">
        <v>-2.6513939596922201E-5</v>
      </c>
      <c r="T31" s="25">
        <v>-2.8047478400448001E-5</v>
      </c>
      <c r="U31" s="25">
        <v>8.2269476114797295E-5</v>
      </c>
      <c r="V31" s="25">
        <v>-4.35935779631923E-5</v>
      </c>
      <c r="W31" s="24">
        <v>1.06852860303274E-4</v>
      </c>
      <c r="X31" s="24">
        <v>1.3277293028890301E-4</v>
      </c>
      <c r="Y31" s="25">
        <v>-8.2708082089558799E-6</v>
      </c>
      <c r="Z31" s="24">
        <v>5.1195045614367898E-3</v>
      </c>
      <c r="AA31" s="24">
        <v>7.50234541749835E-4</v>
      </c>
      <c r="AB31" s="24">
        <v>1.3010205835281601E-4</v>
      </c>
      <c r="AC31" s="25">
        <v>8.2199788985293606E-5</v>
      </c>
      <c r="AD31" s="25">
        <v>-4.7452817779680899E-5</v>
      </c>
      <c r="AE31" s="25">
        <v>3.5728709837374502E-5</v>
      </c>
      <c r="AF31" s="25">
        <v>2.4287531238103901E-5</v>
      </c>
      <c r="AG31" s="25">
        <v>3.5706827429809097E-5</v>
      </c>
      <c r="AH31" s="24">
        <v>1.96919556603805E-4</v>
      </c>
      <c r="AI31" s="24">
        <v>-4.3281924702116099E-4</v>
      </c>
      <c r="AJ31" s="24">
        <v>3.3989111585305403E-4</v>
      </c>
      <c r="AK31" s="25">
        <v>0</v>
      </c>
      <c r="AL31" s="24">
        <v>2.0993393568872001E-4</v>
      </c>
      <c r="AM31" s="25">
        <v>-5.1939161386115299E-5</v>
      </c>
      <c r="AN31" s="25">
        <v>2.8589455043405201E-6</v>
      </c>
      <c r="AO31" s="24">
        <v>3.5983580889614503E-4</v>
      </c>
      <c r="AP31" s="25">
        <v>0</v>
      </c>
      <c r="AQ31" s="25">
        <v>0</v>
      </c>
      <c r="AR31" s="24">
        <v>1.4183887350644199E-4</v>
      </c>
      <c r="AS31" s="24">
        <v>1.14098104180849E-4</v>
      </c>
      <c r="AT31" s="25">
        <v>0</v>
      </c>
      <c r="AU31" s="25">
        <v>-5.6757958874939701E-5</v>
      </c>
      <c r="AV31" s="24">
        <v>1.27697678391686E-4</v>
      </c>
      <c r="AW31" s="24">
        <v>-4.2362798923770102E-4</v>
      </c>
      <c r="AX31" s="25">
        <v>0</v>
      </c>
      <c r="AY31" s="24">
        <v>-1.05728041764181E-4</v>
      </c>
      <c r="AZ31" s="24">
        <v>-1.0461643165082101E-4</v>
      </c>
      <c r="BA31" s="25">
        <v>2.2083505423477801E-5</v>
      </c>
      <c r="BB31" s="25">
        <v>0</v>
      </c>
      <c r="BC31" s="25">
        <v>0</v>
      </c>
      <c r="BD31" s="25">
        <v>-2.64809128310576E-5</v>
      </c>
      <c r="BE31" s="24">
        <v>-8.6509522541773902E-4</v>
      </c>
      <c r="BF31" s="25">
        <v>2.8493043920477101E-5</v>
      </c>
      <c r="BG31" s="25">
        <v>0</v>
      </c>
      <c r="BH31" s="25">
        <v>3.8135766141870899E-5</v>
      </c>
      <c r="BI31" s="25">
        <v>-5.7923635731572302E-6</v>
      </c>
      <c r="BJ31" s="25">
        <v>-4.9793143386772598E-5</v>
      </c>
      <c r="BK31" s="25">
        <v>1.3725298008585701E-6</v>
      </c>
      <c r="BL31" s="25">
        <v>1.34909029431785E-5</v>
      </c>
      <c r="BM31" s="25">
        <v>-1.14074365906602E-5</v>
      </c>
      <c r="BN31" s="24">
        <v>-1.6337572037351301E-4</v>
      </c>
      <c r="BO31" s="25">
        <v>1.6677134512439299E-6</v>
      </c>
      <c r="BP31" s="25">
        <v>-3.1255584513486899E-6</v>
      </c>
      <c r="BQ31" s="25">
        <v>4.1740073677038601E-6</v>
      </c>
      <c r="BR31" s="24">
        <v>1.0940401598161401E-4</v>
      </c>
      <c r="BS31" s="25">
        <v>8.0332142179688801E-5</v>
      </c>
      <c r="BT31" s="24">
        <v>3.44048588402823E-4</v>
      </c>
      <c r="BU31" s="25">
        <v>9.5038979370330298E-5</v>
      </c>
      <c r="BV31" s="24">
        <v>3.7579077767592299E-4</v>
      </c>
      <c r="BW31" s="24">
        <v>1.67582830079547E-4</v>
      </c>
      <c r="BX31" s="25">
        <v>3.07573097852838E-6</v>
      </c>
      <c r="BY31" s="25">
        <v>3.8651832783550398E-5</v>
      </c>
      <c r="BZ31" s="25">
        <v>-1.8537665244467601E-5</v>
      </c>
      <c r="CA31" s="24">
        <v>-1.8131578971575899E-4</v>
      </c>
      <c r="CB31" s="25">
        <v>1.52190658479355E-7</v>
      </c>
      <c r="CC31" s="25">
        <v>-5.5669278940468799E-7</v>
      </c>
      <c r="CD31" s="24">
        <v>1.3080538038311401E-4</v>
      </c>
      <c r="CE31" s="24">
        <v>1.14095878237747E-3</v>
      </c>
      <c r="CF31" s="24">
        <v>1.16075163865335E-4</v>
      </c>
      <c r="CG31" s="25">
        <v>-9.4902143215395903E-5</v>
      </c>
      <c r="CH31" s="24">
        <v>7.3044910848518805E-4</v>
      </c>
      <c r="CI31" s="24">
        <v>-4.7018916844984802E-3</v>
      </c>
      <c r="CJ31" s="24">
        <v>-9.3991570388432001E-4</v>
      </c>
      <c r="CK31" s="26">
        <v>5.9445906964681998E-4</v>
      </c>
    </row>
    <row r="32" spans="2:89" x14ac:dyDescent="0.25">
      <c r="B32" s="13" t="s">
        <v>68</v>
      </c>
      <c r="C32" s="1">
        <f>INDEX(Input_Cases!$B:$C,MATCH('GS Female Homo'!$B32,Input_Cases!$B:$B,0),2)</f>
        <v>70</v>
      </c>
      <c r="E32" s="14"/>
      <c r="G32" s="205"/>
      <c r="H32" s="7" t="s">
        <v>18</v>
      </c>
      <c r="I32" s="22">
        <f>IF(OR($C$31&gt;120,$C$32&gt;80),1,0)</f>
        <v>0</v>
      </c>
      <c r="J32" s="23">
        <v>-0.29379629870180901</v>
      </c>
      <c r="L32" s="7" t="str">
        <f t="shared" si="2"/>
        <v>X</v>
      </c>
      <c r="M32" s="7" t="str">
        <f t="shared" si="3"/>
        <v>X</v>
      </c>
      <c r="N32" s="7" t="str">
        <v>BP2</v>
      </c>
      <c r="O32" s="128" t="s">
        <v>18</v>
      </c>
      <c r="P32" s="25">
        <v>-1.55052280581939E-5</v>
      </c>
      <c r="Q32" s="24">
        <v>1.6390641019046299E-4</v>
      </c>
      <c r="R32" s="25">
        <v>1.7336165786302998E-5</v>
      </c>
      <c r="S32" s="25">
        <v>-4.8810344716771697E-5</v>
      </c>
      <c r="T32" s="25">
        <v>-1.3737719744640801E-6</v>
      </c>
      <c r="U32" s="25">
        <v>4.79576386110181E-5</v>
      </c>
      <c r="V32" s="24">
        <v>-1.1079362713058099E-4</v>
      </c>
      <c r="W32" s="25">
        <v>4.6447130056203299E-6</v>
      </c>
      <c r="X32" s="25">
        <v>-8.59741924219407E-5</v>
      </c>
      <c r="Y32" s="24">
        <v>1.36998711737526E-4</v>
      </c>
      <c r="Z32" s="24">
        <v>7.5023454174983695E-4</v>
      </c>
      <c r="AA32" s="24">
        <v>2.5540988630683198E-3</v>
      </c>
      <c r="AB32" s="24">
        <v>-5.6485325346216297E-4</v>
      </c>
      <c r="AC32" s="25">
        <v>7.4184756947170502E-6</v>
      </c>
      <c r="AD32" s="25">
        <v>6.8856361631214897E-6</v>
      </c>
      <c r="AE32" s="25">
        <v>9.7468485402882706E-6</v>
      </c>
      <c r="AF32" s="25">
        <v>-5.2837427837345598E-5</v>
      </c>
      <c r="AG32" s="25">
        <v>-1.31887300523166E-5</v>
      </c>
      <c r="AH32" s="25">
        <v>1.09072113014105E-6</v>
      </c>
      <c r="AI32" s="24">
        <v>2.28854265882599E-3</v>
      </c>
      <c r="AJ32" s="24">
        <v>2.1089334353169501E-4</v>
      </c>
      <c r="AK32" s="25">
        <v>0</v>
      </c>
      <c r="AL32" s="25">
        <v>2.21573722008065E-5</v>
      </c>
      <c r="AM32" s="25">
        <v>-1.81016018994118E-5</v>
      </c>
      <c r="AN32" s="25">
        <v>3.2869877607401403E-5</v>
      </c>
      <c r="AO32" s="25">
        <v>-4.60067829270162E-5</v>
      </c>
      <c r="AP32" s="25">
        <v>0</v>
      </c>
      <c r="AQ32" s="25">
        <v>0</v>
      </c>
      <c r="AR32" s="25">
        <v>4.8288672149219498E-5</v>
      </c>
      <c r="AS32" s="25">
        <v>6.0812660040249297E-5</v>
      </c>
      <c r="AT32" s="25">
        <v>0</v>
      </c>
      <c r="AU32" s="24">
        <v>-4.1288395250814599E-4</v>
      </c>
      <c r="AV32" s="25">
        <v>2.6538025390275601E-5</v>
      </c>
      <c r="AW32" s="24">
        <v>-1.36758561069894E-4</v>
      </c>
      <c r="AX32" s="25">
        <v>0</v>
      </c>
      <c r="AY32" s="24">
        <v>-3.2941592165519699E-4</v>
      </c>
      <c r="AZ32" s="24">
        <v>-1.14950801062682E-3</v>
      </c>
      <c r="BA32" s="25">
        <v>1.92967685576828E-5</v>
      </c>
      <c r="BB32" s="25">
        <v>0</v>
      </c>
      <c r="BC32" s="25">
        <v>0</v>
      </c>
      <c r="BD32" s="24">
        <v>1.38988148862103E-4</v>
      </c>
      <c r="BE32" s="25">
        <v>-9.9747567299176106E-5</v>
      </c>
      <c r="BF32" s="25">
        <v>4.9476090254536502E-5</v>
      </c>
      <c r="BG32" s="25">
        <v>0</v>
      </c>
      <c r="BH32" s="25">
        <v>5.1308123078039701E-5</v>
      </c>
      <c r="BI32" s="25">
        <v>-2.6677047209401501E-7</v>
      </c>
      <c r="BJ32" s="25">
        <v>8.5644818494325097E-7</v>
      </c>
      <c r="BK32" s="25">
        <v>5.4633800200176098E-6</v>
      </c>
      <c r="BL32" s="24">
        <v>-1.04399779757727E-4</v>
      </c>
      <c r="BM32" s="25">
        <v>-3.3494816950951701E-6</v>
      </c>
      <c r="BN32" s="25">
        <v>1.96478624683426E-5</v>
      </c>
      <c r="BO32" s="25">
        <v>1.46534932878478E-5</v>
      </c>
      <c r="BP32" s="25">
        <v>-1.8020182023872499E-6</v>
      </c>
      <c r="BQ32" s="25">
        <v>-8.1250088501790203E-6</v>
      </c>
      <c r="BR32" s="25">
        <v>-1.5651650947455101E-5</v>
      </c>
      <c r="BS32" s="24">
        <v>2.28509019908731E-4</v>
      </c>
      <c r="BT32" s="25">
        <v>2.9189868697619899E-5</v>
      </c>
      <c r="BU32" s="24">
        <v>-1.8044422745908101E-4</v>
      </c>
      <c r="BV32" s="25">
        <v>1.6894532814523399E-5</v>
      </c>
      <c r="BW32" s="24">
        <v>1.07030318222539E-4</v>
      </c>
      <c r="BX32" s="25">
        <v>1.7337819360301501E-6</v>
      </c>
      <c r="BY32" s="25">
        <v>3.7883088623236601E-5</v>
      </c>
      <c r="BZ32" s="25">
        <v>4.02686223296995E-5</v>
      </c>
      <c r="CA32" s="25">
        <v>-3.02471500360813E-5</v>
      </c>
      <c r="CB32" s="25">
        <v>5.1055444968528496E-6</v>
      </c>
      <c r="CC32" s="25">
        <v>-1.9262026680631101E-6</v>
      </c>
      <c r="CD32" s="24">
        <v>-4.3099141230491702E-4</v>
      </c>
      <c r="CE32" s="24">
        <v>-1.2745052241505499E-4</v>
      </c>
      <c r="CF32" s="24">
        <v>-2.0685325253424502E-3</v>
      </c>
      <c r="CG32" s="25">
        <v>4.3682161657382799E-6</v>
      </c>
      <c r="CH32" s="24">
        <v>1.3349817665760299E-3</v>
      </c>
      <c r="CI32" s="24">
        <v>1.89094741559468E-4</v>
      </c>
      <c r="CJ32" s="24">
        <v>-2.8015765925478901E-4</v>
      </c>
      <c r="CK32" s="27">
        <v>9.2096281389560504E-5</v>
      </c>
    </row>
    <row r="33" spans="2:89" x14ac:dyDescent="0.25">
      <c r="B33" s="13"/>
      <c r="C33" s="12"/>
      <c r="E33" s="14"/>
      <c r="G33" s="205"/>
      <c r="H33" s="7" t="s">
        <v>20</v>
      </c>
      <c r="I33" s="22">
        <f>IF(OR($C$31&gt;140,$C$32&gt;90),1,0)</f>
        <v>0</v>
      </c>
      <c r="J33" s="23">
        <v>-7.5544430968705004E-3</v>
      </c>
      <c r="L33" s="7" t="str">
        <f t="shared" si="2"/>
        <v>X</v>
      </c>
      <c r="M33" s="7" t="str">
        <f t="shared" si="3"/>
        <v>X</v>
      </c>
      <c r="N33" s="7" t="str">
        <v>BP3</v>
      </c>
      <c r="O33" s="128" t="s">
        <v>20</v>
      </c>
      <c r="P33" s="25">
        <v>-6.5794093827573902E-6</v>
      </c>
      <c r="Q33" s="25">
        <v>-5.3885715286621698E-5</v>
      </c>
      <c r="R33" s="25">
        <v>4.65846489907816E-5</v>
      </c>
      <c r="S33" s="25">
        <v>-1.7719048618505899E-6</v>
      </c>
      <c r="T33" s="25">
        <v>-5.28648607823417E-5</v>
      </c>
      <c r="U33" s="25">
        <v>9.9050911238783196E-5</v>
      </c>
      <c r="V33" s="25">
        <v>1.17684892542963E-5</v>
      </c>
      <c r="W33" s="25">
        <v>-3.3471034972987002E-5</v>
      </c>
      <c r="X33" s="25">
        <v>-4.7349475900591399E-5</v>
      </c>
      <c r="Y33" s="25">
        <v>-3.1965473822048901E-5</v>
      </c>
      <c r="Z33" s="24">
        <v>1.30102058352813E-4</v>
      </c>
      <c r="AA33" s="24">
        <v>-5.6485325346216904E-4</v>
      </c>
      <c r="AB33" s="24">
        <v>1.47126162010827E-3</v>
      </c>
      <c r="AC33" s="24">
        <v>-8.0674927371578403E-4</v>
      </c>
      <c r="AD33" s="25">
        <v>1.03431987291549E-5</v>
      </c>
      <c r="AE33" s="25">
        <v>-6.3092028719355194E-5</v>
      </c>
      <c r="AF33" s="25">
        <v>-6.1438765313494398E-5</v>
      </c>
      <c r="AG33" s="25">
        <v>1.26552241627483E-5</v>
      </c>
      <c r="AH33" s="24">
        <v>1.13868741186611E-4</v>
      </c>
      <c r="AI33" s="24">
        <v>-1.5747295664992101E-4</v>
      </c>
      <c r="AJ33" s="24">
        <v>-2.16080317734778E-4</v>
      </c>
      <c r="AK33" s="25">
        <v>0</v>
      </c>
      <c r="AL33" s="25">
        <v>9.3178611490925503E-5</v>
      </c>
      <c r="AM33" s="25">
        <v>-2.7243482564905702E-6</v>
      </c>
      <c r="AN33" s="25">
        <v>1.7914253578188702E-5</v>
      </c>
      <c r="AO33" s="25">
        <v>-5.6222891044436401E-5</v>
      </c>
      <c r="AP33" s="25">
        <v>0</v>
      </c>
      <c r="AQ33" s="25">
        <v>0</v>
      </c>
      <c r="AR33" s="24">
        <v>1.59651060201734E-4</v>
      </c>
      <c r="AS33" s="25">
        <v>9.9468759711329907E-6</v>
      </c>
      <c r="AT33" s="25">
        <v>0</v>
      </c>
      <c r="AU33" s="24">
        <v>-1.11072865394238E-4</v>
      </c>
      <c r="AV33" s="25">
        <v>1.5277990557948701E-5</v>
      </c>
      <c r="AW33" s="24">
        <v>1.0476936098945199E-4</v>
      </c>
      <c r="AX33" s="25">
        <v>0</v>
      </c>
      <c r="AY33" s="24">
        <v>-2.2077848337612399E-4</v>
      </c>
      <c r="AZ33" s="25">
        <v>-6.82131099705686E-5</v>
      </c>
      <c r="BA33" s="25">
        <v>-6.46097671696853E-5</v>
      </c>
      <c r="BB33" s="25">
        <v>0</v>
      </c>
      <c r="BC33" s="25">
        <v>0</v>
      </c>
      <c r="BD33" s="25">
        <v>-8.1842512433065395E-6</v>
      </c>
      <c r="BE33" s="24">
        <v>1.2059866894993401E-4</v>
      </c>
      <c r="BF33" s="25">
        <v>-4.2782857868708299E-5</v>
      </c>
      <c r="BG33" s="25">
        <v>0</v>
      </c>
      <c r="BH33" s="25">
        <v>-5.5179863654975201E-5</v>
      </c>
      <c r="BI33" s="25">
        <v>1.17846544855919E-6</v>
      </c>
      <c r="BJ33" s="25">
        <v>-1.4428757447231399E-5</v>
      </c>
      <c r="BK33" s="25">
        <v>3.6800678926247301E-6</v>
      </c>
      <c r="BL33" s="25">
        <v>2.4929981151451901E-5</v>
      </c>
      <c r="BM33" s="25">
        <v>4.0834096333621602E-6</v>
      </c>
      <c r="BN33" s="25">
        <v>-8.2756442609690007E-5</v>
      </c>
      <c r="BO33" s="25">
        <v>-2.8567241522782901E-7</v>
      </c>
      <c r="BP33" s="25">
        <v>-3.1689621473124201E-6</v>
      </c>
      <c r="BQ33" s="25">
        <v>2.6167662862517098E-6</v>
      </c>
      <c r="BR33" s="25">
        <v>7.6131809490437795E-5</v>
      </c>
      <c r="BS33" s="24">
        <v>-2.09279352505975E-4</v>
      </c>
      <c r="BT33" s="25">
        <v>-6.3848796320140704E-5</v>
      </c>
      <c r="BU33" s="25">
        <v>8.1467744371692904E-5</v>
      </c>
      <c r="BV33" s="25">
        <v>-1.3260101155260001E-5</v>
      </c>
      <c r="BW33" s="25">
        <v>6.8480213123864593E-5</v>
      </c>
      <c r="BX33" s="25">
        <v>-2.12555056804004E-7</v>
      </c>
      <c r="BY33" s="25">
        <v>-3.2240742603065598E-6</v>
      </c>
      <c r="BZ33" s="25">
        <v>9.27653815887381E-6</v>
      </c>
      <c r="CA33" s="25">
        <v>-1.7941466694581299E-5</v>
      </c>
      <c r="CB33" s="25">
        <v>2.0802018280241899E-6</v>
      </c>
      <c r="CC33" s="25">
        <v>5.4340967882123202E-7</v>
      </c>
      <c r="CD33" s="24">
        <v>1.24340361519009E-4</v>
      </c>
      <c r="CE33" s="24">
        <v>4.0257917696573202E-4</v>
      </c>
      <c r="CF33" s="25">
        <v>2.12626917466735E-5</v>
      </c>
      <c r="CG33" s="25">
        <v>2.9569328179556699E-5</v>
      </c>
      <c r="CH33" s="24">
        <v>-1.3993617217036801E-4</v>
      </c>
      <c r="CI33" s="25">
        <v>2.1116581955272999E-5</v>
      </c>
      <c r="CJ33" s="24">
        <v>2.7240130986288299E-4</v>
      </c>
      <c r="CK33" s="26">
        <v>-8.7967053567468195E-4</v>
      </c>
    </row>
    <row r="34" spans="2:89" x14ac:dyDescent="0.25">
      <c r="B34" s="13"/>
      <c r="C34" s="12"/>
      <c r="E34" s="14"/>
      <c r="G34" s="206"/>
      <c r="H34" s="7" t="s">
        <v>22</v>
      </c>
      <c r="I34" s="22">
        <f>IF(OR($C$31&gt;160,$C$32&gt;100),1,0)</f>
        <v>0</v>
      </c>
      <c r="J34" s="23">
        <v>0.13902735313992601</v>
      </c>
      <c r="L34" s="7" t="str">
        <f t="shared" si="2"/>
        <v>X</v>
      </c>
      <c r="M34" s="7" t="str">
        <f t="shared" si="3"/>
        <v>X</v>
      </c>
      <c r="N34" s="7" t="str">
        <v>BP4</v>
      </c>
      <c r="O34" s="128" t="s">
        <v>22</v>
      </c>
      <c r="P34" s="25">
        <v>-1.96291003842749E-6</v>
      </c>
      <c r="Q34" s="24">
        <v>1.8342426143178701E-4</v>
      </c>
      <c r="R34" s="25">
        <v>-5.9491451156468097E-5</v>
      </c>
      <c r="S34" s="25">
        <v>9.0806128803052602E-7</v>
      </c>
      <c r="T34" s="25">
        <v>5.6694384555319903E-5</v>
      </c>
      <c r="U34" s="24">
        <v>1.1602393852218E-4</v>
      </c>
      <c r="V34" s="25">
        <v>-3.5666344230721002E-5</v>
      </c>
      <c r="W34" s="24">
        <v>1.20624031193487E-4</v>
      </c>
      <c r="X34" s="24">
        <v>-1.3337125692588201E-4</v>
      </c>
      <c r="Y34" s="25">
        <v>-4.2617753285340099E-5</v>
      </c>
      <c r="Z34" s="25">
        <v>8.2199788985288103E-5</v>
      </c>
      <c r="AA34" s="25">
        <v>7.4184756947156204E-6</v>
      </c>
      <c r="AB34" s="24">
        <v>-8.0674927371578197E-4</v>
      </c>
      <c r="AC34" s="24">
        <v>3.3490739816850199E-3</v>
      </c>
      <c r="AD34" s="25">
        <v>4.9546782793921402E-5</v>
      </c>
      <c r="AE34" s="24">
        <v>-1.2375679468227901E-4</v>
      </c>
      <c r="AF34" s="25">
        <v>-2.6182284026622501E-5</v>
      </c>
      <c r="AG34" s="24">
        <v>-1.3393508324808701E-4</v>
      </c>
      <c r="AH34" s="25">
        <v>-6.5772367896420894E-5</v>
      </c>
      <c r="AI34" s="24">
        <v>-5.6935186422829597E-4</v>
      </c>
      <c r="AJ34" s="25">
        <v>-7.0765211093590501E-5</v>
      </c>
      <c r="AK34" s="25">
        <v>0</v>
      </c>
      <c r="AL34" s="25">
        <v>-4.2733628773043498E-5</v>
      </c>
      <c r="AM34" s="25">
        <v>-1.68868019825553E-5</v>
      </c>
      <c r="AN34" s="24">
        <v>1.07673056865738E-4</v>
      </c>
      <c r="AO34" s="24">
        <v>3.8057598548033597E-4</v>
      </c>
      <c r="AP34" s="25">
        <v>0</v>
      </c>
      <c r="AQ34" s="25">
        <v>0</v>
      </c>
      <c r="AR34" s="24">
        <v>-1.18640113358396E-4</v>
      </c>
      <c r="AS34" s="25">
        <v>-7.1113356864667E-6</v>
      </c>
      <c r="AT34" s="25">
        <v>0</v>
      </c>
      <c r="AU34" s="24">
        <v>1.83958477848721E-4</v>
      </c>
      <c r="AV34" s="25">
        <v>-1.9835348740425598E-5</v>
      </c>
      <c r="AW34" s="25">
        <v>-4.10363696076513E-5</v>
      </c>
      <c r="AX34" s="25">
        <v>0</v>
      </c>
      <c r="AY34" s="24">
        <v>-3.8864605805032201E-4</v>
      </c>
      <c r="AZ34" s="24">
        <v>1.4109635510030401E-4</v>
      </c>
      <c r="BA34" s="25">
        <v>-4.9779451496159299E-5</v>
      </c>
      <c r="BB34" s="25">
        <v>0</v>
      </c>
      <c r="BC34" s="25">
        <v>0</v>
      </c>
      <c r="BD34" s="24">
        <v>-1.03543701354239E-4</v>
      </c>
      <c r="BE34" s="24">
        <v>-1.03475930324285E-4</v>
      </c>
      <c r="BF34" s="25">
        <v>1.05554104228453E-5</v>
      </c>
      <c r="BG34" s="25">
        <v>0</v>
      </c>
      <c r="BH34" s="25">
        <v>3.9851905632022901E-5</v>
      </c>
      <c r="BI34" s="25">
        <v>-5.9529971378958802E-6</v>
      </c>
      <c r="BJ34" s="25">
        <v>8.8632827900528001E-5</v>
      </c>
      <c r="BK34" s="25">
        <v>5.8566439318205396E-6</v>
      </c>
      <c r="BL34" s="25">
        <v>2.4041069651394901E-5</v>
      </c>
      <c r="BM34" s="25">
        <v>-3.3208844905169298E-7</v>
      </c>
      <c r="BN34" s="25">
        <v>7.9696945285836207E-6</v>
      </c>
      <c r="BO34" s="25">
        <v>-2.5925454933773201E-6</v>
      </c>
      <c r="BP34" s="25">
        <v>2.4597240286602798E-6</v>
      </c>
      <c r="BQ34" s="25">
        <v>7.5401229138047504E-6</v>
      </c>
      <c r="BR34" s="25">
        <v>4.5793483460396303E-5</v>
      </c>
      <c r="BS34" s="24">
        <v>5.4072777959914898E-4</v>
      </c>
      <c r="BT34" s="25">
        <v>3.8389495013585301E-6</v>
      </c>
      <c r="BU34" s="24">
        <v>1.56289127635104E-4</v>
      </c>
      <c r="BV34" s="25">
        <v>-1.85437455219043E-5</v>
      </c>
      <c r="BW34" s="24">
        <v>-1.7402451435282799E-4</v>
      </c>
      <c r="BX34" s="25">
        <v>-1.6878901778175799E-6</v>
      </c>
      <c r="BY34" s="25">
        <v>-6.04047699315562E-5</v>
      </c>
      <c r="BZ34" s="25">
        <v>-9.2081560480192898E-5</v>
      </c>
      <c r="CA34" s="25">
        <v>8.6281283774587903E-5</v>
      </c>
      <c r="CB34" s="25">
        <v>-1.8812826687681499E-6</v>
      </c>
      <c r="CC34" s="25">
        <v>-2.76554133232138E-6</v>
      </c>
      <c r="CD34" s="25">
        <v>-2.1605988894655901E-5</v>
      </c>
      <c r="CE34" s="24">
        <v>1.27906849374005E-4</v>
      </c>
      <c r="CF34" s="25">
        <v>4.6225435823856102E-5</v>
      </c>
      <c r="CG34" s="25">
        <v>6.7667328186006706E-5</v>
      </c>
      <c r="CH34" s="25">
        <v>-2.43252683506289E-5</v>
      </c>
      <c r="CI34" s="25">
        <v>-2.00641623395097E-5</v>
      </c>
      <c r="CJ34" s="24">
        <v>-1.6470082117518901E-4</v>
      </c>
      <c r="CK34" s="26">
        <v>9.8128236162842294E-4</v>
      </c>
    </row>
    <row r="35" spans="2:89" x14ac:dyDescent="0.25">
      <c r="B35" s="13" t="s">
        <v>69</v>
      </c>
      <c r="C35" s="1">
        <f>INDEX(Input_Cases!$B:$C,MATCH('GS Female Homo'!$B35,Input_Cases!$B:$B,0),2)</f>
        <v>0</v>
      </c>
      <c r="E35" s="14"/>
      <c r="G35" s="220" t="s">
        <v>294</v>
      </c>
      <c r="H35" s="7" t="s">
        <v>24</v>
      </c>
      <c r="I35" s="22">
        <f>IF(OR($C$35=1,$C$36=1),1,0)</f>
        <v>0</v>
      </c>
      <c r="J35" s="23">
        <v>5.7727838411173397E-2</v>
      </c>
      <c r="L35" s="7" t="str">
        <f t="shared" si="2"/>
        <v>X</v>
      </c>
      <c r="M35" s="7" t="str">
        <f t="shared" si="3"/>
        <v>X</v>
      </c>
      <c r="N35" s="7" t="str">
        <v>SmokerEver</v>
      </c>
      <c r="O35" s="128" t="s">
        <v>24</v>
      </c>
      <c r="P35" s="25">
        <v>1.42304383493947E-6</v>
      </c>
      <c r="Q35" s="25">
        <v>-4.6012268896408997E-5</v>
      </c>
      <c r="R35" s="25">
        <v>-4.8985031782960899E-5</v>
      </c>
      <c r="S35" s="25">
        <v>5.6054684638497203E-5</v>
      </c>
      <c r="T35" s="25">
        <v>-5.0463566451147897E-5</v>
      </c>
      <c r="U35" s="25">
        <v>6.5828737519093994E-5</v>
      </c>
      <c r="V35" s="25">
        <v>-2.0460780288283999E-5</v>
      </c>
      <c r="W35" s="25">
        <v>3.0697198635559797E-5</v>
      </c>
      <c r="X35" s="25">
        <v>-5.8130771412060702E-5</v>
      </c>
      <c r="Y35" s="25">
        <v>9.5272136709672803E-5</v>
      </c>
      <c r="Z35" s="25">
        <v>-4.7452817779686097E-5</v>
      </c>
      <c r="AA35" s="25">
        <v>6.8856361631212203E-6</v>
      </c>
      <c r="AB35" s="25">
        <v>1.03431987291551E-5</v>
      </c>
      <c r="AC35" s="25">
        <v>4.9546782793924499E-5</v>
      </c>
      <c r="AD35" s="24">
        <v>1.51719365502637E-3</v>
      </c>
      <c r="AE35" s="24">
        <v>-9.8165322819116006E-4</v>
      </c>
      <c r="AF35" s="25">
        <v>1.22037018697642E-5</v>
      </c>
      <c r="AG35" s="25">
        <v>-4.6680931998727902E-5</v>
      </c>
      <c r="AH35" s="25">
        <v>8.2879143503668696E-5</v>
      </c>
      <c r="AI35" s="24">
        <v>-1.5997265920076801E-4</v>
      </c>
      <c r="AJ35" s="24">
        <v>1.0874730000264499E-4</v>
      </c>
      <c r="AK35" s="25">
        <v>0</v>
      </c>
      <c r="AL35" s="24">
        <v>1.25884303508687E-4</v>
      </c>
      <c r="AM35" s="25">
        <v>-3.5624991558270797E-5</v>
      </c>
      <c r="AN35" s="25">
        <v>-6.5519962581126495E-5</v>
      </c>
      <c r="AO35" s="25">
        <v>1.8548102001927401E-5</v>
      </c>
      <c r="AP35" s="25">
        <v>0</v>
      </c>
      <c r="AQ35" s="25">
        <v>0</v>
      </c>
      <c r="AR35" s="25">
        <v>1.9434381334353401E-5</v>
      </c>
      <c r="AS35" s="24">
        <v>-1.20448384768798E-4</v>
      </c>
      <c r="AT35" s="25">
        <v>0</v>
      </c>
      <c r="AU35" s="24">
        <v>-1.9113397227699401E-4</v>
      </c>
      <c r="AV35" s="24">
        <v>-1.2324786970192901E-4</v>
      </c>
      <c r="AW35" s="25">
        <v>-2.2258317045643401E-6</v>
      </c>
      <c r="AX35" s="25">
        <v>0</v>
      </c>
      <c r="AY35" s="24">
        <v>-3.3291066034588898E-4</v>
      </c>
      <c r="AZ35" s="24">
        <v>-3.1975512135980401E-4</v>
      </c>
      <c r="BA35" s="25">
        <v>1.25077895768884E-5</v>
      </c>
      <c r="BB35" s="25">
        <v>0</v>
      </c>
      <c r="BC35" s="25">
        <v>0</v>
      </c>
      <c r="BD35" s="24">
        <v>-1.3310612773888801E-4</v>
      </c>
      <c r="BE35" s="24">
        <v>-2.6892220438901998E-4</v>
      </c>
      <c r="BF35" s="25">
        <v>-6.9153972363141701E-6</v>
      </c>
      <c r="BG35" s="25">
        <v>0</v>
      </c>
      <c r="BH35" s="25">
        <v>3.5408508134786903E-5</v>
      </c>
      <c r="BI35" s="25">
        <v>-6.3341000055767199E-7</v>
      </c>
      <c r="BJ35" s="25">
        <v>1.1493714371742599E-5</v>
      </c>
      <c r="BK35" s="25">
        <v>5.5525708880536496E-6</v>
      </c>
      <c r="BL35" s="25">
        <v>2.2676558860580102E-5</v>
      </c>
      <c r="BM35" s="25">
        <v>-9.5794732973148603E-7</v>
      </c>
      <c r="BN35" s="25">
        <v>6.9045099418956798E-6</v>
      </c>
      <c r="BO35" s="25">
        <v>3.57375645799388E-6</v>
      </c>
      <c r="BP35" s="25">
        <v>-3.60159787874748E-6</v>
      </c>
      <c r="BQ35" s="25">
        <v>1.07792056148909E-6</v>
      </c>
      <c r="BR35" s="25">
        <v>4.5911116705737103E-5</v>
      </c>
      <c r="BS35" s="24">
        <v>3.4804856288410602E-4</v>
      </c>
      <c r="BT35" s="24">
        <v>-1.9450788110638801E-4</v>
      </c>
      <c r="BU35" s="24">
        <v>-1.1380267284862001E-4</v>
      </c>
      <c r="BV35" s="24">
        <v>1.2225572606070501E-4</v>
      </c>
      <c r="BW35" s="25">
        <v>-7.1273758664339894E-5</v>
      </c>
      <c r="BX35" s="25">
        <v>1.51637266185977E-6</v>
      </c>
      <c r="BY35" s="25">
        <v>-8.1864755222466298E-5</v>
      </c>
      <c r="BZ35" s="25">
        <v>-1.69688961024212E-5</v>
      </c>
      <c r="CA35" s="25">
        <v>8.6217326627161697E-5</v>
      </c>
      <c r="CB35" s="25">
        <v>2.7773786790973098E-6</v>
      </c>
      <c r="CC35" s="25">
        <v>3.2611196928200998E-7</v>
      </c>
      <c r="CD35" s="25">
        <v>7.0403609575907204E-5</v>
      </c>
      <c r="CE35" s="24">
        <v>-8.6681873109565103E-4</v>
      </c>
      <c r="CF35" s="25">
        <v>4.7218420747229498E-5</v>
      </c>
      <c r="CG35" s="24">
        <v>1.25524434717736E-4</v>
      </c>
      <c r="CH35" s="24">
        <v>-1.5723400045768499E-4</v>
      </c>
      <c r="CI35" s="25">
        <v>-9.7257738174366001E-5</v>
      </c>
      <c r="CJ35" s="24">
        <v>1.1583116280777E-4</v>
      </c>
      <c r="CK35" s="26">
        <v>4.4591319373305102E-4</v>
      </c>
    </row>
    <row r="36" spans="2:89" x14ac:dyDescent="0.25">
      <c r="B36" s="13" t="s">
        <v>70</v>
      </c>
      <c r="C36" s="1">
        <f>INDEX(Input_Cases!$B:$C,MATCH('GS Female Homo'!$B36,Input_Cases!$B:$B,0),2)</f>
        <v>0</v>
      </c>
      <c r="E36" s="14"/>
      <c r="G36" s="222"/>
      <c r="H36" s="7" t="s">
        <v>26</v>
      </c>
      <c r="I36" s="22">
        <f>IF($C$36=1,1,0)</f>
        <v>0</v>
      </c>
      <c r="J36" s="23">
        <v>0.320057834856743</v>
      </c>
      <c r="L36" s="7" t="str">
        <f t="shared" si="2"/>
        <v>X</v>
      </c>
      <c r="M36" s="7" t="str">
        <f t="shared" si="3"/>
        <v>X</v>
      </c>
      <c r="N36" s="7" t="str">
        <v>SmokerCurrent</v>
      </c>
      <c r="O36" s="128" t="s">
        <v>26</v>
      </c>
      <c r="P36" s="25">
        <v>6.0481781955569002E-6</v>
      </c>
      <c r="Q36" s="24">
        <v>-3.2023265239463202E-4</v>
      </c>
      <c r="R36" s="25">
        <v>9.4012577510297502E-6</v>
      </c>
      <c r="S36" s="24">
        <v>-1.24978984741257E-4</v>
      </c>
      <c r="T36" s="25">
        <v>-2.92030425204375E-5</v>
      </c>
      <c r="U36" s="25">
        <v>-7.8533668974452102E-5</v>
      </c>
      <c r="V36" s="24">
        <v>1.3270996464052E-4</v>
      </c>
      <c r="W36" s="25">
        <v>6.9371740228183596E-5</v>
      </c>
      <c r="X36" s="25">
        <v>-6.4933293488829603E-5</v>
      </c>
      <c r="Y36" s="25">
        <v>-4.7847333259749398E-5</v>
      </c>
      <c r="Z36" s="25">
        <v>3.5728709837384097E-5</v>
      </c>
      <c r="AA36" s="25">
        <v>9.74684854028916E-6</v>
      </c>
      <c r="AB36" s="25">
        <v>-6.3092028719354394E-5</v>
      </c>
      <c r="AC36" s="24">
        <v>-1.2375679468228101E-4</v>
      </c>
      <c r="AD36" s="24">
        <v>-9.8165322819115789E-4</v>
      </c>
      <c r="AE36" s="24">
        <v>3.25962316709083E-3</v>
      </c>
      <c r="AF36" s="25">
        <v>2.2248577968513999E-5</v>
      </c>
      <c r="AG36" s="25">
        <v>-1.5936267125122201E-5</v>
      </c>
      <c r="AH36" s="24">
        <v>-1.6710635898082999E-4</v>
      </c>
      <c r="AI36" s="24">
        <v>9.5349511653846503E-4</v>
      </c>
      <c r="AJ36" s="24">
        <v>-1.4752347957539399E-3</v>
      </c>
      <c r="AK36" s="25">
        <v>0</v>
      </c>
      <c r="AL36" s="25">
        <v>-5.8715241243945098E-5</v>
      </c>
      <c r="AM36" s="25">
        <v>2.8238531136987602E-5</v>
      </c>
      <c r="AN36" s="24">
        <v>1.15767747767552E-4</v>
      </c>
      <c r="AO36" s="24">
        <v>2.8003899709627401E-4</v>
      </c>
      <c r="AP36" s="25">
        <v>0</v>
      </c>
      <c r="AQ36" s="25">
        <v>0</v>
      </c>
      <c r="AR36" s="24">
        <v>-9.4256546464907998E-4</v>
      </c>
      <c r="AS36" s="24">
        <v>2.6518117515074202E-4</v>
      </c>
      <c r="AT36" s="25">
        <v>0</v>
      </c>
      <c r="AU36" s="25">
        <v>6.2639890070055401E-5</v>
      </c>
      <c r="AV36" s="25">
        <v>-2.7193412782377099E-5</v>
      </c>
      <c r="AW36" s="25">
        <v>-1.1575170460211999E-5</v>
      </c>
      <c r="AX36" s="25">
        <v>0</v>
      </c>
      <c r="AY36" s="25">
        <v>5.2469624483283297E-5</v>
      </c>
      <c r="AZ36" s="25">
        <v>1.1895116686528401E-5</v>
      </c>
      <c r="BA36" s="25">
        <v>2.7097461928980799E-5</v>
      </c>
      <c r="BB36" s="25">
        <v>0</v>
      </c>
      <c r="BC36" s="25">
        <v>0</v>
      </c>
      <c r="BD36" s="25">
        <v>1.25746481673195E-5</v>
      </c>
      <c r="BE36" s="24">
        <v>3.9556888641697699E-4</v>
      </c>
      <c r="BF36" s="25">
        <v>5.6542885330455697E-5</v>
      </c>
      <c r="BG36" s="25">
        <v>0</v>
      </c>
      <c r="BH36" s="25">
        <v>-5.8405072080303397E-5</v>
      </c>
      <c r="BI36" s="25">
        <v>-3.4753971498552E-6</v>
      </c>
      <c r="BJ36" s="25">
        <v>3.3794515245904199E-5</v>
      </c>
      <c r="BK36" s="25">
        <v>-8.0516126071835701E-7</v>
      </c>
      <c r="BL36" s="25">
        <v>-5.6588609657640697E-5</v>
      </c>
      <c r="BM36" s="25">
        <v>1.23262132579752E-5</v>
      </c>
      <c r="BN36" s="24">
        <v>1.6398067115196201E-4</v>
      </c>
      <c r="BO36" s="25">
        <v>1.3554885335235801E-6</v>
      </c>
      <c r="BP36" s="25">
        <v>1.0879080178429101E-5</v>
      </c>
      <c r="BQ36" s="25">
        <v>-9.7195515556979304E-6</v>
      </c>
      <c r="BR36" s="25">
        <v>2.8510034917115399E-5</v>
      </c>
      <c r="BS36" s="25">
        <v>8.0878475588224503E-5</v>
      </c>
      <c r="BT36" s="24">
        <v>2.8404080139908999E-4</v>
      </c>
      <c r="BU36" s="24">
        <v>-1.06707406777573E-4</v>
      </c>
      <c r="BV36" s="24">
        <v>-1.5699869030799199E-4</v>
      </c>
      <c r="BW36" s="24">
        <v>1.0644676583968999E-4</v>
      </c>
      <c r="BX36" s="25">
        <v>-1.5285391720695E-6</v>
      </c>
      <c r="BY36" s="25">
        <v>-5.9701267028195003E-5</v>
      </c>
      <c r="BZ36" s="25">
        <v>3.3006759463999002E-5</v>
      </c>
      <c r="CA36" s="25">
        <v>-5.1184306969799301E-5</v>
      </c>
      <c r="CB36" s="25">
        <v>7.7585045252091997E-7</v>
      </c>
      <c r="CC36" s="25">
        <v>3.7446463313753899E-6</v>
      </c>
      <c r="CD36" s="25">
        <v>-5.6493374465167597E-5</v>
      </c>
      <c r="CE36" s="24">
        <v>4.0433629537374102E-4</v>
      </c>
      <c r="CF36" s="25">
        <v>-3.2111267959308399E-5</v>
      </c>
      <c r="CG36" s="25">
        <v>-8.1396161787142797E-5</v>
      </c>
      <c r="CH36" s="24">
        <v>-1.7110823236929701E-3</v>
      </c>
      <c r="CI36" s="24">
        <v>2.8700409562319197E-4</v>
      </c>
      <c r="CJ36" s="24">
        <v>-1.19549429651228E-4</v>
      </c>
      <c r="CK36" s="26">
        <v>-2.3766534210079098E-3</v>
      </c>
    </row>
    <row r="37" spans="2:89" x14ac:dyDescent="0.25">
      <c r="B37" s="13" t="s">
        <v>71</v>
      </c>
      <c r="C37" s="1">
        <f>INDEX(Input_Cases!$B:$C,MATCH('GS Female Homo'!$B37,Input_Cases!$B:$B,0),2)</f>
        <v>5</v>
      </c>
      <c r="E37" s="14"/>
      <c r="G37" s="220" t="s">
        <v>297</v>
      </c>
      <c r="H37" s="7" t="s">
        <v>28</v>
      </c>
      <c r="I37" s="22">
        <f>IF($C$37&gt;5,1,0)</f>
        <v>0</v>
      </c>
      <c r="J37" s="23">
        <v>3.4322808216001602E-2</v>
      </c>
      <c r="L37" s="7" t="str">
        <f t="shared" si="2"/>
        <v>X</v>
      </c>
      <c r="M37" s="7" t="str">
        <f t="shared" si="3"/>
        <v>X</v>
      </c>
      <c r="N37" s="7" t="str">
        <v>Cl1</v>
      </c>
      <c r="O37" s="128" t="s">
        <v>28</v>
      </c>
      <c r="P37" s="25">
        <v>-3.8794133168191801E-6</v>
      </c>
      <c r="Q37" s="24">
        <v>-2.1496489798000001E-4</v>
      </c>
      <c r="R37" s="25">
        <v>1.4223011743469901E-5</v>
      </c>
      <c r="S37" s="25">
        <v>1.49043901207128E-5</v>
      </c>
      <c r="T37" s="25">
        <v>-1.27927103119959E-5</v>
      </c>
      <c r="U37" s="25">
        <v>2.05582997600249E-5</v>
      </c>
      <c r="V37" s="25">
        <v>6.0793771081413098E-6</v>
      </c>
      <c r="W37" s="25">
        <v>3.6443890986284999E-5</v>
      </c>
      <c r="X37" s="25">
        <v>4.50675934969316E-5</v>
      </c>
      <c r="Y37" s="25">
        <v>-4.7663792602172101E-5</v>
      </c>
      <c r="Z37" s="25">
        <v>2.4287531238102699E-5</v>
      </c>
      <c r="AA37" s="25">
        <v>-5.2837427837345801E-5</v>
      </c>
      <c r="AB37" s="25">
        <v>-6.1438765313495103E-5</v>
      </c>
      <c r="AC37" s="25">
        <v>-2.6182284026621901E-5</v>
      </c>
      <c r="AD37" s="25">
        <v>1.22037018697641E-5</v>
      </c>
      <c r="AE37" s="25">
        <v>2.2248577968513101E-5</v>
      </c>
      <c r="AF37" s="24">
        <v>1.46479905875266E-3</v>
      </c>
      <c r="AG37" s="24">
        <v>-7.5169249560110203E-4</v>
      </c>
      <c r="AH37" s="25">
        <v>4.5778962039839503E-5</v>
      </c>
      <c r="AI37" s="24">
        <v>1.21442957677283E-4</v>
      </c>
      <c r="AJ37" s="25">
        <v>8.1693585745792004E-5</v>
      </c>
      <c r="AK37" s="25">
        <v>0</v>
      </c>
      <c r="AL37" s="25">
        <v>6.8363007999713802E-5</v>
      </c>
      <c r="AM37" s="25">
        <v>3.33546038745949E-5</v>
      </c>
      <c r="AN37" s="25">
        <v>7.8796634564230994E-6</v>
      </c>
      <c r="AO37" s="25">
        <v>-1.3668001099878701E-7</v>
      </c>
      <c r="AP37" s="25">
        <v>0</v>
      </c>
      <c r="AQ37" s="25">
        <v>0</v>
      </c>
      <c r="AR37" s="25">
        <v>6.8086289090832204E-5</v>
      </c>
      <c r="AS37" s="25">
        <v>4.5579943257839802E-5</v>
      </c>
      <c r="AT37" s="25">
        <v>0</v>
      </c>
      <c r="AU37" s="24">
        <v>-1.0443182181912101E-4</v>
      </c>
      <c r="AV37" s="25">
        <v>-6.5915834095821202E-5</v>
      </c>
      <c r="AW37" s="25">
        <v>2.2265503914191602E-5</v>
      </c>
      <c r="AX37" s="25">
        <v>0</v>
      </c>
      <c r="AY37" s="24">
        <v>3.5500673068505E-4</v>
      </c>
      <c r="AZ37" s="25">
        <v>-9.5241473321127103E-5</v>
      </c>
      <c r="BA37" s="25">
        <v>1.41153054569388E-5</v>
      </c>
      <c r="BB37" s="25">
        <v>0</v>
      </c>
      <c r="BC37" s="25">
        <v>0</v>
      </c>
      <c r="BD37" s="24">
        <v>2.2974460457660499E-4</v>
      </c>
      <c r="BE37" s="24">
        <v>-1.50064715295102E-4</v>
      </c>
      <c r="BF37" s="25">
        <v>3.6814135288935101E-5</v>
      </c>
      <c r="BG37" s="25">
        <v>0</v>
      </c>
      <c r="BH37" s="25">
        <v>9.3134793871272898E-5</v>
      </c>
      <c r="BI37" s="25">
        <v>-8.40608273069889E-7</v>
      </c>
      <c r="BJ37" s="25">
        <v>9.6396626360979796E-5</v>
      </c>
      <c r="BK37" s="25">
        <v>-2.7755398335724798E-6</v>
      </c>
      <c r="BL37" s="25">
        <v>-4.3470334288436398E-5</v>
      </c>
      <c r="BM37" s="25">
        <v>3.9052574805783702E-7</v>
      </c>
      <c r="BN37" s="25">
        <v>-7.1484167690699605E-5</v>
      </c>
      <c r="BO37" s="25">
        <v>2.9499787036332698E-6</v>
      </c>
      <c r="BP37" s="25">
        <v>-4.2561063852621598E-7</v>
      </c>
      <c r="BQ37" s="25">
        <v>-6.4087769914731901E-7</v>
      </c>
      <c r="BR37" s="25">
        <v>5.8265402182126902E-5</v>
      </c>
      <c r="BS37" s="24">
        <v>-3.2896847079073898E-4</v>
      </c>
      <c r="BT37" s="25">
        <v>-8.3188244709255806E-5</v>
      </c>
      <c r="BU37" s="25">
        <v>-3.8123362850544303E-5</v>
      </c>
      <c r="BV37" s="25">
        <v>-6.1750206257453998E-5</v>
      </c>
      <c r="BW37" s="25">
        <v>2.5682563852055001E-5</v>
      </c>
      <c r="BX37" s="25">
        <v>1.06925156471931E-6</v>
      </c>
      <c r="BY37" s="25">
        <v>-3.3791618712494801E-5</v>
      </c>
      <c r="BZ37" s="24">
        <v>-8.6348630748359903E-4</v>
      </c>
      <c r="CA37" s="25">
        <v>5.0235243716045401E-5</v>
      </c>
      <c r="CB37" s="25">
        <v>1.3792783721622199E-6</v>
      </c>
      <c r="CC37" s="25">
        <v>2.8117077541451502E-6</v>
      </c>
      <c r="CD37" s="25">
        <v>-2.9148825334652099E-5</v>
      </c>
      <c r="CE37" s="24">
        <v>4.1304564880295398E-4</v>
      </c>
      <c r="CF37" s="25">
        <v>-3.0924456154687601E-6</v>
      </c>
      <c r="CG37" s="24">
        <v>-1.24041665178045E-4</v>
      </c>
      <c r="CH37" s="24">
        <v>5.8497883437354703E-4</v>
      </c>
      <c r="CI37" s="24">
        <v>-1.66159660105114E-4</v>
      </c>
      <c r="CJ37" s="24">
        <v>-5.5721440483079497E-4</v>
      </c>
      <c r="CK37" s="26">
        <v>2.5568374065499001E-4</v>
      </c>
    </row>
    <row r="38" spans="2:89" x14ac:dyDescent="0.25">
      <c r="B38" s="13"/>
      <c r="C38" s="12"/>
      <c r="E38" s="14"/>
      <c r="G38" s="221"/>
      <c r="H38" s="7" t="s">
        <v>30</v>
      </c>
      <c r="I38" s="22">
        <f>IF($C$37&gt;6.5,1,0)</f>
        <v>0</v>
      </c>
      <c r="J38" s="23">
        <v>-2.2929875866549199E-2</v>
      </c>
      <c r="L38" s="7" t="str">
        <f t="shared" si="2"/>
        <v>X</v>
      </c>
      <c r="M38" s="7" t="str">
        <f t="shared" si="3"/>
        <v>X</v>
      </c>
      <c r="N38" s="7" t="str">
        <v>Cl2</v>
      </c>
      <c r="O38" s="128" t="s">
        <v>30</v>
      </c>
      <c r="P38" s="25">
        <v>4.44566916233268E-7</v>
      </c>
      <c r="Q38" s="24">
        <v>1.3247583697335801E-4</v>
      </c>
      <c r="R38" s="25">
        <v>6.6422438568634095E-5</v>
      </c>
      <c r="S38" s="25">
        <v>-6.3206918253182494E-5</v>
      </c>
      <c r="T38" s="25">
        <v>3.2518238940509301E-5</v>
      </c>
      <c r="U38" s="25">
        <v>5.0387097760637798E-5</v>
      </c>
      <c r="V38" s="25">
        <v>-4.5486399900751603E-5</v>
      </c>
      <c r="W38" s="25">
        <v>1.12225026924364E-5</v>
      </c>
      <c r="X38" s="25">
        <v>2.2261278832055802E-6</v>
      </c>
      <c r="Y38" s="25">
        <v>4.6404319868618001E-5</v>
      </c>
      <c r="Z38" s="25">
        <v>3.5706827429809097E-5</v>
      </c>
      <c r="AA38" s="25">
        <v>-1.31887300523205E-5</v>
      </c>
      <c r="AB38" s="25">
        <v>1.2655224162752799E-5</v>
      </c>
      <c r="AC38" s="24">
        <v>-1.33935083248092E-4</v>
      </c>
      <c r="AD38" s="25">
        <v>-4.6680931998729101E-5</v>
      </c>
      <c r="AE38" s="25">
        <v>-1.59362671251234E-5</v>
      </c>
      <c r="AF38" s="24">
        <v>-7.5169249560110105E-4</v>
      </c>
      <c r="AG38" s="24">
        <v>3.1214898838071098E-3</v>
      </c>
      <c r="AH38" s="24">
        <v>-2.3859218963210899E-3</v>
      </c>
      <c r="AI38" s="24">
        <v>-1.7524758239631101E-4</v>
      </c>
      <c r="AJ38" s="24">
        <v>-2.4521639033941198E-4</v>
      </c>
      <c r="AK38" s="25">
        <v>0</v>
      </c>
      <c r="AL38" s="25">
        <v>-8.8067218278300703E-5</v>
      </c>
      <c r="AM38" s="25">
        <v>-5.4220616177332301E-5</v>
      </c>
      <c r="AN38" s="25">
        <v>-7.7851280063773995E-5</v>
      </c>
      <c r="AO38" s="25">
        <v>7.4981281813513707E-5</v>
      </c>
      <c r="AP38" s="25">
        <v>0</v>
      </c>
      <c r="AQ38" s="25">
        <v>0</v>
      </c>
      <c r="AR38" s="24">
        <v>2.2391367472189699E-4</v>
      </c>
      <c r="AS38" s="25">
        <v>6.9160246574549605E-5</v>
      </c>
      <c r="AT38" s="25">
        <v>0</v>
      </c>
      <c r="AU38" s="24">
        <v>3.0516495693551598E-4</v>
      </c>
      <c r="AV38" s="25">
        <v>-2.17486644630168E-5</v>
      </c>
      <c r="AW38" s="24">
        <v>-3.45540120266588E-4</v>
      </c>
      <c r="AX38" s="25">
        <v>0</v>
      </c>
      <c r="AY38" s="24">
        <v>-5.1925819332340696E-4</v>
      </c>
      <c r="AZ38" s="24">
        <v>1.5060803220540199E-4</v>
      </c>
      <c r="BA38" s="25">
        <v>1.4978268123731599E-5</v>
      </c>
      <c r="BB38" s="25">
        <v>0</v>
      </c>
      <c r="BC38" s="25">
        <v>0</v>
      </c>
      <c r="BD38" s="25">
        <v>4.1808599379909099E-6</v>
      </c>
      <c r="BE38" s="24">
        <v>2.21925386036358E-4</v>
      </c>
      <c r="BF38" s="25">
        <v>-2.0829014624147399E-5</v>
      </c>
      <c r="BG38" s="25">
        <v>0</v>
      </c>
      <c r="BH38" s="25">
        <v>-4.9298621194276398E-5</v>
      </c>
      <c r="BI38" s="25">
        <v>-9.1491946411897902E-7</v>
      </c>
      <c r="BJ38" s="25">
        <v>3.03511610501436E-5</v>
      </c>
      <c r="BK38" s="25">
        <v>7.3269631377900902E-6</v>
      </c>
      <c r="BL38" s="25">
        <v>8.1147392800497604E-6</v>
      </c>
      <c r="BM38" s="25">
        <v>3.6516974695591601E-6</v>
      </c>
      <c r="BN38" s="25">
        <v>-1.7798039599465801E-5</v>
      </c>
      <c r="BO38" s="25">
        <v>-2.5403552165990099E-6</v>
      </c>
      <c r="BP38" s="25">
        <v>-2.88735460232906E-6</v>
      </c>
      <c r="BQ38" s="25">
        <v>1.4110885876723399E-6</v>
      </c>
      <c r="BR38" s="25">
        <v>5.0230094840017403E-5</v>
      </c>
      <c r="BS38" s="24">
        <v>-1.09813732353488E-3</v>
      </c>
      <c r="BT38" s="25">
        <v>-2.9728238964430601E-5</v>
      </c>
      <c r="BU38" s="25">
        <v>8.9247288490093896E-5</v>
      </c>
      <c r="BV38" s="24">
        <v>2.14742547770201E-4</v>
      </c>
      <c r="BW38" s="25">
        <v>-7.9983655949298198E-5</v>
      </c>
      <c r="BX38" s="25">
        <v>1.0624747763634999E-6</v>
      </c>
      <c r="BY38" s="25">
        <v>3.7459191597720398E-5</v>
      </c>
      <c r="BZ38" s="24">
        <v>1.3334906399143401E-4</v>
      </c>
      <c r="CA38" s="25">
        <v>3.5525820591156802E-5</v>
      </c>
      <c r="CB38" s="25">
        <v>-4.54200028403779E-6</v>
      </c>
      <c r="CC38" s="25">
        <v>-1.7602071688829599E-6</v>
      </c>
      <c r="CD38" s="25">
        <v>-4.1698494253382401E-6</v>
      </c>
      <c r="CE38" s="25">
        <v>-9.3191951980841606E-5</v>
      </c>
      <c r="CF38" s="24">
        <v>1.13910652539584E-4</v>
      </c>
      <c r="CG38" s="25">
        <v>9.1797976047722306E-6</v>
      </c>
      <c r="CH38" s="25">
        <v>-7.8303839372985301E-5</v>
      </c>
      <c r="CI38" s="24">
        <v>2.0831396830996301E-4</v>
      </c>
      <c r="CJ38" s="24">
        <v>2.6402107962364998E-4</v>
      </c>
      <c r="CK38" s="26">
        <v>3.67609891343733E-4</v>
      </c>
    </row>
    <row r="39" spans="2:89" x14ac:dyDescent="0.25">
      <c r="B39" s="46" t="s">
        <v>380</v>
      </c>
      <c r="C39" s="12"/>
      <c r="E39" s="14"/>
      <c r="G39" s="222"/>
      <c r="H39" s="7" t="s">
        <v>32</v>
      </c>
      <c r="I39" s="22">
        <f>IF($C$37&gt;7.8,1,0)</f>
        <v>0</v>
      </c>
      <c r="J39" s="23">
        <v>0.16327426182591401</v>
      </c>
      <c r="L39" s="7" t="str">
        <f t="shared" si="2"/>
        <v>X</v>
      </c>
      <c r="M39" s="7" t="str">
        <f t="shared" si="3"/>
        <v>X</v>
      </c>
      <c r="N39" s="7" t="str">
        <v>Cl3</v>
      </c>
      <c r="O39" s="128" t="s">
        <v>32</v>
      </c>
      <c r="P39" s="25">
        <v>6.9721679463620197E-6</v>
      </c>
      <c r="Q39" s="24">
        <v>5.0627814393048697E-4</v>
      </c>
      <c r="R39" s="24">
        <v>-1.2586780538040399E-4</v>
      </c>
      <c r="S39" s="25">
        <v>9.4914838327447398E-5</v>
      </c>
      <c r="T39" s="25">
        <v>-8.2589408623406899E-5</v>
      </c>
      <c r="U39" s="24">
        <v>1.9335669110399301E-4</v>
      </c>
      <c r="V39" s="24">
        <v>1.0063954716120701E-4</v>
      </c>
      <c r="W39" s="24">
        <v>-1.1089237661835E-4</v>
      </c>
      <c r="X39" s="24">
        <v>2.1762656208591401E-4</v>
      </c>
      <c r="Y39" s="25">
        <v>-3.3221608281650397E-5</v>
      </c>
      <c r="Z39" s="24">
        <v>1.9691955660380901E-4</v>
      </c>
      <c r="AA39" s="25">
        <v>1.09072113014695E-6</v>
      </c>
      <c r="AB39" s="24">
        <v>1.13868741186611E-4</v>
      </c>
      <c r="AC39" s="25">
        <v>-6.5772367896414104E-5</v>
      </c>
      <c r="AD39" s="25">
        <v>8.2879143503668899E-5</v>
      </c>
      <c r="AE39" s="24">
        <v>-1.6710635898082901E-4</v>
      </c>
      <c r="AF39" s="25">
        <v>4.57789620398393E-5</v>
      </c>
      <c r="AG39" s="24">
        <v>-2.3859218963210999E-3</v>
      </c>
      <c r="AH39" s="24">
        <v>1.50307651765899E-2</v>
      </c>
      <c r="AI39" s="24">
        <v>3.8704181505425398E-4</v>
      </c>
      <c r="AJ39" s="24">
        <v>7.2715791400597104E-4</v>
      </c>
      <c r="AK39" s="25">
        <v>0</v>
      </c>
      <c r="AL39" s="25">
        <v>4.9033105401564202E-5</v>
      </c>
      <c r="AM39" s="25">
        <v>1.9123080151741001E-5</v>
      </c>
      <c r="AN39" s="24">
        <v>2.35782534379983E-4</v>
      </c>
      <c r="AO39" s="24">
        <v>-1.8755552764945999E-4</v>
      </c>
      <c r="AP39" s="25">
        <v>0</v>
      </c>
      <c r="AQ39" s="25">
        <v>0</v>
      </c>
      <c r="AR39" s="24">
        <v>-2.92719102129576E-4</v>
      </c>
      <c r="AS39" s="24">
        <v>-1.3469161691692899E-4</v>
      </c>
      <c r="AT39" s="25">
        <v>0</v>
      </c>
      <c r="AU39" s="25">
        <v>-8.1550966508496598E-5</v>
      </c>
      <c r="AV39" s="25">
        <v>-4.75290986178251E-5</v>
      </c>
      <c r="AW39" s="25">
        <v>-2.6170403515555901E-6</v>
      </c>
      <c r="AX39" s="25">
        <v>0</v>
      </c>
      <c r="AY39" s="24">
        <v>-2.2716948171284701E-4</v>
      </c>
      <c r="AZ39" s="24">
        <v>3.1305904479077501E-4</v>
      </c>
      <c r="BA39" s="25">
        <v>6.9700812165915995E-5</v>
      </c>
      <c r="BB39" s="25">
        <v>0</v>
      </c>
      <c r="BC39" s="25">
        <v>0</v>
      </c>
      <c r="BD39" s="24">
        <v>1.2624490899147E-4</v>
      </c>
      <c r="BE39" s="24">
        <v>-4.1401207356553502E-4</v>
      </c>
      <c r="BF39" s="24">
        <v>1.0878654506524799E-4</v>
      </c>
      <c r="BG39" s="25">
        <v>0</v>
      </c>
      <c r="BH39" s="24">
        <v>1.04753316857975E-4</v>
      </c>
      <c r="BI39" s="25">
        <v>2.5464729682628901E-6</v>
      </c>
      <c r="BJ39" s="25">
        <v>-1.5592824481346899E-5</v>
      </c>
      <c r="BK39" s="25">
        <v>3.9506008672360103E-6</v>
      </c>
      <c r="BL39" s="25">
        <v>-7.9347184440910107E-5</v>
      </c>
      <c r="BM39" s="25">
        <v>-1.44398730772428E-5</v>
      </c>
      <c r="BN39" s="24">
        <v>-1.5381212745103499E-4</v>
      </c>
      <c r="BO39" s="25">
        <v>-5.5588072292922796E-6</v>
      </c>
      <c r="BP39" s="25">
        <v>3.37463657616877E-6</v>
      </c>
      <c r="BQ39" s="25">
        <v>-5.7892846079659796E-6</v>
      </c>
      <c r="BR39" s="24">
        <v>-2.4964144556049198E-4</v>
      </c>
      <c r="BS39" s="24">
        <v>1.1497391903637099E-3</v>
      </c>
      <c r="BT39" s="24">
        <v>1.7796610454333801E-4</v>
      </c>
      <c r="BU39" s="25">
        <v>3.7552789396308001E-6</v>
      </c>
      <c r="BV39" s="24">
        <v>3.4444700910058699E-4</v>
      </c>
      <c r="BW39" s="25">
        <v>8.2445922822706205E-5</v>
      </c>
      <c r="BX39" s="25">
        <v>-9.670258706106189E-7</v>
      </c>
      <c r="BY39" s="25">
        <v>-2.9045814645548001E-5</v>
      </c>
      <c r="BZ39" s="24">
        <v>-2.1734954830578501E-4</v>
      </c>
      <c r="CA39" s="25">
        <v>-8.0871871271854704E-5</v>
      </c>
      <c r="CB39" s="25">
        <v>2.1080049687044898E-6</v>
      </c>
      <c r="CC39" s="25">
        <v>-6.8718898118157899E-6</v>
      </c>
      <c r="CD39" s="25">
        <v>-8.1592956028898395E-5</v>
      </c>
      <c r="CE39" s="24">
        <v>1.5150928717355401E-4</v>
      </c>
      <c r="CF39" s="25">
        <v>-6.5290431054686096E-6</v>
      </c>
      <c r="CG39" s="25">
        <v>1.5515639451330299E-5</v>
      </c>
      <c r="CH39" s="24">
        <v>2.0431328499281401E-4</v>
      </c>
      <c r="CI39" s="24">
        <v>-2.9837919256086399E-4</v>
      </c>
      <c r="CJ39" s="24">
        <v>1.1199285863242E-4</v>
      </c>
      <c r="CK39" s="26">
        <v>4.57486487263742E-4</v>
      </c>
    </row>
    <row r="40" spans="2:89" ht="15.75" x14ac:dyDescent="0.25">
      <c r="B40" s="16" t="s">
        <v>77</v>
      </c>
      <c r="C40" s="1">
        <f>INDEX(Input_Cases!$B:$C,MATCH('GS Female Homo'!$B40,Input_Cases!$B:$B,0),2)</f>
        <v>0</v>
      </c>
      <c r="E40" s="14"/>
      <c r="G40" s="204" t="s">
        <v>296</v>
      </c>
      <c r="H40" s="7" t="s">
        <v>34</v>
      </c>
      <c r="I40" s="22">
        <f>C40</f>
        <v>0</v>
      </c>
      <c r="J40" s="23">
        <v>1.51027157050699</v>
      </c>
      <c r="L40" s="7" t="str">
        <f t="shared" si="2"/>
        <v>X</v>
      </c>
      <c r="M40" s="7" t="str">
        <f t="shared" si="3"/>
        <v>X</v>
      </c>
      <c r="N40" s="7" t="str">
        <v>AF</v>
      </c>
      <c r="O40" s="128" t="s">
        <v>34</v>
      </c>
      <c r="P40" s="25">
        <v>1.7142820815814199E-5</v>
      </c>
      <c r="Q40" s="24">
        <v>3.11529093361676E-3</v>
      </c>
      <c r="R40" s="24">
        <v>-1.3185986098482999E-4</v>
      </c>
      <c r="S40" s="24">
        <v>-1.40998363852518E-4</v>
      </c>
      <c r="T40" s="25">
        <v>-4.2031126938661098E-5</v>
      </c>
      <c r="U40" s="24">
        <v>2.20463537976004E-4</v>
      </c>
      <c r="V40" s="25">
        <v>5.4611938616440101E-5</v>
      </c>
      <c r="W40" s="24">
        <v>-4.4602546723141801E-4</v>
      </c>
      <c r="X40" s="24">
        <v>1.1657742126526E-4</v>
      </c>
      <c r="Y40" s="24">
        <v>-6.0145955633816503E-4</v>
      </c>
      <c r="Z40" s="24">
        <v>-4.3281924702036898E-4</v>
      </c>
      <c r="AA40" s="24">
        <v>2.2885426588259701E-3</v>
      </c>
      <c r="AB40" s="24">
        <v>-1.5747295664947199E-4</v>
      </c>
      <c r="AC40" s="24">
        <v>-5.6935186422787801E-4</v>
      </c>
      <c r="AD40" s="24">
        <v>-1.5997265920079099E-4</v>
      </c>
      <c r="AE40" s="24">
        <v>9.5349511653821403E-4</v>
      </c>
      <c r="AF40" s="24">
        <v>1.21442957677411E-4</v>
      </c>
      <c r="AG40" s="24">
        <v>-1.7524758239634099E-4</v>
      </c>
      <c r="AH40" s="24">
        <v>3.8704181505437899E-4</v>
      </c>
      <c r="AI40" s="24">
        <v>0.13340352610929199</v>
      </c>
      <c r="AJ40" s="24">
        <v>1.5390342338799201E-3</v>
      </c>
      <c r="AK40" s="25">
        <v>0</v>
      </c>
      <c r="AL40" s="24">
        <v>-7.6692257948420396E-4</v>
      </c>
      <c r="AM40" s="24">
        <v>-1.5187205079348701E-4</v>
      </c>
      <c r="AN40" s="24">
        <v>2.0180221586842701E-3</v>
      </c>
      <c r="AO40" s="24">
        <v>1.28915225846487E-4</v>
      </c>
      <c r="AP40" s="25">
        <v>0</v>
      </c>
      <c r="AQ40" s="25">
        <v>0</v>
      </c>
      <c r="AR40" s="24">
        <v>-2.4281485950433902E-3</v>
      </c>
      <c r="AS40" s="24">
        <v>-2.9238821147948798E-3</v>
      </c>
      <c r="AT40" s="25">
        <v>0</v>
      </c>
      <c r="AU40" s="24">
        <v>-2.3770825001013401E-3</v>
      </c>
      <c r="AV40" s="24">
        <v>-2.4986658561018698E-4</v>
      </c>
      <c r="AW40" s="24">
        <v>1.2217124338479901E-3</v>
      </c>
      <c r="AX40" s="25">
        <v>0</v>
      </c>
      <c r="AY40" s="24">
        <v>-3.1344333740599799E-2</v>
      </c>
      <c r="AZ40" s="24">
        <v>-1.33120128940211E-2</v>
      </c>
      <c r="BA40" s="24">
        <v>-4.6280420710719E-4</v>
      </c>
      <c r="BB40" s="25">
        <v>0</v>
      </c>
      <c r="BC40" s="25">
        <v>0</v>
      </c>
      <c r="BD40" s="24">
        <v>7.8879588390265703E-4</v>
      </c>
      <c r="BE40" s="24">
        <v>-1.04470173091307E-3</v>
      </c>
      <c r="BF40" s="24">
        <v>-4.7928486325005598E-4</v>
      </c>
      <c r="BG40" s="25">
        <v>0</v>
      </c>
      <c r="BH40" s="24">
        <v>-4.4444935076289402E-4</v>
      </c>
      <c r="BI40" s="25">
        <v>-3.3043114850170401E-6</v>
      </c>
      <c r="BJ40" s="25">
        <v>5.7700086998920498E-5</v>
      </c>
      <c r="BK40" s="24">
        <v>4.0157160376656803E-4</v>
      </c>
      <c r="BL40" s="24">
        <v>5.4342265667716599E-4</v>
      </c>
      <c r="BM40" s="25">
        <v>-2.4706468001890398E-5</v>
      </c>
      <c r="BN40" s="24">
        <v>-8.6974520936727797E-4</v>
      </c>
      <c r="BO40" s="24">
        <v>1.6321740054168999E-4</v>
      </c>
      <c r="BP40" s="25">
        <v>3.2898966815348499E-5</v>
      </c>
      <c r="BQ40" s="24">
        <v>-1.5567966000549899E-3</v>
      </c>
      <c r="BR40" s="24">
        <v>-1.6813748801676499E-3</v>
      </c>
      <c r="BS40" s="24">
        <v>-3.4364190574417801E-3</v>
      </c>
      <c r="BT40" s="24">
        <v>7.8068590229561001E-4</v>
      </c>
      <c r="BU40" s="24">
        <v>-2.3708318385769001E-3</v>
      </c>
      <c r="BV40" s="24">
        <v>-2.4683624626784499E-4</v>
      </c>
      <c r="BW40" s="25">
        <v>5.8837173283455699E-5</v>
      </c>
      <c r="BX40" s="25">
        <v>-7.2371111047905403E-6</v>
      </c>
      <c r="BY40" s="24">
        <v>-9.7089729120186999E-4</v>
      </c>
      <c r="BZ40" s="24">
        <v>-2.6501472229908799E-4</v>
      </c>
      <c r="CA40" s="24">
        <v>6.5164239717810097E-4</v>
      </c>
      <c r="CB40" s="25">
        <v>3.3734526937581899E-5</v>
      </c>
      <c r="CC40" s="25">
        <v>-4.1004845167269499E-5</v>
      </c>
      <c r="CD40" s="24">
        <v>-1.0622394200847101E-3</v>
      </c>
      <c r="CE40" s="24">
        <v>1.2995398771577899E-3</v>
      </c>
      <c r="CF40" s="24">
        <v>-8.0864852624599401E-3</v>
      </c>
      <c r="CG40" s="24">
        <v>-1.5878696320374599E-3</v>
      </c>
      <c r="CH40" s="25">
        <v>4.6426147200749798E-5</v>
      </c>
      <c r="CI40" s="24">
        <v>2.9319922415589799E-3</v>
      </c>
      <c r="CJ40" s="24">
        <v>5.2093784858412203E-3</v>
      </c>
      <c r="CK40" s="26">
        <v>5.0889230795337097E-4</v>
      </c>
    </row>
    <row r="41" spans="2:89" ht="15.75" x14ac:dyDescent="0.25">
      <c r="B41" s="16" t="s">
        <v>72</v>
      </c>
      <c r="C41" s="1">
        <f>INDEX(Input_Cases!$B:$C,MATCH('GS Female Homo'!$B41,Input_Cases!$B:$B,0),2)</f>
        <v>0</v>
      </c>
      <c r="E41" s="14"/>
      <c r="G41" s="205"/>
      <c r="H41" s="7" t="s">
        <v>36</v>
      </c>
      <c r="I41" s="22">
        <f>C41</f>
        <v>0</v>
      </c>
      <c r="J41" s="23">
        <v>3.1747602881669801</v>
      </c>
      <c r="L41" s="7" t="str">
        <f t="shared" si="2"/>
        <v>X</v>
      </c>
      <c r="M41" s="7" t="str">
        <f t="shared" si="3"/>
        <v>X</v>
      </c>
      <c r="N41" s="7" t="str">
        <v>Alc</v>
      </c>
      <c r="O41" s="128" t="s">
        <v>36</v>
      </c>
      <c r="P41" s="25">
        <v>4.0688559151875301E-5</v>
      </c>
      <c r="Q41" s="24">
        <v>-6.8115928834376E-3</v>
      </c>
      <c r="R41" s="24">
        <v>-2.2906891632797999E-4</v>
      </c>
      <c r="S41" s="24">
        <v>2.2924928922803399E-4</v>
      </c>
      <c r="T41" s="24">
        <v>-3.2832048695824098E-4</v>
      </c>
      <c r="U41" s="25">
        <v>6.6947562360528703E-5</v>
      </c>
      <c r="V41" s="25">
        <v>1.4192527752734499E-5</v>
      </c>
      <c r="W41" s="24">
        <v>3.8063750827355402E-4</v>
      </c>
      <c r="X41" s="24">
        <v>6.5282454358009097E-4</v>
      </c>
      <c r="Y41" s="24">
        <v>-8.4511015508427305E-4</v>
      </c>
      <c r="Z41" s="24">
        <v>3.3989111585328502E-4</v>
      </c>
      <c r="AA41" s="24">
        <v>2.1089334353234599E-4</v>
      </c>
      <c r="AB41" s="24">
        <v>-2.1608031773483801E-4</v>
      </c>
      <c r="AC41" s="25">
        <v>-7.0765211092848501E-5</v>
      </c>
      <c r="AD41" s="24">
        <v>1.0874730000267E-4</v>
      </c>
      <c r="AE41" s="24">
        <v>-1.4752347957538701E-3</v>
      </c>
      <c r="AF41" s="25">
        <v>8.1693585745785702E-5</v>
      </c>
      <c r="AG41" s="24">
        <v>-2.4521639033948098E-4</v>
      </c>
      <c r="AH41" s="24">
        <v>7.2715791400603403E-4</v>
      </c>
      <c r="AI41" s="24">
        <v>1.5390342338804099E-3</v>
      </c>
      <c r="AJ41" s="24">
        <v>0.10615646832104</v>
      </c>
      <c r="AK41" s="25">
        <v>0</v>
      </c>
      <c r="AL41" s="24">
        <v>-3.4513371876137401E-3</v>
      </c>
      <c r="AM41" s="24">
        <v>-2.2358931168148E-4</v>
      </c>
      <c r="AN41" s="24">
        <v>-9.3910610393478796E-4</v>
      </c>
      <c r="AO41" s="24">
        <v>-2.33050459834279E-3</v>
      </c>
      <c r="AP41" s="25">
        <v>0</v>
      </c>
      <c r="AQ41" s="25">
        <v>0</v>
      </c>
      <c r="AR41" s="24">
        <v>-8.9761662667926199E-3</v>
      </c>
      <c r="AS41" s="24">
        <v>-2.4376719312195301E-3</v>
      </c>
      <c r="AT41" s="25">
        <v>0</v>
      </c>
      <c r="AU41" s="24">
        <v>1.8227731404932199E-3</v>
      </c>
      <c r="AV41" s="24">
        <v>-1.84333910481895E-3</v>
      </c>
      <c r="AW41" s="24">
        <v>-1.3638931990311699E-3</v>
      </c>
      <c r="AX41" s="25">
        <v>0</v>
      </c>
      <c r="AY41" s="24">
        <v>-6.0968509886384897E-3</v>
      </c>
      <c r="AZ41" s="24">
        <v>2.6749440473191502E-3</v>
      </c>
      <c r="BA41" s="25">
        <v>-2.9015675823788201E-5</v>
      </c>
      <c r="BB41" s="25">
        <v>0</v>
      </c>
      <c r="BC41" s="25">
        <v>0</v>
      </c>
      <c r="BD41" s="24">
        <v>1.08854185885234E-4</v>
      </c>
      <c r="BE41" s="24">
        <v>-1.01406037240419E-3</v>
      </c>
      <c r="BF41" s="25">
        <v>-7.6449036917172498E-5</v>
      </c>
      <c r="BG41" s="25">
        <v>0</v>
      </c>
      <c r="BH41" s="24">
        <v>-1.2845288609622101E-4</v>
      </c>
      <c r="BI41" s="25">
        <v>3.3190639736615799E-5</v>
      </c>
      <c r="BJ41" s="24">
        <v>-2.27206742649019E-4</v>
      </c>
      <c r="BK41" s="25">
        <v>7.9114307253122306E-5</v>
      </c>
      <c r="BL41" s="25">
        <v>3.3855517846277998E-5</v>
      </c>
      <c r="BM41" s="24">
        <v>-1.6266939874462101E-3</v>
      </c>
      <c r="BN41" s="24">
        <v>-2.8394806799934499E-4</v>
      </c>
      <c r="BO41" s="25">
        <v>-4.2321172122811003E-5</v>
      </c>
      <c r="BP41" s="24">
        <v>1.34288397047769E-4</v>
      </c>
      <c r="BQ41" s="25">
        <v>-2.7348265259803499E-5</v>
      </c>
      <c r="BR41" s="24">
        <v>-2.92334632317811E-3</v>
      </c>
      <c r="BS41" s="24">
        <v>-1.0738792741532999E-3</v>
      </c>
      <c r="BT41" s="24">
        <v>4.8001165611220604E-3</v>
      </c>
      <c r="BU41" s="24">
        <v>2.7333391389400201E-3</v>
      </c>
      <c r="BV41" s="24">
        <v>1.39909249157974E-3</v>
      </c>
      <c r="BW41" s="24">
        <v>-3.3867744870161998E-4</v>
      </c>
      <c r="BX41" s="25">
        <v>-1.82144560867141E-5</v>
      </c>
      <c r="BY41" s="24">
        <v>-1.6442738699568501E-4</v>
      </c>
      <c r="BZ41" s="24">
        <v>-2.7576253244029003E-4</v>
      </c>
      <c r="CA41" s="24">
        <v>1.5245692184802501E-3</v>
      </c>
      <c r="CB41" s="25">
        <v>-2.1893308241583501E-5</v>
      </c>
      <c r="CC41" s="25">
        <v>8.8602028540602204E-5</v>
      </c>
      <c r="CD41" s="25">
        <v>2.3694776571699799E-5</v>
      </c>
      <c r="CE41" s="24">
        <v>5.6676862817192902E-4</v>
      </c>
      <c r="CF41" s="24">
        <v>6.4247582275277898E-4</v>
      </c>
      <c r="CG41" s="24">
        <v>-1.39587319828506E-3</v>
      </c>
      <c r="CH41" s="24">
        <v>4.6194981200424496E-3</v>
      </c>
      <c r="CI41" s="25">
        <v>4.0047350704169899E-5</v>
      </c>
      <c r="CJ41" s="24">
        <v>1.1709663688566499E-3</v>
      </c>
      <c r="CK41" s="26">
        <v>3.76264892172776E-3</v>
      </c>
    </row>
    <row r="42" spans="2:89" ht="15.75" x14ac:dyDescent="0.25">
      <c r="B42" s="16" t="s">
        <v>78</v>
      </c>
      <c r="C42" s="1">
        <f>INDEX(Input_Cases!$B:$C,MATCH('GS Female Homo'!$B42,Input_Cases!$B:$B,0),2)</f>
        <v>0</v>
      </c>
      <c r="E42" s="14"/>
      <c r="G42" s="205"/>
      <c r="H42" s="7" t="s">
        <v>74</v>
      </c>
      <c r="I42" s="22">
        <f>C42</f>
        <v>0</v>
      </c>
      <c r="J42" s="23">
        <v>0</v>
      </c>
      <c r="L42" s="7" t="str">
        <f t="shared" si="2"/>
        <v/>
      </c>
      <c r="M42" s="7" t="str">
        <f t="shared" si="3"/>
        <v>X</v>
      </c>
      <c r="N42" s="7">
        <v>0</v>
      </c>
      <c r="O42" s="128"/>
      <c r="P42" s="25">
        <v>0</v>
      </c>
      <c r="Q42" s="24">
        <v>0</v>
      </c>
      <c r="R42" s="24">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0</v>
      </c>
      <c r="AJ42" s="25">
        <v>0</v>
      </c>
      <c r="AK42" s="25">
        <v>0</v>
      </c>
      <c r="AL42" s="25">
        <v>0</v>
      </c>
      <c r="AM42" s="25">
        <v>0</v>
      </c>
      <c r="AN42" s="25">
        <v>0</v>
      </c>
      <c r="AO42" s="25">
        <v>0</v>
      </c>
      <c r="AP42" s="25">
        <v>0</v>
      </c>
      <c r="AQ42" s="25">
        <v>0</v>
      </c>
      <c r="AR42" s="25">
        <v>0</v>
      </c>
      <c r="AS42" s="25">
        <v>0</v>
      </c>
      <c r="AT42" s="25">
        <v>0</v>
      </c>
      <c r="AU42" s="25">
        <v>0</v>
      </c>
      <c r="AV42" s="25">
        <v>0</v>
      </c>
      <c r="AW42" s="25">
        <v>0</v>
      </c>
      <c r="AX42" s="25">
        <v>0</v>
      </c>
      <c r="AY42" s="25">
        <v>0</v>
      </c>
      <c r="AZ42" s="25">
        <v>0</v>
      </c>
      <c r="BA42" s="25">
        <v>0</v>
      </c>
      <c r="BB42" s="25">
        <v>0</v>
      </c>
      <c r="BC42" s="25">
        <v>0</v>
      </c>
      <c r="BD42" s="25">
        <v>0</v>
      </c>
      <c r="BE42" s="25">
        <v>0</v>
      </c>
      <c r="BF42" s="25">
        <v>0</v>
      </c>
      <c r="BG42" s="25">
        <v>0</v>
      </c>
      <c r="BH42" s="25">
        <v>0</v>
      </c>
      <c r="BI42" s="25">
        <v>0</v>
      </c>
      <c r="BJ42" s="25">
        <v>0</v>
      </c>
      <c r="BK42" s="25">
        <v>0</v>
      </c>
      <c r="BL42" s="25">
        <v>0</v>
      </c>
      <c r="BM42" s="25">
        <v>0</v>
      </c>
      <c r="BN42" s="25">
        <v>0</v>
      </c>
      <c r="BO42" s="25">
        <v>0</v>
      </c>
      <c r="BP42" s="25">
        <v>0</v>
      </c>
      <c r="BQ42" s="25">
        <v>0</v>
      </c>
      <c r="BR42" s="25">
        <v>0</v>
      </c>
      <c r="BS42" s="25">
        <v>0</v>
      </c>
      <c r="BT42" s="25">
        <v>0</v>
      </c>
      <c r="BU42" s="25">
        <v>0</v>
      </c>
      <c r="BV42" s="25">
        <v>0</v>
      </c>
      <c r="BW42" s="25">
        <v>0</v>
      </c>
      <c r="BX42" s="25">
        <v>0</v>
      </c>
      <c r="BY42" s="25">
        <v>0</v>
      </c>
      <c r="BZ42" s="25">
        <v>0</v>
      </c>
      <c r="CA42" s="25">
        <v>0</v>
      </c>
      <c r="CB42" s="25">
        <v>0</v>
      </c>
      <c r="CC42" s="25">
        <v>0</v>
      </c>
      <c r="CD42" s="25">
        <v>0</v>
      </c>
      <c r="CE42" s="25">
        <v>0</v>
      </c>
      <c r="CF42" s="25">
        <v>0</v>
      </c>
      <c r="CG42" s="25">
        <v>0</v>
      </c>
      <c r="CH42" s="25">
        <v>0</v>
      </c>
      <c r="CI42" s="25">
        <v>0</v>
      </c>
      <c r="CJ42" s="25">
        <v>0</v>
      </c>
      <c r="CK42" s="27">
        <v>0</v>
      </c>
    </row>
    <row r="43" spans="2:89" ht="15.75" x14ac:dyDescent="0.25">
      <c r="B43" s="16" t="s">
        <v>79</v>
      </c>
      <c r="C43" s="1">
        <f>INDEX(Input_Cases!$B:$C,MATCH('GS Female Homo'!$B43,Input_Cases!$B:$B,0),2)</f>
        <v>0</v>
      </c>
      <c r="E43" s="14"/>
      <c r="G43" s="205"/>
      <c r="H43" s="7" t="s">
        <v>38</v>
      </c>
      <c r="I43" s="22">
        <f t="shared" ref="I43:I65" si="4">C43</f>
        <v>0</v>
      </c>
      <c r="J43" s="23">
        <v>1.19856453491593</v>
      </c>
      <c r="L43" s="7" t="str">
        <f t="shared" si="2"/>
        <v>X</v>
      </c>
      <c r="M43" s="7" t="str">
        <f t="shared" si="3"/>
        <v>X</v>
      </c>
      <c r="N43" s="12" t="str">
        <v>Ano</v>
      </c>
      <c r="O43" s="128" t="s">
        <v>38</v>
      </c>
      <c r="P43" s="25">
        <v>5.1993888824817498E-6</v>
      </c>
      <c r="Q43" s="24">
        <v>-9.1436533268472102E-4</v>
      </c>
      <c r="R43" s="24">
        <v>-1.0071234607246599E-4</v>
      </c>
      <c r="S43" s="24">
        <v>1.06089924521574E-4</v>
      </c>
      <c r="T43" s="25">
        <v>4.5773480776261803E-5</v>
      </c>
      <c r="U43" s="25">
        <v>1.6506840696120799E-5</v>
      </c>
      <c r="V43" s="25">
        <v>-1.2355780680939799E-6</v>
      </c>
      <c r="W43" s="24">
        <v>1.96158143398373E-4</v>
      </c>
      <c r="X43" s="25">
        <v>6.1736779985920896E-5</v>
      </c>
      <c r="Y43" s="24">
        <v>1.5821852894825901E-4</v>
      </c>
      <c r="Z43" s="24">
        <v>2.0993393568871299E-4</v>
      </c>
      <c r="AA43" s="25">
        <v>2.21573722007791E-5</v>
      </c>
      <c r="AB43" s="25">
        <v>9.3178611490913699E-5</v>
      </c>
      <c r="AC43" s="25">
        <v>-4.2733628773059402E-5</v>
      </c>
      <c r="AD43" s="24">
        <v>1.25884303508686E-4</v>
      </c>
      <c r="AE43" s="25">
        <v>-5.8715241243942902E-5</v>
      </c>
      <c r="AF43" s="25">
        <v>6.8363007999706796E-5</v>
      </c>
      <c r="AG43" s="25">
        <v>-8.8067218278304403E-5</v>
      </c>
      <c r="AH43" s="25">
        <v>4.9033105401568498E-5</v>
      </c>
      <c r="AI43" s="24">
        <v>-7.6692257948440302E-4</v>
      </c>
      <c r="AJ43" s="24">
        <v>-3.4513371876138299E-3</v>
      </c>
      <c r="AK43" s="25">
        <v>0</v>
      </c>
      <c r="AL43" s="24">
        <v>2.4180412529514299E-2</v>
      </c>
      <c r="AM43" s="24">
        <v>1.3158515922469401E-4</v>
      </c>
      <c r="AN43" s="25">
        <v>-9.4218260759660295E-5</v>
      </c>
      <c r="AO43" s="24">
        <v>7.3042390224148498E-4</v>
      </c>
      <c r="AP43" s="25">
        <v>0</v>
      </c>
      <c r="AQ43" s="25">
        <v>0</v>
      </c>
      <c r="AR43" s="24">
        <v>-1.0270692077681E-4</v>
      </c>
      <c r="AS43" s="24">
        <v>1.00020390702195E-4</v>
      </c>
      <c r="AT43" s="25">
        <v>0</v>
      </c>
      <c r="AU43" s="24">
        <v>7.9267710799896501E-4</v>
      </c>
      <c r="AV43" s="24">
        <v>-3.3805665142172298E-4</v>
      </c>
      <c r="AW43" s="24">
        <v>-5.5639242373046896E-4</v>
      </c>
      <c r="AX43" s="25">
        <v>0</v>
      </c>
      <c r="AY43" s="24">
        <v>2.0464536820218801E-3</v>
      </c>
      <c r="AZ43" s="24">
        <v>4.5776462374452E-4</v>
      </c>
      <c r="BA43" s="24">
        <v>-1.2261520413052199E-4</v>
      </c>
      <c r="BB43" s="25">
        <v>0</v>
      </c>
      <c r="BC43" s="25">
        <v>0</v>
      </c>
      <c r="BD43" s="25">
        <v>4.5883284412834098E-5</v>
      </c>
      <c r="BE43" s="24">
        <v>1.99754846678237E-4</v>
      </c>
      <c r="BF43" s="24">
        <v>-1.25344642305389E-4</v>
      </c>
      <c r="BG43" s="25">
        <v>0</v>
      </c>
      <c r="BH43" s="24">
        <v>1.81781224105415E-4</v>
      </c>
      <c r="BI43" s="25">
        <v>-1.0203239659946399E-5</v>
      </c>
      <c r="BJ43" s="24">
        <v>1.2412895137613701E-4</v>
      </c>
      <c r="BK43" s="25">
        <v>-3.4006153790031002E-5</v>
      </c>
      <c r="BL43" s="24">
        <v>4.9181936672898605E-4</v>
      </c>
      <c r="BM43" s="25">
        <v>3.6355537027317499E-5</v>
      </c>
      <c r="BN43" s="24">
        <v>-1.0187148693984299E-4</v>
      </c>
      <c r="BO43" s="25">
        <v>-9.7248333080306996E-6</v>
      </c>
      <c r="BP43" s="25">
        <v>3.8513020145091899E-7</v>
      </c>
      <c r="BQ43" s="25">
        <v>1.03764300355026E-5</v>
      </c>
      <c r="BR43" s="24">
        <v>-6.6972329931703296E-4</v>
      </c>
      <c r="BS43" s="24">
        <v>1.1862069633906901E-4</v>
      </c>
      <c r="BT43" s="24">
        <v>5.4802951559608103E-4</v>
      </c>
      <c r="BU43" s="24">
        <v>-2.4109348405321699E-2</v>
      </c>
      <c r="BV43" s="24">
        <v>5.5111116225075305E-4</v>
      </c>
      <c r="BW43" s="25">
        <v>6.3804242433237196E-5</v>
      </c>
      <c r="BX43" s="25">
        <v>-1.59603736133289E-6</v>
      </c>
      <c r="BY43" s="24">
        <v>5.39006644860112E-4</v>
      </c>
      <c r="BZ43" s="24">
        <v>-1.3285700196138001E-4</v>
      </c>
      <c r="CA43" s="24">
        <v>3.1187249263256E-4</v>
      </c>
      <c r="CB43" s="25">
        <v>-4.4785573547225097E-6</v>
      </c>
      <c r="CC43" s="25">
        <v>1.2138874660357899E-5</v>
      </c>
      <c r="CD43" s="24">
        <v>-6.0091265703165304E-4</v>
      </c>
      <c r="CE43" s="24">
        <v>1.27984927786018E-4</v>
      </c>
      <c r="CF43" s="25">
        <v>-5.9140157335569797E-5</v>
      </c>
      <c r="CG43" s="24">
        <v>1.8683324445647399E-4</v>
      </c>
      <c r="CH43" s="24">
        <v>7.9808000117162796E-4</v>
      </c>
      <c r="CI43" s="25">
        <v>-9.0571010586737105E-5</v>
      </c>
      <c r="CJ43" s="24">
        <v>6.3814523781455202E-4</v>
      </c>
      <c r="CK43" s="26">
        <v>-2.1983402123052599E-4</v>
      </c>
    </row>
    <row r="44" spans="2:89" ht="15.75" x14ac:dyDescent="0.25">
      <c r="B44" s="16" t="s">
        <v>80</v>
      </c>
      <c r="C44" s="1">
        <f>INDEX(Input_Cases!$B:$C,MATCH('GS Female Homo'!$B44,Input_Cases!$B:$B,0),2)</f>
        <v>0</v>
      </c>
      <c r="E44" s="14"/>
      <c r="G44" s="205"/>
      <c r="H44" s="7" t="s">
        <v>40</v>
      </c>
      <c r="I44" s="22">
        <f t="shared" si="4"/>
        <v>0</v>
      </c>
      <c r="J44" s="23">
        <v>0.14664976572764499</v>
      </c>
      <c r="L44" s="7" t="str">
        <f t="shared" si="2"/>
        <v>X</v>
      </c>
      <c r="M44" s="7" t="str">
        <f t="shared" si="3"/>
        <v>X</v>
      </c>
      <c r="N44" s="12" t="str">
        <v>Ast</v>
      </c>
      <c r="O44" s="128" t="s">
        <v>40</v>
      </c>
      <c r="P44" s="25">
        <v>1.9851868302657201E-6</v>
      </c>
      <c r="Q44" s="24">
        <v>-1.3781687074547301E-4</v>
      </c>
      <c r="R44" s="25">
        <v>-1.21029665079436E-5</v>
      </c>
      <c r="S44" s="25">
        <v>-1.6455374631831601E-6</v>
      </c>
      <c r="T44" s="25">
        <v>1.24160188944687E-5</v>
      </c>
      <c r="U44" s="25">
        <v>7.8083490286097993E-5</v>
      </c>
      <c r="V44" s="25">
        <v>-1.23289062037945E-5</v>
      </c>
      <c r="W44" s="25">
        <v>-3.4296526329578599E-5</v>
      </c>
      <c r="X44" s="25">
        <v>1.69331775602529E-5</v>
      </c>
      <c r="Y44" s="24">
        <v>-1.46087649974712E-4</v>
      </c>
      <c r="Z44" s="25">
        <v>-5.1939161386115401E-5</v>
      </c>
      <c r="AA44" s="25">
        <v>-1.8101601899412302E-5</v>
      </c>
      <c r="AB44" s="25">
        <v>-2.7243482564901899E-6</v>
      </c>
      <c r="AC44" s="25">
        <v>-1.6886801982554998E-5</v>
      </c>
      <c r="AD44" s="25">
        <v>-3.5624991558271298E-5</v>
      </c>
      <c r="AE44" s="25">
        <v>2.8238531136986199E-5</v>
      </c>
      <c r="AF44" s="25">
        <v>3.3354603874594697E-5</v>
      </c>
      <c r="AG44" s="25">
        <v>-5.4220616177331902E-5</v>
      </c>
      <c r="AH44" s="25">
        <v>1.91230801517405E-5</v>
      </c>
      <c r="AI44" s="24">
        <v>-1.5187205079346001E-4</v>
      </c>
      <c r="AJ44" s="24">
        <v>-2.2358931168147501E-4</v>
      </c>
      <c r="AK44" s="25">
        <v>0</v>
      </c>
      <c r="AL44" s="24">
        <v>1.3158515922469699E-4</v>
      </c>
      <c r="AM44" s="24">
        <v>1.5620085419796501E-3</v>
      </c>
      <c r="AN44" s="25">
        <v>4.8626536569027997E-5</v>
      </c>
      <c r="AO44" s="24">
        <v>1.37897598105248E-4</v>
      </c>
      <c r="AP44" s="25">
        <v>0</v>
      </c>
      <c r="AQ44" s="25">
        <v>0</v>
      </c>
      <c r="AR44" s="24">
        <v>-1.8458702491095801E-4</v>
      </c>
      <c r="AS44" s="25">
        <v>-8.7352864999567393E-6</v>
      </c>
      <c r="AT44" s="25">
        <v>0</v>
      </c>
      <c r="AU44" s="25">
        <v>-6.0251049718279301E-5</v>
      </c>
      <c r="AV44" s="25">
        <v>-8.9810958723443796E-5</v>
      </c>
      <c r="AW44" s="25">
        <v>-1.40034237185717E-5</v>
      </c>
      <c r="AX44" s="25">
        <v>0</v>
      </c>
      <c r="AY44" s="24">
        <v>-2.66329174284982E-4</v>
      </c>
      <c r="AZ44" s="25">
        <v>-8.6964105382005507E-5</v>
      </c>
      <c r="BA44" s="25">
        <v>-4.4282179202496599E-5</v>
      </c>
      <c r="BB44" s="25">
        <v>0</v>
      </c>
      <c r="BC44" s="25">
        <v>0</v>
      </c>
      <c r="BD44" s="25">
        <v>-3.0832912471644303E-5</v>
      </c>
      <c r="BE44" s="24">
        <v>2.6281213914761202E-4</v>
      </c>
      <c r="BF44" s="25">
        <v>-9.2415638577047105E-5</v>
      </c>
      <c r="BG44" s="25">
        <v>0</v>
      </c>
      <c r="BH44" s="25">
        <v>-4.4790371741753397E-5</v>
      </c>
      <c r="BI44" s="25">
        <v>-2.0009857485848499E-6</v>
      </c>
      <c r="BJ44" s="25">
        <v>1.7975444752942499E-5</v>
      </c>
      <c r="BK44" s="25">
        <v>-9.8035034265143698E-7</v>
      </c>
      <c r="BL44" s="25">
        <v>3.4853456697424798E-5</v>
      </c>
      <c r="BM44" s="25">
        <v>2.0026657233548498E-6</v>
      </c>
      <c r="BN44" s="25">
        <v>6.6797628024422903E-5</v>
      </c>
      <c r="BO44" s="25">
        <v>2.1109101293931201E-7</v>
      </c>
      <c r="BP44" s="25">
        <v>-3.21021927911928E-6</v>
      </c>
      <c r="BQ44" s="25">
        <v>8.2455091306625697E-7</v>
      </c>
      <c r="BR44" s="25">
        <v>-7.3487578291717202E-5</v>
      </c>
      <c r="BS44" s="24">
        <v>-1.12748635692886E-4</v>
      </c>
      <c r="BT44" s="25">
        <v>1.4380319795688501E-5</v>
      </c>
      <c r="BU44" s="24">
        <v>-2.1249292971378699E-4</v>
      </c>
      <c r="BV44" s="24">
        <v>-1.0341156265502501E-4</v>
      </c>
      <c r="BW44" s="25">
        <v>-2.59154581962671E-5</v>
      </c>
      <c r="BX44" s="25">
        <v>7.8193266533632703E-7</v>
      </c>
      <c r="BY44" s="25">
        <v>1.0030648530681899E-5</v>
      </c>
      <c r="BZ44" s="25">
        <v>-2.46648452461633E-5</v>
      </c>
      <c r="CA44" s="25">
        <v>8.4984810616994805E-5</v>
      </c>
      <c r="CB44" s="25">
        <v>7.3367109553395097E-7</v>
      </c>
      <c r="CC44" s="25">
        <v>1.56070409713687E-6</v>
      </c>
      <c r="CD44" s="24">
        <v>1.1263376559169E-4</v>
      </c>
      <c r="CE44" s="25">
        <v>-7.7580372768615399E-5</v>
      </c>
      <c r="CF44" s="25">
        <v>1.0084331541711799E-5</v>
      </c>
      <c r="CG44" s="25">
        <v>-2.86652526651428E-5</v>
      </c>
      <c r="CH44" s="24">
        <v>1.92348544753342E-4</v>
      </c>
      <c r="CI44" s="25">
        <v>-6.3139949990604797E-5</v>
      </c>
      <c r="CJ44" s="24">
        <v>-3.9885805383999001E-4</v>
      </c>
      <c r="CK44" s="26">
        <v>4.2289235604240602E-4</v>
      </c>
    </row>
    <row r="45" spans="2:89" ht="15.75" x14ac:dyDescent="0.25">
      <c r="B45" s="16" t="s">
        <v>81</v>
      </c>
      <c r="C45" s="1">
        <f>INDEX(Input_Cases!$B:$C,MATCH('GS Female Homo'!$B45,Input_Cases!$B:$B,0),2)</f>
        <v>0</v>
      </c>
      <c r="E45" s="14"/>
      <c r="G45" s="205"/>
      <c r="H45" s="7" t="s">
        <v>42</v>
      </c>
      <c r="I45" s="22">
        <f t="shared" si="4"/>
        <v>0</v>
      </c>
      <c r="J45" s="23">
        <v>0.17822573530756899</v>
      </c>
      <c r="L45" s="7" t="str">
        <f t="shared" si="2"/>
        <v>X</v>
      </c>
      <c r="M45" s="7" t="str">
        <f t="shared" si="3"/>
        <v>X</v>
      </c>
      <c r="N45" s="12" t="str">
        <v>Bli</v>
      </c>
      <c r="O45" s="128" t="s">
        <v>42</v>
      </c>
      <c r="P45" s="25">
        <v>-9.2954874802092092E-6</v>
      </c>
      <c r="Q45" s="24">
        <v>-5.7470062116632805E-4</v>
      </c>
      <c r="R45" s="25">
        <v>-4.5177201871163802E-6</v>
      </c>
      <c r="S45" s="25">
        <v>-4.7207473818038499E-5</v>
      </c>
      <c r="T45" s="24">
        <v>1.31249725831463E-4</v>
      </c>
      <c r="U45" s="24">
        <v>2.7789277750065399E-4</v>
      </c>
      <c r="V45" s="25">
        <v>3.68719348520719E-5</v>
      </c>
      <c r="W45" s="25">
        <v>1.60417936633479E-5</v>
      </c>
      <c r="X45" s="25">
        <v>1.9249597029775601E-5</v>
      </c>
      <c r="Y45" s="25">
        <v>-1.11828036886585E-5</v>
      </c>
      <c r="Z45" s="25">
        <v>2.8589455043553999E-6</v>
      </c>
      <c r="AA45" s="25">
        <v>3.28698776073942E-5</v>
      </c>
      <c r="AB45" s="25">
        <v>1.79142535781987E-5</v>
      </c>
      <c r="AC45" s="24">
        <v>1.0767305686573099E-4</v>
      </c>
      <c r="AD45" s="25">
        <v>-6.5519962581124394E-5</v>
      </c>
      <c r="AE45" s="24">
        <v>1.15767747767549E-4</v>
      </c>
      <c r="AF45" s="25">
        <v>7.87966345642468E-6</v>
      </c>
      <c r="AG45" s="25">
        <v>-7.7851280063773805E-5</v>
      </c>
      <c r="AH45" s="24">
        <v>2.3578253437998501E-4</v>
      </c>
      <c r="AI45" s="24">
        <v>2.0180221586842801E-3</v>
      </c>
      <c r="AJ45" s="24">
        <v>-9.3910610393480802E-4</v>
      </c>
      <c r="AK45" s="25">
        <v>0</v>
      </c>
      <c r="AL45" s="25">
        <v>-9.4218260759663399E-5</v>
      </c>
      <c r="AM45" s="25">
        <v>4.8626536569028302E-5</v>
      </c>
      <c r="AN45" s="24">
        <v>5.9476942068573402E-3</v>
      </c>
      <c r="AO45" s="24">
        <v>-2.1305906546873201E-4</v>
      </c>
      <c r="AP45" s="25">
        <v>0</v>
      </c>
      <c r="AQ45" s="25">
        <v>0</v>
      </c>
      <c r="AR45" s="24">
        <v>-2.05947877849018E-4</v>
      </c>
      <c r="AS45" s="25">
        <v>-9.1504218676743702E-5</v>
      </c>
      <c r="AT45" s="25">
        <v>0</v>
      </c>
      <c r="AU45" s="24">
        <v>7.8622273576977599E-4</v>
      </c>
      <c r="AV45" s="25">
        <v>-8.7149131442346199E-5</v>
      </c>
      <c r="AW45" s="24">
        <v>1.1498441927239E-4</v>
      </c>
      <c r="AX45" s="25">
        <v>0</v>
      </c>
      <c r="AY45" s="24">
        <v>2.0294445518116599E-4</v>
      </c>
      <c r="AZ45" s="25">
        <v>8.4554672366976498E-5</v>
      </c>
      <c r="BA45" s="25">
        <v>5.3234943557096102E-5</v>
      </c>
      <c r="BB45" s="25">
        <v>0</v>
      </c>
      <c r="BC45" s="25">
        <v>0</v>
      </c>
      <c r="BD45" s="24">
        <v>1.7206242286106301E-4</v>
      </c>
      <c r="BE45" s="24">
        <v>3.0635146315431E-4</v>
      </c>
      <c r="BF45" s="25">
        <v>5.2619479902611403E-5</v>
      </c>
      <c r="BG45" s="25">
        <v>0</v>
      </c>
      <c r="BH45" s="24">
        <v>-1.7236935123053599E-4</v>
      </c>
      <c r="BI45" s="25">
        <v>3.0345144937127802E-6</v>
      </c>
      <c r="BJ45" s="25">
        <v>4.0569067424100996E-6</v>
      </c>
      <c r="BK45" s="25">
        <v>-4.3997265663137296E-6</v>
      </c>
      <c r="BL45" s="25">
        <v>-5.1426598380482803E-5</v>
      </c>
      <c r="BM45" s="25">
        <v>1.29833398752466E-5</v>
      </c>
      <c r="BN45" s="24">
        <v>2.3358200698670801E-4</v>
      </c>
      <c r="BO45" s="25">
        <v>-3.0359274979564299E-6</v>
      </c>
      <c r="BP45" s="25">
        <v>2.4752405285381701E-6</v>
      </c>
      <c r="BQ45" s="25">
        <v>-2.6032467227272501E-5</v>
      </c>
      <c r="BR45" s="25">
        <v>1.1304087986322E-5</v>
      </c>
      <c r="BS45" s="24">
        <v>-2.2944469338039101E-4</v>
      </c>
      <c r="BT45" s="25">
        <v>-4.8821321265645203E-5</v>
      </c>
      <c r="BU45" s="24">
        <v>-7.5933083901218396E-4</v>
      </c>
      <c r="BV45" s="24">
        <v>-2.78561032015148E-4</v>
      </c>
      <c r="BW45" s="25">
        <v>-4.5839742329724599E-5</v>
      </c>
      <c r="BX45" s="25">
        <v>1.7807293273579499E-6</v>
      </c>
      <c r="BY45" s="25">
        <v>8.8886083935353394E-5</v>
      </c>
      <c r="BZ45" s="25">
        <v>-9.5477057240434703E-5</v>
      </c>
      <c r="CA45" s="24">
        <v>1.3347678872782699E-4</v>
      </c>
      <c r="CB45" s="25">
        <v>-1.14003331577611E-5</v>
      </c>
      <c r="CC45" s="25">
        <v>8.2023886857899107E-6</v>
      </c>
      <c r="CD45" s="24">
        <v>-3.08557958570166E-4</v>
      </c>
      <c r="CE45" s="24">
        <v>3.7671677210521698E-4</v>
      </c>
      <c r="CF45" s="25">
        <v>-8.8535989367023398E-5</v>
      </c>
      <c r="CG45" s="24">
        <v>-1.57579433077605E-4</v>
      </c>
      <c r="CH45" s="25">
        <v>3.0447466575049899E-5</v>
      </c>
      <c r="CI45" s="25">
        <v>6.8103252388444394E-5</v>
      </c>
      <c r="CJ45" s="24">
        <v>3.3178632108959598E-4</v>
      </c>
      <c r="CK45" s="26">
        <v>-1.9482847093157799E-4</v>
      </c>
    </row>
    <row r="46" spans="2:89" ht="15.75" x14ac:dyDescent="0.25">
      <c r="B46" s="16" t="s">
        <v>82</v>
      </c>
      <c r="C46" s="1">
        <f>INDEX(Input_Cases!$B:$C,MATCH('GS Female Homo'!$B46,Input_Cases!$B:$B,0),2)</f>
        <v>0</v>
      </c>
      <c r="E46" s="14"/>
      <c r="G46" s="205"/>
      <c r="H46" s="7" t="s">
        <v>45</v>
      </c>
      <c r="I46" s="22">
        <f t="shared" si="4"/>
        <v>0</v>
      </c>
      <c r="J46" s="23">
        <v>4.2510918987870303</v>
      </c>
      <c r="L46" s="7" t="str">
        <f t="shared" si="2"/>
        <v>X</v>
      </c>
      <c r="M46" s="7" t="str">
        <f t="shared" si="3"/>
        <v>X</v>
      </c>
      <c r="N46" s="12" t="str">
        <v>Can</v>
      </c>
      <c r="O46" s="128" t="s">
        <v>45</v>
      </c>
      <c r="P46" s="24">
        <v>1.9689970392627E-4</v>
      </c>
      <c r="Q46" s="24">
        <v>8.43359859820951E-4</v>
      </c>
      <c r="R46" s="24">
        <v>1.7853142590820001E-4</v>
      </c>
      <c r="S46" s="25">
        <v>1.5687961112221199E-5</v>
      </c>
      <c r="T46" s="24">
        <v>1.2850102854117099E-4</v>
      </c>
      <c r="U46" s="24">
        <v>-3.5022368799309298E-4</v>
      </c>
      <c r="V46" s="25">
        <v>-2.7344607669209901E-5</v>
      </c>
      <c r="W46" s="25">
        <v>5.37491563457441E-5</v>
      </c>
      <c r="X46" s="24">
        <v>2.10084995087029E-4</v>
      </c>
      <c r="Y46" s="25">
        <v>6.9024950120102205E-5</v>
      </c>
      <c r="Z46" s="24">
        <v>3.59835808896314E-4</v>
      </c>
      <c r="AA46" s="25">
        <v>-4.60067829270755E-5</v>
      </c>
      <c r="AB46" s="25">
        <v>-5.6222891044541602E-5</v>
      </c>
      <c r="AC46" s="24">
        <v>3.80575985480626E-4</v>
      </c>
      <c r="AD46" s="25">
        <v>1.85481020017851E-5</v>
      </c>
      <c r="AE46" s="24">
        <v>2.8003899709631402E-4</v>
      </c>
      <c r="AF46" s="25">
        <v>-1.3668001099494E-7</v>
      </c>
      <c r="AG46" s="25">
        <v>7.4981281813486303E-5</v>
      </c>
      <c r="AH46" s="24">
        <v>-1.8755552764942901E-4</v>
      </c>
      <c r="AI46" s="24">
        <v>1.28915225846619E-4</v>
      </c>
      <c r="AJ46" s="24">
        <v>-2.3305045983428498E-3</v>
      </c>
      <c r="AK46" s="25">
        <v>0</v>
      </c>
      <c r="AL46" s="24">
        <v>7.3042390224162398E-4</v>
      </c>
      <c r="AM46" s="24">
        <v>1.3789759810522301E-4</v>
      </c>
      <c r="AN46" s="24">
        <v>-2.13059065468729E-4</v>
      </c>
      <c r="AO46" s="24">
        <v>3.6737705410611603E-2</v>
      </c>
      <c r="AP46" s="25">
        <v>0</v>
      </c>
      <c r="AQ46" s="25">
        <v>0</v>
      </c>
      <c r="AR46" s="24">
        <v>3.6477632622414002E-4</v>
      </c>
      <c r="AS46" s="24">
        <v>-8.1511235137207499E-4</v>
      </c>
      <c r="AT46" s="25">
        <v>0</v>
      </c>
      <c r="AU46" s="24">
        <v>-3.0701476703910899E-3</v>
      </c>
      <c r="AV46" s="24">
        <v>-1.1778076451759801E-4</v>
      </c>
      <c r="AW46" s="24">
        <v>-1.5733370517000299E-4</v>
      </c>
      <c r="AX46" s="25">
        <v>0</v>
      </c>
      <c r="AY46" s="24">
        <v>1.8975413240707899E-3</v>
      </c>
      <c r="AZ46" s="24">
        <v>1.3536024273699999E-4</v>
      </c>
      <c r="BA46" s="24">
        <v>-1.8461230429346601E-4</v>
      </c>
      <c r="BB46" s="25">
        <v>0</v>
      </c>
      <c r="BC46" s="25">
        <v>0</v>
      </c>
      <c r="BD46" s="24">
        <v>-1.28833566233718E-4</v>
      </c>
      <c r="BE46" s="24">
        <v>-4.0041909742315901E-4</v>
      </c>
      <c r="BF46" s="24">
        <v>2.7056007630364698E-4</v>
      </c>
      <c r="BG46" s="25">
        <v>0</v>
      </c>
      <c r="BH46" s="25">
        <v>3.8616943465363198E-5</v>
      </c>
      <c r="BI46" s="24">
        <v>-4.6991202823908301E-4</v>
      </c>
      <c r="BJ46" s="24">
        <v>4.3748653236111402E-4</v>
      </c>
      <c r="BK46" s="25">
        <v>-3.11771892663196E-5</v>
      </c>
      <c r="BL46" s="24">
        <v>9.9121130745982201E-4</v>
      </c>
      <c r="BM46" s="25">
        <v>3.4517395716964901E-5</v>
      </c>
      <c r="BN46" s="24">
        <v>1.84421202714786E-4</v>
      </c>
      <c r="BO46" s="25">
        <v>-2.9970092005262698E-6</v>
      </c>
      <c r="BP46" s="25">
        <v>9.98873285575962E-6</v>
      </c>
      <c r="BQ46" s="25">
        <v>-1.05182477681405E-6</v>
      </c>
      <c r="BR46" s="24">
        <v>-5.3071581610056795E-4</v>
      </c>
      <c r="BS46" s="24">
        <v>2.6659581767647799E-3</v>
      </c>
      <c r="BT46" s="24">
        <v>-4.2464942067881902E-4</v>
      </c>
      <c r="BU46" s="24">
        <v>-1.1874162718451401E-3</v>
      </c>
      <c r="BV46" s="24">
        <v>5.3873368856716304E-4</v>
      </c>
      <c r="BW46" s="24">
        <v>-2.3475040484938802E-3</v>
      </c>
      <c r="BX46" s="25">
        <v>-1.01127220327821E-7</v>
      </c>
      <c r="BY46" s="25">
        <v>-5.1509349506838697E-5</v>
      </c>
      <c r="BZ46" s="25">
        <v>2.70292502945265E-5</v>
      </c>
      <c r="CA46" s="25">
        <v>-6.8167372604654202E-5</v>
      </c>
      <c r="CB46" s="25">
        <v>4.0091948304765998E-5</v>
      </c>
      <c r="CC46" s="25">
        <v>-1.33706835270312E-5</v>
      </c>
      <c r="CD46" s="25">
        <v>-3.3840400225282103E-5</v>
      </c>
      <c r="CE46" s="24">
        <v>4.6960106745015E-4</v>
      </c>
      <c r="CF46" s="24">
        <v>2.38353079250078E-4</v>
      </c>
      <c r="CG46" s="24">
        <v>-6.7762781790366503E-4</v>
      </c>
      <c r="CH46" s="24">
        <v>5.4302291964256301E-3</v>
      </c>
      <c r="CI46" s="24">
        <v>-1.07753871173076E-4</v>
      </c>
      <c r="CJ46" s="24">
        <v>-3.3906781355389501E-4</v>
      </c>
      <c r="CK46" s="26">
        <v>2.2537280891178901E-3</v>
      </c>
    </row>
    <row r="47" spans="2:89" ht="15.75" x14ac:dyDescent="0.25">
      <c r="B47" s="16" t="s">
        <v>83</v>
      </c>
      <c r="C47" s="1">
        <f>INDEX(Input_Cases!$B:$C,MATCH('GS Female Homo'!$B47,Input_Cases!$B:$B,0),2)</f>
        <v>0</v>
      </c>
      <c r="E47" s="14"/>
      <c r="G47" s="205"/>
      <c r="H47" s="7" t="s">
        <v>47</v>
      </c>
      <c r="I47" s="22">
        <f t="shared" si="4"/>
        <v>0</v>
      </c>
      <c r="J47" s="23">
        <v>0</v>
      </c>
      <c r="L47" s="7" t="str">
        <f t="shared" si="2"/>
        <v/>
      </c>
      <c r="M47" s="7" t="str">
        <f t="shared" si="3"/>
        <v>X</v>
      </c>
      <c r="N47" s="12">
        <v>0</v>
      </c>
      <c r="O47" s="128"/>
      <c r="P47" s="25">
        <v>0</v>
      </c>
      <c r="Q47" s="24">
        <v>0</v>
      </c>
      <c r="R47" s="24">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c r="AI47" s="25">
        <v>0</v>
      </c>
      <c r="AJ47" s="25">
        <v>0</v>
      </c>
      <c r="AK47" s="25">
        <v>0</v>
      </c>
      <c r="AL47" s="25">
        <v>0</v>
      </c>
      <c r="AM47" s="25">
        <v>0</v>
      </c>
      <c r="AN47" s="25">
        <v>0</v>
      </c>
      <c r="AO47" s="25">
        <v>0</v>
      </c>
      <c r="AP47" s="25">
        <v>0</v>
      </c>
      <c r="AQ47" s="25">
        <v>0</v>
      </c>
      <c r="AR47" s="25">
        <v>0</v>
      </c>
      <c r="AS47" s="25">
        <v>0</v>
      </c>
      <c r="AT47" s="25">
        <v>0</v>
      </c>
      <c r="AU47" s="25">
        <v>0</v>
      </c>
      <c r="AV47" s="25">
        <v>0</v>
      </c>
      <c r="AW47" s="25">
        <v>0</v>
      </c>
      <c r="AX47" s="25">
        <v>0</v>
      </c>
      <c r="AY47" s="25">
        <v>0</v>
      </c>
      <c r="AZ47" s="25">
        <v>0</v>
      </c>
      <c r="BA47" s="25">
        <v>0</v>
      </c>
      <c r="BB47" s="25">
        <v>0</v>
      </c>
      <c r="BC47" s="25">
        <v>0</v>
      </c>
      <c r="BD47" s="25">
        <v>0</v>
      </c>
      <c r="BE47" s="25">
        <v>0</v>
      </c>
      <c r="BF47" s="25">
        <v>0</v>
      </c>
      <c r="BG47" s="25">
        <v>0</v>
      </c>
      <c r="BH47" s="25">
        <v>0</v>
      </c>
      <c r="BI47" s="25">
        <v>0</v>
      </c>
      <c r="BJ47" s="25">
        <v>0</v>
      </c>
      <c r="BK47" s="25">
        <v>0</v>
      </c>
      <c r="BL47" s="25">
        <v>0</v>
      </c>
      <c r="BM47" s="25">
        <v>0</v>
      </c>
      <c r="BN47" s="25">
        <v>0</v>
      </c>
      <c r="BO47" s="25">
        <v>0</v>
      </c>
      <c r="BP47" s="25">
        <v>0</v>
      </c>
      <c r="BQ47" s="25">
        <v>0</v>
      </c>
      <c r="BR47" s="25">
        <v>0</v>
      </c>
      <c r="BS47" s="25">
        <v>0</v>
      </c>
      <c r="BT47" s="25">
        <v>0</v>
      </c>
      <c r="BU47" s="25">
        <v>0</v>
      </c>
      <c r="BV47" s="25">
        <v>0</v>
      </c>
      <c r="BW47" s="25">
        <v>0</v>
      </c>
      <c r="BX47" s="25">
        <v>0</v>
      </c>
      <c r="BY47" s="25">
        <v>0</v>
      </c>
      <c r="BZ47" s="25">
        <v>0</v>
      </c>
      <c r="CA47" s="25">
        <v>0</v>
      </c>
      <c r="CB47" s="25">
        <v>0</v>
      </c>
      <c r="CC47" s="25">
        <v>0</v>
      </c>
      <c r="CD47" s="25">
        <v>0</v>
      </c>
      <c r="CE47" s="25">
        <v>0</v>
      </c>
      <c r="CF47" s="25">
        <v>0</v>
      </c>
      <c r="CG47" s="25">
        <v>0</v>
      </c>
      <c r="CH47" s="25">
        <v>0</v>
      </c>
      <c r="CI47" s="25">
        <v>0</v>
      </c>
      <c r="CJ47" s="25">
        <v>0</v>
      </c>
      <c r="CK47" s="27">
        <v>0</v>
      </c>
    </row>
    <row r="48" spans="2:89" ht="15.75" x14ac:dyDescent="0.25">
      <c r="B48" s="16" t="s">
        <v>84</v>
      </c>
      <c r="C48" s="1">
        <f>INDEX(Input_Cases!$B:$C,MATCH('GS Female Homo'!$B48,Input_Cases!$B:$B,0),2)</f>
        <v>0</v>
      </c>
      <c r="E48" s="14"/>
      <c r="G48" s="205"/>
      <c r="H48" s="7" t="s">
        <v>49</v>
      </c>
      <c r="I48" s="22">
        <f t="shared" si="4"/>
        <v>0</v>
      </c>
      <c r="J48" s="23">
        <v>0</v>
      </c>
      <c r="L48" s="7" t="str">
        <f t="shared" si="2"/>
        <v/>
      </c>
      <c r="M48" s="7" t="str">
        <f t="shared" si="3"/>
        <v>X</v>
      </c>
      <c r="N48" s="12">
        <v>0</v>
      </c>
      <c r="O48" s="128"/>
      <c r="P48" s="25">
        <v>0</v>
      </c>
      <c r="Q48" s="24">
        <v>0</v>
      </c>
      <c r="R48" s="24">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c r="AI48" s="25">
        <v>0</v>
      </c>
      <c r="AJ48" s="25">
        <v>0</v>
      </c>
      <c r="AK48" s="25">
        <v>0</v>
      </c>
      <c r="AL48" s="25">
        <v>0</v>
      </c>
      <c r="AM48" s="25">
        <v>0</v>
      </c>
      <c r="AN48" s="25">
        <v>0</v>
      </c>
      <c r="AO48" s="25">
        <v>0</v>
      </c>
      <c r="AP48" s="25">
        <v>0</v>
      </c>
      <c r="AQ48" s="25">
        <v>0</v>
      </c>
      <c r="AR48" s="25">
        <v>0</v>
      </c>
      <c r="AS48" s="25">
        <v>0</v>
      </c>
      <c r="AT48" s="25">
        <v>0</v>
      </c>
      <c r="AU48" s="25">
        <v>0</v>
      </c>
      <c r="AV48" s="25">
        <v>0</v>
      </c>
      <c r="AW48" s="25">
        <v>0</v>
      </c>
      <c r="AX48" s="25">
        <v>0</v>
      </c>
      <c r="AY48" s="25">
        <v>0</v>
      </c>
      <c r="AZ48" s="25">
        <v>0</v>
      </c>
      <c r="BA48" s="25">
        <v>0</v>
      </c>
      <c r="BB48" s="25">
        <v>0</v>
      </c>
      <c r="BC48" s="25">
        <v>0</v>
      </c>
      <c r="BD48" s="25">
        <v>0</v>
      </c>
      <c r="BE48" s="25">
        <v>0</v>
      </c>
      <c r="BF48" s="25">
        <v>0</v>
      </c>
      <c r="BG48" s="25">
        <v>0</v>
      </c>
      <c r="BH48" s="25">
        <v>0</v>
      </c>
      <c r="BI48" s="25">
        <v>0</v>
      </c>
      <c r="BJ48" s="25">
        <v>0</v>
      </c>
      <c r="BK48" s="25">
        <v>0</v>
      </c>
      <c r="BL48" s="25">
        <v>0</v>
      </c>
      <c r="BM48" s="25">
        <v>0</v>
      </c>
      <c r="BN48" s="25">
        <v>0</v>
      </c>
      <c r="BO48" s="25">
        <v>0</v>
      </c>
      <c r="BP48" s="25">
        <v>0</v>
      </c>
      <c r="BQ48" s="25">
        <v>0</v>
      </c>
      <c r="BR48" s="25">
        <v>0</v>
      </c>
      <c r="BS48" s="25">
        <v>0</v>
      </c>
      <c r="BT48" s="25">
        <v>0</v>
      </c>
      <c r="BU48" s="25">
        <v>0</v>
      </c>
      <c r="BV48" s="25">
        <v>0</v>
      </c>
      <c r="BW48" s="25">
        <v>0</v>
      </c>
      <c r="BX48" s="25">
        <v>0</v>
      </c>
      <c r="BY48" s="25">
        <v>0</v>
      </c>
      <c r="BZ48" s="25">
        <v>0</v>
      </c>
      <c r="CA48" s="25">
        <v>0</v>
      </c>
      <c r="CB48" s="25">
        <v>0</v>
      </c>
      <c r="CC48" s="25">
        <v>0</v>
      </c>
      <c r="CD48" s="25">
        <v>0</v>
      </c>
      <c r="CE48" s="25">
        <v>0</v>
      </c>
      <c r="CF48" s="25">
        <v>0</v>
      </c>
      <c r="CG48" s="25">
        <v>0</v>
      </c>
      <c r="CH48" s="25">
        <v>0</v>
      </c>
      <c r="CI48" s="25">
        <v>0</v>
      </c>
      <c r="CJ48" s="25">
        <v>0</v>
      </c>
      <c r="CK48" s="27">
        <v>0</v>
      </c>
    </row>
    <row r="49" spans="2:89" ht="15.75" x14ac:dyDescent="0.25">
      <c r="B49" s="16" t="s">
        <v>85</v>
      </c>
      <c r="C49" s="1">
        <f>INDEX(Input_Cases!$B:$C,MATCH('GS Female Homo'!$B49,Input_Cases!$B:$B,0),2)</f>
        <v>0</v>
      </c>
      <c r="E49" s="14"/>
      <c r="G49" s="205"/>
      <c r="H49" s="7" t="s">
        <v>51</v>
      </c>
      <c r="I49" s="22">
        <f t="shared" si="4"/>
        <v>0</v>
      </c>
      <c r="J49" s="23">
        <v>1.84393030148963</v>
      </c>
      <c r="L49" s="7" t="str">
        <f t="shared" si="2"/>
        <v>X</v>
      </c>
      <c r="M49" s="7" t="str">
        <f t="shared" si="3"/>
        <v>X</v>
      </c>
      <c r="N49" s="12" t="str">
        <v>COP</v>
      </c>
      <c r="O49" s="128" t="s">
        <v>51</v>
      </c>
      <c r="P49" s="25">
        <v>3.1546313371292802E-5</v>
      </c>
      <c r="Q49" s="24">
        <v>-3.2576806687917301E-3</v>
      </c>
      <c r="R49" s="24">
        <v>1.94858554847354E-4</v>
      </c>
      <c r="S49" s="25">
        <v>9.0826802162440802E-5</v>
      </c>
      <c r="T49" s="24">
        <v>-5.25919540087098E-4</v>
      </c>
      <c r="U49" s="24">
        <v>-1.0624662459773401E-4</v>
      </c>
      <c r="V49" s="25">
        <v>-4.65029787094411E-6</v>
      </c>
      <c r="W49" s="25">
        <v>6.3961405081967596E-5</v>
      </c>
      <c r="X49" s="24">
        <v>-5.4869699834699296E-4</v>
      </c>
      <c r="Y49" s="24">
        <v>2.6609986616173001E-4</v>
      </c>
      <c r="Z49" s="24">
        <v>1.4183887350640499E-4</v>
      </c>
      <c r="AA49" s="25">
        <v>4.8288672148976501E-5</v>
      </c>
      <c r="AB49" s="24">
        <v>1.59651060201958E-4</v>
      </c>
      <c r="AC49" s="24">
        <v>-1.1864011335865301E-4</v>
      </c>
      <c r="AD49" s="25">
        <v>1.9434381334231201E-5</v>
      </c>
      <c r="AE49" s="24">
        <v>-9.4256546464921204E-4</v>
      </c>
      <c r="AF49" s="25">
        <v>6.8086289090816198E-5</v>
      </c>
      <c r="AG49" s="24">
        <v>2.23913674721911E-4</v>
      </c>
      <c r="AH49" s="24">
        <v>-2.9271910212955399E-4</v>
      </c>
      <c r="AI49" s="24">
        <v>-2.42814859504382E-3</v>
      </c>
      <c r="AJ49" s="24">
        <v>-8.9761662667928403E-3</v>
      </c>
      <c r="AK49" s="25">
        <v>0</v>
      </c>
      <c r="AL49" s="24">
        <v>-1.0270692077659701E-4</v>
      </c>
      <c r="AM49" s="24">
        <v>-1.8458702491101699E-4</v>
      </c>
      <c r="AN49" s="24">
        <v>-2.0594787784902299E-4</v>
      </c>
      <c r="AO49" s="24">
        <v>3.64776326224161E-4</v>
      </c>
      <c r="AP49" s="25">
        <v>0</v>
      </c>
      <c r="AQ49" s="25">
        <v>0</v>
      </c>
      <c r="AR49" s="24">
        <v>6.1039140415060401E-2</v>
      </c>
      <c r="AS49" s="24">
        <v>-1.6188690407902601E-3</v>
      </c>
      <c r="AT49" s="25">
        <v>0</v>
      </c>
      <c r="AU49" s="24">
        <v>-3.2617804458029299E-3</v>
      </c>
      <c r="AV49" s="24">
        <v>-4.1455655379959403E-4</v>
      </c>
      <c r="AW49" s="24">
        <v>-2.3946939624923901E-4</v>
      </c>
      <c r="AX49" s="25">
        <v>0</v>
      </c>
      <c r="AY49" s="24">
        <v>-7.94549978448463E-3</v>
      </c>
      <c r="AZ49" s="24">
        <v>-2.9239946479676102E-3</v>
      </c>
      <c r="BA49" s="24">
        <v>-3.9638739242455498E-4</v>
      </c>
      <c r="BB49" s="25">
        <v>0</v>
      </c>
      <c r="BC49" s="25">
        <v>0</v>
      </c>
      <c r="BD49" s="24">
        <v>-4.2987069710097401E-4</v>
      </c>
      <c r="BE49" s="24">
        <v>-1.43513206089859E-3</v>
      </c>
      <c r="BF49" s="25">
        <v>3.0741871639957798E-5</v>
      </c>
      <c r="BG49" s="25">
        <v>0</v>
      </c>
      <c r="BH49" s="24">
        <v>1.95697484027251E-4</v>
      </c>
      <c r="BI49" s="25">
        <v>6.3287910107185699E-6</v>
      </c>
      <c r="BJ49" s="24">
        <v>1.8831710620617601E-4</v>
      </c>
      <c r="BK49" s="24">
        <v>1.0247176327666501E-4</v>
      </c>
      <c r="BL49" s="25">
        <v>4.6837763799682097E-5</v>
      </c>
      <c r="BM49" s="24">
        <v>1.3940218581351101E-4</v>
      </c>
      <c r="BN49" s="24">
        <v>-8.4038199328147895E-4</v>
      </c>
      <c r="BO49" s="25">
        <v>3.62735638508818E-5</v>
      </c>
      <c r="BP49" s="24">
        <v>-7.6626468114066699E-4</v>
      </c>
      <c r="BQ49" s="25">
        <v>3.09200906223723E-5</v>
      </c>
      <c r="BR49" s="24">
        <v>-2.14056298537918E-4</v>
      </c>
      <c r="BS49" s="24">
        <v>9.3631567895932698E-4</v>
      </c>
      <c r="BT49" s="24">
        <v>-2.2257280297407101E-3</v>
      </c>
      <c r="BU49" s="25">
        <v>2.15430073240586E-5</v>
      </c>
      <c r="BV49" s="25">
        <v>-6.1274676497803302E-5</v>
      </c>
      <c r="BW49" s="24">
        <v>-4.3448365512167202E-3</v>
      </c>
      <c r="BX49" s="25">
        <v>1.22835213872247E-6</v>
      </c>
      <c r="BY49" s="24">
        <v>2.0124451193637E-4</v>
      </c>
      <c r="BZ49" s="24">
        <v>4.5535740256566102E-4</v>
      </c>
      <c r="CA49" s="24">
        <v>1.69392953020468E-4</v>
      </c>
      <c r="CB49" s="25">
        <v>4.2777371847555399E-5</v>
      </c>
      <c r="CC49" s="25">
        <v>3.9569202602501203E-5</v>
      </c>
      <c r="CD49" s="24">
        <v>2.4816664641627399E-4</v>
      </c>
      <c r="CE49" s="24">
        <v>7.19301496786095E-4</v>
      </c>
      <c r="CF49" s="25">
        <v>-8.5918069103842196E-5</v>
      </c>
      <c r="CG49" s="24">
        <v>1.2826301916406E-3</v>
      </c>
      <c r="CH49" s="24">
        <v>3.2421213214362502E-3</v>
      </c>
      <c r="CI49" s="25">
        <v>9.7810464416293806E-5</v>
      </c>
      <c r="CJ49" s="24">
        <v>-5.5918171582208798E-4</v>
      </c>
      <c r="CK49" s="26">
        <v>-6.0092477806582799E-3</v>
      </c>
    </row>
    <row r="50" spans="2:89" ht="15.75" x14ac:dyDescent="0.25">
      <c r="B50" s="16" t="s">
        <v>86</v>
      </c>
      <c r="C50" s="1">
        <f>INDEX(Input_Cases!$B:$C,MATCH('GS Female Homo'!$B50,Input_Cases!$B:$B,0),2)</f>
        <v>0</v>
      </c>
      <c r="E50" s="14"/>
      <c r="G50" s="205"/>
      <c r="H50" s="7" t="s">
        <v>52</v>
      </c>
      <c r="I50" s="22">
        <f t="shared" si="4"/>
        <v>0</v>
      </c>
      <c r="J50" s="23">
        <v>-0.56775846140626995</v>
      </c>
      <c r="L50" s="7" t="str">
        <f t="shared" si="2"/>
        <v>X</v>
      </c>
      <c r="M50" s="7" t="str">
        <f t="shared" si="3"/>
        <v>X</v>
      </c>
      <c r="N50" s="12" t="str">
        <v>CS</v>
      </c>
      <c r="O50" s="128" t="s">
        <v>52</v>
      </c>
      <c r="P50" s="25">
        <v>-1.5859314909825299E-5</v>
      </c>
      <c r="Q50" s="24">
        <v>-1.53370334115809E-4</v>
      </c>
      <c r="R50" s="25">
        <v>-6.0530540305020198E-5</v>
      </c>
      <c r="S50" s="24">
        <v>1.3973465284974101E-4</v>
      </c>
      <c r="T50" s="25">
        <v>8.1289222580062197E-5</v>
      </c>
      <c r="U50" s="25">
        <v>5.1630165821036601E-5</v>
      </c>
      <c r="V50" s="25">
        <v>-8.5294939077853796E-5</v>
      </c>
      <c r="W50" s="24">
        <v>2.0290092018679701E-4</v>
      </c>
      <c r="X50" s="24">
        <v>-4.2181873580019499E-4</v>
      </c>
      <c r="Y50" s="24">
        <v>4.392813715568E-4</v>
      </c>
      <c r="Z50" s="24">
        <v>1.14098104180811E-4</v>
      </c>
      <c r="AA50" s="25">
        <v>6.0812660040241402E-5</v>
      </c>
      <c r="AB50" s="25">
        <v>9.9468759711276104E-6</v>
      </c>
      <c r="AC50" s="25">
        <v>-7.1113356864876801E-6</v>
      </c>
      <c r="AD50" s="24">
        <v>-1.20448384768794E-4</v>
      </c>
      <c r="AE50" s="24">
        <v>2.6518117515074397E-4</v>
      </c>
      <c r="AF50" s="25">
        <v>4.5579943257833798E-5</v>
      </c>
      <c r="AG50" s="25">
        <v>6.9160246574554904E-5</v>
      </c>
      <c r="AH50" s="24">
        <v>-1.3469161691692999E-4</v>
      </c>
      <c r="AI50" s="24">
        <v>-2.9238821147946998E-3</v>
      </c>
      <c r="AJ50" s="24">
        <v>-2.4376719312194698E-3</v>
      </c>
      <c r="AK50" s="25">
        <v>0</v>
      </c>
      <c r="AL50" s="24">
        <v>1.00020390702187E-4</v>
      </c>
      <c r="AM50" s="25">
        <v>-8.7352864999546098E-6</v>
      </c>
      <c r="AN50" s="25">
        <v>-9.1504218676735299E-5</v>
      </c>
      <c r="AO50" s="24">
        <v>-8.1511235137215305E-4</v>
      </c>
      <c r="AP50" s="25">
        <v>0</v>
      </c>
      <c r="AQ50" s="25">
        <v>0</v>
      </c>
      <c r="AR50" s="24">
        <v>-1.61886904079037E-3</v>
      </c>
      <c r="AS50" s="24">
        <v>1.92416466042644E-2</v>
      </c>
      <c r="AT50" s="25">
        <v>0</v>
      </c>
      <c r="AU50" s="24">
        <v>-9.8369937457463193E-4</v>
      </c>
      <c r="AV50" s="24">
        <v>-1.7952674199258801E-4</v>
      </c>
      <c r="AW50" s="24">
        <v>2.8784375409952401E-4</v>
      </c>
      <c r="AX50" s="25">
        <v>0</v>
      </c>
      <c r="AY50" s="24">
        <v>-1.4517805922958499E-3</v>
      </c>
      <c r="AZ50" s="25">
        <v>4.9810142012669601E-5</v>
      </c>
      <c r="BA50" s="24">
        <v>-5.9883087731807795E-4</v>
      </c>
      <c r="BB50" s="25">
        <v>0</v>
      </c>
      <c r="BC50" s="25">
        <v>0</v>
      </c>
      <c r="BD50" s="24">
        <v>1.5850972133376001E-4</v>
      </c>
      <c r="BE50" s="24">
        <v>8.0118543474125802E-4</v>
      </c>
      <c r="BF50" s="24">
        <v>-2.15789438515854E-4</v>
      </c>
      <c r="BG50" s="25">
        <v>0</v>
      </c>
      <c r="BH50" s="25">
        <v>-5.00933160920604E-5</v>
      </c>
      <c r="BI50" s="25">
        <v>1.00792855656706E-5</v>
      </c>
      <c r="BJ50" s="25">
        <v>3.7055865614941701E-5</v>
      </c>
      <c r="BK50" s="25">
        <v>2.0953206025486101E-5</v>
      </c>
      <c r="BL50" s="24">
        <v>-2.3409919161876001E-4</v>
      </c>
      <c r="BM50" s="25">
        <v>4.7997979472681199E-5</v>
      </c>
      <c r="BN50" s="24">
        <v>-3.5116502282622801E-4</v>
      </c>
      <c r="BO50" s="25">
        <v>1.24738159762427E-6</v>
      </c>
      <c r="BP50" s="25">
        <v>2.15625783660811E-5</v>
      </c>
      <c r="BQ50" s="25">
        <v>3.26447844991704E-5</v>
      </c>
      <c r="BR50" s="24">
        <v>-1.89015557387851E-4</v>
      </c>
      <c r="BS50" s="24">
        <v>4.0491272490471899E-4</v>
      </c>
      <c r="BT50" s="24">
        <v>-1.0196460977002499E-3</v>
      </c>
      <c r="BU50" s="24">
        <v>-1.26500893539523E-3</v>
      </c>
      <c r="BV50" s="25">
        <v>4.1453473579014299E-5</v>
      </c>
      <c r="BW50" s="24">
        <v>-1.01072285382344E-4</v>
      </c>
      <c r="BX50" s="25">
        <v>1.2383329035406799E-7</v>
      </c>
      <c r="BY50" s="24">
        <v>-1.53622817560744E-4</v>
      </c>
      <c r="BZ50" s="25">
        <v>-5.8610371712319897E-5</v>
      </c>
      <c r="CA50" s="24">
        <v>2.07807702108853E-4</v>
      </c>
      <c r="CB50" s="25">
        <v>1.1330707575578401E-5</v>
      </c>
      <c r="CC50" s="25">
        <v>1.6241500572858701E-6</v>
      </c>
      <c r="CD50" s="24">
        <v>1.7591408298365E-4</v>
      </c>
      <c r="CE50" s="24">
        <v>-7.4965104211608801E-4</v>
      </c>
      <c r="CF50" s="24">
        <v>2.1973673443243999E-4</v>
      </c>
      <c r="CG50" s="24">
        <v>-2.8744170095597099E-4</v>
      </c>
      <c r="CH50" s="24">
        <v>-3.3390794037143598E-4</v>
      </c>
      <c r="CI50" s="24">
        <v>2.18826433354407E-4</v>
      </c>
      <c r="CJ50" s="24">
        <v>-5.2564164621141498E-4</v>
      </c>
      <c r="CK50" s="27">
        <v>1.97932982161685E-5</v>
      </c>
    </row>
    <row r="51" spans="2:89" ht="15.75" x14ac:dyDescent="0.25">
      <c r="B51" s="16" t="s">
        <v>87</v>
      </c>
      <c r="C51" s="1">
        <f>INDEX(Input_Cases!$B:$C,MATCH('GS Female Homo'!$B51,Input_Cases!$B:$B,0),2)</f>
        <v>0</v>
      </c>
      <c r="E51" s="14"/>
      <c r="G51" s="205"/>
      <c r="H51" s="7" t="s">
        <v>76</v>
      </c>
      <c r="I51" s="22">
        <f t="shared" si="4"/>
        <v>0</v>
      </c>
      <c r="J51" s="23">
        <v>0</v>
      </c>
      <c r="L51" s="7" t="str">
        <f t="shared" si="2"/>
        <v/>
      </c>
      <c r="M51" s="7" t="str">
        <f t="shared" si="3"/>
        <v>X</v>
      </c>
      <c r="N51" s="12">
        <v>0</v>
      </c>
      <c r="O51" s="128"/>
      <c r="P51" s="25">
        <v>0</v>
      </c>
      <c r="Q51" s="24">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c r="AI51" s="25">
        <v>0</v>
      </c>
      <c r="AJ51" s="25">
        <v>0</v>
      </c>
      <c r="AK51" s="25">
        <v>0</v>
      </c>
      <c r="AL51" s="25">
        <v>0</v>
      </c>
      <c r="AM51" s="25">
        <v>0</v>
      </c>
      <c r="AN51" s="25">
        <v>0</v>
      </c>
      <c r="AO51" s="25">
        <v>0</v>
      </c>
      <c r="AP51" s="25">
        <v>0</v>
      </c>
      <c r="AQ51" s="25">
        <v>0</v>
      </c>
      <c r="AR51" s="25">
        <v>0</v>
      </c>
      <c r="AS51" s="25">
        <v>0</v>
      </c>
      <c r="AT51" s="25">
        <v>0</v>
      </c>
      <c r="AU51" s="25">
        <v>0</v>
      </c>
      <c r="AV51" s="25">
        <v>0</v>
      </c>
      <c r="AW51" s="25">
        <v>0</v>
      </c>
      <c r="AX51" s="25">
        <v>0</v>
      </c>
      <c r="AY51" s="25">
        <v>0</v>
      </c>
      <c r="AZ51" s="25">
        <v>0</v>
      </c>
      <c r="BA51" s="25">
        <v>0</v>
      </c>
      <c r="BB51" s="25">
        <v>0</v>
      </c>
      <c r="BC51" s="25">
        <v>0</v>
      </c>
      <c r="BD51" s="25">
        <v>0</v>
      </c>
      <c r="BE51" s="25">
        <v>0</v>
      </c>
      <c r="BF51" s="25">
        <v>0</v>
      </c>
      <c r="BG51" s="25">
        <v>0</v>
      </c>
      <c r="BH51" s="25">
        <v>0</v>
      </c>
      <c r="BI51" s="25">
        <v>0</v>
      </c>
      <c r="BJ51" s="25">
        <v>0</v>
      </c>
      <c r="BK51" s="25">
        <v>0</v>
      </c>
      <c r="BL51" s="25">
        <v>0</v>
      </c>
      <c r="BM51" s="25">
        <v>0</v>
      </c>
      <c r="BN51" s="25">
        <v>0</v>
      </c>
      <c r="BO51" s="25">
        <v>0</v>
      </c>
      <c r="BP51" s="25">
        <v>0</v>
      </c>
      <c r="BQ51" s="25">
        <v>0</v>
      </c>
      <c r="BR51" s="25">
        <v>0</v>
      </c>
      <c r="BS51" s="25">
        <v>0</v>
      </c>
      <c r="BT51" s="25">
        <v>0</v>
      </c>
      <c r="BU51" s="25">
        <v>0</v>
      </c>
      <c r="BV51" s="25">
        <v>0</v>
      </c>
      <c r="BW51" s="25">
        <v>0</v>
      </c>
      <c r="BX51" s="25">
        <v>0</v>
      </c>
      <c r="BY51" s="25">
        <v>0</v>
      </c>
      <c r="BZ51" s="25">
        <v>0</v>
      </c>
      <c r="CA51" s="25">
        <v>0</v>
      </c>
      <c r="CB51" s="25">
        <v>0</v>
      </c>
      <c r="CC51" s="25">
        <v>0</v>
      </c>
      <c r="CD51" s="25">
        <v>0</v>
      </c>
      <c r="CE51" s="25">
        <v>0</v>
      </c>
      <c r="CF51" s="25">
        <v>0</v>
      </c>
      <c r="CG51" s="25">
        <v>0</v>
      </c>
      <c r="CH51" s="25">
        <v>0</v>
      </c>
      <c r="CI51" s="25">
        <v>0</v>
      </c>
      <c r="CJ51" s="25">
        <v>0</v>
      </c>
      <c r="CK51" s="27">
        <v>0</v>
      </c>
    </row>
    <row r="52" spans="2:89" ht="15.75" x14ac:dyDescent="0.25">
      <c r="B52" s="16" t="s">
        <v>88</v>
      </c>
      <c r="C52" s="1">
        <f>INDEX(Input_Cases!$B:$C,MATCH('GS Female Homo'!$B52,Input_Cases!$B:$B,0),2)</f>
        <v>0</v>
      </c>
      <c r="E52" s="14"/>
      <c r="G52" s="205"/>
      <c r="H52" s="7" t="s">
        <v>53</v>
      </c>
      <c r="I52" s="22">
        <f t="shared" si="4"/>
        <v>0</v>
      </c>
      <c r="J52" s="23">
        <v>-1.1308667028216499</v>
      </c>
      <c r="L52" s="7" t="str">
        <f t="shared" si="2"/>
        <v>X</v>
      </c>
      <c r="M52" s="7" t="str">
        <f t="shared" si="3"/>
        <v>X</v>
      </c>
      <c r="N52" s="12" t="str">
        <v>Dem</v>
      </c>
      <c r="O52" s="128" t="s">
        <v>53</v>
      </c>
      <c r="P52" s="24">
        <v>1.6694965047678401E-4</v>
      </c>
      <c r="Q52" s="24">
        <v>1.4369910539728599E-3</v>
      </c>
      <c r="R52" s="25">
        <v>3.3981748331264697E-5</v>
      </c>
      <c r="S52" s="24">
        <v>2.41596409948487E-4</v>
      </c>
      <c r="T52" s="25">
        <v>-1.14784073565279E-5</v>
      </c>
      <c r="U52" s="24">
        <v>3.2601219605200702E-4</v>
      </c>
      <c r="V52" s="24">
        <v>-3.1288919293937997E-4</v>
      </c>
      <c r="W52" s="25">
        <v>-4.09601357183522E-5</v>
      </c>
      <c r="X52" s="24">
        <v>1.4856088092521301E-4</v>
      </c>
      <c r="Y52" s="25">
        <v>-8.8831850941255004E-5</v>
      </c>
      <c r="Z52" s="25">
        <v>-5.6757958874885497E-5</v>
      </c>
      <c r="AA52" s="24">
        <v>-4.12883952508215E-4</v>
      </c>
      <c r="AB52" s="24">
        <v>-1.1107286539396901E-4</v>
      </c>
      <c r="AC52" s="24">
        <v>1.83958477848466E-4</v>
      </c>
      <c r="AD52" s="24">
        <v>-1.9113397227688499E-4</v>
      </c>
      <c r="AE52" s="25">
        <v>6.2639890069927505E-5</v>
      </c>
      <c r="AF52" s="24">
        <v>-1.04431821819118E-4</v>
      </c>
      <c r="AG52" s="24">
        <v>3.0516495693553002E-4</v>
      </c>
      <c r="AH52" s="25">
        <v>-8.1550966508472001E-5</v>
      </c>
      <c r="AI52" s="24">
        <v>-2.3770825001015001E-3</v>
      </c>
      <c r="AJ52" s="24">
        <v>1.8227731404934901E-3</v>
      </c>
      <c r="AK52" s="25">
        <v>0</v>
      </c>
      <c r="AL52" s="24">
        <v>7.92677107998885E-4</v>
      </c>
      <c r="AM52" s="25">
        <v>-6.02510497182673E-5</v>
      </c>
      <c r="AN52" s="24">
        <v>7.8622273576978196E-4</v>
      </c>
      <c r="AO52" s="24">
        <v>-3.0701476703911199E-3</v>
      </c>
      <c r="AP52" s="25">
        <v>0</v>
      </c>
      <c r="AQ52" s="25">
        <v>0</v>
      </c>
      <c r="AR52" s="24">
        <v>-3.26178044580304E-3</v>
      </c>
      <c r="AS52" s="24">
        <v>-9.8369937457463801E-4</v>
      </c>
      <c r="AT52" s="25">
        <v>0</v>
      </c>
      <c r="AU52" s="24">
        <v>3.9089088626960998E-2</v>
      </c>
      <c r="AV52" s="24">
        <v>-5.5346836256189099E-4</v>
      </c>
      <c r="AW52" s="24">
        <v>-2.99051976667138E-4</v>
      </c>
      <c r="AX52" s="25">
        <v>0</v>
      </c>
      <c r="AY52" s="24">
        <v>-2.4247498895218101E-4</v>
      </c>
      <c r="AZ52" s="24">
        <v>-6.2114792957816897E-3</v>
      </c>
      <c r="BA52" s="24">
        <v>-6.88180509921255E-4</v>
      </c>
      <c r="BB52" s="25">
        <v>0</v>
      </c>
      <c r="BC52" s="25">
        <v>0</v>
      </c>
      <c r="BD52" s="24">
        <v>-3.2492296418027702E-4</v>
      </c>
      <c r="BE52" s="24">
        <v>-1.98671699726012E-4</v>
      </c>
      <c r="BF52" s="24">
        <v>-1.1275924401352301E-4</v>
      </c>
      <c r="BG52" s="25">
        <v>0</v>
      </c>
      <c r="BH52" s="24">
        <v>3.1564325707789098E-4</v>
      </c>
      <c r="BI52" s="25">
        <v>3.5843870641208998E-5</v>
      </c>
      <c r="BJ52" s="24">
        <v>2.1360852948625199E-4</v>
      </c>
      <c r="BK52" s="25">
        <v>-2.5510056485288098E-6</v>
      </c>
      <c r="BL52" s="25">
        <v>1.0470765529415999E-5</v>
      </c>
      <c r="BM52" s="25">
        <v>-2.0552116698912499E-5</v>
      </c>
      <c r="BN52" s="24">
        <v>-2.0899129735166299E-4</v>
      </c>
      <c r="BO52" s="25">
        <v>7.6949051605328095E-5</v>
      </c>
      <c r="BP52" s="25">
        <v>4.0858985815390502E-5</v>
      </c>
      <c r="BQ52" s="25">
        <v>2.3727497565099001E-5</v>
      </c>
      <c r="BR52" s="24">
        <v>-5.4737497311112303E-4</v>
      </c>
      <c r="BS52" s="24">
        <v>-2.50367340816951E-3</v>
      </c>
      <c r="BT52" s="24">
        <v>-1.49871491479476E-4</v>
      </c>
      <c r="BU52" s="24">
        <v>-1.2916902182499E-3</v>
      </c>
      <c r="BV52" s="24">
        <v>1.4506392800988201E-4</v>
      </c>
      <c r="BW52" s="24">
        <v>1.5283716118391399E-4</v>
      </c>
      <c r="BX52" s="25">
        <v>5.7429822646015399E-6</v>
      </c>
      <c r="BY52" s="24">
        <v>9.2280629481509603E-4</v>
      </c>
      <c r="BZ52" s="24">
        <v>-2.2462287563470299E-4</v>
      </c>
      <c r="CA52" s="24">
        <v>3.5776836789352099E-4</v>
      </c>
      <c r="CB52" s="24">
        <v>-5.0015196066177496E-4</v>
      </c>
      <c r="CC52" s="25">
        <v>-1.84010606994983E-5</v>
      </c>
      <c r="CD52" s="24">
        <v>-1.4620819057599199E-4</v>
      </c>
      <c r="CE52" s="25">
        <v>6.6364857978958798E-5</v>
      </c>
      <c r="CF52" s="24">
        <v>4.9644430586257503E-4</v>
      </c>
      <c r="CG52" s="25">
        <v>3.3483335743032799E-5</v>
      </c>
      <c r="CH52" s="24">
        <v>2.7894048749895302E-3</v>
      </c>
      <c r="CI52" s="24">
        <v>-5.8737340505730896E-4</v>
      </c>
      <c r="CJ52" s="24">
        <v>1.8350403150382401E-3</v>
      </c>
      <c r="CK52" s="26">
        <v>-3.0461006332080198E-3</v>
      </c>
    </row>
    <row r="53" spans="2:89" ht="15.75" x14ac:dyDescent="0.25">
      <c r="B53" s="16" t="s">
        <v>89</v>
      </c>
      <c r="C53" s="1">
        <f>INDEX(Input_Cases!$B:$C,MATCH('GS Female Homo'!$B53,Input_Cases!$B:$B,0),2)</f>
        <v>0</v>
      </c>
      <c r="E53" s="14"/>
      <c r="G53" s="205"/>
      <c r="H53" s="7" t="s">
        <v>54</v>
      </c>
      <c r="I53" s="22">
        <f t="shared" si="4"/>
        <v>0</v>
      </c>
      <c r="J53" s="23">
        <v>0.29223091801024897</v>
      </c>
      <c r="L53" s="7" t="str">
        <f t="shared" ref="L53:L84" si="5">IF(H53=O53,"X","")</f>
        <v>X</v>
      </c>
      <c r="M53" s="7" t="str">
        <f t="shared" si="3"/>
        <v>X</v>
      </c>
      <c r="N53" s="12" t="str">
        <v>Dep</v>
      </c>
      <c r="O53" s="128" t="s">
        <v>54</v>
      </c>
      <c r="P53" s="25">
        <v>7.9802572312839195E-6</v>
      </c>
      <c r="Q53" s="25">
        <v>-6.3110756674564895E-5</v>
      </c>
      <c r="R53" s="25">
        <v>4.7221849298575099E-5</v>
      </c>
      <c r="S53" s="25">
        <v>-4.3714745286323299E-5</v>
      </c>
      <c r="T53" s="25">
        <v>-5.43099724291468E-5</v>
      </c>
      <c r="U53" s="25">
        <v>3.1955864338284899E-6</v>
      </c>
      <c r="V53" s="25">
        <v>-7.1465423401277303E-5</v>
      </c>
      <c r="W53" s="25">
        <v>-4.0998019283451703E-5</v>
      </c>
      <c r="X53" s="25">
        <v>-5.6159882823827803E-7</v>
      </c>
      <c r="Y53" s="25">
        <v>-7.1961698292578394E-5</v>
      </c>
      <c r="Z53" s="24">
        <v>1.2769767839169199E-4</v>
      </c>
      <c r="AA53" s="25">
        <v>2.6538025390276401E-5</v>
      </c>
      <c r="AB53" s="25">
        <v>1.5277990557945201E-5</v>
      </c>
      <c r="AC53" s="25">
        <v>-1.9835348740434001E-5</v>
      </c>
      <c r="AD53" s="24">
        <v>-1.2324786970193199E-4</v>
      </c>
      <c r="AE53" s="25">
        <v>-2.7193412782361002E-5</v>
      </c>
      <c r="AF53" s="25">
        <v>-6.5915834095818599E-5</v>
      </c>
      <c r="AG53" s="25">
        <v>-2.1748664463021401E-5</v>
      </c>
      <c r="AH53" s="25">
        <v>-4.7529098617827797E-5</v>
      </c>
      <c r="AI53" s="24">
        <v>-2.4986658561017202E-4</v>
      </c>
      <c r="AJ53" s="24">
        <v>-1.84333910481902E-3</v>
      </c>
      <c r="AK53" s="25">
        <v>0</v>
      </c>
      <c r="AL53" s="24">
        <v>-3.3805665142176298E-4</v>
      </c>
      <c r="AM53" s="25">
        <v>-8.9810958723442305E-5</v>
      </c>
      <c r="AN53" s="25">
        <v>-8.7149131442348707E-5</v>
      </c>
      <c r="AO53" s="24">
        <v>-1.1778076451763101E-4</v>
      </c>
      <c r="AP53" s="25">
        <v>0</v>
      </c>
      <c r="AQ53" s="25">
        <v>0</v>
      </c>
      <c r="AR53" s="24">
        <v>-4.1455655379956698E-4</v>
      </c>
      <c r="AS53" s="24">
        <v>-1.7952674199258901E-4</v>
      </c>
      <c r="AT53" s="25">
        <v>0</v>
      </c>
      <c r="AU53" s="24">
        <v>-5.5346836256188003E-4</v>
      </c>
      <c r="AV53" s="24">
        <v>4.0342897779490098E-3</v>
      </c>
      <c r="AW53" s="25">
        <v>-3.7785829475566803E-5</v>
      </c>
      <c r="AX53" s="25">
        <v>0</v>
      </c>
      <c r="AY53" s="24">
        <v>3.0076105315127697E-4</v>
      </c>
      <c r="AZ53" s="24">
        <v>2.2035967511098999E-3</v>
      </c>
      <c r="BA53" s="24">
        <v>-1.7121448011910099E-4</v>
      </c>
      <c r="BB53" s="25">
        <v>0</v>
      </c>
      <c r="BC53" s="25">
        <v>0</v>
      </c>
      <c r="BD53" s="25">
        <v>-4.3114962589468401E-5</v>
      </c>
      <c r="BE53" s="25">
        <v>-4.0424227183987502E-5</v>
      </c>
      <c r="BF53" s="25">
        <v>-4.3844064121335997E-5</v>
      </c>
      <c r="BG53" s="25">
        <v>0</v>
      </c>
      <c r="BH53" s="25">
        <v>-5.3124903284843599E-5</v>
      </c>
      <c r="BI53" s="25">
        <v>1.31813670294193E-7</v>
      </c>
      <c r="BJ53" s="25">
        <v>6.0430703038122499E-5</v>
      </c>
      <c r="BK53" s="25">
        <v>-4.7439453698139302E-6</v>
      </c>
      <c r="BL53" s="25">
        <v>1.2346314111658499E-5</v>
      </c>
      <c r="BM53" s="25">
        <v>8.8187520246847692E-6</v>
      </c>
      <c r="BN53" s="25">
        <v>9.1474301850404994E-5</v>
      </c>
      <c r="BO53" s="25">
        <v>-1.3836060450834399E-5</v>
      </c>
      <c r="BP53" s="25">
        <v>4.6407294568185697E-6</v>
      </c>
      <c r="BQ53" s="25">
        <v>2.24235157163521E-6</v>
      </c>
      <c r="BR53" s="25">
        <v>6.5626764936892594E-5</v>
      </c>
      <c r="BS53" s="24">
        <v>2.689374613743E-4</v>
      </c>
      <c r="BT53" s="24">
        <v>1.3473318346039799E-3</v>
      </c>
      <c r="BU53" s="24">
        <v>3.9586705506773102E-4</v>
      </c>
      <c r="BV53" s="25">
        <v>9.6538799025545398E-5</v>
      </c>
      <c r="BW53" s="25">
        <v>9.5528543372710905E-5</v>
      </c>
      <c r="BX53" s="25">
        <v>-9.9388134116484707E-6</v>
      </c>
      <c r="BY53" s="25">
        <v>9.6589727836100695E-5</v>
      </c>
      <c r="BZ53" s="25">
        <v>-1.49465698306612E-5</v>
      </c>
      <c r="CA53" s="24">
        <v>-3.9438859463379102E-3</v>
      </c>
      <c r="CB53" s="25">
        <v>5.0095515434194604E-6</v>
      </c>
      <c r="CC53" s="25">
        <v>4.09298518115373E-7</v>
      </c>
      <c r="CD53" s="25">
        <v>-6.9442357982898902E-5</v>
      </c>
      <c r="CE53" s="24">
        <v>2.8942872425831098E-4</v>
      </c>
      <c r="CF53" s="25">
        <v>9.9253271501348903E-5</v>
      </c>
      <c r="CG53" s="25">
        <v>5.8243445441416301E-5</v>
      </c>
      <c r="CH53" s="24">
        <v>1.25660522983253E-3</v>
      </c>
      <c r="CI53" s="24">
        <v>-3.9496715840326297E-4</v>
      </c>
      <c r="CJ53" s="24">
        <v>-6.6602680928652604E-4</v>
      </c>
      <c r="CK53" s="26">
        <v>-2.4228190607598998E-3</v>
      </c>
    </row>
    <row r="54" spans="2:89" ht="15.75" x14ac:dyDescent="0.25">
      <c r="B54" s="16" t="s">
        <v>90</v>
      </c>
      <c r="C54" s="1">
        <f>INDEX(Input_Cases!$B:$C,MATCH('GS Female Homo'!$B54,Input_Cases!$B:$B,0),2)</f>
        <v>0</v>
      </c>
      <c r="E54" s="14"/>
      <c r="G54" s="205"/>
      <c r="H54" s="7" t="s">
        <v>55</v>
      </c>
      <c r="I54" s="22">
        <f t="shared" si="4"/>
        <v>0</v>
      </c>
      <c r="J54" s="23">
        <v>0.82575077207323799</v>
      </c>
      <c r="L54" s="7" t="str">
        <f t="shared" si="5"/>
        <v>X</v>
      </c>
      <c r="M54" s="7" t="str">
        <f t="shared" si="3"/>
        <v>X</v>
      </c>
      <c r="N54" s="12" t="str">
        <v>Epi</v>
      </c>
      <c r="O54" s="128" t="s">
        <v>55</v>
      </c>
      <c r="P54" s="25">
        <v>6.9122598152148799E-6</v>
      </c>
      <c r="Q54" s="25">
        <v>-8.5086078740780801E-5</v>
      </c>
      <c r="R54" s="25">
        <v>-2.5261848527637701E-5</v>
      </c>
      <c r="S54" s="24">
        <v>-2.7750718673842201E-4</v>
      </c>
      <c r="T54" s="24">
        <v>2.48235163873837E-4</v>
      </c>
      <c r="U54" s="25">
        <v>-1.7008951109103399E-5</v>
      </c>
      <c r="V54" s="24">
        <v>-1.04412694251522E-4</v>
      </c>
      <c r="W54" s="25">
        <v>2.23190287807986E-5</v>
      </c>
      <c r="X54" s="25">
        <v>-4.20321903506626E-5</v>
      </c>
      <c r="Y54" s="25">
        <v>6.1930231881380496E-5</v>
      </c>
      <c r="Z54" s="24">
        <v>-4.2362798923769598E-4</v>
      </c>
      <c r="AA54" s="24">
        <v>-1.36758561069901E-4</v>
      </c>
      <c r="AB54" s="24">
        <v>1.04769360989449E-4</v>
      </c>
      <c r="AC54" s="25">
        <v>-4.1036369607653502E-5</v>
      </c>
      <c r="AD54" s="25">
        <v>-2.22583170456495E-6</v>
      </c>
      <c r="AE54" s="25">
        <v>-1.1575170460209501E-5</v>
      </c>
      <c r="AF54" s="25">
        <v>2.2265503914192401E-5</v>
      </c>
      <c r="AG54" s="24">
        <v>-3.4554012026658898E-4</v>
      </c>
      <c r="AH54" s="25">
        <v>-2.6170403515538101E-6</v>
      </c>
      <c r="AI54" s="24">
        <v>1.22171243384803E-3</v>
      </c>
      <c r="AJ54" s="24">
        <v>-1.3638931990311201E-3</v>
      </c>
      <c r="AK54" s="25">
        <v>0</v>
      </c>
      <c r="AL54" s="24">
        <v>-5.5639242373048598E-4</v>
      </c>
      <c r="AM54" s="25">
        <v>-1.40034237185715E-5</v>
      </c>
      <c r="AN54" s="24">
        <v>1.1498441927238901E-4</v>
      </c>
      <c r="AO54" s="24">
        <v>-1.57333705170063E-4</v>
      </c>
      <c r="AP54" s="25">
        <v>0</v>
      </c>
      <c r="AQ54" s="25">
        <v>0</v>
      </c>
      <c r="AR54" s="24">
        <v>-2.3946939624928099E-4</v>
      </c>
      <c r="AS54" s="24">
        <v>2.8784375409951301E-4</v>
      </c>
      <c r="AT54" s="25">
        <v>0</v>
      </c>
      <c r="AU54" s="24">
        <v>-2.9905197666712602E-4</v>
      </c>
      <c r="AV54" s="25">
        <v>-3.7785829475563402E-5</v>
      </c>
      <c r="AW54" s="24">
        <v>1.5894326253845299E-2</v>
      </c>
      <c r="AX54" s="25">
        <v>0</v>
      </c>
      <c r="AY54" s="25">
        <v>-4.8274579918896899E-5</v>
      </c>
      <c r="AZ54" s="24">
        <v>1.3161425813704201E-3</v>
      </c>
      <c r="BA54" s="24">
        <v>1.2844948585217001E-4</v>
      </c>
      <c r="BB54" s="25">
        <v>0</v>
      </c>
      <c r="BC54" s="25">
        <v>0</v>
      </c>
      <c r="BD54" s="25">
        <v>-9.93405741482635E-5</v>
      </c>
      <c r="BE54" s="24">
        <v>3.29285443311361E-4</v>
      </c>
      <c r="BF54" s="25">
        <v>-5.8113051588332202E-5</v>
      </c>
      <c r="BG54" s="25">
        <v>0</v>
      </c>
      <c r="BH54" s="24">
        <v>-5.1396884961846701E-4</v>
      </c>
      <c r="BI54" s="25">
        <v>4.4279390825099804E-6</v>
      </c>
      <c r="BJ54" s="24">
        <v>-2.2361244396109799E-4</v>
      </c>
      <c r="BK54" s="25">
        <v>-1.8370689566182199E-6</v>
      </c>
      <c r="BL54" s="24">
        <v>1.01874040076006E-4</v>
      </c>
      <c r="BM54" s="25">
        <v>2.0369015788186599E-5</v>
      </c>
      <c r="BN54" s="24">
        <v>4.9578073819818804E-4</v>
      </c>
      <c r="BO54" s="25">
        <v>-4.3507058523906196E-6</v>
      </c>
      <c r="BP54" s="25">
        <v>1.9820163061758101E-6</v>
      </c>
      <c r="BQ54" s="25">
        <v>-1.39177346252179E-5</v>
      </c>
      <c r="BR54" s="25">
        <v>-1.41764753670337E-5</v>
      </c>
      <c r="BS54" s="24">
        <v>-1.38511041516457E-3</v>
      </c>
      <c r="BT54" s="25">
        <v>6.6564182484554006E-5</v>
      </c>
      <c r="BU54" s="24">
        <v>3.3342999625468503E-4</v>
      </c>
      <c r="BV54" s="24">
        <v>-1.5731076510642601E-2</v>
      </c>
      <c r="BW54" s="25">
        <v>-7.0868163392246103E-5</v>
      </c>
      <c r="BX54" s="25">
        <v>-4.6543283391315604E-6</v>
      </c>
      <c r="BY54" s="24">
        <v>1.5102037289375301E-4</v>
      </c>
      <c r="BZ54" s="24">
        <v>-1.7009122083282399E-4</v>
      </c>
      <c r="CA54" s="25">
        <v>8.2593136082185302E-5</v>
      </c>
      <c r="CB54" s="25">
        <v>2.2097762534227001E-6</v>
      </c>
      <c r="CC54" s="25">
        <v>-5.0683829091579905E-7</v>
      </c>
      <c r="CD54" s="25">
        <v>3.2541901113908398E-5</v>
      </c>
      <c r="CE54" s="25">
        <v>4.4930141760000497E-6</v>
      </c>
      <c r="CF54" s="24">
        <v>-2.6261625456340298E-4</v>
      </c>
      <c r="CG54" s="24">
        <v>3.8327465848847497E-4</v>
      </c>
      <c r="CH54" s="24">
        <v>9.4857403710046798E-4</v>
      </c>
      <c r="CI54" s="24">
        <v>4.29092857118007E-4</v>
      </c>
      <c r="CJ54" s="24">
        <v>5.2107677387845696E-4</v>
      </c>
      <c r="CK54" s="26">
        <v>7.8898773399824803E-4</v>
      </c>
    </row>
    <row r="55" spans="2:89" ht="15.75" x14ac:dyDescent="0.25">
      <c r="B55" s="16" t="s">
        <v>91</v>
      </c>
      <c r="C55" s="1">
        <f>INDEX(Input_Cases!$B:$C,MATCH('GS Female Homo'!$B55,Input_Cases!$B:$B,0),2)</f>
        <v>0</v>
      </c>
      <c r="E55" s="14"/>
      <c r="G55" s="205"/>
      <c r="H55" s="7" t="s">
        <v>56</v>
      </c>
      <c r="I55" s="22">
        <f t="shared" si="4"/>
        <v>0</v>
      </c>
      <c r="J55" s="23">
        <v>0</v>
      </c>
      <c r="L55" s="7" t="str">
        <f t="shared" si="5"/>
        <v/>
      </c>
      <c r="M55" s="7" t="str">
        <f t="shared" si="3"/>
        <v>X</v>
      </c>
      <c r="N55" s="12">
        <v>0</v>
      </c>
      <c r="O55" s="128"/>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c r="AI55" s="25">
        <v>0</v>
      </c>
      <c r="AJ55" s="25">
        <v>0</v>
      </c>
      <c r="AK55" s="25">
        <v>0</v>
      </c>
      <c r="AL55" s="25">
        <v>0</v>
      </c>
      <c r="AM55" s="25">
        <v>0</v>
      </c>
      <c r="AN55" s="25">
        <v>0</v>
      </c>
      <c r="AO55" s="25">
        <v>0</v>
      </c>
      <c r="AP55" s="25">
        <v>0</v>
      </c>
      <c r="AQ55" s="25">
        <v>0</v>
      </c>
      <c r="AR55" s="25">
        <v>0</v>
      </c>
      <c r="AS55" s="25">
        <v>0</v>
      </c>
      <c r="AT55" s="25">
        <v>0</v>
      </c>
      <c r="AU55" s="25">
        <v>0</v>
      </c>
      <c r="AV55" s="25">
        <v>0</v>
      </c>
      <c r="AW55" s="25">
        <v>0</v>
      </c>
      <c r="AX55" s="25">
        <v>0</v>
      </c>
      <c r="AY55" s="25">
        <v>0</v>
      </c>
      <c r="AZ55" s="25">
        <v>0</v>
      </c>
      <c r="BA55" s="25">
        <v>0</v>
      </c>
      <c r="BB55" s="25">
        <v>0</v>
      </c>
      <c r="BC55" s="25">
        <v>0</v>
      </c>
      <c r="BD55" s="25">
        <v>0</v>
      </c>
      <c r="BE55" s="25">
        <v>0</v>
      </c>
      <c r="BF55" s="25">
        <v>0</v>
      </c>
      <c r="BG55" s="25">
        <v>0</v>
      </c>
      <c r="BH55" s="25">
        <v>0</v>
      </c>
      <c r="BI55" s="25">
        <v>0</v>
      </c>
      <c r="BJ55" s="25">
        <v>0</v>
      </c>
      <c r="BK55" s="25">
        <v>0</v>
      </c>
      <c r="BL55" s="25">
        <v>0</v>
      </c>
      <c r="BM55" s="25">
        <v>0</v>
      </c>
      <c r="BN55" s="25">
        <v>0</v>
      </c>
      <c r="BO55" s="25">
        <v>0</v>
      </c>
      <c r="BP55" s="25">
        <v>0</v>
      </c>
      <c r="BQ55" s="25">
        <v>0</v>
      </c>
      <c r="BR55" s="25">
        <v>0</v>
      </c>
      <c r="BS55" s="25">
        <v>0</v>
      </c>
      <c r="BT55" s="25">
        <v>0</v>
      </c>
      <c r="BU55" s="25">
        <v>0</v>
      </c>
      <c r="BV55" s="25">
        <v>0</v>
      </c>
      <c r="BW55" s="25">
        <v>0</v>
      </c>
      <c r="BX55" s="25">
        <v>0</v>
      </c>
      <c r="BY55" s="25">
        <v>0</v>
      </c>
      <c r="BZ55" s="25">
        <v>0</v>
      </c>
      <c r="CA55" s="25">
        <v>0</v>
      </c>
      <c r="CB55" s="25">
        <v>0</v>
      </c>
      <c r="CC55" s="25">
        <v>0</v>
      </c>
      <c r="CD55" s="25">
        <v>0</v>
      </c>
      <c r="CE55" s="25">
        <v>0</v>
      </c>
      <c r="CF55" s="25">
        <v>0</v>
      </c>
      <c r="CG55" s="25">
        <v>0</v>
      </c>
      <c r="CH55" s="25">
        <v>0</v>
      </c>
      <c r="CI55" s="25">
        <v>0</v>
      </c>
      <c r="CJ55" s="25">
        <v>0</v>
      </c>
      <c r="CK55" s="27">
        <v>0</v>
      </c>
    </row>
    <row r="56" spans="2:89" ht="15.75" x14ac:dyDescent="0.25">
      <c r="B56" s="16" t="s">
        <v>92</v>
      </c>
      <c r="C56" s="1">
        <f>INDEX(Input_Cases!$B:$C,MATCH('GS Female Homo'!$B56,Input_Cases!$B:$B,0),2)</f>
        <v>0</v>
      </c>
      <c r="E56" s="14"/>
      <c r="G56" s="205"/>
      <c r="H56" s="7" t="s">
        <v>57</v>
      </c>
      <c r="I56" s="22">
        <f t="shared" si="4"/>
        <v>0</v>
      </c>
      <c r="J56" s="23">
        <v>3.3677368727074302</v>
      </c>
      <c r="L56" s="7" t="str">
        <f t="shared" si="5"/>
        <v>X</v>
      </c>
      <c r="M56" s="7" t="str">
        <f t="shared" si="3"/>
        <v>X</v>
      </c>
      <c r="N56" s="12" t="str">
        <v>HF</v>
      </c>
      <c r="O56" s="128" t="s">
        <v>57</v>
      </c>
      <c r="P56" s="25">
        <v>-7.0043751945823502E-6</v>
      </c>
      <c r="Q56" s="24">
        <v>-3.7603490628911598E-3</v>
      </c>
      <c r="R56" s="24">
        <v>-2.8136442355431698E-4</v>
      </c>
      <c r="S56" s="24">
        <v>1.02452900850706E-4</v>
      </c>
      <c r="T56" s="24">
        <v>-4.99520576489337E-4</v>
      </c>
      <c r="U56" s="25">
        <v>-6.3674204072013398E-5</v>
      </c>
      <c r="V56" s="24">
        <v>1.41728006843386E-4</v>
      </c>
      <c r="W56" s="25">
        <v>1.9656089182387799E-5</v>
      </c>
      <c r="X56" s="24">
        <v>-8.8900523989440101E-4</v>
      </c>
      <c r="Y56" s="24">
        <v>-4.5674843297980998E-4</v>
      </c>
      <c r="Z56" s="24">
        <v>-1.05728041764256E-4</v>
      </c>
      <c r="AA56" s="24">
        <v>-3.2941592165525201E-4</v>
      </c>
      <c r="AB56" s="24">
        <v>-2.2077848337660399E-4</v>
      </c>
      <c r="AC56" s="24">
        <v>-3.8864605805041401E-4</v>
      </c>
      <c r="AD56" s="24">
        <v>-3.3291066034577102E-4</v>
      </c>
      <c r="AE56" s="25">
        <v>5.2469624483403501E-5</v>
      </c>
      <c r="AF56" s="24">
        <v>3.5500673068493698E-4</v>
      </c>
      <c r="AG56" s="24">
        <v>-5.1925819332337205E-4</v>
      </c>
      <c r="AH56" s="24">
        <v>-2.2716948171288401E-4</v>
      </c>
      <c r="AI56" s="24">
        <v>-3.1344333740599598E-2</v>
      </c>
      <c r="AJ56" s="24">
        <v>-6.0968509886382503E-3</v>
      </c>
      <c r="AK56" s="25">
        <v>0</v>
      </c>
      <c r="AL56" s="24">
        <v>2.0464536820213701E-3</v>
      </c>
      <c r="AM56" s="24">
        <v>-2.66329174284953E-4</v>
      </c>
      <c r="AN56" s="24">
        <v>2.0294445518120199E-4</v>
      </c>
      <c r="AO56" s="24">
        <v>1.8975413240707401E-3</v>
      </c>
      <c r="AP56" s="25">
        <v>0</v>
      </c>
      <c r="AQ56" s="25">
        <v>0</v>
      </c>
      <c r="AR56" s="24">
        <v>-7.9454997844848399E-3</v>
      </c>
      <c r="AS56" s="24">
        <v>-1.45178059229549E-3</v>
      </c>
      <c r="AT56" s="25">
        <v>0</v>
      </c>
      <c r="AU56" s="24">
        <v>-2.42474988952272E-4</v>
      </c>
      <c r="AV56" s="24">
        <v>3.0076105315117501E-4</v>
      </c>
      <c r="AW56" s="25">
        <v>-4.8274579918824698E-5</v>
      </c>
      <c r="AX56" s="25">
        <v>0</v>
      </c>
      <c r="AY56" s="24">
        <v>9.3644955258512796E-2</v>
      </c>
      <c r="AZ56" s="24">
        <v>-1.3158591647176299E-2</v>
      </c>
      <c r="BA56" s="24">
        <v>-2.0401437576729201E-4</v>
      </c>
      <c r="BB56" s="25">
        <v>0</v>
      </c>
      <c r="BC56" s="25">
        <v>0</v>
      </c>
      <c r="BD56" s="24">
        <v>1.5501649078554399E-4</v>
      </c>
      <c r="BE56" s="24">
        <v>-1.93797275409843E-3</v>
      </c>
      <c r="BF56" s="24">
        <v>-2.5679925021034798E-4</v>
      </c>
      <c r="BG56" s="25">
        <v>0</v>
      </c>
      <c r="BH56" s="24">
        <v>-2.4200054543946101E-4</v>
      </c>
      <c r="BI56" s="25">
        <v>-2.1779766708035601E-5</v>
      </c>
      <c r="BJ56" s="24">
        <v>1.1026356578805699E-3</v>
      </c>
      <c r="BK56" s="24">
        <v>-1.1353278750051599E-3</v>
      </c>
      <c r="BL56" s="24">
        <v>-5.3736355418194199E-3</v>
      </c>
      <c r="BM56" s="24">
        <v>1.0616539732727E-4</v>
      </c>
      <c r="BN56" s="24">
        <v>8.8509997704402097E-4</v>
      </c>
      <c r="BO56" s="24">
        <v>1.64816803625463E-4</v>
      </c>
      <c r="BP56" s="24">
        <v>1.04702336439741E-4</v>
      </c>
      <c r="BQ56" s="24">
        <v>3.7899903829683102E-4</v>
      </c>
      <c r="BR56" s="24">
        <v>-1.20432174775143E-3</v>
      </c>
      <c r="BS56" s="24">
        <v>-2.6713757388761201E-3</v>
      </c>
      <c r="BT56" s="24">
        <v>-1.5569740608447299E-3</v>
      </c>
      <c r="BU56" s="24">
        <v>-2.79644126888345E-3</v>
      </c>
      <c r="BV56" s="24">
        <v>-2.00504924903403E-3</v>
      </c>
      <c r="BW56" s="25">
        <v>9.1340874350951494E-5</v>
      </c>
      <c r="BX56" s="25">
        <v>-1.58514237572547E-5</v>
      </c>
      <c r="BY56" s="25">
        <v>4.0280549068769103E-5</v>
      </c>
      <c r="BZ56" s="24">
        <v>-6.5862165912855899E-4</v>
      </c>
      <c r="CA56" s="25">
        <v>9.9927945608998894E-5</v>
      </c>
      <c r="CB56" s="25">
        <v>2.6507347174829798E-6</v>
      </c>
      <c r="CC56" s="25">
        <v>5.14059740990761E-5</v>
      </c>
      <c r="CD56" s="25">
        <v>-9.4746863671359898E-5</v>
      </c>
      <c r="CE56" s="24">
        <v>1.3114718849697299E-3</v>
      </c>
      <c r="CF56" s="24">
        <v>8.2875510427925497E-4</v>
      </c>
      <c r="CG56" s="24">
        <v>-9.6662691124440897E-4</v>
      </c>
      <c r="CH56" s="24">
        <v>1.13660937535574E-3</v>
      </c>
      <c r="CI56" s="24">
        <v>-3.57447587451817E-4</v>
      </c>
      <c r="CJ56" s="24">
        <v>1.94240919715568E-3</v>
      </c>
      <c r="CK56" s="26">
        <v>4.6149350197865497E-3</v>
      </c>
    </row>
    <row r="57" spans="2:89" ht="15.75" x14ac:dyDescent="0.25">
      <c r="B57" s="16" t="s">
        <v>93</v>
      </c>
      <c r="C57" s="1">
        <f>INDEX(Input_Cases!$B:$C,MATCH('GS Female Homo'!$B57,Input_Cases!$B:$B,0),2)</f>
        <v>0</v>
      </c>
      <c r="E57" s="14"/>
      <c r="G57" s="205"/>
      <c r="H57" s="7" t="s">
        <v>58</v>
      </c>
      <c r="I57" s="22">
        <f t="shared" si="4"/>
        <v>0</v>
      </c>
      <c r="J57" s="23">
        <v>1.65339400207443</v>
      </c>
      <c r="L57" s="7" t="str">
        <f t="shared" si="5"/>
        <v>X</v>
      </c>
      <c r="M57" s="7" t="str">
        <f t="shared" si="3"/>
        <v>X</v>
      </c>
      <c r="N57" s="12" t="str">
        <v>Hyp</v>
      </c>
      <c r="O57" s="128" t="s">
        <v>58</v>
      </c>
      <c r="P57" s="24">
        <v>1.8728426594863799E-4</v>
      </c>
      <c r="Q57" s="24">
        <v>-2.28411721072556E-4</v>
      </c>
      <c r="R57" s="25">
        <v>-6.5720898409343001E-5</v>
      </c>
      <c r="S57" s="25">
        <v>-7.1191695723421603E-6</v>
      </c>
      <c r="T57" s="25">
        <v>-3.2483274993160703E-5</v>
      </c>
      <c r="U57" s="24">
        <v>-1.10156394963327E-4</v>
      </c>
      <c r="V57" s="24">
        <v>-3.1590574304595702E-4</v>
      </c>
      <c r="W57" s="24">
        <v>-4.9592736679988903E-4</v>
      </c>
      <c r="X57" s="24">
        <v>-5.85404801904913E-4</v>
      </c>
      <c r="Y57" s="24">
        <v>-5.35077659896253E-4</v>
      </c>
      <c r="Z57" s="24">
        <v>-1.04616431650702E-4</v>
      </c>
      <c r="AA57" s="24">
        <v>-1.1495080106266901E-3</v>
      </c>
      <c r="AB57" s="25">
        <v>-6.8213109970729306E-5</v>
      </c>
      <c r="AC57" s="24">
        <v>1.41096355100364E-4</v>
      </c>
      <c r="AD57" s="24">
        <v>-3.1975512135992598E-4</v>
      </c>
      <c r="AE57" s="25">
        <v>1.18951166867433E-5</v>
      </c>
      <c r="AF57" s="25">
        <v>-9.5241473321125205E-5</v>
      </c>
      <c r="AG57" s="24">
        <v>1.5060803220534E-4</v>
      </c>
      <c r="AH57" s="24">
        <v>3.1305904479079198E-4</v>
      </c>
      <c r="AI57" s="24">
        <v>-1.33120128940199E-2</v>
      </c>
      <c r="AJ57" s="24">
        <v>2.6749440473194E-3</v>
      </c>
      <c r="AK57" s="25">
        <v>0</v>
      </c>
      <c r="AL57" s="24">
        <v>4.5776462374456001E-4</v>
      </c>
      <c r="AM57" s="25">
        <v>-8.6964105381990897E-5</v>
      </c>
      <c r="AN57" s="25">
        <v>8.4554672366949596E-5</v>
      </c>
      <c r="AO57" s="24">
        <v>1.3536024273684799E-4</v>
      </c>
      <c r="AP57" s="25">
        <v>0</v>
      </c>
      <c r="AQ57" s="25">
        <v>0</v>
      </c>
      <c r="AR57" s="24">
        <v>-2.9239946479675599E-3</v>
      </c>
      <c r="AS57" s="25">
        <v>4.9810142012290097E-5</v>
      </c>
      <c r="AT57" s="25">
        <v>0</v>
      </c>
      <c r="AU57" s="24">
        <v>-6.2114792957814E-3</v>
      </c>
      <c r="AV57" s="24">
        <v>2.2035967511101302E-3</v>
      </c>
      <c r="AW57" s="24">
        <v>1.31614258137038E-3</v>
      </c>
      <c r="AX57" s="25">
        <v>0</v>
      </c>
      <c r="AY57" s="24">
        <v>-1.3158591647175699E-2</v>
      </c>
      <c r="AZ57" s="24">
        <v>5.3127239273725299E-2</v>
      </c>
      <c r="BA57" s="24">
        <v>1.3832712621537899E-4</v>
      </c>
      <c r="BB57" s="25">
        <v>0</v>
      </c>
      <c r="BC57" s="25">
        <v>0</v>
      </c>
      <c r="BD57" s="25">
        <v>-3.3054684429639997E-5</v>
      </c>
      <c r="BE57" s="25">
        <v>-9.5114735260154001E-6</v>
      </c>
      <c r="BF57" s="24">
        <v>-4.1314755396082799E-4</v>
      </c>
      <c r="BG57" s="25">
        <v>0</v>
      </c>
      <c r="BH57" s="24">
        <v>2.23911287669409E-4</v>
      </c>
      <c r="BI57" s="25">
        <v>2.65342774630908E-5</v>
      </c>
      <c r="BJ57" s="24">
        <v>-3.8439098309740599E-3</v>
      </c>
      <c r="BK57" s="24">
        <v>1.6742197888589301E-4</v>
      </c>
      <c r="BL57" s="24">
        <v>1.14001990899907E-3</v>
      </c>
      <c r="BM57" s="25">
        <v>2.5492703405213802E-5</v>
      </c>
      <c r="BN57" s="25">
        <v>4.6811556741357398E-5</v>
      </c>
      <c r="BO57" s="24">
        <v>-6.4101312757467496E-4</v>
      </c>
      <c r="BP57" s="25">
        <v>3.0401597109085801E-5</v>
      </c>
      <c r="BQ57" s="24">
        <v>1.52641709855865E-4</v>
      </c>
      <c r="BR57" s="24">
        <v>-1.0626670100294801E-3</v>
      </c>
      <c r="BS57" s="24">
        <v>4.55110984241345E-4</v>
      </c>
      <c r="BT57" s="24">
        <v>-7.4476109073779804E-3</v>
      </c>
      <c r="BU57" s="24">
        <v>5.2534734946442496E-4</v>
      </c>
      <c r="BV57" s="24">
        <v>-1.50095900455829E-3</v>
      </c>
      <c r="BW57" s="24">
        <v>6.3879941106722898E-4</v>
      </c>
      <c r="BX57" s="25">
        <v>-1.48842007779213E-5</v>
      </c>
      <c r="BY57" s="24">
        <v>-2.7731498256318698E-4</v>
      </c>
      <c r="BZ57" s="24">
        <v>-2.3485016518891801E-4</v>
      </c>
      <c r="CA57" s="24">
        <v>-3.3236441716198799E-3</v>
      </c>
      <c r="CB57" s="25">
        <v>8.1852156429540194E-5</v>
      </c>
      <c r="CC57" s="25">
        <v>3.1225476992989599E-6</v>
      </c>
      <c r="CD57" s="24">
        <v>-4.7974140767189098E-4</v>
      </c>
      <c r="CE57" s="24">
        <v>2.6023963560673098E-4</v>
      </c>
      <c r="CF57" s="24">
        <v>1.1938623236402699E-3</v>
      </c>
      <c r="CG57" s="24">
        <v>5.6896973958072599E-4</v>
      </c>
      <c r="CH57" s="24">
        <v>5.6360701747284296E-3</v>
      </c>
      <c r="CI57" s="24">
        <v>4.1719597222452699E-4</v>
      </c>
      <c r="CJ57" s="24">
        <v>1.0210199411932899E-3</v>
      </c>
      <c r="CK57" s="26">
        <v>5.08203843060899E-3</v>
      </c>
    </row>
    <row r="58" spans="2:89" ht="15.75" x14ac:dyDescent="0.25">
      <c r="B58" s="16" t="s">
        <v>94</v>
      </c>
      <c r="C58" s="1">
        <f>INDEX(Input_Cases!$B:$C,MATCH('GS Female Homo'!$B58,Input_Cases!$B:$B,0),2)</f>
        <v>0</v>
      </c>
      <c r="E58" s="14"/>
      <c r="G58" s="205"/>
      <c r="H58" s="7" t="s">
        <v>59</v>
      </c>
      <c r="I58" s="22">
        <f t="shared" si="4"/>
        <v>0</v>
      </c>
      <c r="J58" s="23">
        <v>-0.31749099816509702</v>
      </c>
      <c r="L58" s="7" t="str">
        <f t="shared" si="5"/>
        <v>X</v>
      </c>
      <c r="M58" s="7" t="str">
        <f t="shared" si="3"/>
        <v>X</v>
      </c>
      <c r="N58" s="12" t="str">
        <v>IBS</v>
      </c>
      <c r="O58" s="128" t="s">
        <v>59</v>
      </c>
      <c r="P58" s="25">
        <v>3.34012748175302E-6</v>
      </c>
      <c r="Q58" s="24">
        <v>1.20275529426154E-4</v>
      </c>
      <c r="R58" s="25">
        <v>-3.7499409102136902E-6</v>
      </c>
      <c r="S58" s="25">
        <v>1.15974736768087E-5</v>
      </c>
      <c r="T58" s="25">
        <v>8.59589870109318E-5</v>
      </c>
      <c r="U58" s="25">
        <v>-1.9412931257316398E-5</v>
      </c>
      <c r="V58" s="25">
        <v>-1.05403000645984E-5</v>
      </c>
      <c r="W58" s="25">
        <v>-3.8721556289826897E-5</v>
      </c>
      <c r="X58" s="25">
        <v>5.3830204230712499E-5</v>
      </c>
      <c r="Y58" s="25">
        <v>7.8746195542070703E-5</v>
      </c>
      <c r="Z58" s="25">
        <v>2.2083505423471601E-5</v>
      </c>
      <c r="AA58" s="25">
        <v>1.9296768557684701E-5</v>
      </c>
      <c r="AB58" s="25">
        <v>-6.4609767169691303E-5</v>
      </c>
      <c r="AC58" s="25">
        <v>-4.97794514961569E-5</v>
      </c>
      <c r="AD58" s="25">
        <v>1.25077895768875E-5</v>
      </c>
      <c r="AE58" s="25">
        <v>2.7097461928984499E-5</v>
      </c>
      <c r="AF58" s="25">
        <v>1.41153054569388E-5</v>
      </c>
      <c r="AG58" s="25">
        <v>1.4978268123732001E-5</v>
      </c>
      <c r="AH58" s="25">
        <v>6.9700812165914803E-5</v>
      </c>
      <c r="AI58" s="24">
        <v>-4.6280420710719298E-4</v>
      </c>
      <c r="AJ58" s="25">
        <v>-2.90156758237791E-5</v>
      </c>
      <c r="AK58" s="25">
        <v>0</v>
      </c>
      <c r="AL58" s="24">
        <v>-1.22615204130523E-4</v>
      </c>
      <c r="AM58" s="25">
        <v>-4.4282179202496403E-5</v>
      </c>
      <c r="AN58" s="25">
        <v>5.3234943557095702E-5</v>
      </c>
      <c r="AO58" s="24">
        <v>-1.8461230429345099E-4</v>
      </c>
      <c r="AP58" s="25">
        <v>0</v>
      </c>
      <c r="AQ58" s="25">
        <v>0</v>
      </c>
      <c r="AR58" s="24">
        <v>-3.9638739242454598E-4</v>
      </c>
      <c r="AS58" s="24">
        <v>-5.9883087731808099E-4</v>
      </c>
      <c r="AT58" s="25">
        <v>0</v>
      </c>
      <c r="AU58" s="24">
        <v>-6.8818050992127105E-4</v>
      </c>
      <c r="AV58" s="24">
        <v>-1.71214480119096E-4</v>
      </c>
      <c r="AW58" s="24">
        <v>1.2844948585217101E-4</v>
      </c>
      <c r="AX58" s="25">
        <v>0</v>
      </c>
      <c r="AY58" s="24">
        <v>-2.0401437576732801E-4</v>
      </c>
      <c r="AZ58" s="24">
        <v>1.3832712621546599E-4</v>
      </c>
      <c r="BA58" s="24">
        <v>4.2008779640743902E-3</v>
      </c>
      <c r="BB58" s="25">
        <v>0</v>
      </c>
      <c r="BC58" s="25">
        <v>0</v>
      </c>
      <c r="BD58" s="25">
        <v>-9.4995644833846992E-6</v>
      </c>
      <c r="BE58" s="24">
        <v>-4.0486600358552498E-4</v>
      </c>
      <c r="BF58" s="24">
        <v>-2.43490444663126E-4</v>
      </c>
      <c r="BG58" s="25">
        <v>0</v>
      </c>
      <c r="BH58" s="25">
        <v>6.9062285565379405E-5</v>
      </c>
      <c r="BI58" s="25">
        <v>2.2110562082383401E-6</v>
      </c>
      <c r="BJ58" s="25">
        <v>-9.8539852659308098E-6</v>
      </c>
      <c r="BK58" s="25">
        <v>3.1842120040611002E-6</v>
      </c>
      <c r="BL58" s="25">
        <v>-5.47554134738751E-5</v>
      </c>
      <c r="BM58" s="25">
        <v>-3.12842628309489E-7</v>
      </c>
      <c r="BN58" s="25">
        <v>2.88600505123213E-5</v>
      </c>
      <c r="BO58" s="25">
        <v>-1.73520071825148E-6</v>
      </c>
      <c r="BP58" s="25">
        <v>3.7960975842591799E-6</v>
      </c>
      <c r="BQ58" s="25">
        <v>5.26113662179728E-6</v>
      </c>
      <c r="BR58" s="24">
        <v>-1.31103596585929E-4</v>
      </c>
      <c r="BS58" s="25">
        <v>-1.86762434820718E-5</v>
      </c>
      <c r="BT58" s="24">
        <v>1.1663952373795E-4</v>
      </c>
      <c r="BU58" s="24">
        <v>-1.37934790942383E-4</v>
      </c>
      <c r="BV58" s="25">
        <v>-4.9252009618337204E-6</v>
      </c>
      <c r="BW58" s="25">
        <v>-2.5189950442496398E-6</v>
      </c>
      <c r="BX58" s="25">
        <v>1.9638110059077599E-6</v>
      </c>
      <c r="BY58" s="25">
        <v>-9.3595332448690404E-5</v>
      </c>
      <c r="BZ58" s="25">
        <v>7.5116462281392206E-5</v>
      </c>
      <c r="CA58" s="25">
        <v>-7.4477323176970399E-5</v>
      </c>
      <c r="CB58" s="25">
        <v>7.1796011953335498E-6</v>
      </c>
      <c r="CC58" s="25">
        <v>-1.2213908273379199E-6</v>
      </c>
      <c r="CD58" s="24">
        <v>-1.5588906014311299E-4</v>
      </c>
      <c r="CE58" s="24">
        <v>7.2536253995559696E-4</v>
      </c>
      <c r="CF58" s="25">
        <v>2.0256377075356901E-5</v>
      </c>
      <c r="CG58" s="25">
        <v>3.2950262787158097E-5</v>
      </c>
      <c r="CH58" s="25">
        <v>8.8676250556391799E-5</v>
      </c>
      <c r="CI58" s="25">
        <v>-7.4564503743592995E-5</v>
      </c>
      <c r="CJ58" s="24">
        <v>1.12157126089995E-4</v>
      </c>
      <c r="CK58" s="26">
        <v>9.5771446954763702E-4</v>
      </c>
    </row>
    <row r="59" spans="2:89" ht="15.75" x14ac:dyDescent="0.25">
      <c r="B59" s="16" t="s">
        <v>95</v>
      </c>
      <c r="C59" s="1">
        <f>INDEX(Input_Cases!$B:$C,MATCH('GS Female Homo'!$B59,Input_Cases!$B:$B,0),2)</f>
        <v>0</v>
      </c>
      <c r="E59" s="14"/>
      <c r="G59" s="205"/>
      <c r="H59" s="7" t="s">
        <v>73</v>
      </c>
      <c r="I59" s="22">
        <f t="shared" si="4"/>
        <v>0</v>
      </c>
      <c r="J59" s="23">
        <v>0</v>
      </c>
      <c r="L59" s="7" t="str">
        <f t="shared" si="5"/>
        <v/>
      </c>
      <c r="M59" s="7" t="str">
        <f t="shared" si="3"/>
        <v>X</v>
      </c>
      <c r="N59" s="12">
        <v>0</v>
      </c>
      <c r="O59" s="128"/>
      <c r="P59" s="25">
        <v>0</v>
      </c>
      <c r="Q59" s="24">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25">
        <v>0</v>
      </c>
      <c r="CH59" s="25">
        <v>0</v>
      </c>
      <c r="CI59" s="25">
        <v>0</v>
      </c>
      <c r="CJ59" s="25">
        <v>0</v>
      </c>
      <c r="CK59" s="27">
        <v>0</v>
      </c>
    </row>
    <row r="60" spans="2:89" ht="15.75" x14ac:dyDescent="0.25">
      <c r="B60" s="16" t="s">
        <v>101</v>
      </c>
      <c r="C60" s="1">
        <f>INDEX(Input_Cases!$B:$C,MATCH('GS Female Homo'!$B60,Input_Cases!$B:$B,0),2)</f>
        <v>0</v>
      </c>
      <c r="E60" s="14"/>
      <c r="G60" s="205"/>
      <c r="H60" s="7" t="s">
        <v>75</v>
      </c>
      <c r="I60" s="22">
        <f t="shared" si="4"/>
        <v>0</v>
      </c>
      <c r="J60" s="23">
        <v>0</v>
      </c>
      <c r="L60" s="7" t="str">
        <f t="shared" si="5"/>
        <v/>
      </c>
      <c r="M60" s="7" t="str">
        <f t="shared" si="3"/>
        <v>X</v>
      </c>
      <c r="N60" s="12">
        <v>0</v>
      </c>
      <c r="O60" s="128"/>
      <c r="P60" s="25">
        <v>0</v>
      </c>
      <c r="Q60" s="24">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c r="AI60" s="25">
        <v>0</v>
      </c>
      <c r="AJ60" s="25">
        <v>0</v>
      </c>
      <c r="AK60" s="25">
        <v>0</v>
      </c>
      <c r="AL60" s="25">
        <v>0</v>
      </c>
      <c r="AM60" s="25">
        <v>0</v>
      </c>
      <c r="AN60" s="25">
        <v>0</v>
      </c>
      <c r="AO60" s="25">
        <v>0</v>
      </c>
      <c r="AP60" s="25">
        <v>0</v>
      </c>
      <c r="AQ60" s="25">
        <v>0</v>
      </c>
      <c r="AR60" s="25">
        <v>0</v>
      </c>
      <c r="AS60" s="25">
        <v>0</v>
      </c>
      <c r="AT60" s="25">
        <v>0</v>
      </c>
      <c r="AU60" s="25">
        <v>0</v>
      </c>
      <c r="AV60" s="25">
        <v>0</v>
      </c>
      <c r="AW60" s="25">
        <v>0</v>
      </c>
      <c r="AX60" s="25">
        <v>0</v>
      </c>
      <c r="AY60" s="25">
        <v>0</v>
      </c>
      <c r="AZ60" s="25">
        <v>0</v>
      </c>
      <c r="BA60" s="25">
        <v>0</v>
      </c>
      <c r="BB60" s="25">
        <v>0</v>
      </c>
      <c r="BC60" s="25">
        <v>0</v>
      </c>
      <c r="BD60" s="25">
        <v>0</v>
      </c>
      <c r="BE60" s="25">
        <v>0</v>
      </c>
      <c r="BF60" s="25">
        <v>0</v>
      </c>
      <c r="BG60" s="25">
        <v>0</v>
      </c>
      <c r="BH60" s="25">
        <v>0</v>
      </c>
      <c r="BI60" s="25">
        <v>0</v>
      </c>
      <c r="BJ60" s="25">
        <v>0</v>
      </c>
      <c r="BK60" s="25">
        <v>0</v>
      </c>
      <c r="BL60" s="25">
        <v>0</v>
      </c>
      <c r="BM60" s="25">
        <v>0</v>
      </c>
      <c r="BN60" s="25">
        <v>0</v>
      </c>
      <c r="BO60" s="25">
        <v>0</v>
      </c>
      <c r="BP60" s="25">
        <v>0</v>
      </c>
      <c r="BQ60" s="25">
        <v>0</v>
      </c>
      <c r="BR60" s="25">
        <v>0</v>
      </c>
      <c r="BS60" s="25">
        <v>0</v>
      </c>
      <c r="BT60" s="25">
        <v>0</v>
      </c>
      <c r="BU60" s="25">
        <v>0</v>
      </c>
      <c r="BV60" s="25">
        <v>0</v>
      </c>
      <c r="BW60" s="25">
        <v>0</v>
      </c>
      <c r="BX60" s="25">
        <v>0</v>
      </c>
      <c r="BY60" s="25">
        <v>0</v>
      </c>
      <c r="BZ60" s="25">
        <v>0</v>
      </c>
      <c r="CA60" s="25">
        <v>0</v>
      </c>
      <c r="CB60" s="25">
        <v>0</v>
      </c>
      <c r="CC60" s="25">
        <v>0</v>
      </c>
      <c r="CD60" s="25">
        <v>0</v>
      </c>
      <c r="CE60" s="25">
        <v>0</v>
      </c>
      <c r="CF60" s="25">
        <v>0</v>
      </c>
      <c r="CG60" s="25">
        <v>0</v>
      </c>
      <c r="CH60" s="25">
        <v>0</v>
      </c>
      <c r="CI60" s="25">
        <v>0</v>
      </c>
      <c r="CJ60" s="25">
        <v>0</v>
      </c>
      <c r="CK60" s="27">
        <v>0</v>
      </c>
    </row>
    <row r="61" spans="2:89" ht="15.75" x14ac:dyDescent="0.25">
      <c r="B61" s="16" t="s">
        <v>96</v>
      </c>
      <c r="C61" s="1">
        <f>INDEX(Input_Cases!$B:$C,MATCH('GS Female Homo'!$B61,Input_Cases!$B:$B,0),2)</f>
        <v>0</v>
      </c>
      <c r="E61" s="14"/>
      <c r="G61" s="205"/>
      <c r="H61" s="7" t="s">
        <v>60</v>
      </c>
      <c r="I61" s="22">
        <f t="shared" si="4"/>
        <v>0</v>
      </c>
      <c r="J61" s="23">
        <v>0.20837128219253701</v>
      </c>
      <c r="L61" s="7" t="str">
        <f t="shared" si="5"/>
        <v>X</v>
      </c>
      <c r="M61" s="7" t="str">
        <f t="shared" si="3"/>
        <v>X</v>
      </c>
      <c r="N61" s="12" t="str">
        <v>MVD</v>
      </c>
      <c r="O61" s="128" t="s">
        <v>60</v>
      </c>
      <c r="P61" s="25">
        <v>-1.9094304575622301E-6</v>
      </c>
      <c r="Q61" s="24">
        <v>6.0222397517688698E-4</v>
      </c>
      <c r="R61" s="25">
        <v>-9.5695102858995705E-5</v>
      </c>
      <c r="S61" s="25">
        <v>-3.2537784620983301E-5</v>
      </c>
      <c r="T61" s="25">
        <v>-1.5743751836661099E-5</v>
      </c>
      <c r="U61" s="25">
        <v>-3.3220917193928097E-5</v>
      </c>
      <c r="V61" s="25">
        <v>5.5153974815684701E-5</v>
      </c>
      <c r="W61" s="25">
        <v>-2.87793109409679E-5</v>
      </c>
      <c r="X61" s="25">
        <v>-5.95960815955437E-5</v>
      </c>
      <c r="Y61" s="24">
        <v>1.2219963878999001E-4</v>
      </c>
      <c r="Z61" s="25">
        <v>-2.6480912831061001E-5</v>
      </c>
      <c r="AA61" s="24">
        <v>1.3898814886210899E-4</v>
      </c>
      <c r="AB61" s="25">
        <v>-8.1842512433105799E-6</v>
      </c>
      <c r="AC61" s="24">
        <v>-1.03543701354229E-4</v>
      </c>
      <c r="AD61" s="24">
        <v>-1.3310612773888701E-4</v>
      </c>
      <c r="AE61" s="25">
        <v>1.25746481673218E-5</v>
      </c>
      <c r="AF61" s="24">
        <v>2.29744604576607E-4</v>
      </c>
      <c r="AG61" s="25">
        <v>4.1808599379897596E-6</v>
      </c>
      <c r="AH61" s="24">
        <v>1.2624490899147101E-4</v>
      </c>
      <c r="AI61" s="24">
        <v>7.8879588390274495E-4</v>
      </c>
      <c r="AJ61" s="24">
        <v>1.08854185885252E-4</v>
      </c>
      <c r="AK61" s="25">
        <v>0</v>
      </c>
      <c r="AL61" s="25">
        <v>4.5883284412832398E-5</v>
      </c>
      <c r="AM61" s="25">
        <v>-3.08329124716433E-5</v>
      </c>
      <c r="AN61" s="24">
        <v>1.7206242286106499E-4</v>
      </c>
      <c r="AO61" s="24">
        <v>-1.2883356623374399E-4</v>
      </c>
      <c r="AP61" s="25">
        <v>0</v>
      </c>
      <c r="AQ61" s="25">
        <v>0</v>
      </c>
      <c r="AR61" s="24">
        <v>-4.2987069710101201E-4</v>
      </c>
      <c r="AS61" s="24">
        <v>1.5850972133375099E-4</v>
      </c>
      <c r="AT61" s="25">
        <v>0</v>
      </c>
      <c r="AU61" s="24">
        <v>-3.24922964180253E-4</v>
      </c>
      <c r="AV61" s="25">
        <v>-4.3114962589465399E-5</v>
      </c>
      <c r="AW61" s="25">
        <v>-9.9340574148262293E-5</v>
      </c>
      <c r="AX61" s="25">
        <v>0</v>
      </c>
      <c r="AY61" s="24">
        <v>1.55016490785528E-4</v>
      </c>
      <c r="AZ61" s="25">
        <v>-3.3054684429648799E-5</v>
      </c>
      <c r="BA61" s="25">
        <v>-9.49956448338475E-6</v>
      </c>
      <c r="BB61" s="25">
        <v>0</v>
      </c>
      <c r="BC61" s="25">
        <v>0</v>
      </c>
      <c r="BD61" s="24">
        <v>2.7671359347795398E-3</v>
      </c>
      <c r="BE61" s="24">
        <v>-1.9854990751262799E-4</v>
      </c>
      <c r="BF61" s="25">
        <v>-6.6916822218115297E-5</v>
      </c>
      <c r="BG61" s="25">
        <v>0</v>
      </c>
      <c r="BH61" s="24">
        <v>-1.00525836452909E-3</v>
      </c>
      <c r="BI61" s="25">
        <v>1.53480853039369E-6</v>
      </c>
      <c r="BJ61" s="25">
        <v>5.8624346508689397E-5</v>
      </c>
      <c r="BK61" s="25">
        <v>-4.1579243972673701E-6</v>
      </c>
      <c r="BL61" s="25">
        <v>-7.3365109133832599E-5</v>
      </c>
      <c r="BM61" s="25">
        <v>-2.5568951177127202E-6</v>
      </c>
      <c r="BN61" s="25">
        <v>7.5046515817563006E-5</v>
      </c>
      <c r="BO61" s="25">
        <v>-1.9924489263330199E-6</v>
      </c>
      <c r="BP61" s="25">
        <v>1.38975455149485E-5</v>
      </c>
      <c r="BQ61" s="25">
        <v>-1.3044572079029399E-5</v>
      </c>
      <c r="BR61" s="25">
        <v>-8.8743015976314795E-5</v>
      </c>
      <c r="BS61" s="24">
        <v>-1.8681849124449501E-4</v>
      </c>
      <c r="BT61" s="25">
        <v>3.6994105975346403E-5</v>
      </c>
      <c r="BU61" s="25">
        <v>-5.1139864760374297E-5</v>
      </c>
      <c r="BV61" s="25">
        <v>-7.2936238386127198E-5</v>
      </c>
      <c r="BW61" s="25">
        <v>-7.3588383277510804E-5</v>
      </c>
      <c r="BX61" s="25">
        <v>-5.5292978429551802E-7</v>
      </c>
      <c r="BY61" s="24">
        <v>1.0150337752524E-4</v>
      </c>
      <c r="BZ61" s="24">
        <v>-5.2293662410609395E-4</v>
      </c>
      <c r="CA61" s="25">
        <v>8.0421197148183095E-5</v>
      </c>
      <c r="CB61" s="25">
        <v>5.1809226110868503E-6</v>
      </c>
      <c r="CC61" s="25">
        <v>-8.1555433597088797E-6</v>
      </c>
      <c r="CD61" s="24">
        <v>-7.0628305928908898E-4</v>
      </c>
      <c r="CE61" s="24">
        <v>-5.7030053894331905E-4</v>
      </c>
      <c r="CF61" s="24">
        <v>1.56845942237308E-4</v>
      </c>
      <c r="CG61" s="24">
        <v>-2.0512826429910898E-3</v>
      </c>
      <c r="CH61" s="24">
        <v>2.7980650535488702E-4</v>
      </c>
      <c r="CI61" s="24">
        <v>-1.05070855482765E-4</v>
      </c>
      <c r="CJ61" s="24">
        <v>-1.0686995135212E-4</v>
      </c>
      <c r="CK61" s="26">
        <v>2.35049843574576E-4</v>
      </c>
    </row>
    <row r="62" spans="2:89" ht="15.75" x14ac:dyDescent="0.25">
      <c r="B62" s="16" t="s">
        <v>97</v>
      </c>
      <c r="C62" s="1">
        <f>INDEX(Input_Cases!$B:$C,MATCH('GS Female Homo'!$B62,Input_Cases!$B:$B,0),2)</f>
        <v>0</v>
      </c>
      <c r="E62" s="14"/>
      <c r="G62" s="205"/>
      <c r="H62" s="7" t="s">
        <v>61</v>
      </c>
      <c r="I62" s="22">
        <f t="shared" si="4"/>
        <v>0</v>
      </c>
      <c r="J62" s="23">
        <v>0.71938784189913096</v>
      </c>
      <c r="L62" s="7" t="str">
        <f t="shared" si="5"/>
        <v>X</v>
      </c>
      <c r="M62" s="7" t="str">
        <f t="shared" si="3"/>
        <v>X</v>
      </c>
      <c r="N62" s="12" t="str">
        <v>PuF</v>
      </c>
      <c r="O62" s="128" t="s">
        <v>61</v>
      </c>
      <c r="P62" s="25">
        <v>2.8706200282492902E-6</v>
      </c>
      <c r="Q62" s="24">
        <v>-3.1781667705360899E-4</v>
      </c>
      <c r="R62" s="24">
        <v>2.6723942062322799E-4</v>
      </c>
      <c r="S62" s="24">
        <v>-3.0302513530196501E-4</v>
      </c>
      <c r="T62" s="24">
        <v>3.1968503389135402E-4</v>
      </c>
      <c r="U62" s="24">
        <v>-3.33736698503614E-4</v>
      </c>
      <c r="V62" s="25">
        <v>-2.1932279431910502E-5</v>
      </c>
      <c r="W62" s="24">
        <v>-2.62837606965783E-4</v>
      </c>
      <c r="X62" s="24">
        <v>4.6248770096409198E-4</v>
      </c>
      <c r="Y62" s="25">
        <v>4.8067114530916197E-5</v>
      </c>
      <c r="Z62" s="24">
        <v>-8.6509522541774802E-4</v>
      </c>
      <c r="AA62" s="25">
        <v>-9.9747567299177299E-5</v>
      </c>
      <c r="AB62" s="24">
        <v>1.20598668949936E-4</v>
      </c>
      <c r="AC62" s="24">
        <v>-1.03475930324292E-4</v>
      </c>
      <c r="AD62" s="24">
        <v>-2.6892220438901602E-4</v>
      </c>
      <c r="AE62" s="24">
        <v>3.9556888641697498E-4</v>
      </c>
      <c r="AF62" s="24">
        <v>-1.50064715295102E-4</v>
      </c>
      <c r="AG62" s="24">
        <v>2.2192538603636001E-4</v>
      </c>
      <c r="AH62" s="24">
        <v>-4.14012073565538E-4</v>
      </c>
      <c r="AI62" s="24">
        <v>-1.0447017309131901E-3</v>
      </c>
      <c r="AJ62" s="24">
        <v>-1.0140603724041301E-3</v>
      </c>
      <c r="AK62" s="25">
        <v>0</v>
      </c>
      <c r="AL62" s="24">
        <v>1.9975484667824001E-4</v>
      </c>
      <c r="AM62" s="24">
        <v>2.6281213914761202E-4</v>
      </c>
      <c r="AN62" s="24">
        <v>3.0635146315430501E-4</v>
      </c>
      <c r="AO62" s="24">
        <v>-4.0041909742311998E-4</v>
      </c>
      <c r="AP62" s="25">
        <v>0</v>
      </c>
      <c r="AQ62" s="25">
        <v>0</v>
      </c>
      <c r="AR62" s="24">
        <v>-1.4351320608985299E-3</v>
      </c>
      <c r="AS62" s="24">
        <v>8.0118543474125704E-4</v>
      </c>
      <c r="AT62" s="25">
        <v>0</v>
      </c>
      <c r="AU62" s="24">
        <v>-1.9867169972601599E-4</v>
      </c>
      <c r="AV62" s="25">
        <v>-4.04242271839899E-5</v>
      </c>
      <c r="AW62" s="24">
        <v>3.2928544331135498E-4</v>
      </c>
      <c r="AX62" s="25">
        <v>0</v>
      </c>
      <c r="AY62" s="24">
        <v>-1.93797275409852E-3</v>
      </c>
      <c r="AZ62" s="25">
        <v>-9.5114735259541495E-6</v>
      </c>
      <c r="BA62" s="24">
        <v>-4.0486600358552498E-4</v>
      </c>
      <c r="BB62" s="25">
        <v>0</v>
      </c>
      <c r="BC62" s="25">
        <v>0</v>
      </c>
      <c r="BD62" s="24">
        <v>-1.98549907512631E-4</v>
      </c>
      <c r="BE62" s="24">
        <v>4.5422333336958901E-2</v>
      </c>
      <c r="BF62" s="24">
        <v>-8.76551874426097E-4</v>
      </c>
      <c r="BG62" s="25">
        <v>0</v>
      </c>
      <c r="BH62" s="24">
        <v>1.6318781086311501E-4</v>
      </c>
      <c r="BI62" s="25">
        <v>4.3574926859510196E-6</v>
      </c>
      <c r="BJ62" s="24">
        <v>-1.20406174208531E-4</v>
      </c>
      <c r="BK62" s="25">
        <v>1.9754145953215501E-5</v>
      </c>
      <c r="BL62" s="24">
        <v>4.7574513948807199E-4</v>
      </c>
      <c r="BM62" s="25">
        <v>1.09891977156533E-5</v>
      </c>
      <c r="BN62" s="24">
        <v>-2.5581208384732899E-4</v>
      </c>
      <c r="BO62" s="25">
        <v>-1.46762324133073E-6</v>
      </c>
      <c r="BP62" s="25">
        <v>8.1450829812484807E-6</v>
      </c>
      <c r="BQ62" s="25">
        <v>1.4441302127963901E-5</v>
      </c>
      <c r="BR62" s="25">
        <v>-9.2179265453669299E-5</v>
      </c>
      <c r="BS62" s="25">
        <v>2.35945226322162E-6</v>
      </c>
      <c r="BT62" s="24">
        <v>5.2018424206070105E-4</v>
      </c>
      <c r="BU62" s="24">
        <v>-1.7962473995397101E-3</v>
      </c>
      <c r="BV62" s="25">
        <v>2.4122191092936001E-5</v>
      </c>
      <c r="BW62" s="24">
        <v>6.5405513937043898E-4</v>
      </c>
      <c r="BX62" s="25">
        <v>2.7987618777809299E-6</v>
      </c>
      <c r="BY62" s="25">
        <v>9.9528299411814E-5</v>
      </c>
      <c r="BZ62" s="24">
        <v>-1.6064098535801901E-4</v>
      </c>
      <c r="CA62" s="24">
        <v>1.21972634849359E-4</v>
      </c>
      <c r="CB62" s="25">
        <v>1.59320270870563E-6</v>
      </c>
      <c r="CC62" s="25">
        <v>9.8318815541214409E-7</v>
      </c>
      <c r="CD62" s="24">
        <v>2.5066102979438398E-4</v>
      </c>
      <c r="CE62" s="24">
        <v>-4.5402593981481401E-2</v>
      </c>
      <c r="CF62" s="24">
        <v>-4.0472823172207602E-4</v>
      </c>
      <c r="CG62" s="24">
        <v>8.4776561512639795E-4</v>
      </c>
      <c r="CH62" s="24">
        <v>-2.1745396536513399E-4</v>
      </c>
      <c r="CI62" s="24">
        <v>1.0352971298267101E-3</v>
      </c>
      <c r="CJ62" s="24">
        <v>9.7183714071047899E-4</v>
      </c>
      <c r="CK62" s="26">
        <v>-4.4659388357810498E-2</v>
      </c>
    </row>
    <row r="63" spans="2:89" ht="15.75" x14ac:dyDescent="0.25">
      <c r="B63" s="16" t="s">
        <v>98</v>
      </c>
      <c r="C63" s="1">
        <f>INDEX(Input_Cases!$B:$C,MATCH('GS Female Homo'!$B63,Input_Cases!$B:$B,0),2)</f>
        <v>0</v>
      </c>
      <c r="E63" s="14"/>
      <c r="G63" s="205"/>
      <c r="H63" s="7" t="s">
        <v>62</v>
      </c>
      <c r="I63" s="22">
        <f t="shared" si="4"/>
        <v>0</v>
      </c>
      <c r="J63" s="23">
        <v>0.16285809725245201</v>
      </c>
      <c r="L63" s="7" t="str">
        <f t="shared" si="5"/>
        <v>X</v>
      </c>
      <c r="M63" s="7" t="str">
        <f t="shared" si="3"/>
        <v>X</v>
      </c>
      <c r="N63" s="12" t="str">
        <v>RhA</v>
      </c>
      <c r="O63" s="128" t="s">
        <v>62</v>
      </c>
      <c r="P63" s="25">
        <v>-6.1522087087261698E-6</v>
      </c>
      <c r="Q63" s="24">
        <v>-2.7854423437931802E-4</v>
      </c>
      <c r="R63" s="25">
        <v>4.5536130449387599E-5</v>
      </c>
      <c r="S63" s="25">
        <v>2.7646125828938099E-5</v>
      </c>
      <c r="T63" s="25">
        <v>2.2731866386192901E-6</v>
      </c>
      <c r="U63" s="25">
        <v>-2.40467227299976E-5</v>
      </c>
      <c r="V63" s="25">
        <v>1.2186701311155601E-5</v>
      </c>
      <c r="W63" s="25">
        <v>-5.3066578263162299E-5</v>
      </c>
      <c r="X63" s="24">
        <v>1.02018864666901E-4</v>
      </c>
      <c r="Y63" s="25">
        <v>-4.2356342166776901E-6</v>
      </c>
      <c r="Z63" s="25">
        <v>2.84930439204704E-5</v>
      </c>
      <c r="AA63" s="25">
        <v>4.9476090254534801E-5</v>
      </c>
      <c r="AB63" s="25">
        <v>-4.2782857868708103E-5</v>
      </c>
      <c r="AC63" s="25">
        <v>1.05554104228452E-5</v>
      </c>
      <c r="AD63" s="25">
        <v>-6.9153972363150603E-6</v>
      </c>
      <c r="AE63" s="25">
        <v>5.6542885330454701E-5</v>
      </c>
      <c r="AF63" s="25">
        <v>3.6814135288935101E-5</v>
      </c>
      <c r="AG63" s="25">
        <v>-2.0829014624147E-5</v>
      </c>
      <c r="AH63" s="24">
        <v>1.08786545065247E-4</v>
      </c>
      <c r="AI63" s="24">
        <v>-4.7928486325010097E-4</v>
      </c>
      <c r="AJ63" s="25">
        <v>-7.6449036917190102E-5</v>
      </c>
      <c r="AK63" s="25">
        <v>0</v>
      </c>
      <c r="AL63" s="24">
        <v>-1.2534464230538501E-4</v>
      </c>
      <c r="AM63" s="25">
        <v>-9.2415638577047295E-5</v>
      </c>
      <c r="AN63" s="25">
        <v>5.26194799026112E-5</v>
      </c>
      <c r="AO63" s="24">
        <v>2.7056007630365403E-4</v>
      </c>
      <c r="AP63" s="25">
        <v>0</v>
      </c>
      <c r="AQ63" s="25">
        <v>0</v>
      </c>
      <c r="AR63" s="25">
        <v>3.0741871639967597E-5</v>
      </c>
      <c r="AS63" s="24">
        <v>-2.15789438515852E-4</v>
      </c>
      <c r="AT63" s="25">
        <v>0</v>
      </c>
      <c r="AU63" s="24">
        <v>-1.12759244013522E-4</v>
      </c>
      <c r="AV63" s="25">
        <v>-4.38440641213366E-5</v>
      </c>
      <c r="AW63" s="25">
        <v>-5.8113051588331803E-5</v>
      </c>
      <c r="AX63" s="25">
        <v>0</v>
      </c>
      <c r="AY63" s="24">
        <v>-2.5679925021032299E-4</v>
      </c>
      <c r="AZ63" s="24">
        <v>-4.1314755396081802E-4</v>
      </c>
      <c r="BA63" s="24">
        <v>-2.43490444663126E-4</v>
      </c>
      <c r="BB63" s="25">
        <v>0</v>
      </c>
      <c r="BC63" s="25">
        <v>0</v>
      </c>
      <c r="BD63" s="25">
        <v>-6.6916822218114998E-5</v>
      </c>
      <c r="BE63" s="24">
        <v>-8.7655187442609896E-4</v>
      </c>
      <c r="BF63" s="24">
        <v>2.4633924727601501E-3</v>
      </c>
      <c r="BG63" s="25">
        <v>0</v>
      </c>
      <c r="BH63" s="25">
        <v>-6.84493687234429E-5</v>
      </c>
      <c r="BI63" s="25">
        <v>-4.6824494789909104E-6</v>
      </c>
      <c r="BJ63" s="25">
        <v>3.1726048207102197E-5</v>
      </c>
      <c r="BK63" s="25">
        <v>2.89470753885834E-6</v>
      </c>
      <c r="BL63" s="25">
        <v>-8.92535441599217E-6</v>
      </c>
      <c r="BM63" s="25">
        <v>8.7069305850974601E-7</v>
      </c>
      <c r="BN63" s="25">
        <v>-3.7675725104314998E-5</v>
      </c>
      <c r="BO63" s="25">
        <v>4.1885929628947104E-6</v>
      </c>
      <c r="BP63" s="25">
        <v>-7.8928513852434303E-7</v>
      </c>
      <c r="BQ63" s="25">
        <v>5.7611529621828899E-6</v>
      </c>
      <c r="BR63" s="25">
        <v>5.3467334577894098E-6</v>
      </c>
      <c r="BS63" s="24">
        <v>2.63376517081953E-4</v>
      </c>
      <c r="BT63" s="25">
        <v>6.0462124624147399E-5</v>
      </c>
      <c r="BU63" s="25">
        <v>2.3562333869240699E-6</v>
      </c>
      <c r="BV63" s="24">
        <v>-1.5288595142930501E-4</v>
      </c>
      <c r="BW63" s="25">
        <v>2.3894003962084501E-5</v>
      </c>
      <c r="BX63" s="25">
        <v>1.9707438117081799E-6</v>
      </c>
      <c r="BY63" s="25">
        <v>-3.5015209681554999E-5</v>
      </c>
      <c r="BZ63" s="25">
        <v>-1.9023440212879499E-5</v>
      </c>
      <c r="CA63" s="25">
        <v>2.8594582779129301E-5</v>
      </c>
      <c r="CB63" s="25">
        <v>9.2850200559612596E-7</v>
      </c>
      <c r="CC63" s="25">
        <v>3.79019106789984E-6</v>
      </c>
      <c r="CD63" s="25">
        <v>6.6315853980295297E-5</v>
      </c>
      <c r="CE63" s="24">
        <v>1.25351522918583E-3</v>
      </c>
      <c r="CF63" s="25">
        <v>2.9408579117472402E-5</v>
      </c>
      <c r="CG63" s="25">
        <v>8.0007765311715105E-5</v>
      </c>
      <c r="CH63" s="25">
        <v>-3.8116051535430002E-5</v>
      </c>
      <c r="CI63" s="24">
        <v>-4.3702811283291597E-4</v>
      </c>
      <c r="CJ63" s="25">
        <v>3.0132374451825699E-5</v>
      </c>
      <c r="CK63" s="26">
        <v>1.01864447722052E-3</v>
      </c>
    </row>
    <row r="64" spans="2:89" ht="15.75" x14ac:dyDescent="0.25">
      <c r="B64" s="16" t="s">
        <v>99</v>
      </c>
      <c r="C64" s="1">
        <f>INDEX(Input_Cases!$B:$C,MATCH('GS Female Homo'!$B64,Input_Cases!$B:$B,0),2)</f>
        <v>0</v>
      </c>
      <c r="E64" s="14"/>
      <c r="G64" s="205"/>
      <c r="H64" s="7" t="s">
        <v>63</v>
      </c>
      <c r="I64" s="22">
        <f t="shared" si="4"/>
        <v>0</v>
      </c>
      <c r="J64" s="23">
        <v>0</v>
      </c>
      <c r="L64" s="7" t="str">
        <f t="shared" si="5"/>
        <v/>
      </c>
      <c r="M64" s="7" t="str">
        <f t="shared" si="3"/>
        <v>X</v>
      </c>
      <c r="N64" s="12">
        <v>0</v>
      </c>
      <c r="O64" s="128"/>
      <c r="P64" s="25">
        <v>0</v>
      </c>
      <c r="Q64" s="24">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c r="AI64" s="25">
        <v>0</v>
      </c>
      <c r="AJ64" s="25">
        <v>0</v>
      </c>
      <c r="AK64" s="25">
        <v>0</v>
      </c>
      <c r="AL64" s="25">
        <v>0</v>
      </c>
      <c r="AM64" s="25">
        <v>0</v>
      </c>
      <c r="AN64" s="25">
        <v>0</v>
      </c>
      <c r="AO64" s="25">
        <v>0</v>
      </c>
      <c r="AP64" s="25">
        <v>0</v>
      </c>
      <c r="AQ64" s="25">
        <v>0</v>
      </c>
      <c r="AR64" s="25">
        <v>0</v>
      </c>
      <c r="AS64" s="25">
        <v>0</v>
      </c>
      <c r="AT64" s="25">
        <v>0</v>
      </c>
      <c r="AU64" s="25">
        <v>0</v>
      </c>
      <c r="AV64" s="25">
        <v>0</v>
      </c>
      <c r="AW64" s="25">
        <v>0</v>
      </c>
      <c r="AX64" s="25">
        <v>0</v>
      </c>
      <c r="AY64" s="25">
        <v>0</v>
      </c>
      <c r="AZ64" s="25">
        <v>0</v>
      </c>
      <c r="BA64" s="25">
        <v>0</v>
      </c>
      <c r="BB64" s="25">
        <v>0</v>
      </c>
      <c r="BC64" s="25">
        <v>0</v>
      </c>
      <c r="BD64" s="25">
        <v>0</v>
      </c>
      <c r="BE64" s="25">
        <v>0</v>
      </c>
      <c r="BF64" s="25">
        <v>0</v>
      </c>
      <c r="BG64" s="25">
        <v>0</v>
      </c>
      <c r="BH64" s="25">
        <v>0</v>
      </c>
      <c r="BI64" s="25">
        <v>0</v>
      </c>
      <c r="BJ64" s="25">
        <v>0</v>
      </c>
      <c r="BK64" s="25">
        <v>0</v>
      </c>
      <c r="BL64" s="25">
        <v>0</v>
      </c>
      <c r="BM64" s="25">
        <v>0</v>
      </c>
      <c r="BN64" s="25">
        <v>0</v>
      </c>
      <c r="BO64" s="25">
        <v>0</v>
      </c>
      <c r="BP64" s="25">
        <v>0</v>
      </c>
      <c r="BQ64" s="25">
        <v>0</v>
      </c>
      <c r="BR64" s="25">
        <v>0</v>
      </c>
      <c r="BS64" s="25">
        <v>0</v>
      </c>
      <c r="BT64" s="25">
        <v>0</v>
      </c>
      <c r="BU64" s="25">
        <v>0</v>
      </c>
      <c r="BV64" s="25">
        <v>0</v>
      </c>
      <c r="BW64" s="25">
        <v>0</v>
      </c>
      <c r="BX64" s="25">
        <v>0</v>
      </c>
      <c r="BY64" s="25">
        <v>0</v>
      </c>
      <c r="BZ64" s="25">
        <v>0</v>
      </c>
      <c r="CA64" s="25">
        <v>0</v>
      </c>
      <c r="CB64" s="25">
        <v>0</v>
      </c>
      <c r="CC64" s="25">
        <v>0</v>
      </c>
      <c r="CD64" s="25">
        <v>0</v>
      </c>
      <c r="CE64" s="25">
        <v>0</v>
      </c>
      <c r="CF64" s="25">
        <v>0</v>
      </c>
      <c r="CG64" s="25">
        <v>0</v>
      </c>
      <c r="CH64" s="25">
        <v>0</v>
      </c>
      <c r="CI64" s="25">
        <v>0</v>
      </c>
      <c r="CJ64" s="25">
        <v>0</v>
      </c>
      <c r="CK64" s="27">
        <v>0</v>
      </c>
    </row>
    <row r="65" spans="2:89" ht="15.75" x14ac:dyDescent="0.25">
      <c r="B65" s="16" t="s">
        <v>100</v>
      </c>
      <c r="C65" s="1">
        <f>INDEX(Input_Cases!$B:$C,MATCH('GS Female Homo'!$B65,Input_Cases!$B:$B,0),2)</f>
        <v>0</v>
      </c>
      <c r="E65" s="14"/>
      <c r="G65" s="206"/>
      <c r="H65" s="7" t="s">
        <v>64</v>
      </c>
      <c r="I65" s="22">
        <f t="shared" si="4"/>
        <v>0</v>
      </c>
      <c r="J65" s="23">
        <v>0.72494601567183203</v>
      </c>
      <c r="L65" s="7" t="str">
        <f t="shared" si="5"/>
        <v>X</v>
      </c>
      <c r="M65" s="7" t="str">
        <f t="shared" si="3"/>
        <v>X</v>
      </c>
      <c r="N65" s="12" t="str">
        <v>Str</v>
      </c>
      <c r="O65" s="128" t="s">
        <v>64</v>
      </c>
      <c r="P65" s="25">
        <v>-1.32544512213163E-5</v>
      </c>
      <c r="Q65" s="24">
        <v>-5.3755375052679996E-4</v>
      </c>
      <c r="R65" s="25">
        <v>9.6840030504429692E-6</v>
      </c>
      <c r="S65" s="25">
        <v>1.00777183678653E-5</v>
      </c>
      <c r="T65" s="25">
        <v>5.22154041982983E-5</v>
      </c>
      <c r="U65" s="25">
        <v>4.7873952889454903E-5</v>
      </c>
      <c r="V65" s="25">
        <v>-4.3081797806842098E-5</v>
      </c>
      <c r="W65" s="25">
        <v>6.0294583241881197E-6</v>
      </c>
      <c r="X65" s="25">
        <v>8.1198974597336201E-5</v>
      </c>
      <c r="Y65" s="25">
        <v>-6.6813118696223698E-6</v>
      </c>
      <c r="Z65" s="25">
        <v>3.8135766141874301E-5</v>
      </c>
      <c r="AA65" s="25">
        <v>5.1308123078036299E-5</v>
      </c>
      <c r="AB65" s="25">
        <v>-5.5179863654968899E-5</v>
      </c>
      <c r="AC65" s="25">
        <v>3.9851905632016599E-5</v>
      </c>
      <c r="AD65" s="25">
        <v>3.5408508134786598E-5</v>
      </c>
      <c r="AE65" s="25">
        <v>-5.8405072080304203E-5</v>
      </c>
      <c r="AF65" s="25">
        <v>9.31347938712718E-5</v>
      </c>
      <c r="AG65" s="25">
        <v>-4.92986211942761E-5</v>
      </c>
      <c r="AH65" s="24">
        <v>1.04753316857975E-4</v>
      </c>
      <c r="AI65" s="24">
        <v>-4.4444935076295397E-4</v>
      </c>
      <c r="AJ65" s="24">
        <v>-1.28452886096273E-4</v>
      </c>
      <c r="AK65" s="25">
        <v>0</v>
      </c>
      <c r="AL65" s="24">
        <v>1.8178122410542099E-4</v>
      </c>
      <c r="AM65" s="25">
        <v>-4.4790371741753302E-5</v>
      </c>
      <c r="AN65" s="24">
        <v>-1.72369351230538E-4</v>
      </c>
      <c r="AO65" s="25">
        <v>3.8616943465393197E-5</v>
      </c>
      <c r="AP65" s="25">
        <v>0</v>
      </c>
      <c r="AQ65" s="25">
        <v>0</v>
      </c>
      <c r="AR65" s="24">
        <v>1.9569748402728599E-4</v>
      </c>
      <c r="AS65" s="25">
        <v>-5.0093316092052702E-5</v>
      </c>
      <c r="AT65" s="25">
        <v>0</v>
      </c>
      <c r="AU65" s="24">
        <v>3.15643257077859E-4</v>
      </c>
      <c r="AV65" s="25">
        <v>-5.3124903284842203E-5</v>
      </c>
      <c r="AW65" s="24">
        <v>-5.1396884961846798E-4</v>
      </c>
      <c r="AX65" s="25">
        <v>0</v>
      </c>
      <c r="AY65" s="24">
        <v>-2.4200054543943E-4</v>
      </c>
      <c r="AZ65" s="24">
        <v>2.2391128766939401E-4</v>
      </c>
      <c r="BA65" s="25">
        <v>6.9062285565379093E-5</v>
      </c>
      <c r="BB65" s="25">
        <v>0</v>
      </c>
      <c r="BC65" s="25">
        <v>0</v>
      </c>
      <c r="BD65" s="24">
        <v>-1.00525836452909E-3</v>
      </c>
      <c r="BE65" s="24">
        <v>1.6318781086311401E-4</v>
      </c>
      <c r="BF65" s="25">
        <v>-6.8449368723442493E-5</v>
      </c>
      <c r="BG65" s="25">
        <v>0</v>
      </c>
      <c r="BH65" s="24">
        <v>2.47530986528779E-3</v>
      </c>
      <c r="BI65" s="25">
        <v>-2.2532269396026199E-7</v>
      </c>
      <c r="BJ65" s="25">
        <v>8.2192452446381794E-6</v>
      </c>
      <c r="BK65" s="25">
        <v>1.21419370124431E-5</v>
      </c>
      <c r="BL65" s="25">
        <v>-5.105409714231E-5</v>
      </c>
      <c r="BM65" s="25">
        <v>2.0111661395312701E-6</v>
      </c>
      <c r="BN65" s="24">
        <v>-1.87530710236237E-3</v>
      </c>
      <c r="BO65" s="25">
        <v>-4.7732409800700398E-6</v>
      </c>
      <c r="BP65" s="25">
        <v>-4.5216988041319903E-6</v>
      </c>
      <c r="BQ65" s="25">
        <v>4.5932107499704197E-6</v>
      </c>
      <c r="BR65" s="25">
        <v>2.3242752690314501E-5</v>
      </c>
      <c r="BS65" s="24">
        <v>3.2050077548753799E-4</v>
      </c>
      <c r="BT65" s="25">
        <v>-5.2624898764135397E-5</v>
      </c>
      <c r="BU65" s="24">
        <v>-2.5939055693589499E-4</v>
      </c>
      <c r="BV65" s="24">
        <v>4.3284279068155101E-4</v>
      </c>
      <c r="BW65" s="24">
        <v>1.07709869396284E-4</v>
      </c>
      <c r="BX65" s="25">
        <v>-1.8059061940945699E-6</v>
      </c>
      <c r="BY65" s="25">
        <v>8.0276455466754903E-5</v>
      </c>
      <c r="BZ65" s="25">
        <v>9.8520063638180593E-5</v>
      </c>
      <c r="CA65" s="25">
        <v>-1.0073008878064801E-5</v>
      </c>
      <c r="CB65" s="25">
        <v>-5.70926923061782E-6</v>
      </c>
      <c r="CC65" s="25">
        <v>8.0979621524020697E-6</v>
      </c>
      <c r="CD65" s="24">
        <v>-7.1250498117494E-4</v>
      </c>
      <c r="CE65" s="24">
        <v>-3.73041099331185E-4</v>
      </c>
      <c r="CF65" s="25">
        <v>-5.8679490563897499E-5</v>
      </c>
      <c r="CG65" s="24">
        <v>2.3856580714329701E-4</v>
      </c>
      <c r="CH65" s="25">
        <v>7.85334997564283E-5</v>
      </c>
      <c r="CI65" s="24">
        <v>2.4062012436326999E-4</v>
      </c>
      <c r="CJ65" s="25">
        <v>4.5868387126487898E-5</v>
      </c>
      <c r="CK65" s="27">
        <v>5.7539032638655199E-5</v>
      </c>
    </row>
    <row r="66" spans="2:89" x14ac:dyDescent="0.25">
      <c r="B66" s="65"/>
      <c r="C66" s="19"/>
      <c r="D66" s="19"/>
      <c r="E66" s="44"/>
      <c r="G66" s="204" t="s">
        <v>298</v>
      </c>
      <c r="H66" s="7" t="s">
        <v>1</v>
      </c>
      <c r="I66" s="22">
        <f>I21*I46</f>
        <v>0</v>
      </c>
      <c r="J66" s="23">
        <v>-4.1217702054791402E-2</v>
      </c>
      <c r="L66" s="7" t="str">
        <f t="shared" si="5"/>
        <v>X</v>
      </c>
      <c r="M66" s="7" t="str">
        <f t="shared" si="3"/>
        <v>X</v>
      </c>
      <c r="N66" s="12" t="str">
        <v>age_Can</v>
      </c>
      <c r="O66" s="128" t="s">
        <v>1</v>
      </c>
      <c r="P66" s="25">
        <v>-2.6671150827933702E-6</v>
      </c>
      <c r="Q66" s="25">
        <v>-7.2955201525475298E-6</v>
      </c>
      <c r="R66" s="25">
        <v>-3.7413106514815601E-6</v>
      </c>
      <c r="S66" s="25">
        <v>5.4684073287009199E-7</v>
      </c>
      <c r="T66" s="25">
        <v>-1.60099919108235E-6</v>
      </c>
      <c r="U66" s="25">
        <v>5.4516319416518801E-6</v>
      </c>
      <c r="V66" s="25">
        <v>4.7981260833720905E-7</v>
      </c>
      <c r="W66" s="25">
        <v>-7.1006344630395401E-7</v>
      </c>
      <c r="X66" s="25">
        <v>-3.8759227495415699E-6</v>
      </c>
      <c r="Y66" s="25">
        <v>-1.07559270587065E-6</v>
      </c>
      <c r="Z66" s="25">
        <v>-5.7923635731595502E-6</v>
      </c>
      <c r="AA66" s="25">
        <v>-2.6677047209319799E-7</v>
      </c>
      <c r="AB66" s="25">
        <v>1.1784654485605601E-6</v>
      </c>
      <c r="AC66" s="25">
        <v>-5.9529971378993699E-6</v>
      </c>
      <c r="AD66" s="25">
        <v>-6.3341000055580196E-7</v>
      </c>
      <c r="AE66" s="25">
        <v>-3.4753971498556701E-6</v>
      </c>
      <c r="AF66" s="25">
        <v>-8.4060827306995104E-7</v>
      </c>
      <c r="AG66" s="25">
        <v>-9.1491946411865905E-7</v>
      </c>
      <c r="AH66" s="25">
        <v>2.5464729682625199E-6</v>
      </c>
      <c r="AI66" s="25">
        <v>-3.3043114850176699E-6</v>
      </c>
      <c r="AJ66" s="25">
        <v>3.3190639736617798E-5</v>
      </c>
      <c r="AK66" s="25">
        <v>0</v>
      </c>
      <c r="AL66" s="25">
        <v>-1.02032396599481E-5</v>
      </c>
      <c r="AM66" s="25">
        <v>-2.0009857485845399E-6</v>
      </c>
      <c r="AN66" s="25">
        <v>3.0345144937127599E-6</v>
      </c>
      <c r="AO66" s="24">
        <v>-4.6991202823908399E-4</v>
      </c>
      <c r="AP66" s="25">
        <v>0</v>
      </c>
      <c r="AQ66" s="25">
        <v>0</v>
      </c>
      <c r="AR66" s="25">
        <v>6.3287910107188596E-6</v>
      </c>
      <c r="AS66" s="25">
        <v>1.00792855656687E-5</v>
      </c>
      <c r="AT66" s="25">
        <v>0</v>
      </c>
      <c r="AU66" s="25">
        <v>3.58438706412091E-5</v>
      </c>
      <c r="AV66" s="25">
        <v>1.31813670293844E-7</v>
      </c>
      <c r="AW66" s="25">
        <v>4.4279390825090902E-6</v>
      </c>
      <c r="AX66" s="25">
        <v>0</v>
      </c>
      <c r="AY66" s="25">
        <v>-2.1779766708036201E-5</v>
      </c>
      <c r="AZ66" s="25">
        <v>2.65342774630892E-5</v>
      </c>
      <c r="BA66" s="25">
        <v>2.2110562082385201E-6</v>
      </c>
      <c r="BB66" s="25">
        <v>0</v>
      </c>
      <c r="BC66" s="25">
        <v>0</v>
      </c>
      <c r="BD66" s="25">
        <v>1.5348085303933599E-6</v>
      </c>
      <c r="BE66" s="25">
        <v>4.3574926859514397E-6</v>
      </c>
      <c r="BF66" s="25">
        <v>-4.6824494789908299E-6</v>
      </c>
      <c r="BG66" s="25">
        <v>0</v>
      </c>
      <c r="BH66" s="25">
        <v>-2.2532269395985499E-7</v>
      </c>
      <c r="BI66" s="25">
        <v>6.6450560120403402E-6</v>
      </c>
      <c r="BJ66" s="25">
        <v>-5.0774465345153198E-5</v>
      </c>
      <c r="BK66" s="25">
        <v>4.02264158558064E-7</v>
      </c>
      <c r="BL66" s="25">
        <v>-1.8394305423538799E-5</v>
      </c>
      <c r="BM66" s="25">
        <v>-4.5134376843241199E-7</v>
      </c>
      <c r="BN66" s="25">
        <v>-2.7085064913952302E-6</v>
      </c>
      <c r="BO66" s="25">
        <v>-7.06293104868047E-8</v>
      </c>
      <c r="BP66" s="25">
        <v>-2.0893726341598999E-7</v>
      </c>
      <c r="BQ66" s="25">
        <v>3.9511027392906001E-8</v>
      </c>
      <c r="BR66" s="25">
        <v>9.3553029048312794E-6</v>
      </c>
      <c r="BS66" s="25">
        <v>-2.5356563022994399E-5</v>
      </c>
      <c r="BT66" s="25">
        <v>3.39382174550496E-6</v>
      </c>
      <c r="BU66" s="25">
        <v>1.9155492026641302E-5</v>
      </c>
      <c r="BV66" s="25">
        <v>-1.0294270168457E-5</v>
      </c>
      <c r="BW66" s="25">
        <v>1.8724662558073098E-5</v>
      </c>
      <c r="BX66" s="25">
        <v>-6.6393745035962002E-9</v>
      </c>
      <c r="BY66" s="25">
        <v>1.3894039631555799E-6</v>
      </c>
      <c r="BZ66" s="25">
        <v>4.0156413787103E-7</v>
      </c>
      <c r="CA66" s="25">
        <v>2.7349121393703799E-6</v>
      </c>
      <c r="CB66" s="25">
        <v>-4.7857356796732105E-7</v>
      </c>
      <c r="CC66" s="25">
        <v>1.3306699098438299E-7</v>
      </c>
      <c r="CD66" s="25">
        <v>6.9773742928879201E-7</v>
      </c>
      <c r="CE66" s="25">
        <v>-7.8487788715529603E-6</v>
      </c>
      <c r="CF66" s="25">
        <v>-3.9910313641170399E-6</v>
      </c>
      <c r="CG66" s="25">
        <v>9.2471125347782995E-6</v>
      </c>
      <c r="CH66" s="25">
        <v>-5.4947808851557402E-5</v>
      </c>
      <c r="CI66" s="25">
        <v>5.5780447235359003E-6</v>
      </c>
      <c r="CJ66" s="25">
        <v>1.7828069949754E-6</v>
      </c>
      <c r="CK66" s="27">
        <v>-1.17607377954962E-5</v>
      </c>
    </row>
    <row r="67" spans="2:89" x14ac:dyDescent="0.25">
      <c r="G67" s="205"/>
      <c r="H67" s="7" t="s">
        <v>2</v>
      </c>
      <c r="I67" s="22">
        <f>I46*I57</f>
        <v>0</v>
      </c>
      <c r="J67" s="23">
        <v>-0.24374170394664599</v>
      </c>
      <c r="L67" s="7" t="str">
        <f t="shared" si="5"/>
        <v>X</v>
      </c>
      <c r="M67" s="7" t="str">
        <f t="shared" si="3"/>
        <v>X</v>
      </c>
      <c r="N67" s="12" t="str">
        <v>Can_Hyp</v>
      </c>
      <c r="O67" s="128" t="s">
        <v>2</v>
      </c>
      <c r="P67" s="25">
        <v>1.4806849627415E-5</v>
      </c>
      <c r="Q67" s="25">
        <v>-6.4996773722829403E-5</v>
      </c>
      <c r="R67" s="24">
        <v>1.2859389698098101E-4</v>
      </c>
      <c r="S67" s="25">
        <v>-4.3817771593414098E-5</v>
      </c>
      <c r="T67" s="25">
        <v>5.0430114422227698E-5</v>
      </c>
      <c r="U67" s="25">
        <v>-3.1798230357303798E-5</v>
      </c>
      <c r="V67" s="25">
        <v>-2.7590745354910101E-5</v>
      </c>
      <c r="W67" s="25">
        <v>4.5226055923376597E-5</v>
      </c>
      <c r="X67" s="25">
        <v>2.47689192049586E-5</v>
      </c>
      <c r="Y67" s="25">
        <v>8.8107388633245094E-5</v>
      </c>
      <c r="Z67" s="25">
        <v>-4.9793143386767401E-5</v>
      </c>
      <c r="AA67" s="25">
        <v>8.5644818493838995E-7</v>
      </c>
      <c r="AB67" s="25">
        <v>-1.4428757447225701E-5</v>
      </c>
      <c r="AC67" s="25">
        <v>8.8632827900502197E-5</v>
      </c>
      <c r="AD67" s="25">
        <v>1.14937143717371E-5</v>
      </c>
      <c r="AE67" s="25">
        <v>3.3794515245898602E-5</v>
      </c>
      <c r="AF67" s="25">
        <v>9.6396626360981206E-5</v>
      </c>
      <c r="AG67" s="25">
        <v>3.03511610501479E-5</v>
      </c>
      <c r="AH67" s="25">
        <v>-1.55928244813496E-5</v>
      </c>
      <c r="AI67" s="25">
        <v>5.7700086998803398E-5</v>
      </c>
      <c r="AJ67" s="24">
        <v>-2.27206742649074E-4</v>
      </c>
      <c r="AK67" s="25">
        <v>0</v>
      </c>
      <c r="AL67" s="24">
        <v>1.2412895137613601E-4</v>
      </c>
      <c r="AM67" s="25">
        <v>1.7975444752941899E-5</v>
      </c>
      <c r="AN67" s="25">
        <v>4.05690674241043E-6</v>
      </c>
      <c r="AO67" s="24">
        <v>4.3748653236122401E-4</v>
      </c>
      <c r="AP67" s="25">
        <v>0</v>
      </c>
      <c r="AQ67" s="25">
        <v>0</v>
      </c>
      <c r="AR67" s="24">
        <v>1.8831710620612299E-4</v>
      </c>
      <c r="AS67" s="25">
        <v>3.70558656150657E-5</v>
      </c>
      <c r="AT67" s="25">
        <v>0</v>
      </c>
      <c r="AU67" s="24">
        <v>2.13608529486215E-4</v>
      </c>
      <c r="AV67" s="25">
        <v>6.0430703038108797E-5</v>
      </c>
      <c r="AW67" s="24">
        <v>-2.2361244396108701E-4</v>
      </c>
      <c r="AX67" s="25">
        <v>0</v>
      </c>
      <c r="AY67" s="24">
        <v>1.10263565788056E-3</v>
      </c>
      <c r="AZ67" s="24">
        <v>-3.8439098309740998E-3</v>
      </c>
      <c r="BA67" s="25">
        <v>-9.8539852659279299E-6</v>
      </c>
      <c r="BB67" s="25">
        <v>0</v>
      </c>
      <c r="BC67" s="25">
        <v>0</v>
      </c>
      <c r="BD67" s="25">
        <v>5.86243465086908E-5</v>
      </c>
      <c r="BE67" s="24">
        <v>-1.2040617420852099E-4</v>
      </c>
      <c r="BF67" s="25">
        <v>3.1726048207104E-5</v>
      </c>
      <c r="BG67" s="25">
        <v>0</v>
      </c>
      <c r="BH67" s="25">
        <v>8.2192452446361804E-6</v>
      </c>
      <c r="BI67" s="25">
        <v>-5.07744653451546E-5</v>
      </c>
      <c r="BJ67" s="24">
        <v>5.4537254094471502E-3</v>
      </c>
      <c r="BK67" s="25">
        <v>-7.9929667086222002E-6</v>
      </c>
      <c r="BL67" s="24">
        <v>-1.1793002505887599E-3</v>
      </c>
      <c r="BM67" s="25">
        <v>-1.5221376848416201E-6</v>
      </c>
      <c r="BN67" s="25">
        <v>-6.00081673343647E-5</v>
      </c>
      <c r="BO67" s="25">
        <v>1.90794692234931E-5</v>
      </c>
      <c r="BP67" s="25">
        <v>1.5713080449343299E-7</v>
      </c>
      <c r="BQ67" s="25">
        <v>-9.1011337388941296E-7</v>
      </c>
      <c r="BR67" s="24">
        <v>-1.79616371075779E-4</v>
      </c>
      <c r="BS67" s="24">
        <v>-5.4386467559505497E-4</v>
      </c>
      <c r="BT67" s="24">
        <v>2.7920591905617701E-4</v>
      </c>
      <c r="BU67" s="24">
        <v>-2.8941897698695602E-4</v>
      </c>
      <c r="BV67" s="24">
        <v>2.2113980348959701E-4</v>
      </c>
      <c r="BW67" s="24">
        <v>-3.9520485585903899E-4</v>
      </c>
      <c r="BX67" s="25">
        <v>1.1188542322553E-6</v>
      </c>
      <c r="BY67" s="25">
        <v>-2.4535380197623799E-5</v>
      </c>
      <c r="BZ67" s="25">
        <v>-5.8392315201765397E-5</v>
      </c>
      <c r="CA67" s="24">
        <v>-1.2437816589765601E-4</v>
      </c>
      <c r="CB67" s="25">
        <v>-2.4018665254537999E-6</v>
      </c>
      <c r="CC67" s="25">
        <v>4.6701061184207801E-8</v>
      </c>
      <c r="CD67" s="24">
        <v>1.27351687913912E-4</v>
      </c>
      <c r="CE67" s="24">
        <v>-1.0997669013008699E-3</v>
      </c>
      <c r="CF67" s="25">
        <v>5.8683199499353398E-5</v>
      </c>
      <c r="CG67" s="24">
        <v>-1.34419484405541E-4</v>
      </c>
      <c r="CH67" s="24">
        <v>-1.04807236818184E-3</v>
      </c>
      <c r="CI67" s="24">
        <v>-2.3852867847420101E-4</v>
      </c>
      <c r="CJ67" s="25">
        <v>4.1696772122536601E-6</v>
      </c>
      <c r="CK67" s="26">
        <v>-1.5115403278655E-3</v>
      </c>
    </row>
    <row r="68" spans="2:89" x14ac:dyDescent="0.25">
      <c r="F68" s="94"/>
      <c r="G68" s="205"/>
      <c r="H68" s="7" t="s">
        <v>3</v>
      </c>
      <c r="I68" s="22">
        <f>I21*I56</f>
        <v>0</v>
      </c>
      <c r="J68" s="23">
        <v>-2.6682631422073399E-2</v>
      </c>
      <c r="L68" s="7" t="str">
        <f t="shared" si="5"/>
        <v>X</v>
      </c>
      <c r="M68" s="7" t="str">
        <f t="shared" si="3"/>
        <v>X</v>
      </c>
      <c r="N68" s="12" t="str">
        <v>age_HF</v>
      </c>
      <c r="O68" s="128" t="s">
        <v>3</v>
      </c>
      <c r="P68" s="25">
        <v>-1.8710107946210499E-7</v>
      </c>
      <c r="Q68" s="25">
        <v>4.9053870176880997E-5</v>
      </c>
      <c r="R68" s="25">
        <v>4.6788590172642998E-6</v>
      </c>
      <c r="S68" s="25">
        <v>-1.24628239452312E-6</v>
      </c>
      <c r="T68" s="25">
        <v>4.7606471114591098E-6</v>
      </c>
      <c r="U68" s="25">
        <v>1.4024117517282801E-6</v>
      </c>
      <c r="V68" s="25">
        <v>-2.9257013658110802E-6</v>
      </c>
      <c r="W68" s="25">
        <v>-3.2184061090231198E-7</v>
      </c>
      <c r="X68" s="25">
        <v>7.1875164750265697E-6</v>
      </c>
      <c r="Y68" s="25">
        <v>1.6976137027945701E-6</v>
      </c>
      <c r="Z68" s="25">
        <v>1.3725298008591501E-6</v>
      </c>
      <c r="AA68" s="25">
        <v>5.4633800200183603E-6</v>
      </c>
      <c r="AB68" s="25">
        <v>3.68006789263075E-6</v>
      </c>
      <c r="AC68" s="25">
        <v>5.8566439318217704E-6</v>
      </c>
      <c r="AD68" s="25">
        <v>5.5525708880521004E-6</v>
      </c>
      <c r="AE68" s="25">
        <v>-8.0516126071981104E-7</v>
      </c>
      <c r="AF68" s="25">
        <v>-2.7755398335710801E-6</v>
      </c>
      <c r="AG68" s="25">
        <v>7.3269631377896303E-6</v>
      </c>
      <c r="AH68" s="25">
        <v>3.9506008672365202E-6</v>
      </c>
      <c r="AI68" s="24">
        <v>4.0157160376656499E-4</v>
      </c>
      <c r="AJ68" s="25">
        <v>7.9114307253119E-5</v>
      </c>
      <c r="AK68" s="25">
        <v>0</v>
      </c>
      <c r="AL68" s="25">
        <v>-3.4006153790024999E-5</v>
      </c>
      <c r="AM68" s="25">
        <v>-9.8035034265178808E-7</v>
      </c>
      <c r="AN68" s="25">
        <v>-4.3997265663142098E-6</v>
      </c>
      <c r="AO68" s="25">
        <v>-3.1177189266318997E-5</v>
      </c>
      <c r="AP68" s="25">
        <v>0</v>
      </c>
      <c r="AQ68" s="25">
        <v>0</v>
      </c>
      <c r="AR68" s="24">
        <v>1.02471763276668E-4</v>
      </c>
      <c r="AS68" s="25">
        <v>2.09532060254815E-5</v>
      </c>
      <c r="AT68" s="25">
        <v>0</v>
      </c>
      <c r="AU68" s="25">
        <v>-2.5510056485274902E-6</v>
      </c>
      <c r="AV68" s="25">
        <v>-4.7439453698124403E-6</v>
      </c>
      <c r="AW68" s="25">
        <v>-1.83706895661888E-6</v>
      </c>
      <c r="AX68" s="25">
        <v>0</v>
      </c>
      <c r="AY68" s="24">
        <v>-1.1353278750051499E-3</v>
      </c>
      <c r="AZ68" s="24">
        <v>1.674219788859E-4</v>
      </c>
      <c r="BA68" s="25">
        <v>3.1842120040605699E-6</v>
      </c>
      <c r="BB68" s="25">
        <v>0</v>
      </c>
      <c r="BC68" s="25">
        <v>0</v>
      </c>
      <c r="BD68" s="25">
        <v>-4.1579243972675497E-6</v>
      </c>
      <c r="BE68" s="25">
        <v>1.9754145953214301E-5</v>
      </c>
      <c r="BF68" s="25">
        <v>2.8947075388585899E-6</v>
      </c>
      <c r="BG68" s="25">
        <v>0</v>
      </c>
      <c r="BH68" s="25">
        <v>1.2141937012443599E-5</v>
      </c>
      <c r="BI68" s="25">
        <v>4.0226415855804997E-7</v>
      </c>
      <c r="BJ68" s="25">
        <v>-7.9929667086222002E-6</v>
      </c>
      <c r="BK68" s="25">
        <v>1.46459803725709E-5</v>
      </c>
      <c r="BL68" s="25">
        <v>3.5882947523500199E-5</v>
      </c>
      <c r="BM68" s="25">
        <v>-1.36877200886912E-6</v>
      </c>
      <c r="BN68" s="25">
        <v>-3.9691002810338601E-5</v>
      </c>
      <c r="BO68" s="25">
        <v>-2.1710285451864499E-6</v>
      </c>
      <c r="BP68" s="25">
        <v>-1.4099434692744199E-6</v>
      </c>
      <c r="BQ68" s="25">
        <v>-4.9292130235891102E-6</v>
      </c>
      <c r="BR68" s="25">
        <v>1.3616815377768699E-5</v>
      </c>
      <c r="BS68" s="25">
        <v>3.8164805896124603E-5</v>
      </c>
      <c r="BT68" s="25">
        <v>1.8672655892505201E-5</v>
      </c>
      <c r="BU68" s="25">
        <v>4.5611249335988502E-5</v>
      </c>
      <c r="BV68" s="25">
        <v>2.6845680004967799E-5</v>
      </c>
      <c r="BW68" s="25">
        <v>3.3163113182227799E-6</v>
      </c>
      <c r="BX68" s="25">
        <v>1.90929950354596E-7</v>
      </c>
      <c r="BY68" s="25">
        <v>-4.3383122470401002E-5</v>
      </c>
      <c r="BZ68" s="25">
        <v>4.1617664508670998E-6</v>
      </c>
      <c r="CA68" s="25">
        <v>-4.9863830624049597E-7</v>
      </c>
      <c r="CB68" s="25">
        <v>1.7855821394914E-7</v>
      </c>
      <c r="CC68" s="25">
        <v>-6.9375480333880702E-7</v>
      </c>
      <c r="CD68" s="25">
        <v>-2.5324752989854103E-7</v>
      </c>
      <c r="CE68" s="25">
        <v>-2.23062150041592E-5</v>
      </c>
      <c r="CF68" s="25">
        <v>-1.0068438547032199E-5</v>
      </c>
      <c r="CG68" s="25">
        <v>1.4304923680296701E-5</v>
      </c>
      <c r="CH68" s="25">
        <v>-1.40630033230365E-5</v>
      </c>
      <c r="CI68" s="25">
        <v>6.89387900986093E-6</v>
      </c>
      <c r="CJ68" s="25">
        <v>-2.36338464918245E-5</v>
      </c>
      <c r="CK68" s="27">
        <v>-4.4363674876304501E-5</v>
      </c>
    </row>
    <row r="69" spans="2:89" x14ac:dyDescent="0.25">
      <c r="G69" s="205"/>
      <c r="H69" s="7" t="s">
        <v>4</v>
      </c>
      <c r="I69" s="22">
        <f>I46*I56</f>
        <v>0</v>
      </c>
      <c r="J69" s="23">
        <v>-0.40839657458526502</v>
      </c>
      <c r="L69" s="7" t="str">
        <f t="shared" si="5"/>
        <v>X</v>
      </c>
      <c r="M69" s="7" t="str">
        <f t="shared" si="3"/>
        <v>X</v>
      </c>
      <c r="N69" s="12" t="str">
        <v>Can_HF</v>
      </c>
      <c r="O69" s="128" t="s">
        <v>4</v>
      </c>
      <c r="P69" s="25">
        <v>1.6337496587820201E-6</v>
      </c>
      <c r="Q69" s="24">
        <v>-5.9227268832575503E-4</v>
      </c>
      <c r="R69" s="25">
        <v>-3.4261794849661597E-5</v>
      </c>
      <c r="S69" s="25">
        <v>-3.6553374156336299E-5</v>
      </c>
      <c r="T69" s="25">
        <v>4.69000173558903E-5</v>
      </c>
      <c r="U69" s="24">
        <v>-1.0915204423725299E-4</v>
      </c>
      <c r="V69" s="25">
        <v>-3.6251031033351902E-5</v>
      </c>
      <c r="W69" s="24">
        <v>-1.5689322130011399E-4</v>
      </c>
      <c r="X69" s="24">
        <v>3.5112456023573402E-4</v>
      </c>
      <c r="Y69" s="24">
        <v>3.1789200259042198E-4</v>
      </c>
      <c r="Z69" s="25">
        <v>1.34909029431733E-5</v>
      </c>
      <c r="AA69" s="24">
        <v>-1.04399779757732E-4</v>
      </c>
      <c r="AB69" s="25">
        <v>2.4929981151454598E-5</v>
      </c>
      <c r="AC69" s="25">
        <v>2.4041069651417699E-5</v>
      </c>
      <c r="AD69" s="25">
        <v>2.2676558860573098E-5</v>
      </c>
      <c r="AE69" s="25">
        <v>-5.6588609657643997E-5</v>
      </c>
      <c r="AF69" s="25">
        <v>-4.34703342884357E-5</v>
      </c>
      <c r="AG69" s="25">
        <v>8.1147392800487101E-6</v>
      </c>
      <c r="AH69" s="25">
        <v>-7.9347184440907694E-5</v>
      </c>
      <c r="AI69" s="24">
        <v>5.4342265667712403E-4</v>
      </c>
      <c r="AJ69" s="25">
        <v>3.3855517846307197E-5</v>
      </c>
      <c r="AK69" s="25">
        <v>0</v>
      </c>
      <c r="AL69" s="24">
        <v>4.9181936672901998E-4</v>
      </c>
      <c r="AM69" s="25">
        <v>3.4853456697425401E-5</v>
      </c>
      <c r="AN69" s="25">
        <v>-5.1426598380488001E-5</v>
      </c>
      <c r="AO69" s="24">
        <v>9.9121130745979404E-4</v>
      </c>
      <c r="AP69" s="25">
        <v>0</v>
      </c>
      <c r="AQ69" s="25">
        <v>0</v>
      </c>
      <c r="AR69" s="25">
        <v>4.6837763799700102E-5</v>
      </c>
      <c r="AS69" s="24">
        <v>-2.3409919161879701E-4</v>
      </c>
      <c r="AT69" s="25">
        <v>0</v>
      </c>
      <c r="AU69" s="25">
        <v>1.04707655294043E-5</v>
      </c>
      <c r="AV69" s="25">
        <v>1.2346314111668699E-5</v>
      </c>
      <c r="AW69" s="24">
        <v>1.01874040076008E-4</v>
      </c>
      <c r="AX69" s="25">
        <v>0</v>
      </c>
      <c r="AY69" s="24">
        <v>-5.3736355418194798E-3</v>
      </c>
      <c r="AZ69" s="24">
        <v>1.14001990899922E-3</v>
      </c>
      <c r="BA69" s="25">
        <v>-5.4755413473876197E-5</v>
      </c>
      <c r="BB69" s="25">
        <v>0</v>
      </c>
      <c r="BC69" s="25">
        <v>0</v>
      </c>
      <c r="BD69" s="25">
        <v>-7.3365109133834402E-5</v>
      </c>
      <c r="BE69" s="24">
        <v>4.7574513948806798E-4</v>
      </c>
      <c r="BF69" s="25">
        <v>-8.9253544159918905E-6</v>
      </c>
      <c r="BG69" s="25">
        <v>0</v>
      </c>
      <c r="BH69" s="25">
        <v>-5.1054097142309201E-5</v>
      </c>
      <c r="BI69" s="25">
        <v>-1.8394305423538301E-5</v>
      </c>
      <c r="BJ69" s="24">
        <v>-1.1793002505887701E-3</v>
      </c>
      <c r="BK69" s="25">
        <v>3.58829475235011E-5</v>
      </c>
      <c r="BL69" s="24">
        <v>6.8535964930617503E-3</v>
      </c>
      <c r="BM69" s="25">
        <v>1.7966743892813101E-6</v>
      </c>
      <c r="BN69" s="24">
        <v>1.58483356575046E-4</v>
      </c>
      <c r="BO69" s="25">
        <v>-8.8623278598309802E-6</v>
      </c>
      <c r="BP69" s="25">
        <v>3.9901173798785E-6</v>
      </c>
      <c r="BQ69" s="25">
        <v>-3.26045111686447E-6</v>
      </c>
      <c r="BR69" s="24">
        <v>-4.8996239705224702E-4</v>
      </c>
      <c r="BS69" s="24">
        <v>3.8442220420849998E-4</v>
      </c>
      <c r="BT69" s="24">
        <v>-2.5806311510589498E-4</v>
      </c>
      <c r="BU69" s="24">
        <v>-5.0000425308238596E-4</v>
      </c>
      <c r="BV69" s="24">
        <v>1.28680700367934E-4</v>
      </c>
      <c r="BW69" s="24">
        <v>-7.9438153629491899E-4</v>
      </c>
      <c r="BX69" s="25">
        <v>-1.6353052204829E-6</v>
      </c>
      <c r="BY69" s="24">
        <v>-3.2422080764760202E-4</v>
      </c>
      <c r="BZ69" s="24">
        <v>2.6837872886703698E-4</v>
      </c>
      <c r="CA69" s="25">
        <v>7.7493484219408898E-7</v>
      </c>
      <c r="CB69" s="25">
        <v>5.10965122945416E-7</v>
      </c>
      <c r="CC69" s="25">
        <v>9.1550444078397996E-6</v>
      </c>
      <c r="CD69" s="24">
        <v>1.05772490773276E-4</v>
      </c>
      <c r="CE69" s="24">
        <v>5.4564128102767902E-4</v>
      </c>
      <c r="CF69" s="24">
        <v>-4.0208617904671703E-4</v>
      </c>
      <c r="CG69" s="25">
        <v>6.7140804226086995E-5</v>
      </c>
      <c r="CH69" s="25">
        <v>6.0722596480981401E-5</v>
      </c>
      <c r="CI69" s="24">
        <v>1.6614080682936401E-4</v>
      </c>
      <c r="CJ69" s="24">
        <v>1.57264387976211E-3</v>
      </c>
      <c r="CK69" s="26">
        <v>-1.3770417302301999E-3</v>
      </c>
    </row>
    <row r="70" spans="2:89" x14ac:dyDescent="0.25">
      <c r="G70" s="205"/>
      <c r="H70" s="7" t="s">
        <v>5</v>
      </c>
      <c r="I70" s="22">
        <f>I21*I41</f>
        <v>0</v>
      </c>
      <c r="J70" s="23">
        <v>-3.1832307784711002E-2</v>
      </c>
      <c r="L70" s="7" t="str">
        <f t="shared" si="5"/>
        <v>X</v>
      </c>
      <c r="M70" s="7" t="str">
        <f t="shared" si="3"/>
        <v>X</v>
      </c>
      <c r="N70" s="12" t="str">
        <v>age_Alc</v>
      </c>
      <c r="O70" s="128" t="s">
        <v>5</v>
      </c>
      <c r="P70" s="25">
        <v>-2.29174042250071E-7</v>
      </c>
      <c r="Q70" s="25">
        <v>9.0549900035667499E-5</v>
      </c>
      <c r="R70" s="25">
        <v>1.86390406883826E-6</v>
      </c>
      <c r="S70" s="25">
        <v>-8.6256015193609601E-7</v>
      </c>
      <c r="T70" s="25">
        <v>1.03863233797897E-6</v>
      </c>
      <c r="U70" s="25">
        <v>-3.0799133368927601E-6</v>
      </c>
      <c r="V70" s="25">
        <v>-2.50508350190298E-7</v>
      </c>
      <c r="W70" s="25">
        <v>-7.4202392049753602E-6</v>
      </c>
      <c r="X70" s="25">
        <v>-9.7908011906910304E-6</v>
      </c>
      <c r="Y70" s="25">
        <v>1.32298703808374E-5</v>
      </c>
      <c r="Z70" s="25">
        <v>-1.1407436590664701E-5</v>
      </c>
      <c r="AA70" s="25">
        <v>-3.3494816951058199E-6</v>
      </c>
      <c r="AB70" s="25">
        <v>4.0834096333627904E-6</v>
      </c>
      <c r="AC70" s="25">
        <v>-3.3208844906338601E-7</v>
      </c>
      <c r="AD70" s="25">
        <v>-9.5794732973201797E-7</v>
      </c>
      <c r="AE70" s="25">
        <v>1.23262132579745E-5</v>
      </c>
      <c r="AF70" s="25">
        <v>3.9052574805790399E-7</v>
      </c>
      <c r="AG70" s="25">
        <v>3.6516974695602798E-6</v>
      </c>
      <c r="AH70" s="25">
        <v>-1.4439873077243701E-5</v>
      </c>
      <c r="AI70" s="25">
        <v>-2.4706468001897198E-5</v>
      </c>
      <c r="AJ70" s="24">
        <v>-1.6266939874462101E-3</v>
      </c>
      <c r="AK70" s="25">
        <v>0</v>
      </c>
      <c r="AL70" s="25">
        <v>3.6355537027316097E-5</v>
      </c>
      <c r="AM70" s="25">
        <v>2.0026657233550201E-6</v>
      </c>
      <c r="AN70" s="25">
        <v>1.29833398752462E-5</v>
      </c>
      <c r="AO70" s="25">
        <v>3.4517395716964501E-5</v>
      </c>
      <c r="AP70" s="25">
        <v>0</v>
      </c>
      <c r="AQ70" s="25">
        <v>0</v>
      </c>
      <c r="AR70" s="24">
        <v>1.39402185813508E-4</v>
      </c>
      <c r="AS70" s="25">
        <v>4.7997979472681803E-5</v>
      </c>
      <c r="AT70" s="25">
        <v>0</v>
      </c>
      <c r="AU70" s="25">
        <v>-2.0552116698907901E-5</v>
      </c>
      <c r="AV70" s="25">
        <v>8.8187520246839797E-6</v>
      </c>
      <c r="AW70" s="25">
        <v>2.0369015788187399E-5</v>
      </c>
      <c r="AX70" s="25">
        <v>0</v>
      </c>
      <c r="AY70" s="24">
        <v>1.06165397327275E-4</v>
      </c>
      <c r="AZ70" s="25">
        <v>2.5492703405219199E-5</v>
      </c>
      <c r="BA70" s="25">
        <v>-3.1284262830948301E-7</v>
      </c>
      <c r="BB70" s="25">
        <v>0</v>
      </c>
      <c r="BC70" s="25">
        <v>0</v>
      </c>
      <c r="BD70" s="25">
        <v>-2.5568951177124602E-6</v>
      </c>
      <c r="BE70" s="25">
        <v>1.0989197715654E-5</v>
      </c>
      <c r="BF70" s="25">
        <v>8.7069305850944796E-7</v>
      </c>
      <c r="BG70" s="25">
        <v>0</v>
      </c>
      <c r="BH70" s="25">
        <v>2.01116613953052E-6</v>
      </c>
      <c r="BI70" s="25">
        <v>-4.5134376843239298E-7</v>
      </c>
      <c r="BJ70" s="25">
        <v>-1.5221376848424E-6</v>
      </c>
      <c r="BK70" s="25">
        <v>-1.3687720088691799E-6</v>
      </c>
      <c r="BL70" s="25">
        <v>1.79667438928172E-6</v>
      </c>
      <c r="BM70" s="25">
        <v>2.8406967240486901E-5</v>
      </c>
      <c r="BN70" s="25">
        <v>1.47039242989883E-6</v>
      </c>
      <c r="BO70" s="25">
        <v>-1.1940928107521401E-7</v>
      </c>
      <c r="BP70" s="25">
        <v>-2.1659368362641401E-6</v>
      </c>
      <c r="BQ70" s="25">
        <v>4.9265447484669497E-7</v>
      </c>
      <c r="BR70" s="25">
        <v>5.1745489239134997E-5</v>
      </c>
      <c r="BS70" s="25">
        <v>2.0388105285640902E-5</v>
      </c>
      <c r="BT70" s="24">
        <v>-3.0671995470581002E-4</v>
      </c>
      <c r="BU70" s="25">
        <v>-2.1280094378127098E-5</v>
      </c>
      <c r="BV70" s="25">
        <v>-1.94004059006136E-5</v>
      </c>
      <c r="BW70" s="25">
        <v>7.56153349851124E-6</v>
      </c>
      <c r="BX70" s="25">
        <v>3.0226548353904202E-7</v>
      </c>
      <c r="BY70" s="25">
        <v>2.2433902049232799E-6</v>
      </c>
      <c r="BZ70" s="25">
        <v>4.4191812660340596E-6</v>
      </c>
      <c r="CA70" s="25">
        <v>-2.2599396293711502E-6</v>
      </c>
      <c r="CB70" s="25">
        <v>2.36930497726198E-7</v>
      </c>
      <c r="CC70" s="25">
        <v>-1.1900785415766101E-6</v>
      </c>
      <c r="CD70" s="25">
        <v>1.5255216813157599E-6</v>
      </c>
      <c r="CE70" s="25">
        <v>-7.9797121528021707E-6</v>
      </c>
      <c r="CF70" s="25">
        <v>-1.51815928780724E-5</v>
      </c>
      <c r="CG70" s="25">
        <v>2.9501744344632999E-5</v>
      </c>
      <c r="CH70" s="25">
        <v>-4.3374724975939899E-5</v>
      </c>
      <c r="CI70" s="25">
        <v>1.00605880856256E-5</v>
      </c>
      <c r="CJ70" s="25">
        <v>-1.42358471190971E-5</v>
      </c>
      <c r="CK70" s="27">
        <v>-1.0291241900564501E-5</v>
      </c>
    </row>
    <row r="71" spans="2:89" x14ac:dyDescent="0.25">
      <c r="F71" s="40"/>
      <c r="G71" s="205"/>
      <c r="H71" s="7" t="s">
        <v>7</v>
      </c>
      <c r="I71" s="22">
        <f>I56*I65</f>
        <v>0</v>
      </c>
      <c r="J71" s="23">
        <v>-0.57301468641542896</v>
      </c>
      <c r="L71" s="7" t="str">
        <f t="shared" si="5"/>
        <v>X</v>
      </c>
      <c r="M71" s="7" t="str">
        <f t="shared" si="3"/>
        <v>X</v>
      </c>
      <c r="N71" s="12" t="str">
        <v>HF_Str</v>
      </c>
      <c r="O71" s="128" t="s">
        <v>7</v>
      </c>
      <c r="P71" s="25">
        <v>1.7256953837631799E-5</v>
      </c>
      <c r="Q71" s="24">
        <v>6.5617539140051296E-4</v>
      </c>
      <c r="R71" s="25">
        <v>-7.9281180950199894E-5</v>
      </c>
      <c r="S71" s="25">
        <v>-1.7760460808802699E-5</v>
      </c>
      <c r="T71" s="25">
        <v>8.6681987312927695E-5</v>
      </c>
      <c r="U71" s="24">
        <v>-1.06426462407552E-4</v>
      </c>
      <c r="V71" s="25">
        <v>5.3249180271140298E-5</v>
      </c>
      <c r="W71" s="25">
        <v>-3.90758911432467E-5</v>
      </c>
      <c r="X71" s="25">
        <v>3.8006452118594802E-5</v>
      </c>
      <c r="Y71" s="24">
        <v>2.27266281299718E-4</v>
      </c>
      <c r="Z71" s="24">
        <v>-1.6337572037351399E-4</v>
      </c>
      <c r="AA71" s="25">
        <v>1.9647862468349699E-5</v>
      </c>
      <c r="AB71" s="25">
        <v>-8.2756442609711094E-5</v>
      </c>
      <c r="AC71" s="25">
        <v>7.9696945285877796E-6</v>
      </c>
      <c r="AD71" s="25">
        <v>6.9045099418961601E-6</v>
      </c>
      <c r="AE71" s="24">
        <v>1.63980671151967E-4</v>
      </c>
      <c r="AF71" s="25">
        <v>-7.1484167690698101E-5</v>
      </c>
      <c r="AG71" s="25">
        <v>-1.7798039599466299E-5</v>
      </c>
      <c r="AH71" s="24">
        <v>-1.53812127451038E-4</v>
      </c>
      <c r="AI71" s="24">
        <v>-8.6974520936720597E-4</v>
      </c>
      <c r="AJ71" s="24">
        <v>-2.8394806799928298E-4</v>
      </c>
      <c r="AK71" s="25">
        <v>0</v>
      </c>
      <c r="AL71" s="24">
        <v>-1.0187148693985601E-4</v>
      </c>
      <c r="AM71" s="25">
        <v>6.6797628024423703E-5</v>
      </c>
      <c r="AN71" s="24">
        <v>2.3358200698670901E-4</v>
      </c>
      <c r="AO71" s="24">
        <v>1.8442120271474401E-4</v>
      </c>
      <c r="AP71" s="25">
        <v>0</v>
      </c>
      <c r="AQ71" s="25">
        <v>0</v>
      </c>
      <c r="AR71" s="24">
        <v>-8.4038199328147103E-4</v>
      </c>
      <c r="AS71" s="24">
        <v>-3.5116502282623202E-4</v>
      </c>
      <c r="AT71" s="25">
        <v>0</v>
      </c>
      <c r="AU71" s="24">
        <v>-2.0899129735166199E-4</v>
      </c>
      <c r="AV71" s="25">
        <v>9.1474301850401701E-5</v>
      </c>
      <c r="AW71" s="24">
        <v>4.9578073819818804E-4</v>
      </c>
      <c r="AX71" s="25">
        <v>0</v>
      </c>
      <c r="AY71" s="24">
        <v>8.85099977043975E-4</v>
      </c>
      <c r="AZ71" s="25">
        <v>4.6811556741353997E-5</v>
      </c>
      <c r="BA71" s="25">
        <v>2.88600505123221E-5</v>
      </c>
      <c r="BB71" s="25">
        <v>0</v>
      </c>
      <c r="BC71" s="25">
        <v>0</v>
      </c>
      <c r="BD71" s="25">
        <v>7.5046515817564402E-5</v>
      </c>
      <c r="BE71" s="24">
        <v>-2.5581208384732297E-4</v>
      </c>
      <c r="BF71" s="25">
        <v>-3.7675725104315398E-5</v>
      </c>
      <c r="BG71" s="25">
        <v>0</v>
      </c>
      <c r="BH71" s="24">
        <v>-1.87530710236237E-3</v>
      </c>
      <c r="BI71" s="25">
        <v>-2.7085064913945898E-6</v>
      </c>
      <c r="BJ71" s="25">
        <v>-6.0008167334368698E-5</v>
      </c>
      <c r="BK71" s="25">
        <v>-3.9691002810337998E-5</v>
      </c>
      <c r="BL71" s="24">
        <v>1.58483356575045E-4</v>
      </c>
      <c r="BM71" s="25">
        <v>1.4703924298977599E-6</v>
      </c>
      <c r="BN71" s="24">
        <v>6.7054515218425799E-3</v>
      </c>
      <c r="BO71" s="25">
        <v>2.2265782996860998E-6</v>
      </c>
      <c r="BP71" s="25">
        <v>1.2654516444487199E-5</v>
      </c>
      <c r="BQ71" s="25">
        <v>1.36116592396259E-5</v>
      </c>
      <c r="BR71" s="25">
        <v>7.04637891996162E-5</v>
      </c>
      <c r="BS71" s="24">
        <v>-5.9639946814300901E-4</v>
      </c>
      <c r="BT71" s="24">
        <v>4.26144412456878E-4</v>
      </c>
      <c r="BU71" s="24">
        <v>-1.97095546900367E-4</v>
      </c>
      <c r="BV71" s="24">
        <v>-4.0744231634808498E-4</v>
      </c>
      <c r="BW71" s="25">
        <v>2.1865056591778702E-6</v>
      </c>
      <c r="BX71" s="25">
        <v>-4.9132726591220897E-8</v>
      </c>
      <c r="BY71" s="24">
        <v>-5.0122017478246902E-4</v>
      </c>
      <c r="BZ71" s="24">
        <v>1.12935252673085E-4</v>
      </c>
      <c r="CA71" s="24">
        <v>-1.2177363514149899E-4</v>
      </c>
      <c r="CB71" s="25">
        <v>4.3064510773792798E-6</v>
      </c>
      <c r="CC71" s="25">
        <v>-9.6278874250128395E-6</v>
      </c>
      <c r="CD71" s="25">
        <v>-1.0492079183037599E-5</v>
      </c>
      <c r="CE71" s="24">
        <v>1.3804517536057501E-3</v>
      </c>
      <c r="CF71" s="24">
        <v>-2.2739051839293701E-4</v>
      </c>
      <c r="CG71" s="25">
        <v>-8.8699661377979603E-5</v>
      </c>
      <c r="CH71" s="24">
        <v>-1.6063823458065601E-4</v>
      </c>
      <c r="CI71" s="24">
        <v>1.36026709976064E-4</v>
      </c>
      <c r="CJ71" s="24">
        <v>-7.0965186707018101E-4</v>
      </c>
      <c r="CK71" s="26">
        <v>-3.0579067911348101E-4</v>
      </c>
    </row>
    <row r="72" spans="2:89" x14ac:dyDescent="0.25">
      <c r="F72" s="40"/>
      <c r="G72" s="205"/>
      <c r="H72" s="7" t="s">
        <v>9</v>
      </c>
      <c r="I72" s="22">
        <f>I21*I57</f>
        <v>0</v>
      </c>
      <c r="J72" s="23">
        <v>-1.6439376912393701E-2</v>
      </c>
      <c r="L72" s="7" t="str">
        <f t="shared" si="5"/>
        <v>X</v>
      </c>
      <c r="M72" s="7" t="str">
        <f t="shared" si="3"/>
        <v>X</v>
      </c>
      <c r="N72" s="12" t="str">
        <v>age_Hyp</v>
      </c>
      <c r="O72" s="128" t="s">
        <v>9</v>
      </c>
      <c r="P72" s="25">
        <v>-2.6866566558249602E-6</v>
      </c>
      <c r="Q72" s="25">
        <v>2.52395571727052E-6</v>
      </c>
      <c r="R72" s="25">
        <v>-2.8636549635418101E-7</v>
      </c>
      <c r="S72" s="25">
        <v>-2.3397152113324898E-8</v>
      </c>
      <c r="T72" s="25">
        <v>-1.01228782066627E-8</v>
      </c>
      <c r="U72" s="25">
        <v>2.3556744584377801E-6</v>
      </c>
      <c r="V72" s="25">
        <v>2.5853526956257201E-6</v>
      </c>
      <c r="W72" s="25">
        <v>5.1036324291429397E-6</v>
      </c>
      <c r="X72" s="25">
        <v>7.1235268004122199E-6</v>
      </c>
      <c r="Y72" s="25">
        <v>5.8266813764504799E-6</v>
      </c>
      <c r="Z72" s="25">
        <v>1.66771345124263E-6</v>
      </c>
      <c r="AA72" s="25">
        <v>1.4653493287846101E-5</v>
      </c>
      <c r="AB72" s="25">
        <v>-2.8567241522578999E-7</v>
      </c>
      <c r="AC72" s="25">
        <v>-2.5925454933780599E-6</v>
      </c>
      <c r="AD72" s="25">
        <v>3.5737564579954902E-6</v>
      </c>
      <c r="AE72" s="25">
        <v>1.35548853352101E-6</v>
      </c>
      <c r="AF72" s="25">
        <v>2.9499787036332601E-6</v>
      </c>
      <c r="AG72" s="25">
        <v>-2.54035521659827E-6</v>
      </c>
      <c r="AH72" s="25">
        <v>-5.55880722929251E-6</v>
      </c>
      <c r="AI72" s="24">
        <v>1.63217400541674E-4</v>
      </c>
      <c r="AJ72" s="25">
        <v>-4.2321172122813998E-5</v>
      </c>
      <c r="AK72" s="25">
        <v>0</v>
      </c>
      <c r="AL72" s="25">
        <v>-9.7248333080308504E-6</v>
      </c>
      <c r="AM72" s="25">
        <v>2.1109101293911399E-7</v>
      </c>
      <c r="AN72" s="25">
        <v>-3.0359274979560898E-6</v>
      </c>
      <c r="AO72" s="25">
        <v>-2.99700920052528E-6</v>
      </c>
      <c r="AP72" s="25">
        <v>0</v>
      </c>
      <c r="AQ72" s="25">
        <v>0</v>
      </c>
      <c r="AR72" s="25">
        <v>3.6273563850881902E-5</v>
      </c>
      <c r="AS72" s="25">
        <v>1.24738159762901E-6</v>
      </c>
      <c r="AT72" s="25">
        <v>0</v>
      </c>
      <c r="AU72" s="25">
        <v>7.6949051605325195E-5</v>
      </c>
      <c r="AV72" s="25">
        <v>-1.38360604508372E-5</v>
      </c>
      <c r="AW72" s="25">
        <v>-4.3507058523902299E-6</v>
      </c>
      <c r="AX72" s="25">
        <v>0</v>
      </c>
      <c r="AY72" s="24">
        <v>1.64816803625456E-4</v>
      </c>
      <c r="AZ72" s="24">
        <v>-6.4101312757467604E-4</v>
      </c>
      <c r="BA72" s="25">
        <v>-1.7352007182504299E-6</v>
      </c>
      <c r="BB72" s="25">
        <v>0</v>
      </c>
      <c r="BC72" s="25">
        <v>0</v>
      </c>
      <c r="BD72" s="25">
        <v>-1.9924489263331402E-6</v>
      </c>
      <c r="BE72" s="25">
        <v>-1.4676232413299601E-6</v>
      </c>
      <c r="BF72" s="25">
        <v>4.1885929628948197E-6</v>
      </c>
      <c r="BG72" s="25">
        <v>0</v>
      </c>
      <c r="BH72" s="25">
        <v>-4.7732409800702397E-6</v>
      </c>
      <c r="BI72" s="25">
        <v>-7.0629310486815606E-8</v>
      </c>
      <c r="BJ72" s="25">
        <v>1.9079469223492599E-5</v>
      </c>
      <c r="BK72" s="25">
        <v>-2.1710285451863698E-6</v>
      </c>
      <c r="BL72" s="25">
        <v>-8.8623278598291692E-6</v>
      </c>
      <c r="BM72" s="25">
        <v>-1.1940928107515101E-7</v>
      </c>
      <c r="BN72" s="25">
        <v>2.22657829968606E-6</v>
      </c>
      <c r="BO72" s="25">
        <v>8.22094216805302E-6</v>
      </c>
      <c r="BP72" s="25">
        <v>-4.0552231434670999E-7</v>
      </c>
      <c r="BQ72" s="25">
        <v>-1.8800275324608401E-6</v>
      </c>
      <c r="BR72" s="25">
        <v>1.2549591762936301E-5</v>
      </c>
      <c r="BS72" s="25">
        <v>1.2616241916485201E-6</v>
      </c>
      <c r="BT72" s="25">
        <v>8.6909683386559504E-5</v>
      </c>
      <c r="BU72" s="25">
        <v>-2.3710808855630301E-6</v>
      </c>
      <c r="BV72" s="25">
        <v>3.77135077289566E-6</v>
      </c>
      <c r="BW72" s="25">
        <v>-5.1601971686332199E-6</v>
      </c>
      <c r="BX72" s="25">
        <v>2.0273673609982399E-7</v>
      </c>
      <c r="BY72" s="25">
        <v>5.4951965847206199E-6</v>
      </c>
      <c r="BZ72" s="25">
        <v>7.6900076835289298E-7</v>
      </c>
      <c r="CA72" s="25">
        <v>2.2369705634481299E-5</v>
      </c>
      <c r="CB72" s="25">
        <v>-1.0320322480633899E-6</v>
      </c>
      <c r="CC72" s="25">
        <v>-3.07886066076151E-8</v>
      </c>
      <c r="CD72" s="25">
        <v>6.2546671628783398E-6</v>
      </c>
      <c r="CE72" s="25">
        <v>-2.8105481682308599E-7</v>
      </c>
      <c r="CF72" s="25">
        <v>-1.5800199843582801E-5</v>
      </c>
      <c r="CG72" s="25">
        <v>-3.8912966686644199E-6</v>
      </c>
      <c r="CH72" s="25">
        <v>-5.7232229397510899E-5</v>
      </c>
      <c r="CI72" s="25">
        <v>-4.5728700683080999E-6</v>
      </c>
      <c r="CJ72" s="25">
        <v>-1.8304365436392101E-5</v>
      </c>
      <c r="CK72" s="27">
        <v>-5.0041747624945402E-5</v>
      </c>
    </row>
    <row r="73" spans="2:89" x14ac:dyDescent="0.25">
      <c r="F73" s="40"/>
      <c r="G73" s="205"/>
      <c r="H73" s="7" t="s">
        <v>11</v>
      </c>
      <c r="I73" s="22">
        <f>I21*I49</f>
        <v>0</v>
      </c>
      <c r="J73" s="23">
        <v>-1.64349624783619E-2</v>
      </c>
      <c r="L73" s="7" t="str">
        <f t="shared" si="5"/>
        <v>X</v>
      </c>
      <c r="M73" s="7" t="str">
        <f t="shared" si="3"/>
        <v>X</v>
      </c>
      <c r="N73" s="12" t="str">
        <v>age_COP</v>
      </c>
      <c r="O73" s="128" t="s">
        <v>11</v>
      </c>
      <c r="P73" s="25">
        <v>-3.4018768626645301E-7</v>
      </c>
      <c r="Q73" s="25">
        <v>4.6841870161267803E-5</v>
      </c>
      <c r="R73" s="25">
        <v>-3.4362834621890302E-6</v>
      </c>
      <c r="S73" s="25">
        <v>-2.1264988697575502E-6</v>
      </c>
      <c r="T73" s="25">
        <v>7.0764047118771098E-6</v>
      </c>
      <c r="U73" s="25">
        <v>2.9900509007274801E-7</v>
      </c>
      <c r="V73" s="25">
        <v>3.5763484863359803E-7</v>
      </c>
      <c r="W73" s="25">
        <v>-1.41740200624006E-6</v>
      </c>
      <c r="X73" s="25">
        <v>7.7074771940071205E-6</v>
      </c>
      <c r="Y73" s="25">
        <v>-3.02330826922206E-6</v>
      </c>
      <c r="Z73" s="25">
        <v>-3.12555845134828E-6</v>
      </c>
      <c r="AA73" s="25">
        <v>-1.80201820238415E-6</v>
      </c>
      <c r="AB73" s="25">
        <v>-3.1689621473153098E-6</v>
      </c>
      <c r="AC73" s="25">
        <v>2.45972402866387E-6</v>
      </c>
      <c r="AD73" s="25">
        <v>-3.6015978787459799E-6</v>
      </c>
      <c r="AE73" s="25">
        <v>1.08790801784308E-5</v>
      </c>
      <c r="AF73" s="25">
        <v>-4.2561063852602101E-7</v>
      </c>
      <c r="AG73" s="25">
        <v>-2.8873546023292501E-6</v>
      </c>
      <c r="AH73" s="25">
        <v>3.3746365761685299E-6</v>
      </c>
      <c r="AI73" s="25">
        <v>3.28989668153535E-5</v>
      </c>
      <c r="AJ73" s="24">
        <v>1.3428839704777201E-4</v>
      </c>
      <c r="AK73" s="25">
        <v>0</v>
      </c>
      <c r="AL73" s="25">
        <v>3.8513020144819599E-7</v>
      </c>
      <c r="AM73" s="25">
        <v>-3.2102192791185401E-6</v>
      </c>
      <c r="AN73" s="25">
        <v>2.47524052853824E-6</v>
      </c>
      <c r="AO73" s="25">
        <v>9.988732855759E-6</v>
      </c>
      <c r="AP73" s="25">
        <v>0</v>
      </c>
      <c r="AQ73" s="25">
        <v>0</v>
      </c>
      <c r="AR73" s="24">
        <v>-7.6626468114066796E-4</v>
      </c>
      <c r="AS73" s="25">
        <v>2.1562578366079599E-5</v>
      </c>
      <c r="AT73" s="25">
        <v>0</v>
      </c>
      <c r="AU73" s="25">
        <v>4.0858985815389303E-5</v>
      </c>
      <c r="AV73" s="25">
        <v>4.6407294568189898E-6</v>
      </c>
      <c r="AW73" s="25">
        <v>1.9820163061753501E-6</v>
      </c>
      <c r="AX73" s="25">
        <v>0</v>
      </c>
      <c r="AY73" s="24">
        <v>1.04702336439739E-4</v>
      </c>
      <c r="AZ73" s="25">
        <v>3.0401597109086299E-5</v>
      </c>
      <c r="BA73" s="25">
        <v>3.7960975842593002E-6</v>
      </c>
      <c r="BB73" s="25">
        <v>0</v>
      </c>
      <c r="BC73" s="25">
        <v>0</v>
      </c>
      <c r="BD73" s="25">
        <v>1.3897545514948E-5</v>
      </c>
      <c r="BE73" s="25">
        <v>8.1450829812493599E-6</v>
      </c>
      <c r="BF73" s="25">
        <v>-7.8928513852423196E-7</v>
      </c>
      <c r="BG73" s="25">
        <v>0</v>
      </c>
      <c r="BH73" s="25">
        <v>-4.5216988041315202E-6</v>
      </c>
      <c r="BI73" s="25">
        <v>-2.0893726341598099E-7</v>
      </c>
      <c r="BJ73" s="25">
        <v>1.5713080449266799E-7</v>
      </c>
      <c r="BK73" s="25">
        <v>-1.4099434692744E-6</v>
      </c>
      <c r="BL73" s="25">
        <v>3.9901173798787202E-6</v>
      </c>
      <c r="BM73" s="25">
        <v>-2.1659368362641901E-6</v>
      </c>
      <c r="BN73" s="25">
        <v>1.2654516444487199E-5</v>
      </c>
      <c r="BO73" s="25">
        <v>-4.0552231434670898E-7</v>
      </c>
      <c r="BP73" s="25">
        <v>1.0190316702580299E-5</v>
      </c>
      <c r="BQ73" s="25">
        <v>-3.9881660882869902E-7</v>
      </c>
      <c r="BR73" s="25">
        <v>5.3593177624899801E-6</v>
      </c>
      <c r="BS73" s="25">
        <v>-9.7335118883537599E-6</v>
      </c>
      <c r="BT73" s="25">
        <v>3.5972672544466502E-5</v>
      </c>
      <c r="BU73" s="25">
        <v>1.15819341657117E-6</v>
      </c>
      <c r="BV73" s="25">
        <v>2.5386480000402E-6</v>
      </c>
      <c r="BW73" s="25">
        <v>2.2175154369099901E-5</v>
      </c>
      <c r="BX73" s="25">
        <v>-3.98163688360835E-8</v>
      </c>
      <c r="BY73" s="25">
        <v>-2.4650414534964299E-6</v>
      </c>
      <c r="BZ73" s="25">
        <v>-8.2120366940354193E-6</v>
      </c>
      <c r="CA73" s="25">
        <v>-1.22967880346018E-6</v>
      </c>
      <c r="CB73" s="25">
        <v>-5.4965410701974801E-7</v>
      </c>
      <c r="CC73" s="25">
        <v>-5.6884892864469297E-7</v>
      </c>
      <c r="CD73" s="25">
        <v>-1.6568843677427E-6</v>
      </c>
      <c r="CE73" s="25">
        <v>-4.6992263640221797E-6</v>
      </c>
      <c r="CF73" s="25">
        <v>-2.9861609888641301E-8</v>
      </c>
      <c r="CG73" s="25">
        <v>-4.64160643038342E-5</v>
      </c>
      <c r="CH73" s="25">
        <v>-3.3425169124961099E-5</v>
      </c>
      <c r="CI73" s="25">
        <v>-5.9588768245292798E-8</v>
      </c>
      <c r="CJ73" s="25">
        <v>1.2291050463011501E-5</v>
      </c>
      <c r="CK73" s="27">
        <v>5.8074005185428902E-5</v>
      </c>
    </row>
    <row r="74" spans="2:89" x14ac:dyDescent="0.25">
      <c r="F74" s="40"/>
      <c r="G74" s="205"/>
      <c r="H74" s="7" t="s">
        <v>13</v>
      </c>
      <c r="I74" s="22">
        <f>I21*I40</f>
        <v>0</v>
      </c>
      <c r="J74" s="23">
        <v>-1.7884563188802299E-2</v>
      </c>
      <c r="L74" s="7" t="str">
        <f t="shared" si="5"/>
        <v>X</v>
      </c>
      <c r="M74" s="7" t="str">
        <f t="shared" si="3"/>
        <v>X</v>
      </c>
      <c r="N74" s="12" t="str">
        <v>age_AF</v>
      </c>
      <c r="O74" s="128" t="s">
        <v>13</v>
      </c>
      <c r="P74" s="25">
        <v>-4.9013202239596703E-7</v>
      </c>
      <c r="Q74" s="25">
        <v>-4.0870721881033899E-5</v>
      </c>
      <c r="R74" s="25">
        <v>1.0854111570887999E-6</v>
      </c>
      <c r="S74" s="25">
        <v>2.7116981507633301E-6</v>
      </c>
      <c r="T74" s="25">
        <v>-1.0313442489250499E-6</v>
      </c>
      <c r="U74" s="25">
        <v>-2.7582944818779599E-6</v>
      </c>
      <c r="V74" s="25">
        <v>-1.53356997475192E-6</v>
      </c>
      <c r="W74" s="25">
        <v>6.3286333833347698E-6</v>
      </c>
      <c r="X74" s="25">
        <v>-2.81126527116444E-6</v>
      </c>
      <c r="Y74" s="25">
        <v>1.06762945008509E-5</v>
      </c>
      <c r="Z74" s="25">
        <v>4.1740073676942201E-6</v>
      </c>
      <c r="AA74" s="25">
        <v>-8.1250088501790592E-6</v>
      </c>
      <c r="AB74" s="25">
        <v>2.6167662862460999E-6</v>
      </c>
      <c r="AC74" s="25">
        <v>7.5401229137994801E-6</v>
      </c>
      <c r="AD74" s="25">
        <v>1.0779205614893401E-6</v>
      </c>
      <c r="AE74" s="25">
        <v>-9.7195515556946896E-6</v>
      </c>
      <c r="AF74" s="25">
        <v>-6.4087769914896204E-7</v>
      </c>
      <c r="AG74" s="25">
        <v>1.4110885876727899E-6</v>
      </c>
      <c r="AH74" s="25">
        <v>-5.7892846079675602E-6</v>
      </c>
      <c r="AI74" s="24">
        <v>-1.5567966000549899E-3</v>
      </c>
      <c r="AJ74" s="25">
        <v>-2.73482652598007E-5</v>
      </c>
      <c r="AK74" s="25">
        <v>0</v>
      </c>
      <c r="AL74" s="25">
        <v>1.0376430035500299E-5</v>
      </c>
      <c r="AM74" s="25">
        <v>8.2455091306653405E-7</v>
      </c>
      <c r="AN74" s="25">
        <v>-2.6032467227272501E-5</v>
      </c>
      <c r="AO74" s="25">
        <v>-1.0518247768122501E-6</v>
      </c>
      <c r="AP74" s="25">
        <v>0</v>
      </c>
      <c r="AQ74" s="25">
        <v>0</v>
      </c>
      <c r="AR74" s="25">
        <v>3.0920090622367902E-5</v>
      </c>
      <c r="AS74" s="25">
        <v>3.26447844991729E-5</v>
      </c>
      <c r="AT74" s="25">
        <v>0</v>
      </c>
      <c r="AU74" s="25">
        <v>2.3727497565096799E-5</v>
      </c>
      <c r="AV74" s="25">
        <v>2.24235157163539E-6</v>
      </c>
      <c r="AW74" s="25">
        <v>-1.3917734625217501E-5</v>
      </c>
      <c r="AX74" s="25">
        <v>0</v>
      </c>
      <c r="AY74" s="24">
        <v>3.78999038296834E-4</v>
      </c>
      <c r="AZ74" s="24">
        <v>1.5264170985588099E-4</v>
      </c>
      <c r="BA74" s="25">
        <v>5.2611366217972402E-6</v>
      </c>
      <c r="BB74" s="25">
        <v>0</v>
      </c>
      <c r="BC74" s="25">
        <v>0</v>
      </c>
      <c r="BD74" s="25">
        <v>-1.30445720790284E-5</v>
      </c>
      <c r="BE74" s="25">
        <v>1.44413021279624E-5</v>
      </c>
      <c r="BF74" s="25">
        <v>5.7611529621823402E-6</v>
      </c>
      <c r="BG74" s="25">
        <v>0</v>
      </c>
      <c r="BH74" s="25">
        <v>4.5932107499697403E-6</v>
      </c>
      <c r="BI74" s="25">
        <v>3.9511027392891098E-8</v>
      </c>
      <c r="BJ74" s="25">
        <v>-9.1011337389078802E-7</v>
      </c>
      <c r="BK74" s="25">
        <v>-4.9292130235891602E-6</v>
      </c>
      <c r="BL74" s="25">
        <v>-3.2604511168649999E-6</v>
      </c>
      <c r="BM74" s="25">
        <v>4.9265447484664605E-7</v>
      </c>
      <c r="BN74" s="25">
        <v>1.36116592396267E-5</v>
      </c>
      <c r="BO74" s="25">
        <v>-1.88002753246103E-6</v>
      </c>
      <c r="BP74" s="25">
        <v>-3.9881660882864502E-7</v>
      </c>
      <c r="BQ74" s="25">
        <v>1.9574236664746702E-5</v>
      </c>
      <c r="BR74" s="25">
        <v>1.96426276797086E-5</v>
      </c>
      <c r="BS74" s="25">
        <v>4.6612555356006903E-5</v>
      </c>
      <c r="BT74" s="25">
        <v>-1.45838300310932E-5</v>
      </c>
      <c r="BU74" s="25">
        <v>2.47236278617693E-5</v>
      </c>
      <c r="BV74" s="25">
        <v>5.29217328795798E-6</v>
      </c>
      <c r="BW74" s="25">
        <v>-3.3778118852226501E-6</v>
      </c>
      <c r="BX74" s="25">
        <v>3.1617661374259503E-8</v>
      </c>
      <c r="BY74" s="25">
        <v>9.4071174853111693E-6</v>
      </c>
      <c r="BZ74" s="25">
        <v>4.3967408562562399E-6</v>
      </c>
      <c r="CA74" s="25">
        <v>-7.4833022704476899E-6</v>
      </c>
      <c r="CB74" s="25">
        <v>-3.4034035251192601E-7</v>
      </c>
      <c r="CC74" s="25">
        <v>5.47283905725289E-7</v>
      </c>
      <c r="CD74" s="25">
        <v>1.6595167447676099E-5</v>
      </c>
      <c r="CE74" s="25">
        <v>-1.5571235322446198E-5</v>
      </c>
      <c r="CF74" s="25">
        <v>-1.5396420563443601E-5</v>
      </c>
      <c r="CG74" s="25">
        <v>1.9662163837138401E-5</v>
      </c>
      <c r="CH74" s="25">
        <v>8.5696413011712504E-6</v>
      </c>
      <c r="CI74" s="25">
        <v>-2.2773181055551801E-5</v>
      </c>
      <c r="CJ74" s="25">
        <v>-5.9751673289183898E-5</v>
      </c>
      <c r="CK74" s="27">
        <v>-1.4739618268247301E-5</v>
      </c>
    </row>
    <row r="75" spans="2:89" x14ac:dyDescent="0.25">
      <c r="F75" s="40"/>
      <c r="G75" s="205"/>
      <c r="H75" s="7" t="s">
        <v>15</v>
      </c>
      <c r="I75" s="22">
        <f>I48*I57</f>
        <v>0</v>
      </c>
      <c r="J75" s="23">
        <v>0.42395145972176901</v>
      </c>
      <c r="L75" s="7" t="str">
        <f t="shared" si="5"/>
        <v>X</v>
      </c>
      <c r="M75" s="7" t="str">
        <f t="shared" si="3"/>
        <v>X</v>
      </c>
      <c r="N75" s="12" t="str">
        <v>CLD_Hyp</v>
      </c>
      <c r="O75" s="128" t="s">
        <v>15</v>
      </c>
      <c r="P75" s="25">
        <v>-1.3101412479463101E-5</v>
      </c>
      <c r="Q75" s="25">
        <v>-3.5645810223751103E-5</v>
      </c>
      <c r="R75" s="25">
        <v>6.3897708139507599E-6</v>
      </c>
      <c r="S75" s="25">
        <v>-6.8164783594982102E-6</v>
      </c>
      <c r="T75" s="25">
        <v>-3.4570443478948601E-5</v>
      </c>
      <c r="U75" s="25">
        <v>2.0343567568370599E-5</v>
      </c>
      <c r="V75" s="24">
        <v>1.2271175347500199E-4</v>
      </c>
      <c r="W75" s="24">
        <v>-1.02102029178168E-4</v>
      </c>
      <c r="X75" s="24">
        <v>3.0889269671219299E-4</v>
      </c>
      <c r="Y75" s="24">
        <v>-1.8771686370836599E-4</v>
      </c>
      <c r="Z75" s="24">
        <v>1.09404015981587E-4</v>
      </c>
      <c r="AA75" s="25">
        <v>-1.5651650947472201E-5</v>
      </c>
      <c r="AB75" s="25">
        <v>7.6131809490442796E-5</v>
      </c>
      <c r="AC75" s="25">
        <v>4.57934834603652E-5</v>
      </c>
      <c r="AD75" s="25">
        <v>4.5911116705738797E-5</v>
      </c>
      <c r="AE75" s="25">
        <v>2.85100349171126E-5</v>
      </c>
      <c r="AF75" s="25">
        <v>5.8265402182126299E-5</v>
      </c>
      <c r="AG75" s="25">
        <v>5.0230094840022302E-5</v>
      </c>
      <c r="AH75" s="24">
        <v>-2.4964144556049799E-4</v>
      </c>
      <c r="AI75" s="24">
        <v>-1.68137488016772E-3</v>
      </c>
      <c r="AJ75" s="24">
        <v>-2.9233463231781798E-3</v>
      </c>
      <c r="AK75" s="25">
        <v>0</v>
      </c>
      <c r="AL75" s="24">
        <v>-6.6972329931702895E-4</v>
      </c>
      <c r="AM75" s="25">
        <v>-7.3487578291715996E-5</v>
      </c>
      <c r="AN75" s="25">
        <v>1.13040879863214E-5</v>
      </c>
      <c r="AO75" s="24">
        <v>-5.3071581610055797E-4</v>
      </c>
      <c r="AP75" s="25">
        <v>0</v>
      </c>
      <c r="AQ75" s="25">
        <v>0</v>
      </c>
      <c r="AR75" s="24">
        <v>-2.1405629853784899E-4</v>
      </c>
      <c r="AS75" s="24">
        <v>-1.8901555738784899E-4</v>
      </c>
      <c r="AT75" s="25">
        <v>0</v>
      </c>
      <c r="AU75" s="24">
        <v>-5.4737497311115296E-4</v>
      </c>
      <c r="AV75" s="25">
        <v>6.5626764936884001E-5</v>
      </c>
      <c r="AW75" s="25">
        <v>-1.41764753670339E-5</v>
      </c>
      <c r="AX75" s="25">
        <v>0</v>
      </c>
      <c r="AY75" s="24">
        <v>-1.2043217477514399E-3</v>
      </c>
      <c r="AZ75" s="24">
        <v>-1.06266701002943E-3</v>
      </c>
      <c r="BA75" s="24">
        <v>-1.3110359658592699E-4</v>
      </c>
      <c r="BB75" s="25">
        <v>0</v>
      </c>
      <c r="BC75" s="25">
        <v>0</v>
      </c>
      <c r="BD75" s="25">
        <v>-8.87430159763139E-5</v>
      </c>
      <c r="BE75" s="25">
        <v>-9.2179265453669503E-5</v>
      </c>
      <c r="BF75" s="25">
        <v>5.3467334577892802E-6</v>
      </c>
      <c r="BG75" s="25">
        <v>0</v>
      </c>
      <c r="BH75" s="25">
        <v>2.3242752690313399E-5</v>
      </c>
      <c r="BI75" s="25">
        <v>9.3553029048311998E-6</v>
      </c>
      <c r="BJ75" s="24">
        <v>-1.7961637107578201E-4</v>
      </c>
      <c r="BK75" s="25">
        <v>1.3616815377768899E-5</v>
      </c>
      <c r="BL75" s="24">
        <v>-4.8996239705224301E-4</v>
      </c>
      <c r="BM75" s="25">
        <v>5.1745489239136203E-5</v>
      </c>
      <c r="BN75" s="25">
        <v>7.0463789199615102E-5</v>
      </c>
      <c r="BO75" s="25">
        <v>1.2549591762935701E-5</v>
      </c>
      <c r="BP75" s="25">
        <v>5.3593177624891E-6</v>
      </c>
      <c r="BQ75" s="25">
        <v>1.9642627679709199E-5</v>
      </c>
      <c r="BR75" s="24">
        <v>1.0492715763385001E-2</v>
      </c>
      <c r="BS75" s="24">
        <v>5.2290663017026998E-4</v>
      </c>
      <c r="BT75" s="24">
        <v>-1.9752099927790698E-3</v>
      </c>
      <c r="BU75" s="24">
        <v>6.8260968404351197E-4</v>
      </c>
      <c r="BV75" s="24">
        <v>-2.97313361166922E-4</v>
      </c>
      <c r="BW75" s="24">
        <v>-5.0551914454962505E-4</v>
      </c>
      <c r="BX75" s="25">
        <v>2.6969213816978098E-6</v>
      </c>
      <c r="BY75" s="24">
        <v>-1.0462975786599499E-4</v>
      </c>
      <c r="BZ75" s="25">
        <v>-6.6497737176661996E-5</v>
      </c>
      <c r="CA75" s="25">
        <v>-5.6941959630419103E-5</v>
      </c>
      <c r="CB75" s="25">
        <v>7.19795068519991E-6</v>
      </c>
      <c r="CC75" s="25">
        <v>1.2726864608285301E-6</v>
      </c>
      <c r="CD75" s="25">
        <v>4.6893123617744702E-5</v>
      </c>
      <c r="CE75" s="24">
        <v>2.4316749224767201E-4</v>
      </c>
      <c r="CF75" s="25">
        <v>-2.68538610916336E-5</v>
      </c>
      <c r="CG75" s="24">
        <v>-3.79566719100217E-4</v>
      </c>
      <c r="CH75" s="24">
        <v>-2.7088258689162602E-4</v>
      </c>
      <c r="CI75" s="24">
        <v>-6.7612015370169601E-4</v>
      </c>
      <c r="CJ75" s="24">
        <v>-7.8541547172290196E-3</v>
      </c>
      <c r="CK75" s="26">
        <v>-4.4416560203417902E-4</v>
      </c>
    </row>
    <row r="76" spans="2:89" x14ac:dyDescent="0.25">
      <c r="F76" s="40"/>
      <c r="G76" s="205"/>
      <c r="H76" s="7" t="s">
        <v>17</v>
      </c>
      <c r="I76" s="22">
        <f>I37*I59</f>
        <v>0</v>
      </c>
      <c r="J76" s="23">
        <v>1.73698169568963</v>
      </c>
      <c r="L76" s="7" t="str">
        <f t="shared" si="5"/>
        <v>X</v>
      </c>
      <c r="M76" s="7" t="str">
        <f t="shared" si="3"/>
        <v>X</v>
      </c>
      <c r="N76" s="12" t="str">
        <v>Cl1_LD</v>
      </c>
      <c r="O76" s="128" t="s">
        <v>17</v>
      </c>
      <c r="P76" s="25">
        <v>-4.8663167317011901E-6</v>
      </c>
      <c r="Q76" s="24">
        <v>-1.0143273301603201E-3</v>
      </c>
      <c r="R76" s="24">
        <v>-2.02694341646086E-4</v>
      </c>
      <c r="S76" s="24">
        <v>2.30349260650296E-4</v>
      </c>
      <c r="T76" s="24">
        <v>-3.6874285944736199E-4</v>
      </c>
      <c r="U76" s="24">
        <v>1.02690806774389E-4</v>
      </c>
      <c r="V76" s="25">
        <v>5.7260246398296403E-5</v>
      </c>
      <c r="W76" s="25">
        <v>7.9159378875298396E-5</v>
      </c>
      <c r="X76" s="24">
        <v>-6.1903911746330497E-4</v>
      </c>
      <c r="Y76" s="24">
        <v>-1.76260592724713E-3</v>
      </c>
      <c r="Z76" s="25">
        <v>8.0332142179669096E-5</v>
      </c>
      <c r="AA76" s="24">
        <v>2.2850901990871999E-4</v>
      </c>
      <c r="AB76" s="24">
        <v>-2.0927935250599099E-4</v>
      </c>
      <c r="AC76" s="24">
        <v>5.40727779599166E-4</v>
      </c>
      <c r="AD76" s="24">
        <v>3.48048562884087E-4</v>
      </c>
      <c r="AE76" s="25">
        <v>8.0878475588236606E-5</v>
      </c>
      <c r="AF76" s="24">
        <v>-3.2896847079073697E-4</v>
      </c>
      <c r="AG76" s="24">
        <v>-1.09813732353488E-3</v>
      </c>
      <c r="AH76" s="24">
        <v>1.1497391903636999E-3</v>
      </c>
      <c r="AI76" s="24">
        <v>-3.4364190574421001E-3</v>
      </c>
      <c r="AJ76" s="24">
        <v>-1.0738792741534901E-3</v>
      </c>
      <c r="AK76" s="25">
        <v>0</v>
      </c>
      <c r="AL76" s="24">
        <v>1.18620696339106E-4</v>
      </c>
      <c r="AM76" s="24">
        <v>-1.1274863569289E-4</v>
      </c>
      <c r="AN76" s="24">
        <v>-2.2944469338039E-4</v>
      </c>
      <c r="AO76" s="24">
        <v>2.6659581767647001E-3</v>
      </c>
      <c r="AP76" s="25">
        <v>0</v>
      </c>
      <c r="AQ76" s="25">
        <v>0</v>
      </c>
      <c r="AR76" s="24">
        <v>9.3631567895930497E-4</v>
      </c>
      <c r="AS76" s="24">
        <v>4.0491272490471801E-4</v>
      </c>
      <c r="AT76" s="25">
        <v>0</v>
      </c>
      <c r="AU76" s="24">
        <v>-2.5036734081694198E-3</v>
      </c>
      <c r="AV76" s="24">
        <v>2.6893746137430602E-4</v>
      </c>
      <c r="AW76" s="24">
        <v>-1.38511041516457E-3</v>
      </c>
      <c r="AX76" s="25">
        <v>0</v>
      </c>
      <c r="AY76" s="24">
        <v>-2.6713757388756002E-3</v>
      </c>
      <c r="AZ76" s="24">
        <v>4.5511098424126097E-4</v>
      </c>
      <c r="BA76" s="25">
        <v>-1.8676243482074999E-5</v>
      </c>
      <c r="BB76" s="25">
        <v>0</v>
      </c>
      <c r="BC76" s="25">
        <v>0</v>
      </c>
      <c r="BD76" s="24">
        <v>-1.8681849124448999E-4</v>
      </c>
      <c r="BE76" s="25">
        <v>2.3594522632017499E-6</v>
      </c>
      <c r="BF76" s="24">
        <v>2.6337651708195099E-4</v>
      </c>
      <c r="BG76" s="25">
        <v>0</v>
      </c>
      <c r="BH76" s="24">
        <v>3.2050077548753002E-4</v>
      </c>
      <c r="BI76" s="25">
        <v>-2.53565630229936E-5</v>
      </c>
      <c r="BJ76" s="24">
        <v>-5.4386467559503903E-4</v>
      </c>
      <c r="BK76" s="25">
        <v>3.8164805896118098E-5</v>
      </c>
      <c r="BL76" s="24">
        <v>3.84422204208472E-4</v>
      </c>
      <c r="BM76" s="25">
        <v>2.0388105285643798E-5</v>
      </c>
      <c r="BN76" s="24">
        <v>-5.9639946814299297E-4</v>
      </c>
      <c r="BO76" s="25">
        <v>1.26162419164947E-6</v>
      </c>
      <c r="BP76" s="25">
        <v>-9.7335118883534702E-6</v>
      </c>
      <c r="BQ76" s="25">
        <v>4.6612555356010697E-5</v>
      </c>
      <c r="BR76" s="24">
        <v>5.2290663017026803E-4</v>
      </c>
      <c r="BS76" s="24">
        <v>7.1097395407368605E-2</v>
      </c>
      <c r="BT76" s="24">
        <v>-3.2668997667874901E-4</v>
      </c>
      <c r="BU76" s="24">
        <v>2.33969210195661E-4</v>
      </c>
      <c r="BV76" s="24">
        <v>-8.7377982643933795E-4</v>
      </c>
      <c r="BW76" s="24">
        <v>-2.18579722392732E-4</v>
      </c>
      <c r="BX76" s="25">
        <v>-1.7304716824920801E-5</v>
      </c>
      <c r="BY76" s="24">
        <v>-7.5691079340926403E-4</v>
      </c>
      <c r="BZ76" s="24">
        <v>1.8902645256097699E-4</v>
      </c>
      <c r="CA76" s="25">
        <v>5.1817545008247498E-5</v>
      </c>
      <c r="CB76" s="25">
        <v>3.1651434703852198E-5</v>
      </c>
      <c r="CC76" s="25">
        <v>1.2193866716097101E-5</v>
      </c>
      <c r="CD76" s="24">
        <v>-4.5833163820652102E-4</v>
      </c>
      <c r="CE76" s="24">
        <v>-3.1954053724371397E-4</v>
      </c>
      <c r="CF76" s="24">
        <v>-6.0966937002720795E-4</v>
      </c>
      <c r="CG76" s="24">
        <v>5.0924584441120802E-4</v>
      </c>
      <c r="CH76" s="24">
        <v>5.5664235562398695E-4</v>
      </c>
      <c r="CI76" s="24">
        <v>1.45243164795573E-3</v>
      </c>
      <c r="CJ76" s="24">
        <v>-5.9879118776092898E-4</v>
      </c>
      <c r="CK76" s="26">
        <v>8.0935560186993496E-4</v>
      </c>
    </row>
    <row r="77" spans="2:89" x14ac:dyDescent="0.25">
      <c r="F77" s="40"/>
      <c r="G77" s="205"/>
      <c r="H77" s="7" t="s">
        <v>19</v>
      </c>
      <c r="I77" s="22">
        <f>I41*I57</f>
        <v>0</v>
      </c>
      <c r="J77" s="23">
        <v>-0.468692391343487</v>
      </c>
      <c r="L77" s="7" t="str">
        <f t="shared" si="5"/>
        <v>X</v>
      </c>
      <c r="M77" s="7" t="str">
        <f t="shared" si="3"/>
        <v>X</v>
      </c>
      <c r="N77" s="12" t="str">
        <v>Alc_Hyp</v>
      </c>
      <c r="O77" s="128" t="s">
        <v>19</v>
      </c>
      <c r="P77" s="25">
        <v>-3.0486804209331499E-5</v>
      </c>
      <c r="Q77" s="24">
        <v>4.5266756511245598E-4</v>
      </c>
      <c r="R77" s="24">
        <v>2.12071648738989E-4</v>
      </c>
      <c r="S77" s="24">
        <v>-2.7884210468029499E-4</v>
      </c>
      <c r="T77" s="24">
        <v>3.4456752710977298E-4</v>
      </c>
      <c r="U77" s="25">
        <v>-9.7215050590715601E-5</v>
      </c>
      <c r="V77" s="25">
        <v>9.2440693912708004E-6</v>
      </c>
      <c r="W77" s="24">
        <v>1.3881586282586301E-4</v>
      </c>
      <c r="X77" s="24">
        <v>1.03834374779279E-4</v>
      </c>
      <c r="Y77" s="25">
        <v>-2.6778116632066299E-5</v>
      </c>
      <c r="Z77" s="24">
        <v>3.4404858840279102E-4</v>
      </c>
      <c r="AA77" s="25">
        <v>2.9189868697680499E-5</v>
      </c>
      <c r="AB77" s="25">
        <v>-6.3848796320113802E-5</v>
      </c>
      <c r="AC77" s="25">
        <v>3.8389495014280901E-6</v>
      </c>
      <c r="AD77" s="24">
        <v>-1.9450788110636299E-4</v>
      </c>
      <c r="AE77" s="24">
        <v>2.8404080139909102E-4</v>
      </c>
      <c r="AF77" s="25">
        <v>-8.3188244709253299E-5</v>
      </c>
      <c r="AG77" s="25">
        <v>-2.9728238964436899E-5</v>
      </c>
      <c r="AH77" s="24">
        <v>1.7796610454333601E-4</v>
      </c>
      <c r="AI77" s="24">
        <v>7.80685902295467E-4</v>
      </c>
      <c r="AJ77" s="24">
        <v>4.8001165611220101E-3</v>
      </c>
      <c r="AK77" s="25">
        <v>0</v>
      </c>
      <c r="AL77" s="24">
        <v>5.4802951559607398E-4</v>
      </c>
      <c r="AM77" s="25">
        <v>1.43803197956839E-5</v>
      </c>
      <c r="AN77" s="25">
        <v>-4.8821321265639199E-5</v>
      </c>
      <c r="AO77" s="24">
        <v>-4.2464942067883902E-4</v>
      </c>
      <c r="AP77" s="25">
        <v>0</v>
      </c>
      <c r="AQ77" s="25">
        <v>0</v>
      </c>
      <c r="AR77" s="24">
        <v>-2.22572802974072E-3</v>
      </c>
      <c r="AS77" s="24">
        <v>-1.01964609770022E-3</v>
      </c>
      <c r="AT77" s="25">
        <v>0</v>
      </c>
      <c r="AU77" s="24">
        <v>-1.4987149147956201E-4</v>
      </c>
      <c r="AV77" s="24">
        <v>1.34733183460396E-3</v>
      </c>
      <c r="AW77" s="25">
        <v>6.65641824845491E-5</v>
      </c>
      <c r="AX77" s="25">
        <v>0</v>
      </c>
      <c r="AY77" s="24">
        <v>-1.5569740608447199E-3</v>
      </c>
      <c r="AZ77" s="24">
        <v>-7.4476109073781096E-3</v>
      </c>
      <c r="BA77" s="24">
        <v>1.1663952373796101E-4</v>
      </c>
      <c r="BB77" s="25">
        <v>0</v>
      </c>
      <c r="BC77" s="25">
        <v>0</v>
      </c>
      <c r="BD77" s="25">
        <v>3.6994105975340298E-5</v>
      </c>
      <c r="BE77" s="24">
        <v>5.20184242060712E-4</v>
      </c>
      <c r="BF77" s="25">
        <v>6.0462124624152298E-5</v>
      </c>
      <c r="BG77" s="25">
        <v>0</v>
      </c>
      <c r="BH77" s="25">
        <v>-5.2624898764135397E-5</v>
      </c>
      <c r="BI77" s="25">
        <v>3.3938217455051899E-6</v>
      </c>
      <c r="BJ77" s="24">
        <v>2.79205919056175E-4</v>
      </c>
      <c r="BK77" s="25">
        <v>1.8672655892505002E-5</v>
      </c>
      <c r="BL77" s="24">
        <v>-2.5806311510589199E-4</v>
      </c>
      <c r="BM77" s="24">
        <v>-3.0671995470580899E-4</v>
      </c>
      <c r="BN77" s="24">
        <v>4.2614441245687198E-4</v>
      </c>
      <c r="BO77" s="25">
        <v>8.6909683386561103E-5</v>
      </c>
      <c r="BP77" s="25">
        <v>3.5972672544466502E-5</v>
      </c>
      <c r="BQ77" s="25">
        <v>-1.4583830031091299E-5</v>
      </c>
      <c r="BR77" s="24">
        <v>-1.9752099927790498E-3</v>
      </c>
      <c r="BS77" s="24">
        <v>-3.2668997667874701E-4</v>
      </c>
      <c r="BT77" s="24">
        <v>2.46642152687763E-2</v>
      </c>
      <c r="BU77" s="24">
        <v>-1.27503139550605E-3</v>
      </c>
      <c r="BV77" s="24">
        <v>-9.2336144791254303E-4</v>
      </c>
      <c r="BW77" s="24">
        <v>-3.6816724741901201E-4</v>
      </c>
      <c r="BX77" s="25">
        <v>-7.8642449063896098E-6</v>
      </c>
      <c r="BY77" s="25">
        <v>-7.6748691247797396E-5</v>
      </c>
      <c r="BZ77" s="25">
        <v>-7.1264458413123502E-5</v>
      </c>
      <c r="CA77" s="24">
        <v>-1.8891533216545101E-3</v>
      </c>
      <c r="CB77" s="25">
        <v>2.8390517873722102E-6</v>
      </c>
      <c r="CC77" s="25">
        <v>-6.1026109046050801E-6</v>
      </c>
      <c r="CD77" s="24">
        <v>-1.9508677363191699E-4</v>
      </c>
      <c r="CE77" s="25">
        <v>-2.2767570220476201E-5</v>
      </c>
      <c r="CF77" s="24">
        <v>5.4812532876838795E-4</v>
      </c>
      <c r="CG77" s="24">
        <v>-1.1447170742251E-3</v>
      </c>
      <c r="CH77" s="24">
        <v>-1.3180881263769001E-3</v>
      </c>
      <c r="CI77" s="24">
        <v>-2.8939081069004699E-4</v>
      </c>
      <c r="CJ77" s="24">
        <v>9.6319543116613396E-4</v>
      </c>
      <c r="CK77" s="26">
        <v>-3.0384514608472698E-3</v>
      </c>
    </row>
    <row r="78" spans="2:89" x14ac:dyDescent="0.25">
      <c r="F78" s="40"/>
      <c r="G78" s="205"/>
      <c r="H78" s="7" t="s">
        <v>21</v>
      </c>
      <c r="I78" s="22">
        <f>I43*I52</f>
        <v>0</v>
      </c>
      <c r="J78" s="23">
        <v>-0.852625151246862</v>
      </c>
      <c r="L78" s="7" t="str">
        <f t="shared" si="5"/>
        <v>X</v>
      </c>
      <c r="M78" s="7" t="str">
        <f t="shared" si="3"/>
        <v>X</v>
      </c>
      <c r="N78" s="12" t="str">
        <v>Ano_Dem</v>
      </c>
      <c r="O78" s="128" t="s">
        <v>21</v>
      </c>
      <c r="P78" s="25">
        <v>-1.14989745152223E-5</v>
      </c>
      <c r="Q78" s="24">
        <v>1.0437901874370201E-3</v>
      </c>
      <c r="R78" s="25">
        <v>3.3924712850010299E-5</v>
      </c>
      <c r="S78" s="24">
        <v>-2.34443439976601E-4</v>
      </c>
      <c r="T78" s="25">
        <v>7.3300515206272997E-6</v>
      </c>
      <c r="U78" s="25">
        <v>-4.8097883547160501E-5</v>
      </c>
      <c r="V78" s="24">
        <v>1.0534440312881399E-4</v>
      </c>
      <c r="W78" s="24">
        <v>-1.5153153809543401E-4</v>
      </c>
      <c r="X78" s="25">
        <v>2.2407947961515699E-5</v>
      </c>
      <c r="Y78" s="24">
        <v>-1.3912451071177999E-4</v>
      </c>
      <c r="Z78" s="25">
        <v>9.5038979370305605E-5</v>
      </c>
      <c r="AA78" s="24">
        <v>-1.8044422745906499E-4</v>
      </c>
      <c r="AB78" s="25">
        <v>8.14677443717009E-5</v>
      </c>
      <c r="AC78" s="24">
        <v>1.5628912763511601E-4</v>
      </c>
      <c r="AD78" s="24">
        <v>-1.13802672848623E-4</v>
      </c>
      <c r="AE78" s="24">
        <v>-1.06707406777566E-4</v>
      </c>
      <c r="AF78" s="25">
        <v>-3.8123362850545997E-5</v>
      </c>
      <c r="AG78" s="25">
        <v>8.9247288490098693E-5</v>
      </c>
      <c r="AH78" s="25">
        <v>3.75527893963023E-6</v>
      </c>
      <c r="AI78" s="24">
        <v>-2.3708318385767899E-3</v>
      </c>
      <c r="AJ78" s="24">
        <v>2.73333913894021E-3</v>
      </c>
      <c r="AK78" s="25">
        <v>0</v>
      </c>
      <c r="AL78" s="24">
        <v>-2.4109348405321699E-2</v>
      </c>
      <c r="AM78" s="24">
        <v>-2.1249292971378201E-4</v>
      </c>
      <c r="AN78" s="24">
        <v>-7.5933083901218298E-4</v>
      </c>
      <c r="AO78" s="24">
        <v>-1.18741627184501E-3</v>
      </c>
      <c r="AP78" s="25">
        <v>0</v>
      </c>
      <c r="AQ78" s="25">
        <v>0</v>
      </c>
      <c r="AR78" s="25">
        <v>2.1543007324114101E-5</v>
      </c>
      <c r="AS78" s="24">
        <v>-1.2650089353952499E-3</v>
      </c>
      <c r="AT78" s="25">
        <v>0</v>
      </c>
      <c r="AU78" s="24">
        <v>-1.2916902182497701E-3</v>
      </c>
      <c r="AV78" s="24">
        <v>3.9586705506769199E-4</v>
      </c>
      <c r="AW78" s="24">
        <v>3.3342999625467901E-4</v>
      </c>
      <c r="AX78" s="25">
        <v>0</v>
      </c>
      <c r="AY78" s="24">
        <v>-2.7964412688839101E-3</v>
      </c>
      <c r="AZ78" s="24">
        <v>5.2534734946463703E-4</v>
      </c>
      <c r="BA78" s="24">
        <v>-1.3793479094238701E-4</v>
      </c>
      <c r="BB78" s="25">
        <v>0</v>
      </c>
      <c r="BC78" s="25">
        <v>0</v>
      </c>
      <c r="BD78" s="25">
        <v>-5.1139864760374798E-5</v>
      </c>
      <c r="BE78" s="24">
        <v>-1.79624739953972E-3</v>
      </c>
      <c r="BF78" s="25">
        <v>2.35623338692469E-6</v>
      </c>
      <c r="BG78" s="25">
        <v>0</v>
      </c>
      <c r="BH78" s="24">
        <v>-2.5939055693588399E-4</v>
      </c>
      <c r="BI78" s="25">
        <v>1.9155492026639499E-5</v>
      </c>
      <c r="BJ78" s="24">
        <v>-2.8941897698694702E-4</v>
      </c>
      <c r="BK78" s="25">
        <v>4.5611249335993598E-5</v>
      </c>
      <c r="BL78" s="24">
        <v>-5.0000425308236005E-4</v>
      </c>
      <c r="BM78" s="25">
        <v>-2.1280094378129701E-5</v>
      </c>
      <c r="BN78" s="24">
        <v>-1.9709554690037801E-4</v>
      </c>
      <c r="BO78" s="25">
        <v>-2.3710808855661598E-6</v>
      </c>
      <c r="BP78" s="25">
        <v>1.1581934165703799E-6</v>
      </c>
      <c r="BQ78" s="25">
        <v>2.4723627861767799E-5</v>
      </c>
      <c r="BR78" s="24">
        <v>6.8260968404350298E-4</v>
      </c>
      <c r="BS78" s="24">
        <v>2.3396921019568301E-4</v>
      </c>
      <c r="BT78" s="24">
        <v>-1.27503139550607E-3</v>
      </c>
      <c r="BU78" s="24">
        <v>3.7212188865277003E-2</v>
      </c>
      <c r="BV78" s="24">
        <v>-1.7710959199959301E-4</v>
      </c>
      <c r="BW78" s="24">
        <v>-1.2364102936115201E-4</v>
      </c>
      <c r="BX78" s="25">
        <v>-5.3594716247553201E-6</v>
      </c>
      <c r="BY78" s="24">
        <v>-1.0954714606090999E-3</v>
      </c>
      <c r="BZ78" s="24">
        <v>2.5906419417799198E-4</v>
      </c>
      <c r="CA78" s="24">
        <v>-3.29610016228161E-4</v>
      </c>
      <c r="CB78" s="25">
        <v>7.4548381464134303E-6</v>
      </c>
      <c r="CC78" s="25">
        <v>-1.26107891307622E-5</v>
      </c>
      <c r="CD78" s="24">
        <v>6.8763255938462595E-4</v>
      </c>
      <c r="CE78" s="24">
        <v>1.6877781039485299E-3</v>
      </c>
      <c r="CF78" s="24">
        <v>5.4935831160314499E-4</v>
      </c>
      <c r="CG78" s="24">
        <v>-1.55783882092669E-4</v>
      </c>
      <c r="CH78" s="24">
        <v>-7.2361695627526997E-4</v>
      </c>
      <c r="CI78" s="24">
        <v>-3.05474451509592E-4</v>
      </c>
      <c r="CJ78" s="24">
        <v>-1.0374723636357799E-3</v>
      </c>
      <c r="CK78" s="26">
        <v>1.7084792907276899E-3</v>
      </c>
    </row>
    <row r="79" spans="2:89" x14ac:dyDescent="0.25">
      <c r="G79" s="205"/>
      <c r="H79" s="7" t="s">
        <v>23</v>
      </c>
      <c r="I79" s="22">
        <f>I54*I57</f>
        <v>0</v>
      </c>
      <c r="J79" s="23">
        <v>-0.63306420436131505</v>
      </c>
      <c r="L79" s="7" t="str">
        <f t="shared" si="5"/>
        <v>X</v>
      </c>
      <c r="M79" s="7" t="str">
        <f t="shared" si="3"/>
        <v>X</v>
      </c>
      <c r="N79" s="12" t="str">
        <v>Epi_Hyp</v>
      </c>
      <c r="O79" s="128" t="s">
        <v>23</v>
      </c>
      <c r="P79" s="25">
        <v>-1.91633488899442E-7</v>
      </c>
      <c r="Q79" s="24">
        <v>2.7102250177362303E-4</v>
      </c>
      <c r="R79" s="25">
        <v>7.8516905022224295E-5</v>
      </c>
      <c r="S79" s="24">
        <v>2.83456770204378E-4</v>
      </c>
      <c r="T79" s="24">
        <v>-4.8023363024690799E-4</v>
      </c>
      <c r="U79" s="24">
        <v>-1.4193521574427001E-4</v>
      </c>
      <c r="V79" s="24">
        <v>1.1628479697134E-4</v>
      </c>
      <c r="W79" s="25">
        <v>-4.3266603088038197E-5</v>
      </c>
      <c r="X79" s="25">
        <v>5.8948388059888597E-5</v>
      </c>
      <c r="Y79" s="24">
        <v>1.15816345808855E-4</v>
      </c>
      <c r="Z79" s="24">
        <v>3.7579077767592402E-4</v>
      </c>
      <c r="AA79" s="25">
        <v>1.6894532814531199E-5</v>
      </c>
      <c r="AB79" s="25">
        <v>-1.3260101155249701E-5</v>
      </c>
      <c r="AC79" s="25">
        <v>-1.8543745521893299E-5</v>
      </c>
      <c r="AD79" s="24">
        <v>1.22255726060703E-4</v>
      </c>
      <c r="AE79" s="24">
        <v>-1.5699869030799801E-4</v>
      </c>
      <c r="AF79" s="25">
        <v>-6.1750206257451395E-5</v>
      </c>
      <c r="AG79" s="24">
        <v>2.14742547770202E-4</v>
      </c>
      <c r="AH79" s="24">
        <v>3.4444700910058601E-4</v>
      </c>
      <c r="AI79" s="24">
        <v>-2.4683624626792099E-4</v>
      </c>
      <c r="AJ79" s="24">
        <v>1.39909249157973E-3</v>
      </c>
      <c r="AK79" s="25">
        <v>0</v>
      </c>
      <c r="AL79" s="24">
        <v>5.5111116225078504E-4</v>
      </c>
      <c r="AM79" s="24">
        <v>-1.0341156265502599E-4</v>
      </c>
      <c r="AN79" s="24">
        <v>-2.7856103201514897E-4</v>
      </c>
      <c r="AO79" s="24">
        <v>5.3873368856723503E-4</v>
      </c>
      <c r="AP79" s="25">
        <v>0</v>
      </c>
      <c r="AQ79" s="25">
        <v>0</v>
      </c>
      <c r="AR79" s="25">
        <v>-6.1274676497770396E-5</v>
      </c>
      <c r="AS79" s="25">
        <v>4.1453473579026002E-5</v>
      </c>
      <c r="AT79" s="25">
        <v>0</v>
      </c>
      <c r="AU79" s="24">
        <v>1.45063928009859E-4</v>
      </c>
      <c r="AV79" s="25">
        <v>9.6538799025544002E-5</v>
      </c>
      <c r="AW79" s="24">
        <v>-1.5731076510642601E-2</v>
      </c>
      <c r="AX79" s="25">
        <v>0</v>
      </c>
      <c r="AY79" s="24">
        <v>-2.0050492490339801E-3</v>
      </c>
      <c r="AZ79" s="24">
        <v>-1.5009590045582701E-3</v>
      </c>
      <c r="BA79" s="25">
        <v>-4.9252009618333596E-6</v>
      </c>
      <c r="BB79" s="25">
        <v>0</v>
      </c>
      <c r="BC79" s="25">
        <v>0</v>
      </c>
      <c r="BD79" s="25">
        <v>-7.2936238386125694E-5</v>
      </c>
      <c r="BE79" s="25">
        <v>2.41221910929277E-5</v>
      </c>
      <c r="BF79" s="24">
        <v>-1.52885951429304E-4</v>
      </c>
      <c r="BG79" s="25">
        <v>0</v>
      </c>
      <c r="BH79" s="24">
        <v>4.3284279068154998E-4</v>
      </c>
      <c r="BI79" s="25">
        <v>-1.0294270168457999E-5</v>
      </c>
      <c r="BJ79" s="24">
        <v>2.2113980348960699E-4</v>
      </c>
      <c r="BK79" s="25">
        <v>2.6845680004967301E-5</v>
      </c>
      <c r="BL79" s="24">
        <v>1.2868070036793701E-4</v>
      </c>
      <c r="BM79" s="25">
        <v>-1.9400405900613201E-5</v>
      </c>
      <c r="BN79" s="24">
        <v>-4.0744231634808401E-4</v>
      </c>
      <c r="BO79" s="25">
        <v>3.7713507728954698E-6</v>
      </c>
      <c r="BP79" s="25">
        <v>2.53864800003984E-6</v>
      </c>
      <c r="BQ79" s="25">
        <v>5.2921732879588998E-6</v>
      </c>
      <c r="BR79" s="24">
        <v>-2.9731336116692298E-4</v>
      </c>
      <c r="BS79" s="24">
        <v>-8.7377982643932603E-4</v>
      </c>
      <c r="BT79" s="24">
        <v>-9.2336144791255203E-4</v>
      </c>
      <c r="BU79" s="24">
        <v>-1.7710959199960499E-4</v>
      </c>
      <c r="BV79" s="24">
        <v>2.59677133287964E-2</v>
      </c>
      <c r="BW79" s="25">
        <v>-4.3690478169021899E-5</v>
      </c>
      <c r="BX79" s="25">
        <v>2.2941833866888602E-6</v>
      </c>
      <c r="BY79" s="24">
        <v>-4.6974756359958E-4</v>
      </c>
      <c r="BZ79" s="24">
        <v>2.10575196556451E-4</v>
      </c>
      <c r="CA79" s="24">
        <v>-3.2406649030159801E-4</v>
      </c>
      <c r="CB79" s="25">
        <v>-1.038053568895E-6</v>
      </c>
      <c r="CC79" s="25">
        <v>-2.76879512346934E-6</v>
      </c>
      <c r="CD79" s="24">
        <v>-4.7399962866481802E-4</v>
      </c>
      <c r="CE79" s="24">
        <v>3.6194615883824701E-4</v>
      </c>
      <c r="CF79" s="24">
        <v>1.9768785802614001E-4</v>
      </c>
      <c r="CG79" s="24">
        <v>-5.0807580687686402E-4</v>
      </c>
      <c r="CH79" s="24">
        <v>-1.06856595398226E-3</v>
      </c>
      <c r="CI79" s="24">
        <v>-1.7210550994202801E-4</v>
      </c>
      <c r="CJ79" s="25">
        <v>4.6082767087161698E-5</v>
      </c>
      <c r="CK79" s="26">
        <v>-1.2751168748791699E-3</v>
      </c>
    </row>
    <row r="80" spans="2:89" x14ac:dyDescent="0.25">
      <c r="G80" s="205"/>
      <c r="H80" s="7" t="s">
        <v>25</v>
      </c>
      <c r="I80" s="22">
        <f>I46*I49</f>
        <v>0</v>
      </c>
      <c r="J80" s="23">
        <v>-0.27646686808209697</v>
      </c>
      <c r="L80" s="7" t="str">
        <f t="shared" si="5"/>
        <v>X</v>
      </c>
      <c r="M80" s="7" t="str">
        <f t="shared" si="3"/>
        <v>X</v>
      </c>
      <c r="N80" s="12" t="str">
        <v>Can_COP</v>
      </c>
      <c r="O80" s="128" t="s">
        <v>25</v>
      </c>
      <c r="P80" s="25">
        <v>-1.5810723755753001E-5</v>
      </c>
      <c r="Q80" s="24">
        <v>-4.4024001523488898E-4</v>
      </c>
      <c r="R80" s="25">
        <v>2.89369724484081E-5</v>
      </c>
      <c r="S80" s="25">
        <v>-1.3121121933816999E-6</v>
      </c>
      <c r="T80" s="25">
        <v>3.3110549493613602E-5</v>
      </c>
      <c r="U80" s="25">
        <v>1.7773602064298001E-5</v>
      </c>
      <c r="V80" s="25">
        <v>-2.02247976519509E-5</v>
      </c>
      <c r="W80" s="25">
        <v>1.8927814365492799E-5</v>
      </c>
      <c r="X80" s="25">
        <v>2.05451373273496E-5</v>
      </c>
      <c r="Y80" s="25">
        <v>-2.3542129512529E-5</v>
      </c>
      <c r="Z80" s="24">
        <v>1.67582830079544E-4</v>
      </c>
      <c r="AA80" s="24">
        <v>1.07030318222557E-4</v>
      </c>
      <c r="AB80" s="25">
        <v>6.8480213123857302E-5</v>
      </c>
      <c r="AC80" s="24">
        <v>-1.7402451435283699E-4</v>
      </c>
      <c r="AD80" s="25">
        <v>-7.1273758664322696E-5</v>
      </c>
      <c r="AE80" s="24">
        <v>1.0644676583968901E-4</v>
      </c>
      <c r="AF80" s="25">
        <v>2.5682563852057698E-5</v>
      </c>
      <c r="AG80" s="25">
        <v>-7.9983655949297398E-5</v>
      </c>
      <c r="AH80" s="25">
        <v>8.24459228227018E-5</v>
      </c>
      <c r="AI80" s="25">
        <v>5.8837173283512301E-5</v>
      </c>
      <c r="AJ80" s="24">
        <v>-3.38677448701648E-4</v>
      </c>
      <c r="AK80" s="25">
        <v>0</v>
      </c>
      <c r="AL80" s="25">
        <v>6.3804242433221299E-5</v>
      </c>
      <c r="AM80" s="25">
        <v>-2.59154581962636E-5</v>
      </c>
      <c r="AN80" s="25">
        <v>-4.5839742329724897E-5</v>
      </c>
      <c r="AO80" s="24">
        <v>-2.3475040484938902E-3</v>
      </c>
      <c r="AP80" s="25">
        <v>0</v>
      </c>
      <c r="AQ80" s="25">
        <v>0</v>
      </c>
      <c r="AR80" s="24">
        <v>-4.3448365512166699E-3</v>
      </c>
      <c r="AS80" s="24">
        <v>-1.01072285382363E-4</v>
      </c>
      <c r="AT80" s="25">
        <v>0</v>
      </c>
      <c r="AU80" s="24">
        <v>1.52837161183878E-4</v>
      </c>
      <c r="AV80" s="25">
        <v>9.5528543372708804E-5</v>
      </c>
      <c r="AW80" s="25">
        <v>-7.0868163392254899E-5</v>
      </c>
      <c r="AX80" s="25">
        <v>0</v>
      </c>
      <c r="AY80" s="25">
        <v>9.1340874350971104E-5</v>
      </c>
      <c r="AZ80" s="24">
        <v>6.3879941106718496E-4</v>
      </c>
      <c r="BA80" s="25">
        <v>-2.5189950442490101E-6</v>
      </c>
      <c r="BB80" s="25">
        <v>0</v>
      </c>
      <c r="BC80" s="25">
        <v>0</v>
      </c>
      <c r="BD80" s="25">
        <v>-7.3588383277514802E-5</v>
      </c>
      <c r="BE80" s="24">
        <v>6.5405513937043995E-4</v>
      </c>
      <c r="BF80" s="25">
        <v>2.38940039620857E-5</v>
      </c>
      <c r="BG80" s="25">
        <v>0</v>
      </c>
      <c r="BH80" s="24">
        <v>1.07709869396287E-4</v>
      </c>
      <c r="BI80" s="25">
        <v>1.87246625580732E-5</v>
      </c>
      <c r="BJ80" s="24">
        <v>-3.9520485585903498E-4</v>
      </c>
      <c r="BK80" s="25">
        <v>3.3163113182226101E-6</v>
      </c>
      <c r="BL80" s="24">
        <v>-7.9438153629492398E-4</v>
      </c>
      <c r="BM80" s="25">
        <v>7.5615334985117101E-6</v>
      </c>
      <c r="BN80" s="25">
        <v>2.1865056591775898E-6</v>
      </c>
      <c r="BO80" s="25">
        <v>-5.1601971686326998E-6</v>
      </c>
      <c r="BP80" s="25">
        <v>2.2175154369099101E-5</v>
      </c>
      <c r="BQ80" s="25">
        <v>-3.3778118852232498E-6</v>
      </c>
      <c r="BR80" s="24">
        <v>-5.0551914454961995E-4</v>
      </c>
      <c r="BS80" s="24">
        <v>-2.1857972239273899E-4</v>
      </c>
      <c r="BT80" s="24">
        <v>-3.6816724741901803E-4</v>
      </c>
      <c r="BU80" s="24">
        <v>-1.2364102936114599E-4</v>
      </c>
      <c r="BV80" s="25">
        <v>-4.3690478169013903E-5</v>
      </c>
      <c r="BW80" s="24">
        <v>6.0727912104447702E-3</v>
      </c>
      <c r="BX80" s="25">
        <v>1.6299785456856601E-6</v>
      </c>
      <c r="BY80" s="25">
        <v>5.1496031394643798E-5</v>
      </c>
      <c r="BZ80" s="25">
        <v>7.4692576317107504E-5</v>
      </c>
      <c r="CA80" s="24">
        <v>-1.6873493982383499E-4</v>
      </c>
      <c r="CB80" s="25">
        <v>-2.0325673268222899E-6</v>
      </c>
      <c r="CC80" s="25">
        <v>5.6618772198905497E-6</v>
      </c>
      <c r="CD80" s="24">
        <v>-2.15843457195459E-4</v>
      </c>
      <c r="CE80" s="24">
        <v>3.1571003657305798E-4</v>
      </c>
      <c r="CF80" s="24">
        <v>1.85820710363333E-4</v>
      </c>
      <c r="CG80" s="24">
        <v>5.0365610240371496E-4</v>
      </c>
      <c r="CH80" s="24">
        <v>-6.2286674271648003E-4</v>
      </c>
      <c r="CI80" s="25">
        <v>-7.1491716045341995E-5</v>
      </c>
      <c r="CJ80" s="25">
        <v>4.7056751432743101E-5</v>
      </c>
      <c r="CK80" s="26">
        <v>1.4490609942299499E-3</v>
      </c>
    </row>
    <row r="81" spans="7:89" x14ac:dyDescent="0.25">
      <c r="G81" s="205"/>
      <c r="H81" s="7" t="s">
        <v>27</v>
      </c>
      <c r="I81" s="22">
        <f>I21*I64</f>
        <v>0</v>
      </c>
      <c r="J81" s="23">
        <v>4.26908431634823E-3</v>
      </c>
      <c r="L81" s="7" t="str">
        <f t="shared" si="5"/>
        <v>X</v>
      </c>
      <c r="M81" s="7" t="str">
        <f t="shared" si="3"/>
        <v>X</v>
      </c>
      <c r="N81" s="12" t="str">
        <v>age_Sch</v>
      </c>
      <c r="O81" s="128" t="s">
        <v>27</v>
      </c>
      <c r="P81" s="25">
        <v>-1.13780814825281E-7</v>
      </c>
      <c r="Q81" s="25">
        <v>1.6257260560104799E-6</v>
      </c>
      <c r="R81" s="25">
        <v>-1.7154757477297499E-6</v>
      </c>
      <c r="S81" s="25">
        <v>9.4943058584522205E-7</v>
      </c>
      <c r="T81" s="25">
        <v>1.6818893602893999E-6</v>
      </c>
      <c r="U81" s="25">
        <v>8.5861815472443702E-7</v>
      </c>
      <c r="V81" s="25">
        <v>3.6808494125822898E-7</v>
      </c>
      <c r="W81" s="25">
        <v>1.4837475766781601E-6</v>
      </c>
      <c r="X81" s="25">
        <v>-8.6994740677778402E-7</v>
      </c>
      <c r="Y81" s="25">
        <v>1.5293579982350599E-6</v>
      </c>
      <c r="Z81" s="25">
        <v>3.0757309785276799E-6</v>
      </c>
      <c r="AA81" s="25">
        <v>1.7337819360300899E-6</v>
      </c>
      <c r="AB81" s="25">
        <v>-2.1255505680368001E-7</v>
      </c>
      <c r="AC81" s="25">
        <v>-1.6878901778181301E-6</v>
      </c>
      <c r="AD81" s="25">
        <v>1.51637266185991E-6</v>
      </c>
      <c r="AE81" s="25">
        <v>-1.52853917206999E-6</v>
      </c>
      <c r="AF81" s="25">
        <v>1.0692515647193799E-6</v>
      </c>
      <c r="AG81" s="25">
        <v>1.06247477636357E-6</v>
      </c>
      <c r="AH81" s="25">
        <v>-9.6702587061069492E-7</v>
      </c>
      <c r="AI81" s="25">
        <v>-7.2371111047882101E-6</v>
      </c>
      <c r="AJ81" s="25">
        <v>-1.8214456086714201E-5</v>
      </c>
      <c r="AK81" s="25">
        <v>0</v>
      </c>
      <c r="AL81" s="25">
        <v>-1.5960373613308201E-6</v>
      </c>
      <c r="AM81" s="25">
        <v>7.8193266533624804E-7</v>
      </c>
      <c r="AN81" s="25">
        <v>1.78072932735794E-6</v>
      </c>
      <c r="AO81" s="25">
        <v>-1.01127220327679E-7</v>
      </c>
      <c r="AP81" s="25">
        <v>0</v>
      </c>
      <c r="AQ81" s="25">
        <v>0</v>
      </c>
      <c r="AR81" s="25">
        <v>1.2283521387229401E-6</v>
      </c>
      <c r="AS81" s="25">
        <v>1.23833290353743E-7</v>
      </c>
      <c r="AT81" s="25">
        <v>0</v>
      </c>
      <c r="AU81" s="25">
        <v>5.7429822646013603E-6</v>
      </c>
      <c r="AV81" s="25">
        <v>-9.9388134116486994E-6</v>
      </c>
      <c r="AW81" s="25">
        <v>-4.6543283391314401E-6</v>
      </c>
      <c r="AX81" s="25">
        <v>0</v>
      </c>
      <c r="AY81" s="25">
        <v>-1.5851423757253901E-5</v>
      </c>
      <c r="AZ81" s="25">
        <v>-1.4884200777920501E-5</v>
      </c>
      <c r="BA81" s="25">
        <v>1.9638110059077802E-6</v>
      </c>
      <c r="BB81" s="25">
        <v>0</v>
      </c>
      <c r="BC81" s="25">
        <v>0</v>
      </c>
      <c r="BD81" s="25">
        <v>-5.5292978429554099E-7</v>
      </c>
      <c r="BE81" s="25">
        <v>2.7987618777808499E-6</v>
      </c>
      <c r="BF81" s="25">
        <v>1.9707438117082299E-6</v>
      </c>
      <c r="BG81" s="25">
        <v>0</v>
      </c>
      <c r="BH81" s="25">
        <v>-1.8059061940946E-6</v>
      </c>
      <c r="BI81" s="25">
        <v>-6.6393745035967999E-9</v>
      </c>
      <c r="BJ81" s="25">
        <v>1.1188542322551801E-6</v>
      </c>
      <c r="BK81" s="25">
        <v>1.9092995035463399E-7</v>
      </c>
      <c r="BL81" s="25">
        <v>-1.63530522048284E-6</v>
      </c>
      <c r="BM81" s="25">
        <v>3.02265483539039E-7</v>
      </c>
      <c r="BN81" s="25">
        <v>-4.91327265912446E-8</v>
      </c>
      <c r="BO81" s="25">
        <v>2.0273673609981999E-7</v>
      </c>
      <c r="BP81" s="25">
        <v>-3.98163688360835E-8</v>
      </c>
      <c r="BQ81" s="25">
        <v>3.1617661374231703E-8</v>
      </c>
      <c r="BR81" s="25">
        <v>2.6969213816978001E-6</v>
      </c>
      <c r="BS81" s="25">
        <v>-1.7304716824920699E-5</v>
      </c>
      <c r="BT81" s="25">
        <v>-7.8642449063898893E-6</v>
      </c>
      <c r="BU81" s="25">
        <v>-5.3594716247540199E-6</v>
      </c>
      <c r="BV81" s="25">
        <v>2.2941833866886298E-6</v>
      </c>
      <c r="BW81" s="25">
        <v>1.62997854568555E-6</v>
      </c>
      <c r="BX81" s="25">
        <v>1.3310560684839101E-6</v>
      </c>
      <c r="BY81" s="25">
        <v>2.26786411404336E-6</v>
      </c>
      <c r="BZ81" s="25">
        <v>-1.5163203338520101E-6</v>
      </c>
      <c r="CA81" s="25">
        <v>4.5664124584867298E-6</v>
      </c>
      <c r="CB81" s="25">
        <v>-8.8294568781671404E-8</v>
      </c>
      <c r="CC81" s="25">
        <v>-4.1560248361796401E-8</v>
      </c>
      <c r="CD81" s="25">
        <v>5.2681143905516701E-7</v>
      </c>
      <c r="CE81" s="25">
        <v>-2.4664040322723901E-6</v>
      </c>
      <c r="CF81" s="25">
        <v>6.2481995484533001E-6</v>
      </c>
      <c r="CG81" s="25">
        <v>1.6954323511515899E-6</v>
      </c>
      <c r="CH81" s="25">
        <v>8.1685361340278697E-8</v>
      </c>
      <c r="CI81" s="25">
        <v>-8.44067040577881E-7</v>
      </c>
      <c r="CJ81" s="25">
        <v>-1.0852881105943199E-6</v>
      </c>
      <c r="CK81" s="27">
        <v>9.1513962932602697E-6</v>
      </c>
    </row>
    <row r="82" spans="7:89" x14ac:dyDescent="0.25">
      <c r="G82" s="205"/>
      <c r="H82" s="7" t="s">
        <v>29</v>
      </c>
      <c r="I82" s="22">
        <f>I52*I56</f>
        <v>0</v>
      </c>
      <c r="J82" s="23">
        <v>-0.23676195411217499</v>
      </c>
      <c r="L82" s="7" t="str">
        <f t="shared" si="5"/>
        <v>X</v>
      </c>
      <c r="M82" s="7" t="str">
        <f t="shared" si="3"/>
        <v>X</v>
      </c>
      <c r="N82" s="12" t="str">
        <v>Dem_HF</v>
      </c>
      <c r="O82" s="128" t="s">
        <v>29</v>
      </c>
      <c r="P82" s="25">
        <v>1.7467637700108401E-5</v>
      </c>
      <c r="Q82" s="24">
        <v>-1.7638981557704901E-4</v>
      </c>
      <c r="R82" s="24">
        <v>-1.40547794097725E-4</v>
      </c>
      <c r="S82" s="24">
        <v>1.1262492639617999E-4</v>
      </c>
      <c r="T82" s="25">
        <v>3.0509079024250199E-5</v>
      </c>
      <c r="U82" s="25">
        <v>3.8626628765788803E-5</v>
      </c>
      <c r="V82" s="25">
        <v>6.3999377778949797E-6</v>
      </c>
      <c r="W82" s="25">
        <v>7.9597342061753804E-5</v>
      </c>
      <c r="X82" s="25">
        <v>3.69405543646649E-5</v>
      </c>
      <c r="Y82" s="25">
        <v>-3.19398015503513E-5</v>
      </c>
      <c r="Z82" s="25">
        <v>3.86518327835579E-5</v>
      </c>
      <c r="AA82" s="25">
        <v>3.7883088623228998E-5</v>
      </c>
      <c r="AB82" s="25">
        <v>-3.2240742602927401E-6</v>
      </c>
      <c r="AC82" s="25">
        <v>-6.0404769931579097E-5</v>
      </c>
      <c r="AD82" s="25">
        <v>-8.1864755222461595E-5</v>
      </c>
      <c r="AE82" s="25">
        <v>-5.9701267028195897E-5</v>
      </c>
      <c r="AF82" s="25">
        <v>-3.3791618712498399E-5</v>
      </c>
      <c r="AG82" s="25">
        <v>3.7459191597721102E-5</v>
      </c>
      <c r="AH82" s="25">
        <v>-2.9045814645548201E-5</v>
      </c>
      <c r="AI82" s="24">
        <v>-9.7089729120172698E-4</v>
      </c>
      <c r="AJ82" s="24">
        <v>-1.6442738699566799E-4</v>
      </c>
      <c r="AK82" s="25">
        <v>0</v>
      </c>
      <c r="AL82" s="24">
        <v>5.3900664486013802E-4</v>
      </c>
      <c r="AM82" s="25">
        <v>1.00306485306783E-5</v>
      </c>
      <c r="AN82" s="25">
        <v>8.8886083935354194E-5</v>
      </c>
      <c r="AO82" s="25">
        <v>-5.1509349506826202E-5</v>
      </c>
      <c r="AP82" s="25">
        <v>0</v>
      </c>
      <c r="AQ82" s="25">
        <v>0</v>
      </c>
      <c r="AR82" s="24">
        <v>2.0124451193635201E-4</v>
      </c>
      <c r="AS82" s="24">
        <v>-1.53622817560745E-4</v>
      </c>
      <c r="AT82" s="25">
        <v>0</v>
      </c>
      <c r="AU82" s="24">
        <v>9.2280629481509299E-4</v>
      </c>
      <c r="AV82" s="25">
        <v>9.6589727836096304E-5</v>
      </c>
      <c r="AW82" s="24">
        <v>1.5102037289375E-4</v>
      </c>
      <c r="AX82" s="25">
        <v>0</v>
      </c>
      <c r="AY82" s="25">
        <v>4.0280549068755401E-5</v>
      </c>
      <c r="AZ82" s="24">
        <v>-2.7731498256324699E-4</v>
      </c>
      <c r="BA82" s="25">
        <v>-9.3595332448689794E-5</v>
      </c>
      <c r="BB82" s="25">
        <v>0</v>
      </c>
      <c r="BC82" s="25">
        <v>0</v>
      </c>
      <c r="BD82" s="24">
        <v>1.01503377525239E-4</v>
      </c>
      <c r="BE82" s="25">
        <v>9.9528299411818906E-5</v>
      </c>
      <c r="BF82" s="25">
        <v>-3.5015209681555203E-5</v>
      </c>
      <c r="BG82" s="25">
        <v>0</v>
      </c>
      <c r="BH82" s="25">
        <v>8.0276455466757004E-5</v>
      </c>
      <c r="BI82" s="25">
        <v>1.38940396315538E-6</v>
      </c>
      <c r="BJ82" s="25">
        <v>-2.45353801976222E-5</v>
      </c>
      <c r="BK82" s="25">
        <v>-4.3383122470400799E-5</v>
      </c>
      <c r="BL82" s="24">
        <v>-3.24220807647594E-4</v>
      </c>
      <c r="BM82" s="25">
        <v>2.2433902049229102E-6</v>
      </c>
      <c r="BN82" s="24">
        <v>-5.0122017478247097E-4</v>
      </c>
      <c r="BO82" s="25">
        <v>5.49519658472135E-6</v>
      </c>
      <c r="BP82" s="25">
        <v>-2.4650414534961898E-6</v>
      </c>
      <c r="BQ82" s="25">
        <v>9.4071174853095007E-6</v>
      </c>
      <c r="BR82" s="24">
        <v>-1.04629757865996E-4</v>
      </c>
      <c r="BS82" s="24">
        <v>-7.5691079340928799E-4</v>
      </c>
      <c r="BT82" s="25">
        <v>-7.6748691247787205E-5</v>
      </c>
      <c r="BU82" s="24">
        <v>-1.09547146060915E-3</v>
      </c>
      <c r="BV82" s="24">
        <v>-4.69747563599573E-4</v>
      </c>
      <c r="BW82" s="25">
        <v>5.1496031394645797E-5</v>
      </c>
      <c r="BX82" s="25">
        <v>2.2678641140434401E-6</v>
      </c>
      <c r="BY82" s="24">
        <v>6.3144437946189803E-3</v>
      </c>
      <c r="BZ82" s="25">
        <v>-4.0344740321440997E-5</v>
      </c>
      <c r="CA82" s="24">
        <v>-2.11248920910484E-4</v>
      </c>
      <c r="CB82" s="25">
        <v>-3.0383187056200401E-5</v>
      </c>
      <c r="CC82" s="25">
        <v>4.1980522626057399E-6</v>
      </c>
      <c r="CD82" s="24">
        <v>1.5800391559906199E-4</v>
      </c>
      <c r="CE82" s="24">
        <v>1.87536983381542E-4</v>
      </c>
      <c r="CF82" s="24">
        <v>2.5160263962343399E-4</v>
      </c>
      <c r="CG82" s="24">
        <v>-1.8330290958274901E-4</v>
      </c>
      <c r="CH82" s="25">
        <v>-1.15945534888687E-5</v>
      </c>
      <c r="CI82" s="25">
        <v>-9.9460661249938594E-5</v>
      </c>
      <c r="CJ82" s="24">
        <v>-6.7126407245081204E-4</v>
      </c>
      <c r="CK82" s="26">
        <v>3.24249922743201E-4</v>
      </c>
    </row>
    <row r="83" spans="7:89" x14ac:dyDescent="0.25">
      <c r="G83" s="205"/>
      <c r="H83" s="7" t="s">
        <v>31</v>
      </c>
      <c r="I83" s="22">
        <f>I37*I47</f>
        <v>0</v>
      </c>
      <c r="J83" s="23">
        <v>0.23966155053915</v>
      </c>
      <c r="L83" s="7" t="str">
        <f t="shared" si="5"/>
        <v>X</v>
      </c>
      <c r="M83" s="7" t="str">
        <f t="shared" si="3"/>
        <v>X</v>
      </c>
      <c r="N83" s="12" t="str">
        <v>Cl1_CHD</v>
      </c>
      <c r="O83" s="128" t="s">
        <v>31</v>
      </c>
      <c r="P83" s="25">
        <v>-5.0770549114294301E-6</v>
      </c>
      <c r="Q83" s="24">
        <v>-1.7469900871982001E-4</v>
      </c>
      <c r="R83" s="25">
        <v>-4.8183663653088902E-6</v>
      </c>
      <c r="S83" s="25">
        <v>-1.5791404259733999E-6</v>
      </c>
      <c r="T83" s="25">
        <v>-3.33949793152158E-5</v>
      </c>
      <c r="U83" s="25">
        <v>5.3534231493301199E-5</v>
      </c>
      <c r="V83" s="25">
        <v>5.30419611894082E-5</v>
      </c>
      <c r="W83" s="25">
        <v>-4.4570208487227999E-5</v>
      </c>
      <c r="X83" s="25">
        <v>-1.5358299139999298E-5</v>
      </c>
      <c r="Y83" s="24">
        <v>1.4263929664121801E-4</v>
      </c>
      <c r="Z83" s="25">
        <v>-1.8537665244468699E-5</v>
      </c>
      <c r="AA83" s="25">
        <v>4.0268622329695902E-5</v>
      </c>
      <c r="AB83" s="25">
        <v>9.2765381588752601E-6</v>
      </c>
      <c r="AC83" s="25">
        <v>-9.20815604801955E-5</v>
      </c>
      <c r="AD83" s="25">
        <v>-1.6968896102421999E-5</v>
      </c>
      <c r="AE83" s="25">
        <v>3.3006759463997003E-5</v>
      </c>
      <c r="AF83" s="24">
        <v>-8.6348630748359903E-4</v>
      </c>
      <c r="AG83" s="24">
        <v>1.3334906399143501E-4</v>
      </c>
      <c r="AH83" s="24">
        <v>-2.17349548305784E-4</v>
      </c>
      <c r="AI83" s="24">
        <v>-2.6501472229900901E-4</v>
      </c>
      <c r="AJ83" s="24">
        <v>-2.7576253244024498E-4</v>
      </c>
      <c r="AK83" s="25">
        <v>0</v>
      </c>
      <c r="AL83" s="24">
        <v>-1.32857001961377E-4</v>
      </c>
      <c r="AM83" s="25">
        <v>-2.46648452461641E-5</v>
      </c>
      <c r="AN83" s="25">
        <v>-9.54770572404353E-5</v>
      </c>
      <c r="AO83" s="25">
        <v>2.7029250294539701E-5</v>
      </c>
      <c r="AP83" s="25">
        <v>0</v>
      </c>
      <c r="AQ83" s="25">
        <v>0</v>
      </c>
      <c r="AR83" s="24">
        <v>4.5535740256564199E-4</v>
      </c>
      <c r="AS83" s="25">
        <v>-5.8610371712312199E-5</v>
      </c>
      <c r="AT83" s="25">
        <v>0</v>
      </c>
      <c r="AU83" s="24">
        <v>-2.2462287563474801E-4</v>
      </c>
      <c r="AV83" s="25">
        <v>-1.4946569830660201E-5</v>
      </c>
      <c r="AW83" s="24">
        <v>-1.7009122083282201E-4</v>
      </c>
      <c r="AX83" s="25">
        <v>0</v>
      </c>
      <c r="AY83" s="24">
        <v>-6.5862165912869398E-4</v>
      </c>
      <c r="AZ83" s="24">
        <v>-2.3485016518886201E-4</v>
      </c>
      <c r="BA83" s="25">
        <v>7.5116462281392803E-5</v>
      </c>
      <c r="BB83" s="25">
        <v>0</v>
      </c>
      <c r="BC83" s="25">
        <v>0</v>
      </c>
      <c r="BD83" s="24">
        <v>-5.22936624106092E-4</v>
      </c>
      <c r="BE83" s="24">
        <v>-1.6064098535801901E-4</v>
      </c>
      <c r="BF83" s="25">
        <v>-1.9023440212879801E-5</v>
      </c>
      <c r="BG83" s="25">
        <v>0</v>
      </c>
      <c r="BH83" s="25">
        <v>9.8520063638179306E-5</v>
      </c>
      <c r="BI83" s="25">
        <v>4.0156413787087701E-7</v>
      </c>
      <c r="BJ83" s="25">
        <v>-5.8392315201767301E-5</v>
      </c>
      <c r="BK83" s="25">
        <v>4.1617664508687998E-6</v>
      </c>
      <c r="BL83" s="24">
        <v>2.6837872886704099E-4</v>
      </c>
      <c r="BM83" s="25">
        <v>4.4191812660332897E-6</v>
      </c>
      <c r="BN83" s="24">
        <v>1.12935252673085E-4</v>
      </c>
      <c r="BO83" s="25">
        <v>7.6900076835219196E-7</v>
      </c>
      <c r="BP83" s="25">
        <v>-8.2120366940351601E-6</v>
      </c>
      <c r="BQ83" s="25">
        <v>4.39674085625511E-6</v>
      </c>
      <c r="BR83" s="25">
        <v>-6.6497737176663595E-5</v>
      </c>
      <c r="BS83" s="24">
        <v>1.8902645256098301E-4</v>
      </c>
      <c r="BT83" s="25">
        <v>-7.1264458413119002E-5</v>
      </c>
      <c r="BU83" s="24">
        <v>2.5906419417799198E-4</v>
      </c>
      <c r="BV83" s="24">
        <v>2.10575196556452E-4</v>
      </c>
      <c r="BW83" s="25">
        <v>7.4692576317108398E-5</v>
      </c>
      <c r="BX83" s="25">
        <v>-1.51632033385202E-6</v>
      </c>
      <c r="BY83" s="25">
        <v>-4.0344740321447001E-5</v>
      </c>
      <c r="BZ83" s="24">
        <v>3.4663966805731699E-3</v>
      </c>
      <c r="CA83" s="25">
        <v>-5.6003180889142301E-5</v>
      </c>
      <c r="CB83" s="25">
        <v>2.7400454088376199E-6</v>
      </c>
      <c r="CC83" s="25">
        <v>2.1060578219671099E-6</v>
      </c>
      <c r="CD83" s="24">
        <v>1.54740660309949E-4</v>
      </c>
      <c r="CE83" s="24">
        <v>2.0900727617592801E-4</v>
      </c>
      <c r="CF83" s="24">
        <v>-2.3290300226897401E-4</v>
      </c>
      <c r="CG83" s="24">
        <v>2.29182404221201E-4</v>
      </c>
      <c r="CH83" s="24">
        <v>-4.3097087997528202E-4</v>
      </c>
      <c r="CI83" s="24">
        <v>3.4041497266470901E-4</v>
      </c>
      <c r="CJ83" s="24">
        <v>6.3109343114031995E-4</v>
      </c>
      <c r="CK83" s="26">
        <v>-2.7136036352877401E-3</v>
      </c>
    </row>
    <row r="84" spans="7:89" x14ac:dyDescent="0.25">
      <c r="G84" s="205"/>
      <c r="H84" s="7" t="s">
        <v>33</v>
      </c>
      <c r="I84" s="22">
        <f>I53*I57</f>
        <v>0</v>
      </c>
      <c r="J84" s="23">
        <v>-0.23037716086745499</v>
      </c>
      <c r="L84" s="7" t="str">
        <f t="shared" si="5"/>
        <v>X</v>
      </c>
      <c r="M84" s="7" t="str">
        <f t="shared" si="3"/>
        <v>X</v>
      </c>
      <c r="N84" s="12" t="str">
        <v>Dep_Hyp</v>
      </c>
      <c r="O84" s="128" t="s">
        <v>33</v>
      </c>
      <c r="P84" s="25">
        <v>-8.1066294944409197E-6</v>
      </c>
      <c r="Q84" s="25">
        <v>9.5985353669743404E-5</v>
      </c>
      <c r="R84" s="25">
        <v>-3.7878957222952601E-5</v>
      </c>
      <c r="S84" s="25">
        <v>8.8760338629148103E-5</v>
      </c>
      <c r="T84" s="25">
        <v>1.00982239502688E-6</v>
      </c>
      <c r="U84" s="25">
        <v>-4.0705331956283002E-5</v>
      </c>
      <c r="V84" s="25">
        <v>7.7376015147546994E-5</v>
      </c>
      <c r="W84" s="25">
        <v>7.2474004803740397E-5</v>
      </c>
      <c r="X84" s="25">
        <v>-7.2848816381110694E-5</v>
      </c>
      <c r="Y84" s="25">
        <v>-8.7417681304011898E-5</v>
      </c>
      <c r="Z84" s="24">
        <v>-1.8131578971576599E-4</v>
      </c>
      <c r="AA84" s="25">
        <v>-3.02471500360852E-5</v>
      </c>
      <c r="AB84" s="25">
        <v>-1.7941466694577399E-5</v>
      </c>
      <c r="AC84" s="25">
        <v>8.6281283774596902E-5</v>
      </c>
      <c r="AD84" s="25">
        <v>8.6217326627167497E-5</v>
      </c>
      <c r="AE84" s="25">
        <v>-5.1184306969820199E-5</v>
      </c>
      <c r="AF84" s="25">
        <v>5.0235243716041803E-5</v>
      </c>
      <c r="AG84" s="25">
        <v>3.5525820591163002E-5</v>
      </c>
      <c r="AH84" s="25">
        <v>-8.0871871271852102E-5</v>
      </c>
      <c r="AI84" s="24">
        <v>6.5164239717805197E-4</v>
      </c>
      <c r="AJ84" s="24">
        <v>1.5245692184803E-3</v>
      </c>
      <c r="AK84" s="25">
        <v>0</v>
      </c>
      <c r="AL84" s="24">
        <v>3.1187249263260998E-4</v>
      </c>
      <c r="AM84" s="25">
        <v>8.49848106169941E-5</v>
      </c>
      <c r="AN84" s="24">
        <v>1.3347678872783101E-4</v>
      </c>
      <c r="AO84" s="25">
        <v>-6.8167372604618397E-5</v>
      </c>
      <c r="AP84" s="25">
        <v>0</v>
      </c>
      <c r="AQ84" s="25">
        <v>0</v>
      </c>
      <c r="AR84" s="24">
        <v>1.69392953020414E-4</v>
      </c>
      <c r="AS84" s="24">
        <v>2.0780770210885701E-4</v>
      </c>
      <c r="AT84" s="25">
        <v>0</v>
      </c>
      <c r="AU84" s="24">
        <v>3.57768367893523E-4</v>
      </c>
      <c r="AV84" s="24">
        <v>-3.9438859463379198E-3</v>
      </c>
      <c r="AW84" s="25">
        <v>8.2593136082188595E-5</v>
      </c>
      <c r="AX84" s="25">
        <v>0</v>
      </c>
      <c r="AY84" s="25">
        <v>9.9927945608909203E-5</v>
      </c>
      <c r="AZ84" s="24">
        <v>-3.3236441716196601E-3</v>
      </c>
      <c r="BA84" s="25">
        <v>-7.4477323176963203E-5</v>
      </c>
      <c r="BB84" s="25">
        <v>0</v>
      </c>
      <c r="BC84" s="25">
        <v>0</v>
      </c>
      <c r="BD84" s="25">
        <v>8.0421197148185805E-5</v>
      </c>
      <c r="BE84" s="24">
        <v>1.21972634849358E-4</v>
      </c>
      <c r="BF84" s="25">
        <v>2.8594582779128199E-5</v>
      </c>
      <c r="BG84" s="25">
        <v>0</v>
      </c>
      <c r="BH84" s="25">
        <v>-1.0073008878063E-5</v>
      </c>
      <c r="BI84" s="25">
        <v>2.7349121393700102E-6</v>
      </c>
      <c r="BJ84" s="24">
        <v>-1.2437816589766699E-4</v>
      </c>
      <c r="BK84" s="25">
        <v>-4.9863830623941505E-7</v>
      </c>
      <c r="BL84" s="25">
        <v>7.7493484220527204E-7</v>
      </c>
      <c r="BM84" s="25">
        <v>-2.2599396293716999E-6</v>
      </c>
      <c r="BN84" s="24">
        <v>-1.21773635141502E-4</v>
      </c>
      <c r="BO84" s="25">
        <v>2.2369705634478398E-5</v>
      </c>
      <c r="BP84" s="25">
        <v>-1.2296788034594101E-6</v>
      </c>
      <c r="BQ84" s="25">
        <v>-7.48330227044713E-6</v>
      </c>
      <c r="BR84" s="25">
        <v>-5.6941959630428001E-5</v>
      </c>
      <c r="BS84" s="25">
        <v>5.1817545008250202E-5</v>
      </c>
      <c r="BT84" s="24">
        <v>-1.88915332165454E-3</v>
      </c>
      <c r="BU84" s="24">
        <v>-3.2961001622820702E-4</v>
      </c>
      <c r="BV84" s="24">
        <v>-3.2406649030160002E-4</v>
      </c>
      <c r="BW84" s="24">
        <v>-1.68734939823837E-4</v>
      </c>
      <c r="BX84" s="25">
        <v>4.5664124584863097E-6</v>
      </c>
      <c r="BY84" s="24">
        <v>-2.1124892091048899E-4</v>
      </c>
      <c r="BZ84" s="25">
        <v>-5.6003180889140498E-5</v>
      </c>
      <c r="CA84" s="24">
        <v>5.6890720639471998E-3</v>
      </c>
      <c r="CB84" s="25">
        <v>-3.6782061567519502E-6</v>
      </c>
      <c r="CC84" s="25">
        <v>-1.3116879146883501E-6</v>
      </c>
      <c r="CD84" s="25">
        <v>3.0807603502796798E-7</v>
      </c>
      <c r="CE84" s="24">
        <v>2.2457920949622899E-4</v>
      </c>
      <c r="CF84" s="25">
        <v>-9.6385250287413902E-5</v>
      </c>
      <c r="CG84" s="24">
        <v>-2.8178371358875598E-4</v>
      </c>
      <c r="CH84" s="24">
        <v>-1.3205368272186601E-3</v>
      </c>
      <c r="CI84" s="24">
        <v>1.86334029997799E-4</v>
      </c>
      <c r="CJ84" s="24">
        <v>1.03602577457438E-3</v>
      </c>
      <c r="CK84" s="26">
        <v>2.5393935282184898E-3</v>
      </c>
    </row>
    <row r="85" spans="7:89" x14ac:dyDescent="0.25">
      <c r="G85" s="205"/>
      <c r="H85" s="7" t="s">
        <v>35</v>
      </c>
      <c r="I85" s="22">
        <f>I21*I52</f>
        <v>0</v>
      </c>
      <c r="J85" s="23">
        <v>2.0042259081214101E-2</v>
      </c>
      <c r="L85" s="7" t="str">
        <f t="shared" ref="L85:L94" si="6">IF(H85=O85,"X","")</f>
        <v>X</v>
      </c>
      <c r="M85" s="7" t="str">
        <f t="shared" si="3"/>
        <v>X</v>
      </c>
      <c r="N85" s="12" t="str">
        <v>age_Dem</v>
      </c>
      <c r="O85" s="128" t="s">
        <v>35</v>
      </c>
      <c r="P85" s="25">
        <v>-2.3540526456124202E-6</v>
      </c>
      <c r="Q85" s="25">
        <v>-1.77877714972617E-5</v>
      </c>
      <c r="R85" s="25">
        <v>-9.7292611059588306E-8</v>
      </c>
      <c r="S85" s="25">
        <v>-3.2178141564444501E-6</v>
      </c>
      <c r="T85" s="25">
        <v>-3.81012653362E-7</v>
      </c>
      <c r="U85" s="25">
        <v>-5.7509700844480101E-6</v>
      </c>
      <c r="V85" s="25">
        <v>4.2131677831740503E-6</v>
      </c>
      <c r="W85" s="25">
        <v>5.1823732831564795E-7</v>
      </c>
      <c r="X85" s="25">
        <v>-2.6761401130142998E-6</v>
      </c>
      <c r="Y85" s="25">
        <v>1.35538579498731E-6</v>
      </c>
      <c r="Z85" s="25">
        <v>1.5219065847902301E-7</v>
      </c>
      <c r="AA85" s="25">
        <v>5.1055444968538898E-6</v>
      </c>
      <c r="AB85" s="25">
        <v>2.0802018280206399E-6</v>
      </c>
      <c r="AC85" s="25">
        <v>-1.8812826687648601E-6</v>
      </c>
      <c r="AD85" s="25">
        <v>2.7773786790958902E-6</v>
      </c>
      <c r="AE85" s="25">
        <v>7.7585045252249704E-7</v>
      </c>
      <c r="AF85" s="25">
        <v>1.37927837216221E-6</v>
      </c>
      <c r="AG85" s="25">
        <v>-4.5420002840379798E-6</v>
      </c>
      <c r="AH85" s="25">
        <v>2.1080049687041599E-6</v>
      </c>
      <c r="AI85" s="25">
        <v>3.3734526937583498E-5</v>
      </c>
      <c r="AJ85" s="25">
        <v>-2.18933082415871E-5</v>
      </c>
      <c r="AK85" s="25">
        <v>0</v>
      </c>
      <c r="AL85" s="25">
        <v>-4.4785573547217397E-6</v>
      </c>
      <c r="AM85" s="25">
        <v>7.3367109553380803E-7</v>
      </c>
      <c r="AN85" s="25">
        <v>-1.14003331577611E-5</v>
      </c>
      <c r="AO85" s="25">
        <v>4.0091948304766303E-5</v>
      </c>
      <c r="AP85" s="25">
        <v>0</v>
      </c>
      <c r="AQ85" s="25">
        <v>0</v>
      </c>
      <c r="AR85" s="25">
        <v>4.2777371847556802E-5</v>
      </c>
      <c r="AS85" s="25">
        <v>1.1330707575578401E-5</v>
      </c>
      <c r="AT85" s="25">
        <v>0</v>
      </c>
      <c r="AU85" s="24">
        <v>-5.0015196066177496E-4</v>
      </c>
      <c r="AV85" s="25">
        <v>5.0095515434196501E-6</v>
      </c>
      <c r="AW85" s="25">
        <v>2.2097762534228898E-6</v>
      </c>
      <c r="AX85" s="25">
        <v>0</v>
      </c>
      <c r="AY85" s="25">
        <v>2.6507347174817901E-6</v>
      </c>
      <c r="AZ85" s="25">
        <v>8.1852156429543894E-5</v>
      </c>
      <c r="BA85" s="25">
        <v>7.17960119533336E-6</v>
      </c>
      <c r="BB85" s="25">
        <v>0</v>
      </c>
      <c r="BC85" s="25">
        <v>0</v>
      </c>
      <c r="BD85" s="25">
        <v>5.18092261108719E-6</v>
      </c>
      <c r="BE85" s="25">
        <v>1.5932027087055699E-6</v>
      </c>
      <c r="BF85" s="25">
        <v>9.2850200559612395E-7</v>
      </c>
      <c r="BG85" s="25">
        <v>0</v>
      </c>
      <c r="BH85" s="25">
        <v>-5.7092692306182401E-6</v>
      </c>
      <c r="BI85" s="25">
        <v>-4.7857356796731702E-7</v>
      </c>
      <c r="BJ85" s="25">
        <v>-2.40186652545427E-6</v>
      </c>
      <c r="BK85" s="25">
        <v>1.7855821394915501E-7</v>
      </c>
      <c r="BL85" s="25">
        <v>5.10965122945218E-7</v>
      </c>
      <c r="BM85" s="25">
        <v>2.36930497726261E-7</v>
      </c>
      <c r="BN85" s="25">
        <v>4.3064510773792798E-6</v>
      </c>
      <c r="BO85" s="25">
        <v>-1.03203224806343E-6</v>
      </c>
      <c r="BP85" s="25">
        <v>-5.4965410701976199E-7</v>
      </c>
      <c r="BQ85" s="25">
        <v>-3.40340352511952E-7</v>
      </c>
      <c r="BR85" s="25">
        <v>7.1979506851995204E-6</v>
      </c>
      <c r="BS85" s="25">
        <v>3.1651434703853303E-5</v>
      </c>
      <c r="BT85" s="25">
        <v>2.8390517873711099E-6</v>
      </c>
      <c r="BU85" s="25">
        <v>7.4548381464153098E-6</v>
      </c>
      <c r="BV85" s="25">
        <v>-1.0380535688953401E-6</v>
      </c>
      <c r="BW85" s="25">
        <v>-2.0325673268227499E-6</v>
      </c>
      <c r="BX85" s="25">
        <v>-8.8294568781676896E-8</v>
      </c>
      <c r="BY85" s="25">
        <v>-3.0383187056200499E-5</v>
      </c>
      <c r="BZ85" s="25">
        <v>2.7400454088369901E-6</v>
      </c>
      <c r="CA85" s="25">
        <v>-3.67820615675194E-6</v>
      </c>
      <c r="CB85" s="25">
        <v>6.6456685497867097E-6</v>
      </c>
      <c r="CC85" s="25">
        <v>2.2452307950085799E-7</v>
      </c>
      <c r="CD85" s="25">
        <v>1.3335455552112199E-6</v>
      </c>
      <c r="CE85" s="25">
        <v>-6.8726658265088599E-6</v>
      </c>
      <c r="CF85" s="25">
        <v>-7.0623277683601602E-6</v>
      </c>
      <c r="CG85" s="25">
        <v>-1.0331337494387999E-7</v>
      </c>
      <c r="CH85" s="25">
        <v>-3.50801907601313E-5</v>
      </c>
      <c r="CI85" s="25">
        <v>1.07844617174228E-5</v>
      </c>
      <c r="CJ85" s="25">
        <v>-2.3180552192351501E-5</v>
      </c>
      <c r="CK85" s="27">
        <v>3.2008053659319903E-5</v>
      </c>
    </row>
    <row r="86" spans="7:89" x14ac:dyDescent="0.25">
      <c r="G86" s="205"/>
      <c r="H86" s="7" t="s">
        <v>381</v>
      </c>
      <c r="I86" s="22">
        <f>I21*I22</f>
        <v>0</v>
      </c>
      <c r="J86" s="23">
        <v>-8.3567766685354299E-3</v>
      </c>
      <c r="L86" s="7" t="str">
        <f t="shared" si="6"/>
        <v>X</v>
      </c>
      <c r="M86" s="7" t="str">
        <f t="shared" ref="M86:M94" si="7">IF(N86=O86,"X","")</f>
        <v>X</v>
      </c>
      <c r="N86" s="12" t="str">
        <v>age_IMD2</v>
      </c>
      <c r="O86" s="128" t="s">
        <v>381</v>
      </c>
      <c r="P86" s="25">
        <v>-8.7917340674190493E-6</v>
      </c>
      <c r="Q86" s="24">
        <v>-8.36794044390336E-4</v>
      </c>
      <c r="R86" s="25">
        <v>1.3649451057254201E-6</v>
      </c>
      <c r="S86" s="25">
        <v>1.78162390983685E-6</v>
      </c>
      <c r="T86" s="25">
        <v>2.76317901394541E-6</v>
      </c>
      <c r="U86" s="25">
        <v>4.25244665666693E-6</v>
      </c>
      <c r="V86" s="25">
        <v>-5.3691646791192596E-7</v>
      </c>
      <c r="W86" s="25">
        <v>4.2986463581764103E-6</v>
      </c>
      <c r="X86" s="25">
        <v>9.5065017172825896E-7</v>
      </c>
      <c r="Y86" s="25">
        <v>3.8481788972477002E-6</v>
      </c>
      <c r="Z86" s="25">
        <v>-5.5669278940464902E-7</v>
      </c>
      <c r="AA86" s="25">
        <v>-1.9262026680625498E-6</v>
      </c>
      <c r="AB86" s="25">
        <v>5.4340967882088802E-7</v>
      </c>
      <c r="AC86" s="25">
        <v>-2.7655413323210501E-6</v>
      </c>
      <c r="AD86" s="25">
        <v>3.2611196928202798E-7</v>
      </c>
      <c r="AE86" s="25">
        <v>3.7446463313754699E-6</v>
      </c>
      <c r="AF86" s="25">
        <v>2.81170775414501E-6</v>
      </c>
      <c r="AG86" s="25">
        <v>-1.76020716888295E-6</v>
      </c>
      <c r="AH86" s="25">
        <v>-6.8718898118157501E-6</v>
      </c>
      <c r="AI86" s="25">
        <v>-4.10048451672671E-5</v>
      </c>
      <c r="AJ86" s="25">
        <v>8.8602028540602597E-5</v>
      </c>
      <c r="AK86" s="25">
        <v>0</v>
      </c>
      <c r="AL86" s="25">
        <v>1.2138874660357699E-5</v>
      </c>
      <c r="AM86" s="25">
        <v>1.56070409713684E-6</v>
      </c>
      <c r="AN86" s="25">
        <v>8.2023886857898192E-6</v>
      </c>
      <c r="AO86" s="25">
        <v>-1.33706835270316E-5</v>
      </c>
      <c r="AP86" s="25">
        <v>0</v>
      </c>
      <c r="AQ86" s="25">
        <v>0</v>
      </c>
      <c r="AR86" s="25">
        <v>3.9569202602504299E-5</v>
      </c>
      <c r="AS86" s="25">
        <v>1.62415005728624E-6</v>
      </c>
      <c r="AT86" s="25">
        <v>0</v>
      </c>
      <c r="AU86" s="25">
        <v>-1.84010606995022E-5</v>
      </c>
      <c r="AV86" s="25">
        <v>4.09298518115301E-7</v>
      </c>
      <c r="AW86" s="25">
        <v>-5.0683829091572398E-7</v>
      </c>
      <c r="AX86" s="25">
        <v>0</v>
      </c>
      <c r="AY86" s="25">
        <v>5.1405974099069601E-5</v>
      </c>
      <c r="AZ86" s="25">
        <v>3.1225476993024501E-6</v>
      </c>
      <c r="BA86" s="25">
        <v>-1.2213908273378401E-6</v>
      </c>
      <c r="BB86" s="25">
        <v>0</v>
      </c>
      <c r="BC86" s="25">
        <v>0</v>
      </c>
      <c r="BD86" s="25">
        <v>-8.1555433597088797E-6</v>
      </c>
      <c r="BE86" s="25">
        <v>9.8318815541219491E-7</v>
      </c>
      <c r="BF86" s="25">
        <v>3.7901910678998201E-6</v>
      </c>
      <c r="BG86" s="25">
        <v>0</v>
      </c>
      <c r="BH86" s="25">
        <v>8.0979621524020901E-6</v>
      </c>
      <c r="BI86" s="25">
        <v>1.3306699098439001E-7</v>
      </c>
      <c r="BJ86" s="25">
        <v>4.6701061184203301E-8</v>
      </c>
      <c r="BK86" s="25">
        <v>-6.9375480333872105E-7</v>
      </c>
      <c r="BL86" s="25">
        <v>9.1550444078399808E-6</v>
      </c>
      <c r="BM86" s="25">
        <v>-1.1900785415766101E-6</v>
      </c>
      <c r="BN86" s="25">
        <v>-9.6278874250131699E-6</v>
      </c>
      <c r="BO86" s="25">
        <v>-3.0788606607659701E-8</v>
      </c>
      <c r="BP86" s="25">
        <v>-5.6884892864473405E-7</v>
      </c>
      <c r="BQ86" s="25">
        <v>5.4728390572526899E-7</v>
      </c>
      <c r="BR86" s="25">
        <v>1.2726864608285301E-6</v>
      </c>
      <c r="BS86" s="25">
        <v>1.2193866716097301E-5</v>
      </c>
      <c r="BT86" s="25">
        <v>-6.1026109046056798E-6</v>
      </c>
      <c r="BU86" s="25">
        <v>-1.26107891307619E-5</v>
      </c>
      <c r="BV86" s="25">
        <v>-2.76879512346934E-6</v>
      </c>
      <c r="BW86" s="25">
        <v>5.6618772198904997E-6</v>
      </c>
      <c r="BX86" s="25">
        <v>-4.1560248361797401E-8</v>
      </c>
      <c r="BY86" s="25">
        <v>4.19805226260549E-6</v>
      </c>
      <c r="BZ86" s="25">
        <v>2.1060578219672001E-6</v>
      </c>
      <c r="CA86" s="25">
        <v>-1.31168791468832E-6</v>
      </c>
      <c r="CB86" s="25">
        <v>2.2452307950091001E-7</v>
      </c>
      <c r="CC86" s="25">
        <v>1.0750850483147501E-5</v>
      </c>
      <c r="CD86" s="25">
        <v>2.8067861981194999E-6</v>
      </c>
      <c r="CE86" s="25">
        <v>3.39677543093883E-6</v>
      </c>
      <c r="CF86" s="25">
        <v>2.48955040192758E-7</v>
      </c>
      <c r="CG86" s="25">
        <v>1.60011998715302E-6</v>
      </c>
      <c r="CH86" s="25">
        <v>5.0166719103096697E-5</v>
      </c>
      <c r="CI86" s="25">
        <v>-2.6063374725777501E-6</v>
      </c>
      <c r="CJ86" s="25">
        <v>-1.7294895794413701E-5</v>
      </c>
      <c r="CK86" s="27">
        <v>1.09563337253639E-5</v>
      </c>
    </row>
    <row r="87" spans="7:89" x14ac:dyDescent="0.25">
      <c r="G87" s="205"/>
      <c r="H87" s="7" t="s">
        <v>37</v>
      </c>
      <c r="I87" s="22">
        <f>I32*I55</f>
        <v>0</v>
      </c>
      <c r="J87" s="23">
        <v>0.62112107411385997</v>
      </c>
      <c r="L87" s="7" t="str">
        <f t="shared" si="6"/>
        <v>X</v>
      </c>
      <c r="M87" s="7" t="str">
        <f t="shared" si="7"/>
        <v>X</v>
      </c>
      <c r="N87" s="12" t="str">
        <v>BP2_Hem</v>
      </c>
      <c r="O87" s="128" t="s">
        <v>37</v>
      </c>
      <c r="P87" s="25">
        <v>4.55684144351483E-7</v>
      </c>
      <c r="Q87" s="24">
        <v>-2.4626478231513699E-4</v>
      </c>
      <c r="R87" s="25">
        <v>9.6499252457262302E-5</v>
      </c>
      <c r="S87" s="25">
        <v>-5.48048271755719E-5</v>
      </c>
      <c r="T87" s="25">
        <v>-2.0500916826853101E-5</v>
      </c>
      <c r="U87" s="24">
        <v>-1.2216724611221601E-4</v>
      </c>
      <c r="V87" s="25">
        <v>6.5192733928902499E-6</v>
      </c>
      <c r="W87" s="24">
        <v>-2.56170519873377E-4</v>
      </c>
      <c r="X87" s="24">
        <v>1.2425364607105199E-4</v>
      </c>
      <c r="Y87" s="25">
        <v>-8.3406492896789594E-5</v>
      </c>
      <c r="Z87" s="24">
        <v>1.3080538038310301E-4</v>
      </c>
      <c r="AA87" s="24">
        <v>-4.3099141230491897E-4</v>
      </c>
      <c r="AB87" s="24">
        <v>1.24340361519008E-4</v>
      </c>
      <c r="AC87" s="25">
        <v>-2.1605988894661E-5</v>
      </c>
      <c r="AD87" s="25">
        <v>7.0403609575907299E-5</v>
      </c>
      <c r="AE87" s="25">
        <v>-5.6493374465168701E-5</v>
      </c>
      <c r="AF87" s="25">
        <v>-2.9148825334654399E-5</v>
      </c>
      <c r="AG87" s="25">
        <v>-4.1698494253364698E-6</v>
      </c>
      <c r="AH87" s="25">
        <v>-8.1592956028899899E-5</v>
      </c>
      <c r="AI87" s="24">
        <v>-1.0622394200848399E-3</v>
      </c>
      <c r="AJ87" s="25">
        <v>2.3694776571804299E-5</v>
      </c>
      <c r="AK87" s="25">
        <v>0</v>
      </c>
      <c r="AL87" s="24">
        <v>-6.0091265703165E-4</v>
      </c>
      <c r="AM87" s="24">
        <v>1.1263376559169E-4</v>
      </c>
      <c r="AN87" s="24">
        <v>-3.0855795857016801E-4</v>
      </c>
      <c r="AO87" s="25">
        <v>-3.3840400225246703E-5</v>
      </c>
      <c r="AP87" s="25">
        <v>0</v>
      </c>
      <c r="AQ87" s="25">
        <v>0</v>
      </c>
      <c r="AR87" s="24">
        <v>2.4816664641622401E-4</v>
      </c>
      <c r="AS87" s="24">
        <v>1.7591408298365499E-4</v>
      </c>
      <c r="AT87" s="25">
        <v>0</v>
      </c>
      <c r="AU87" s="24">
        <v>-1.4620819057595299E-4</v>
      </c>
      <c r="AV87" s="25">
        <v>-6.9442357982905001E-5</v>
      </c>
      <c r="AW87" s="25">
        <v>3.2541901113906203E-5</v>
      </c>
      <c r="AX87" s="25">
        <v>0</v>
      </c>
      <c r="AY87" s="25">
        <v>-9.4746863671346399E-5</v>
      </c>
      <c r="AZ87" s="24">
        <v>-4.7974140767184799E-4</v>
      </c>
      <c r="BA87" s="24">
        <v>-1.5588906014311299E-4</v>
      </c>
      <c r="BB87" s="25">
        <v>0</v>
      </c>
      <c r="BC87" s="25">
        <v>0</v>
      </c>
      <c r="BD87" s="24">
        <v>-7.06283059289088E-4</v>
      </c>
      <c r="BE87" s="24">
        <v>2.50661029794383E-4</v>
      </c>
      <c r="BF87" s="25">
        <v>6.6315853980295405E-5</v>
      </c>
      <c r="BG87" s="25">
        <v>0</v>
      </c>
      <c r="BH87" s="24">
        <v>-7.1250498117494E-4</v>
      </c>
      <c r="BI87" s="25">
        <v>6.97737429288383E-7</v>
      </c>
      <c r="BJ87" s="24">
        <v>1.2735168791390899E-4</v>
      </c>
      <c r="BK87" s="25">
        <v>-2.5324752989876401E-7</v>
      </c>
      <c r="BL87" s="24">
        <v>1.0577249077328E-4</v>
      </c>
      <c r="BM87" s="25">
        <v>1.5255216813141499E-6</v>
      </c>
      <c r="BN87" s="25">
        <v>-1.0492079183037099E-5</v>
      </c>
      <c r="BO87" s="25">
        <v>6.2546671628777596E-6</v>
      </c>
      <c r="BP87" s="25">
        <v>-1.65688436774198E-6</v>
      </c>
      <c r="BQ87" s="25">
        <v>1.6595167447677698E-5</v>
      </c>
      <c r="BR87" s="25">
        <v>4.6893123617741802E-5</v>
      </c>
      <c r="BS87" s="24">
        <v>-4.5833163820652102E-4</v>
      </c>
      <c r="BT87" s="24">
        <v>-1.9508677363191899E-4</v>
      </c>
      <c r="BU87" s="24">
        <v>6.8763255938462703E-4</v>
      </c>
      <c r="BV87" s="24">
        <v>-4.7399962866481602E-4</v>
      </c>
      <c r="BW87" s="24">
        <v>-2.1584345719546E-4</v>
      </c>
      <c r="BX87" s="25">
        <v>5.26811439055066E-7</v>
      </c>
      <c r="BY87" s="24">
        <v>1.5800391559906701E-4</v>
      </c>
      <c r="BZ87" s="24">
        <v>1.5474066030995E-4</v>
      </c>
      <c r="CA87" s="25">
        <v>3.0807603503371599E-7</v>
      </c>
      <c r="CB87" s="25">
        <v>1.33354555521071E-6</v>
      </c>
      <c r="CC87" s="25">
        <v>2.8067861981195601E-6</v>
      </c>
      <c r="CD87" s="24">
        <v>6.4207425095615302E-3</v>
      </c>
      <c r="CE87" s="24">
        <v>-5.3260455847495801E-3</v>
      </c>
      <c r="CF87" s="24">
        <v>-1.7498907851856401E-4</v>
      </c>
      <c r="CG87" s="25">
        <v>-8.5664904435716907E-6</v>
      </c>
      <c r="CH87" s="24">
        <v>-2.58882718449275E-4</v>
      </c>
      <c r="CI87" s="25">
        <v>-4.6191274953933101E-5</v>
      </c>
      <c r="CJ87" s="24">
        <v>3.7280882463822199E-4</v>
      </c>
      <c r="CK87" s="26">
        <v>-2.8050374016787603E-4</v>
      </c>
    </row>
    <row r="88" spans="7:89" x14ac:dyDescent="0.25">
      <c r="G88" s="205"/>
      <c r="H88" s="7" t="s">
        <v>39</v>
      </c>
      <c r="I88" s="22">
        <f>I55*I62</f>
        <v>0</v>
      </c>
      <c r="J88" s="23">
        <v>6.6223763485638703</v>
      </c>
      <c r="L88" s="7" t="str">
        <f t="shared" si="6"/>
        <v>X</v>
      </c>
      <c r="M88" s="7" t="str">
        <f t="shared" si="7"/>
        <v>X</v>
      </c>
      <c r="N88" s="12" t="str">
        <v>Hem_PuF</v>
      </c>
      <c r="O88" s="128" t="s">
        <v>39</v>
      </c>
      <c r="P88" s="25">
        <v>3.2231356336684599E-6</v>
      </c>
      <c r="Q88" s="24">
        <v>1.2232894149111001E-3</v>
      </c>
      <c r="R88" s="24">
        <v>-2.8695125223037799E-4</v>
      </c>
      <c r="S88" s="24">
        <v>3.75943400628735E-4</v>
      </c>
      <c r="T88" s="24">
        <v>-3.5090018810917398E-4</v>
      </c>
      <c r="U88" s="24">
        <v>4.9507780833980201E-4</v>
      </c>
      <c r="V88" s="24">
        <v>-8.4193073844655896E-4</v>
      </c>
      <c r="W88" s="24">
        <v>1.35915354668956E-3</v>
      </c>
      <c r="X88" s="24">
        <v>-5.3112136567571298E-4</v>
      </c>
      <c r="Y88" s="24">
        <v>-3.2148956921147201E-4</v>
      </c>
      <c r="Z88" s="24">
        <v>1.14095878237747E-3</v>
      </c>
      <c r="AA88" s="24">
        <v>-1.2745052241505599E-4</v>
      </c>
      <c r="AB88" s="24">
        <v>4.0257917696572899E-4</v>
      </c>
      <c r="AC88" s="24">
        <v>1.2790684937400999E-4</v>
      </c>
      <c r="AD88" s="24">
        <v>-8.6681873109565298E-4</v>
      </c>
      <c r="AE88" s="24">
        <v>4.0433629537374297E-4</v>
      </c>
      <c r="AF88" s="24">
        <v>4.1304564880295398E-4</v>
      </c>
      <c r="AG88" s="25">
        <v>-9.3191951980844601E-5</v>
      </c>
      <c r="AH88" s="24">
        <v>1.51509287173559E-4</v>
      </c>
      <c r="AI88" s="24">
        <v>1.29953987715819E-3</v>
      </c>
      <c r="AJ88" s="24">
        <v>5.6676862817179295E-4</v>
      </c>
      <c r="AK88" s="25">
        <v>0</v>
      </c>
      <c r="AL88" s="24">
        <v>1.2798492778603801E-4</v>
      </c>
      <c r="AM88" s="25">
        <v>-7.7580372768612594E-5</v>
      </c>
      <c r="AN88" s="24">
        <v>3.7671677210523102E-4</v>
      </c>
      <c r="AO88" s="24">
        <v>4.69601067450063E-4</v>
      </c>
      <c r="AP88" s="25">
        <v>0</v>
      </c>
      <c r="AQ88" s="25">
        <v>0</v>
      </c>
      <c r="AR88" s="24">
        <v>7.1930149678599102E-4</v>
      </c>
      <c r="AS88" s="24">
        <v>-7.4965104211611598E-4</v>
      </c>
      <c r="AT88" s="25">
        <v>0</v>
      </c>
      <c r="AU88" s="25">
        <v>6.6364857979104704E-5</v>
      </c>
      <c r="AV88" s="24">
        <v>2.8942872425831201E-4</v>
      </c>
      <c r="AW88" s="25">
        <v>4.4930141760060899E-6</v>
      </c>
      <c r="AX88" s="25">
        <v>0</v>
      </c>
      <c r="AY88" s="24">
        <v>1.31147188496986E-3</v>
      </c>
      <c r="AZ88" s="24">
        <v>2.6023963560656098E-4</v>
      </c>
      <c r="BA88" s="24">
        <v>7.2536253995559403E-4</v>
      </c>
      <c r="BB88" s="25">
        <v>0</v>
      </c>
      <c r="BC88" s="25">
        <v>0</v>
      </c>
      <c r="BD88" s="24">
        <v>-5.7030053894331601E-4</v>
      </c>
      <c r="BE88" s="24">
        <v>-4.5402593981481401E-2</v>
      </c>
      <c r="BF88" s="24">
        <v>1.25351522918583E-3</v>
      </c>
      <c r="BG88" s="25">
        <v>0</v>
      </c>
      <c r="BH88" s="24">
        <v>-3.73041099331187E-4</v>
      </c>
      <c r="BI88" s="25">
        <v>-7.8487788715518897E-6</v>
      </c>
      <c r="BJ88" s="24">
        <v>-1.09976690130085E-3</v>
      </c>
      <c r="BK88" s="25">
        <v>-2.23062150041606E-5</v>
      </c>
      <c r="BL88" s="24">
        <v>5.4564128102766905E-4</v>
      </c>
      <c r="BM88" s="25">
        <v>-7.9797121528006596E-6</v>
      </c>
      <c r="BN88" s="24">
        <v>1.3804517536057501E-3</v>
      </c>
      <c r="BO88" s="25">
        <v>-2.81054816821259E-7</v>
      </c>
      <c r="BP88" s="25">
        <v>-4.6992263640207796E-6</v>
      </c>
      <c r="BQ88" s="25">
        <v>-1.5571235322451301E-5</v>
      </c>
      <c r="BR88" s="24">
        <v>2.4316749224766499E-4</v>
      </c>
      <c r="BS88" s="24">
        <v>-3.1954053724375197E-4</v>
      </c>
      <c r="BT88" s="25">
        <v>-2.27675702204479E-5</v>
      </c>
      <c r="BU88" s="24">
        <v>1.6877781039485E-3</v>
      </c>
      <c r="BV88" s="24">
        <v>3.6194615883823801E-4</v>
      </c>
      <c r="BW88" s="24">
        <v>3.1571003657307001E-4</v>
      </c>
      <c r="BX88" s="25">
        <v>-2.4664040322723999E-6</v>
      </c>
      <c r="BY88" s="24">
        <v>1.87536983381543E-4</v>
      </c>
      <c r="BZ88" s="24">
        <v>2.09007276175925E-4</v>
      </c>
      <c r="CA88" s="24">
        <v>2.2457920949623401E-4</v>
      </c>
      <c r="CB88" s="25">
        <v>-6.8726658265107598E-6</v>
      </c>
      <c r="CC88" s="25">
        <v>3.39677543093878E-6</v>
      </c>
      <c r="CD88" s="24">
        <v>-5.3260455847495896E-3</v>
      </c>
      <c r="CE88" s="24">
        <v>2.05547470380424</v>
      </c>
      <c r="CF88" s="24">
        <v>7.9197130007375104E-4</v>
      </c>
      <c r="CG88" s="24">
        <v>3.7770050236018402E-4</v>
      </c>
      <c r="CH88" s="24">
        <v>-4.3108379497041601E-4</v>
      </c>
      <c r="CI88" s="24">
        <v>-1.54477812465755E-3</v>
      </c>
      <c r="CJ88" s="24">
        <v>-1.45013196190481E-3</v>
      </c>
      <c r="CK88" s="26">
        <v>4.3790181853301399E-2</v>
      </c>
    </row>
    <row r="89" spans="7:89" x14ac:dyDescent="0.25">
      <c r="G89" s="205"/>
      <c r="H89" s="7" t="s">
        <v>41</v>
      </c>
      <c r="I89" s="22">
        <f>I32*I40</f>
        <v>0</v>
      </c>
      <c r="J89" s="23">
        <v>0.383228878113621</v>
      </c>
      <c r="L89" s="7" t="str">
        <f t="shared" si="6"/>
        <v>X</v>
      </c>
      <c r="M89" s="7" t="str">
        <f t="shared" si="7"/>
        <v>X</v>
      </c>
      <c r="N89" s="12" t="str">
        <v>BP2_AF</v>
      </c>
      <c r="O89" s="128" t="s">
        <v>41</v>
      </c>
      <c r="P89" s="25">
        <v>2.0134339470141698E-5</v>
      </c>
      <c r="Q89" s="25">
        <v>-6.4444955002146206E-5</v>
      </c>
      <c r="R89" s="25">
        <v>8.9572193243132896E-5</v>
      </c>
      <c r="S89" s="25">
        <v>-9.7726098005259201E-5</v>
      </c>
      <c r="T89" s="24">
        <v>1.82295877958087E-4</v>
      </c>
      <c r="U89" s="25">
        <v>3.8442549003396403E-5</v>
      </c>
      <c r="V89" s="25">
        <v>4.76312924496134E-5</v>
      </c>
      <c r="W89" s="25">
        <v>-4.2470846735737599E-6</v>
      </c>
      <c r="X89" s="25">
        <v>-2.77436894783443E-5</v>
      </c>
      <c r="Y89" s="24">
        <v>-2.3801221500352801E-4</v>
      </c>
      <c r="Z89" s="24">
        <v>1.16075163865302E-4</v>
      </c>
      <c r="AA89" s="24">
        <v>-2.0685325253424298E-3</v>
      </c>
      <c r="AB89" s="25">
        <v>2.1262691746670799E-5</v>
      </c>
      <c r="AC89" s="25">
        <v>4.6225435823877E-5</v>
      </c>
      <c r="AD89" s="25">
        <v>4.72184207472325E-5</v>
      </c>
      <c r="AE89" s="25">
        <v>-3.2111267959306197E-5</v>
      </c>
      <c r="AF89" s="25">
        <v>-3.0924456154623599E-6</v>
      </c>
      <c r="AG89" s="24">
        <v>1.13910652539575E-4</v>
      </c>
      <c r="AH89" s="25">
        <v>-6.5290431054652596E-6</v>
      </c>
      <c r="AI89" s="24">
        <v>-8.0864852624596608E-3</v>
      </c>
      <c r="AJ89" s="24">
        <v>6.4247582275308299E-4</v>
      </c>
      <c r="AK89" s="25">
        <v>0</v>
      </c>
      <c r="AL89" s="25">
        <v>-5.9140157335585498E-5</v>
      </c>
      <c r="AM89" s="25">
        <v>1.00843315417142E-5</v>
      </c>
      <c r="AN89" s="25">
        <v>-8.8535989367017801E-5</v>
      </c>
      <c r="AO89" s="24">
        <v>2.3835307925004301E-4</v>
      </c>
      <c r="AP89" s="25">
        <v>0</v>
      </c>
      <c r="AQ89" s="25">
        <v>0</v>
      </c>
      <c r="AR89" s="25">
        <v>-8.5918069103957202E-5</v>
      </c>
      <c r="AS89" s="24">
        <v>2.1973673443241901E-4</v>
      </c>
      <c r="AT89" s="25">
        <v>0</v>
      </c>
      <c r="AU89" s="24">
        <v>4.9644430586261602E-4</v>
      </c>
      <c r="AV89" s="25">
        <v>9.9253271501349702E-5</v>
      </c>
      <c r="AW89" s="24">
        <v>-2.626162545634E-4</v>
      </c>
      <c r="AX89" s="25">
        <v>0</v>
      </c>
      <c r="AY89" s="24">
        <v>8.2875510427924998E-4</v>
      </c>
      <c r="AZ89" s="24">
        <v>1.1938623236403001E-3</v>
      </c>
      <c r="BA89" s="25">
        <v>2.02563770753552E-5</v>
      </c>
      <c r="BB89" s="25">
        <v>0</v>
      </c>
      <c r="BC89" s="25">
        <v>0</v>
      </c>
      <c r="BD89" s="24">
        <v>1.5684594223731499E-4</v>
      </c>
      <c r="BE89" s="24">
        <v>-4.0472823172207803E-4</v>
      </c>
      <c r="BF89" s="25">
        <v>2.9408579117470101E-5</v>
      </c>
      <c r="BG89" s="25">
        <v>0</v>
      </c>
      <c r="BH89" s="25">
        <v>-5.8679490563903598E-5</v>
      </c>
      <c r="BI89" s="25">
        <v>-3.9910313641165596E-6</v>
      </c>
      <c r="BJ89" s="25">
        <v>5.8683199499344799E-5</v>
      </c>
      <c r="BK89" s="25">
        <v>-1.0068438547031999E-5</v>
      </c>
      <c r="BL89" s="24">
        <v>-4.0208617904671502E-4</v>
      </c>
      <c r="BM89" s="25">
        <v>-1.51815928780771E-5</v>
      </c>
      <c r="BN89" s="24">
        <v>-2.27390518392927E-4</v>
      </c>
      <c r="BO89" s="25">
        <v>-1.5800199843583201E-5</v>
      </c>
      <c r="BP89" s="25">
        <v>-2.98616098871634E-8</v>
      </c>
      <c r="BQ89" s="25">
        <v>-1.5396420563447101E-5</v>
      </c>
      <c r="BR89" s="25">
        <v>-2.6853861091652201E-5</v>
      </c>
      <c r="BS89" s="24">
        <v>-6.0966937002724601E-4</v>
      </c>
      <c r="BT89" s="24">
        <v>5.4812532876839196E-4</v>
      </c>
      <c r="BU89" s="24">
        <v>5.49358311603149E-4</v>
      </c>
      <c r="BV89" s="24">
        <v>1.97687858026134E-4</v>
      </c>
      <c r="BW89" s="24">
        <v>1.8582071036334801E-4</v>
      </c>
      <c r="BX89" s="25">
        <v>6.2481995484532704E-6</v>
      </c>
      <c r="BY89" s="24">
        <v>2.5160263962344098E-4</v>
      </c>
      <c r="BZ89" s="24">
        <v>-2.3290300226898501E-4</v>
      </c>
      <c r="CA89" s="25">
        <v>-9.6385250287419201E-5</v>
      </c>
      <c r="CB89" s="25">
        <v>-7.0623277683606701E-6</v>
      </c>
      <c r="CC89" s="25">
        <v>2.4895504019379498E-7</v>
      </c>
      <c r="CD89" s="24">
        <v>-1.7498907851856699E-4</v>
      </c>
      <c r="CE89" s="24">
        <v>7.9197130007375603E-4</v>
      </c>
      <c r="CF89" s="24">
        <v>1.1307269156348099E-2</v>
      </c>
      <c r="CG89" s="25">
        <v>3.4834006766432702E-5</v>
      </c>
      <c r="CH89" s="24">
        <v>-1.0718831105831399E-3</v>
      </c>
      <c r="CI89" s="24">
        <v>-8.4892341174203502E-4</v>
      </c>
      <c r="CJ89" s="24">
        <v>-9.7151883392842099E-4</v>
      </c>
      <c r="CK89" s="26">
        <v>1.1339420311689799E-3</v>
      </c>
    </row>
    <row r="90" spans="7:89" x14ac:dyDescent="0.25">
      <c r="G90" s="205"/>
      <c r="H90" s="7" t="s">
        <v>43</v>
      </c>
      <c r="I90" s="22">
        <f>I49*I61</f>
        <v>0</v>
      </c>
      <c r="J90" s="23">
        <v>-0.23028016681531799</v>
      </c>
      <c r="L90" s="7" t="str">
        <f t="shared" si="6"/>
        <v>X</v>
      </c>
      <c r="M90" s="7" t="str">
        <f t="shared" si="7"/>
        <v>X</v>
      </c>
      <c r="N90" s="12" t="str">
        <v>COP_MVD</v>
      </c>
      <c r="O90" s="128" t="s">
        <v>43</v>
      </c>
      <c r="P90" s="25">
        <v>1.03309977885439E-6</v>
      </c>
      <c r="Q90" s="24">
        <v>-1.6422440558824499E-4</v>
      </c>
      <c r="R90" s="25">
        <v>2.84348659755711E-5</v>
      </c>
      <c r="S90" s="25">
        <v>4.70819011145404E-5</v>
      </c>
      <c r="T90" s="24">
        <v>-2.03467283913913E-4</v>
      </c>
      <c r="U90" s="24">
        <v>-1.1836835991492299E-4</v>
      </c>
      <c r="V90" s="24">
        <v>-1.0199604607455899E-4</v>
      </c>
      <c r="W90" s="24">
        <v>1.4771843428555001E-4</v>
      </c>
      <c r="X90" s="24">
        <v>-2.2274016479618199E-4</v>
      </c>
      <c r="Y90" s="25">
        <v>-3.3268010026591198E-5</v>
      </c>
      <c r="Z90" s="25">
        <v>-9.49021432153875E-5</v>
      </c>
      <c r="AA90" s="25">
        <v>4.3682161657201E-6</v>
      </c>
      <c r="AB90" s="25">
        <v>2.95693281795638E-5</v>
      </c>
      <c r="AC90" s="25">
        <v>6.7667328185975996E-5</v>
      </c>
      <c r="AD90" s="24">
        <v>1.2552443471773299E-4</v>
      </c>
      <c r="AE90" s="25">
        <v>-8.1396161787145304E-5</v>
      </c>
      <c r="AF90" s="24">
        <v>-1.24041665178046E-4</v>
      </c>
      <c r="AG90" s="25">
        <v>9.1797976047732301E-6</v>
      </c>
      <c r="AH90" s="25">
        <v>1.5515639451328801E-5</v>
      </c>
      <c r="AI90" s="24">
        <v>-1.58786963203752E-3</v>
      </c>
      <c r="AJ90" s="24">
        <v>-1.3958731982851101E-3</v>
      </c>
      <c r="AK90" s="25">
        <v>0</v>
      </c>
      <c r="AL90" s="24">
        <v>1.8683324445648201E-4</v>
      </c>
      <c r="AM90" s="25">
        <v>-2.8665252665144301E-5</v>
      </c>
      <c r="AN90" s="24">
        <v>-1.5757943307760701E-4</v>
      </c>
      <c r="AO90" s="24">
        <v>-6.7762781790367695E-4</v>
      </c>
      <c r="AP90" s="25">
        <v>0</v>
      </c>
      <c r="AQ90" s="25">
        <v>0</v>
      </c>
      <c r="AR90" s="24">
        <v>1.2826301916406199E-3</v>
      </c>
      <c r="AS90" s="24">
        <v>-2.8744170095596302E-4</v>
      </c>
      <c r="AT90" s="25">
        <v>0</v>
      </c>
      <c r="AU90" s="25">
        <v>3.3483335743028097E-5</v>
      </c>
      <c r="AV90" s="25">
        <v>5.8243445441412703E-5</v>
      </c>
      <c r="AW90" s="24">
        <v>3.8327465848847199E-4</v>
      </c>
      <c r="AX90" s="25">
        <v>0</v>
      </c>
      <c r="AY90" s="24">
        <v>-9.6662691124434295E-4</v>
      </c>
      <c r="AZ90" s="24">
        <v>5.6896973958070398E-4</v>
      </c>
      <c r="BA90" s="25">
        <v>3.2950262787156999E-5</v>
      </c>
      <c r="BB90" s="25">
        <v>0</v>
      </c>
      <c r="BC90" s="25">
        <v>0</v>
      </c>
      <c r="BD90" s="24">
        <v>-2.0512826429910898E-3</v>
      </c>
      <c r="BE90" s="24">
        <v>8.4776561512639101E-4</v>
      </c>
      <c r="BF90" s="25">
        <v>8.0007765311714793E-5</v>
      </c>
      <c r="BG90" s="25">
        <v>0</v>
      </c>
      <c r="BH90" s="24">
        <v>2.38565807143293E-4</v>
      </c>
      <c r="BI90" s="25">
        <v>9.2471125347783808E-6</v>
      </c>
      <c r="BJ90" s="24">
        <v>-1.3441948440553E-4</v>
      </c>
      <c r="BK90" s="25">
        <v>1.4304923680295899E-5</v>
      </c>
      <c r="BL90" s="25">
        <v>6.7140804226076302E-5</v>
      </c>
      <c r="BM90" s="25">
        <v>2.9501744344633999E-5</v>
      </c>
      <c r="BN90" s="25">
        <v>-8.8699661377977503E-5</v>
      </c>
      <c r="BO90" s="25">
        <v>-3.8912966686642099E-6</v>
      </c>
      <c r="BP90" s="25">
        <v>-4.6416064303834397E-5</v>
      </c>
      <c r="BQ90" s="25">
        <v>1.9662163837139201E-5</v>
      </c>
      <c r="BR90" s="24">
        <v>-3.79566719100217E-4</v>
      </c>
      <c r="BS90" s="24">
        <v>5.09245844411209E-4</v>
      </c>
      <c r="BT90" s="24">
        <v>-1.14471707422511E-3</v>
      </c>
      <c r="BU90" s="24">
        <v>-1.5578388209267001E-4</v>
      </c>
      <c r="BV90" s="24">
        <v>-5.0807580687686098E-4</v>
      </c>
      <c r="BW90" s="24">
        <v>5.0365610240371398E-4</v>
      </c>
      <c r="BX90" s="25">
        <v>1.69543235115153E-6</v>
      </c>
      <c r="BY90" s="24">
        <v>-1.8330290958274399E-4</v>
      </c>
      <c r="BZ90" s="24">
        <v>2.2918240422120301E-4</v>
      </c>
      <c r="CA90" s="24">
        <v>-2.8178371358875002E-4</v>
      </c>
      <c r="CB90" s="25">
        <v>-1.03313374943854E-7</v>
      </c>
      <c r="CC90" s="25">
        <v>1.6001199871526399E-6</v>
      </c>
      <c r="CD90" s="25">
        <v>-8.5664904435671794E-6</v>
      </c>
      <c r="CE90" s="24">
        <v>3.77700502360189E-4</v>
      </c>
      <c r="CF90" s="25">
        <v>3.4834006766442799E-5</v>
      </c>
      <c r="CG90" s="24">
        <v>7.4930279936168201E-3</v>
      </c>
      <c r="CH90" s="24">
        <v>-3.7336346523777299E-4</v>
      </c>
      <c r="CI90" s="24">
        <v>5.4257872842171503E-4</v>
      </c>
      <c r="CJ90" s="24">
        <v>5.9462443235906205E-4</v>
      </c>
      <c r="CK90" s="26">
        <v>5.8014628152158396E-4</v>
      </c>
    </row>
    <row r="91" spans="7:89" x14ac:dyDescent="0.25">
      <c r="G91" s="205"/>
      <c r="H91" s="7" t="s">
        <v>44</v>
      </c>
      <c r="I91" s="22">
        <f>I42*I60</f>
        <v>0</v>
      </c>
      <c r="J91" s="23">
        <v>5.6861736796435203</v>
      </c>
      <c r="L91" s="7" t="str">
        <f t="shared" si="6"/>
        <v>X</v>
      </c>
      <c r="M91" s="7" t="str">
        <f t="shared" si="7"/>
        <v>X</v>
      </c>
      <c r="N91" s="12" t="str">
        <v>AID_MLD</v>
      </c>
      <c r="O91" s="128" t="s">
        <v>44</v>
      </c>
      <c r="P91" s="25">
        <v>6.9641215428508101E-5</v>
      </c>
      <c r="Q91" s="24">
        <v>-3.9182683729505801E-3</v>
      </c>
      <c r="R91" s="25">
        <v>5.8382608864991598E-5</v>
      </c>
      <c r="S91" s="24">
        <v>-1.13344153930962E-3</v>
      </c>
      <c r="T91" s="24">
        <v>1.2788093442351899E-3</v>
      </c>
      <c r="U91" s="24">
        <v>4.7955842905011102E-4</v>
      </c>
      <c r="V91" s="24">
        <v>3.6414099537180499E-4</v>
      </c>
      <c r="W91" s="25">
        <v>3.31205383045573E-6</v>
      </c>
      <c r="X91" s="25">
        <v>9.6975760428408704E-5</v>
      </c>
      <c r="Y91" s="25">
        <v>5.4705479615916298E-6</v>
      </c>
      <c r="Z91" s="24">
        <v>7.3044910848524996E-4</v>
      </c>
      <c r="AA91" s="24">
        <v>1.3349817665760399E-3</v>
      </c>
      <c r="AB91" s="24">
        <v>-1.3993617217037199E-4</v>
      </c>
      <c r="AC91" s="25">
        <v>-2.4325268350583899E-5</v>
      </c>
      <c r="AD91" s="24">
        <v>-1.5723400045771101E-4</v>
      </c>
      <c r="AE91" s="24">
        <v>-1.7110823236929701E-3</v>
      </c>
      <c r="AF91" s="24">
        <v>5.8497883437354096E-4</v>
      </c>
      <c r="AG91" s="25">
        <v>-7.8303839372993907E-5</v>
      </c>
      <c r="AH91" s="24">
        <v>2.04313284992829E-4</v>
      </c>
      <c r="AI91" s="25">
        <v>4.64261472009997E-5</v>
      </c>
      <c r="AJ91" s="24">
        <v>4.6194981200422501E-3</v>
      </c>
      <c r="AK91" s="25">
        <v>0</v>
      </c>
      <c r="AL91" s="24">
        <v>7.9808000117162199E-4</v>
      </c>
      <c r="AM91" s="24">
        <v>1.9234854475333999E-4</v>
      </c>
      <c r="AN91" s="25">
        <v>3.04474665750438E-5</v>
      </c>
      <c r="AO91" s="24">
        <v>5.4302291964254601E-3</v>
      </c>
      <c r="AP91" s="25">
        <v>0</v>
      </c>
      <c r="AQ91" s="25">
        <v>0</v>
      </c>
      <c r="AR91" s="24">
        <v>3.2421213214366201E-3</v>
      </c>
      <c r="AS91" s="24">
        <v>-3.3390794037145598E-4</v>
      </c>
      <c r="AT91" s="25">
        <v>0</v>
      </c>
      <c r="AU91" s="24">
        <v>2.7894048749892899E-3</v>
      </c>
      <c r="AV91" s="24">
        <v>1.2566052298325599E-3</v>
      </c>
      <c r="AW91" s="24">
        <v>9.4857403710047904E-4</v>
      </c>
      <c r="AX91" s="25">
        <v>0</v>
      </c>
      <c r="AY91" s="24">
        <v>1.13660937535522E-3</v>
      </c>
      <c r="AZ91" s="24">
        <v>5.6360701747285701E-3</v>
      </c>
      <c r="BA91" s="25">
        <v>8.8676250556386202E-5</v>
      </c>
      <c r="BB91" s="25">
        <v>0</v>
      </c>
      <c r="BC91" s="25">
        <v>0</v>
      </c>
      <c r="BD91" s="24">
        <v>2.7980650535488599E-4</v>
      </c>
      <c r="BE91" s="24">
        <v>-2.1745396536513399E-4</v>
      </c>
      <c r="BF91" s="25">
        <v>-3.8116051535432198E-5</v>
      </c>
      <c r="BG91" s="25">
        <v>0</v>
      </c>
      <c r="BH91" s="25">
        <v>7.8533499756430997E-5</v>
      </c>
      <c r="BI91" s="25">
        <v>-5.4947808851554597E-5</v>
      </c>
      <c r="BJ91" s="24">
        <v>-1.0480723681818801E-3</v>
      </c>
      <c r="BK91" s="25">
        <v>-1.4063003323030099E-5</v>
      </c>
      <c r="BL91" s="25">
        <v>6.0722596481000103E-5</v>
      </c>
      <c r="BM91" s="25">
        <v>-4.3374724975936802E-5</v>
      </c>
      <c r="BN91" s="24">
        <v>-1.60638234580663E-4</v>
      </c>
      <c r="BO91" s="25">
        <v>-5.7232229397512301E-5</v>
      </c>
      <c r="BP91" s="25">
        <v>-3.3425169124965903E-5</v>
      </c>
      <c r="BQ91" s="25">
        <v>8.5696413011685992E-6</v>
      </c>
      <c r="BR91" s="24">
        <v>-2.7088258689160802E-4</v>
      </c>
      <c r="BS91" s="24">
        <v>5.5664235562403401E-4</v>
      </c>
      <c r="BT91" s="24">
        <v>-1.3180881263769001E-3</v>
      </c>
      <c r="BU91" s="24">
        <v>-7.23616956275282E-4</v>
      </c>
      <c r="BV91" s="24">
        <v>-1.06856595398227E-3</v>
      </c>
      <c r="BW91" s="24">
        <v>-6.2286674271648003E-4</v>
      </c>
      <c r="BX91" s="25">
        <v>8.1685361340187006E-8</v>
      </c>
      <c r="BY91" s="25">
        <v>-1.1594553488862E-5</v>
      </c>
      <c r="BZ91" s="24">
        <v>-4.3097087997527199E-4</v>
      </c>
      <c r="CA91" s="24">
        <v>-1.3205368272187E-3</v>
      </c>
      <c r="CB91" s="25">
        <v>-3.5080190760128203E-5</v>
      </c>
      <c r="CC91" s="25">
        <v>5.0166719103096697E-5</v>
      </c>
      <c r="CD91" s="24">
        <v>-2.5888271844928497E-4</v>
      </c>
      <c r="CE91" s="24">
        <v>-4.31083794970403E-4</v>
      </c>
      <c r="CF91" s="24">
        <v>-1.07188311058318E-3</v>
      </c>
      <c r="CG91" s="24">
        <v>-3.7336346523774198E-4</v>
      </c>
      <c r="CH91" s="24">
        <v>1.00934601428466</v>
      </c>
      <c r="CI91" s="24">
        <v>-5.31089360275136E-4</v>
      </c>
      <c r="CJ91" s="24">
        <v>3.0586419304538901E-4</v>
      </c>
      <c r="CK91" s="26">
        <v>1.2133796400689699E-3</v>
      </c>
    </row>
    <row r="92" spans="7:89" x14ac:dyDescent="0.25">
      <c r="G92" s="205"/>
      <c r="H92" s="7" t="s">
        <v>46</v>
      </c>
      <c r="I92" s="22">
        <f>I29*I31</f>
        <v>0</v>
      </c>
      <c r="J92" s="23">
        <v>0.89055579082295</v>
      </c>
      <c r="L92" s="7" t="str">
        <f t="shared" si="6"/>
        <v>X</v>
      </c>
      <c r="M92" s="7" t="str">
        <f t="shared" si="7"/>
        <v>X</v>
      </c>
      <c r="N92" s="12" t="str">
        <v>BMI4_BP1</v>
      </c>
      <c r="O92" s="128" t="s">
        <v>46</v>
      </c>
      <c r="P92" s="25">
        <v>-9.0163566717537905E-6</v>
      </c>
      <c r="Q92" s="25">
        <v>5.6673419675962498E-5</v>
      </c>
      <c r="R92" s="24">
        <v>1.4966577251017201E-4</v>
      </c>
      <c r="S92" s="25">
        <v>7.9741909761686796E-5</v>
      </c>
      <c r="T92" s="24">
        <v>-4.57618558587912E-4</v>
      </c>
      <c r="U92" s="25">
        <v>-1.5592243100516001E-5</v>
      </c>
      <c r="V92" s="25">
        <v>-2.9848664489085198E-5</v>
      </c>
      <c r="W92" s="24">
        <v>-1.29631780493841E-4</v>
      </c>
      <c r="X92" s="24">
        <v>-2.9830803258889399E-3</v>
      </c>
      <c r="Y92" s="24">
        <v>-1.62893355366853E-3</v>
      </c>
      <c r="Z92" s="24">
        <v>-4.7018916844984698E-3</v>
      </c>
      <c r="AA92" s="24">
        <v>1.89094741559441E-4</v>
      </c>
      <c r="AB92" s="25">
        <v>2.11165819552702E-5</v>
      </c>
      <c r="AC92" s="25">
        <v>-2.0064162339501E-5</v>
      </c>
      <c r="AD92" s="25">
        <v>-9.7257738174372506E-5</v>
      </c>
      <c r="AE92" s="24">
        <v>2.8700409562320103E-4</v>
      </c>
      <c r="AF92" s="24">
        <v>-1.66159660105115E-4</v>
      </c>
      <c r="AG92" s="24">
        <v>2.0831396830996401E-4</v>
      </c>
      <c r="AH92" s="24">
        <v>-2.9837919256085798E-4</v>
      </c>
      <c r="AI92" s="24">
        <v>2.93199224155944E-3</v>
      </c>
      <c r="AJ92" s="25">
        <v>4.0047350703953601E-5</v>
      </c>
      <c r="AK92" s="25">
        <v>0</v>
      </c>
      <c r="AL92" s="25">
        <v>-9.0571010586722495E-5</v>
      </c>
      <c r="AM92" s="25">
        <v>-6.3139949990610706E-5</v>
      </c>
      <c r="AN92" s="25">
        <v>6.8103252388468396E-5</v>
      </c>
      <c r="AO92" s="24">
        <v>-1.07753871173222E-4</v>
      </c>
      <c r="AP92" s="25">
        <v>0</v>
      </c>
      <c r="AQ92" s="25">
        <v>0</v>
      </c>
      <c r="AR92" s="25">
        <v>9.7810464416088404E-5</v>
      </c>
      <c r="AS92" s="24">
        <v>2.1882643335438301E-4</v>
      </c>
      <c r="AT92" s="25">
        <v>0</v>
      </c>
      <c r="AU92" s="24">
        <v>-5.8737340505701601E-4</v>
      </c>
      <c r="AV92" s="24">
        <v>-3.9496715840325902E-4</v>
      </c>
      <c r="AW92" s="24">
        <v>4.2909285711800602E-4</v>
      </c>
      <c r="AX92" s="25">
        <v>0</v>
      </c>
      <c r="AY92" s="24">
        <v>-3.5744758745160499E-4</v>
      </c>
      <c r="AZ92" s="24">
        <v>4.1719597222466902E-4</v>
      </c>
      <c r="BA92" s="25">
        <v>-7.4564503743600801E-5</v>
      </c>
      <c r="BB92" s="25">
        <v>0</v>
      </c>
      <c r="BC92" s="25">
        <v>0</v>
      </c>
      <c r="BD92" s="24">
        <v>-1.0507085548277E-4</v>
      </c>
      <c r="BE92" s="24">
        <v>1.0352971298267001E-3</v>
      </c>
      <c r="BF92" s="24">
        <v>-4.3702811283292199E-4</v>
      </c>
      <c r="BG92" s="25">
        <v>0</v>
      </c>
      <c r="BH92" s="24">
        <v>2.4062012436327999E-4</v>
      </c>
      <c r="BI92" s="25">
        <v>5.57804472353743E-6</v>
      </c>
      <c r="BJ92" s="24">
        <v>-2.3852867847416799E-4</v>
      </c>
      <c r="BK92" s="25">
        <v>6.8938790098588098E-6</v>
      </c>
      <c r="BL92" s="24">
        <v>1.66140806829313E-4</v>
      </c>
      <c r="BM92" s="25">
        <v>1.00605880856291E-5</v>
      </c>
      <c r="BN92" s="24">
        <v>1.3602670997605299E-4</v>
      </c>
      <c r="BO92" s="25">
        <v>-4.5728700683103301E-6</v>
      </c>
      <c r="BP92" s="25">
        <v>-5.9588768242714198E-8</v>
      </c>
      <c r="BQ92" s="25">
        <v>-2.2773181055558899E-5</v>
      </c>
      <c r="BR92" s="24">
        <v>-6.7612015370170598E-4</v>
      </c>
      <c r="BS92" s="24">
        <v>1.4524316479556699E-3</v>
      </c>
      <c r="BT92" s="24">
        <v>-2.8939081069012098E-4</v>
      </c>
      <c r="BU92" s="24">
        <v>-3.0547445150961103E-4</v>
      </c>
      <c r="BV92" s="24">
        <v>-1.7210550994202801E-4</v>
      </c>
      <c r="BW92" s="25">
        <v>-7.1491716045309306E-5</v>
      </c>
      <c r="BX92" s="25">
        <v>-8.4406704057890496E-7</v>
      </c>
      <c r="BY92" s="25">
        <v>-9.9460661249955006E-5</v>
      </c>
      <c r="BZ92" s="24">
        <v>3.4041497266469898E-4</v>
      </c>
      <c r="CA92" s="24">
        <v>1.8633402999780201E-4</v>
      </c>
      <c r="CB92" s="25">
        <v>1.0784461717419E-5</v>
      </c>
      <c r="CC92" s="25">
        <v>-2.6063374725783798E-6</v>
      </c>
      <c r="CD92" s="25">
        <v>-4.6191274953946301E-5</v>
      </c>
      <c r="CE92" s="24">
        <v>-1.54477812465755E-3</v>
      </c>
      <c r="CF92" s="24">
        <v>-8.4892341174192996E-4</v>
      </c>
      <c r="CG92" s="24">
        <v>5.4257872842172804E-4</v>
      </c>
      <c r="CH92" s="24">
        <v>-5.3108936027515205E-4</v>
      </c>
      <c r="CI92" s="24">
        <v>9.2363790803951198E-2</v>
      </c>
      <c r="CJ92" s="24">
        <v>1.20001887668327E-3</v>
      </c>
      <c r="CK92" s="26">
        <v>1.79227961171295E-3</v>
      </c>
    </row>
    <row r="93" spans="7:89" x14ac:dyDescent="0.25">
      <c r="G93" s="205"/>
      <c r="H93" s="7" t="s">
        <v>48</v>
      </c>
      <c r="I93" s="22">
        <f>I26*I60</f>
        <v>0</v>
      </c>
      <c r="J93" s="23">
        <v>1.3137481164673299</v>
      </c>
      <c r="L93" s="7" t="str">
        <f t="shared" si="6"/>
        <v>X</v>
      </c>
      <c r="M93" s="7" t="str">
        <f t="shared" si="7"/>
        <v>X</v>
      </c>
      <c r="N93" s="12" t="str">
        <v>BMI1_MLD</v>
      </c>
      <c r="O93" s="128" t="s">
        <v>48</v>
      </c>
      <c r="P93" s="25">
        <v>4.2684180804393003E-5</v>
      </c>
      <c r="Q93" s="24">
        <v>1.3326328991158801E-3</v>
      </c>
      <c r="R93" s="24">
        <v>1.0644088271462E-4</v>
      </c>
      <c r="S93" s="24">
        <v>-9.8530371617841809E-4</v>
      </c>
      <c r="T93" s="24">
        <v>7.2309817515448199E-4</v>
      </c>
      <c r="U93" s="24">
        <v>-2.9726173932040998E-3</v>
      </c>
      <c r="V93" s="25">
        <v>-1.8444967879832299E-5</v>
      </c>
      <c r="W93" s="25">
        <v>1.6886713405668099E-6</v>
      </c>
      <c r="X93" s="24">
        <v>-2.13253448022477E-4</v>
      </c>
      <c r="Y93" s="24">
        <v>1.51707878291126E-4</v>
      </c>
      <c r="Z93" s="24">
        <v>-9.3991570388426797E-4</v>
      </c>
      <c r="AA93" s="24">
        <v>-2.8015765925477599E-4</v>
      </c>
      <c r="AB93" s="24">
        <v>2.7240130986288402E-4</v>
      </c>
      <c r="AC93" s="24">
        <v>-1.6470082117517101E-4</v>
      </c>
      <c r="AD93" s="24">
        <v>1.15831162807778E-4</v>
      </c>
      <c r="AE93" s="24">
        <v>-1.19549429651234E-4</v>
      </c>
      <c r="AF93" s="24">
        <v>-5.5721440483079096E-4</v>
      </c>
      <c r="AG93" s="24">
        <v>2.6402107962364402E-4</v>
      </c>
      <c r="AH93" s="24">
        <v>1.11992858632424E-4</v>
      </c>
      <c r="AI93" s="24">
        <v>5.2093784858408499E-3</v>
      </c>
      <c r="AJ93" s="24">
        <v>1.17096636885669E-3</v>
      </c>
      <c r="AK93" s="25">
        <v>0</v>
      </c>
      <c r="AL93" s="24">
        <v>6.3814523781455701E-4</v>
      </c>
      <c r="AM93" s="24">
        <v>-3.9885805383998801E-4</v>
      </c>
      <c r="AN93" s="24">
        <v>3.3178632108958503E-4</v>
      </c>
      <c r="AO93" s="24">
        <v>-3.3906781355361198E-4</v>
      </c>
      <c r="AP93" s="25">
        <v>0</v>
      </c>
      <c r="AQ93" s="25">
        <v>0</v>
      </c>
      <c r="AR93" s="24">
        <v>-5.5918171582231902E-4</v>
      </c>
      <c r="AS93" s="24">
        <v>-5.2564164621142202E-4</v>
      </c>
      <c r="AT93" s="25">
        <v>0</v>
      </c>
      <c r="AU93" s="24">
        <v>1.8350403150382401E-3</v>
      </c>
      <c r="AV93" s="24">
        <v>-6.6602680928651899E-4</v>
      </c>
      <c r="AW93" s="24">
        <v>5.2107677387844796E-4</v>
      </c>
      <c r="AX93" s="25">
        <v>0</v>
      </c>
      <c r="AY93" s="24">
        <v>1.9424091971563301E-3</v>
      </c>
      <c r="AZ93" s="24">
        <v>1.0210199411929499E-3</v>
      </c>
      <c r="BA93" s="24">
        <v>1.1215712608999199E-4</v>
      </c>
      <c r="BB93" s="25">
        <v>0</v>
      </c>
      <c r="BC93" s="25">
        <v>0</v>
      </c>
      <c r="BD93" s="24">
        <v>-1.06869951352127E-4</v>
      </c>
      <c r="BE93" s="24">
        <v>9.7183714071048105E-4</v>
      </c>
      <c r="BF93" s="25">
        <v>3.0132374451831001E-5</v>
      </c>
      <c r="BG93" s="25">
        <v>0</v>
      </c>
      <c r="BH93" s="25">
        <v>4.5868387126492899E-5</v>
      </c>
      <c r="BI93" s="25">
        <v>1.7828069949715001E-6</v>
      </c>
      <c r="BJ93" s="25">
        <v>4.1696772122908203E-6</v>
      </c>
      <c r="BK93" s="25">
        <v>-2.36338464918325E-5</v>
      </c>
      <c r="BL93" s="24">
        <v>1.5726438797620699E-3</v>
      </c>
      <c r="BM93" s="25">
        <v>-1.4235847119098E-5</v>
      </c>
      <c r="BN93" s="24">
        <v>-7.0965186707018003E-4</v>
      </c>
      <c r="BO93" s="25">
        <v>-1.83043654363877E-5</v>
      </c>
      <c r="BP93" s="25">
        <v>1.2291050463014301E-5</v>
      </c>
      <c r="BQ93" s="25">
        <v>-5.9751673289178998E-5</v>
      </c>
      <c r="BR93" s="24">
        <v>-7.8541547172290092E-3</v>
      </c>
      <c r="BS93" s="24">
        <v>-5.9879118776091803E-4</v>
      </c>
      <c r="BT93" s="24">
        <v>9.6319543116616996E-4</v>
      </c>
      <c r="BU93" s="24">
        <v>-1.03747236363582E-3</v>
      </c>
      <c r="BV93" s="25">
        <v>4.6082767087164503E-5</v>
      </c>
      <c r="BW93" s="25">
        <v>4.7056751432754302E-5</v>
      </c>
      <c r="BX93" s="25">
        <v>-1.08528811059386E-6</v>
      </c>
      <c r="BY93" s="24">
        <v>-6.7126407245082299E-4</v>
      </c>
      <c r="BZ93" s="24">
        <v>6.3109343114031897E-4</v>
      </c>
      <c r="CA93" s="24">
        <v>1.03602577457437E-3</v>
      </c>
      <c r="CB93" s="25">
        <v>-2.3180552192351501E-5</v>
      </c>
      <c r="CC93" s="25">
        <v>-1.72948957944134E-5</v>
      </c>
      <c r="CD93" s="24">
        <v>3.72808824638224E-4</v>
      </c>
      <c r="CE93" s="24">
        <v>-1.45013196190484E-3</v>
      </c>
      <c r="CF93" s="24">
        <v>-9.7151883392847195E-4</v>
      </c>
      <c r="CG93" s="24">
        <v>5.9462443235905099E-4</v>
      </c>
      <c r="CH93" s="24">
        <v>3.0586419304542999E-4</v>
      </c>
      <c r="CI93" s="24">
        <v>1.2000188766832099E-3</v>
      </c>
      <c r="CJ93" s="24">
        <v>0.155706592282991</v>
      </c>
      <c r="CK93" s="26">
        <v>-1.64008225894277E-3</v>
      </c>
    </row>
    <row r="94" spans="7:89" x14ac:dyDescent="0.25">
      <c r="G94" s="206"/>
      <c r="H94" s="55" t="s">
        <v>50</v>
      </c>
      <c r="I94" s="28">
        <f>I28*I51</f>
        <v>0</v>
      </c>
      <c r="J94" s="29">
        <v>3.4562286088977499</v>
      </c>
      <c r="K94" s="19"/>
      <c r="L94" s="19" t="str">
        <f t="shared" si="6"/>
        <v>X</v>
      </c>
      <c r="M94" s="19" t="str">
        <f t="shared" si="7"/>
        <v>X</v>
      </c>
      <c r="N94" s="44" t="str">
        <v>BMI3_CyF</v>
      </c>
      <c r="O94" s="129" t="s">
        <v>50</v>
      </c>
      <c r="P94" s="31">
        <v>-1.55493716560448E-5</v>
      </c>
      <c r="Q94" s="30">
        <v>-1.64271707812025E-3</v>
      </c>
      <c r="R94" s="30">
        <v>8.1036586696870598E-4</v>
      </c>
      <c r="S94" s="30">
        <v>4.7174750813597103E-4</v>
      </c>
      <c r="T94" s="31">
        <v>-5.6450348528774702E-6</v>
      </c>
      <c r="U94" s="30">
        <v>2.7254348758871602E-4</v>
      </c>
      <c r="V94" s="30">
        <v>-1.6751258694708201E-4</v>
      </c>
      <c r="W94" s="30">
        <v>1.84674369158169E-4</v>
      </c>
      <c r="X94" s="30">
        <v>-5.5974868301153797E-3</v>
      </c>
      <c r="Y94" s="30">
        <v>4.6272952268362998E-3</v>
      </c>
      <c r="Z94" s="30">
        <v>5.9445906964683396E-4</v>
      </c>
      <c r="AA94" s="31">
        <v>9.2096281389610499E-5</v>
      </c>
      <c r="AB94" s="30">
        <v>-8.7967053567476001E-4</v>
      </c>
      <c r="AC94" s="30">
        <v>9.8128236162850989E-4</v>
      </c>
      <c r="AD94" s="30">
        <v>4.4591319373303698E-4</v>
      </c>
      <c r="AE94" s="30">
        <v>-2.37665342100784E-3</v>
      </c>
      <c r="AF94" s="30">
        <v>2.55683740654986E-4</v>
      </c>
      <c r="AG94" s="30">
        <v>3.6760989134372699E-4</v>
      </c>
      <c r="AH94" s="30">
        <v>4.5748648726374298E-4</v>
      </c>
      <c r="AI94" s="30">
        <v>5.0889230795523699E-4</v>
      </c>
      <c r="AJ94" s="30">
        <v>3.7626489217266398E-3</v>
      </c>
      <c r="AK94" s="31">
        <v>0</v>
      </c>
      <c r="AL94" s="30">
        <v>-2.1983402123048601E-4</v>
      </c>
      <c r="AM94" s="30">
        <v>4.2289235604240499E-4</v>
      </c>
      <c r="AN94" s="30">
        <v>-1.9482847093152899E-4</v>
      </c>
      <c r="AO94" s="30">
        <v>2.25372808911812E-3</v>
      </c>
      <c r="AP94" s="31">
        <v>0</v>
      </c>
      <c r="AQ94" s="31">
        <v>0</v>
      </c>
      <c r="AR94" s="30">
        <v>-6.0092477806588801E-3</v>
      </c>
      <c r="AS94" s="31">
        <v>1.9793298216049899E-5</v>
      </c>
      <c r="AT94" s="31">
        <v>0</v>
      </c>
      <c r="AU94" s="30">
        <v>-3.0461006332076798E-3</v>
      </c>
      <c r="AV94" s="30">
        <v>-2.42281906075983E-3</v>
      </c>
      <c r="AW94" s="30">
        <v>7.8898773399829205E-4</v>
      </c>
      <c r="AX94" s="31">
        <v>0</v>
      </c>
      <c r="AY94" s="30">
        <v>4.6149350197865896E-3</v>
      </c>
      <c r="AZ94" s="30">
        <v>5.0820384306090897E-3</v>
      </c>
      <c r="BA94" s="30">
        <v>9.5771446954762E-4</v>
      </c>
      <c r="BB94" s="31">
        <v>0</v>
      </c>
      <c r="BC94" s="31">
        <v>0</v>
      </c>
      <c r="BD94" s="30">
        <v>2.35049843574586E-4</v>
      </c>
      <c r="BE94" s="30">
        <v>-4.4659388357810498E-2</v>
      </c>
      <c r="BF94" s="30">
        <v>1.01864447722051E-3</v>
      </c>
      <c r="BG94" s="31">
        <v>0</v>
      </c>
      <c r="BH94" s="31">
        <v>5.7539032638653599E-5</v>
      </c>
      <c r="BI94" s="31">
        <v>-1.17607377954995E-5</v>
      </c>
      <c r="BJ94" s="30">
        <v>-1.5115403278654601E-3</v>
      </c>
      <c r="BK94" s="31">
        <v>-4.4363674876304501E-5</v>
      </c>
      <c r="BL94" s="30">
        <v>-1.3770417302302199E-3</v>
      </c>
      <c r="BM94" s="31">
        <v>-1.02912419005455E-5</v>
      </c>
      <c r="BN94" s="30">
        <v>-3.0579067911346502E-4</v>
      </c>
      <c r="BO94" s="31">
        <v>-5.0041747624946703E-5</v>
      </c>
      <c r="BP94" s="31">
        <v>5.8074005185436302E-5</v>
      </c>
      <c r="BQ94" s="31">
        <v>-1.47396182682692E-5</v>
      </c>
      <c r="BR94" s="30">
        <v>-4.4416560203417203E-4</v>
      </c>
      <c r="BS94" s="30">
        <v>8.0935560186987403E-4</v>
      </c>
      <c r="BT94" s="30">
        <v>-3.0384514608474702E-3</v>
      </c>
      <c r="BU94" s="30">
        <v>1.7084792907276099E-3</v>
      </c>
      <c r="BV94" s="30">
        <v>-1.2751168748792101E-3</v>
      </c>
      <c r="BW94" s="30">
        <v>1.4490609942299699E-3</v>
      </c>
      <c r="BX94" s="31">
        <v>9.1513962932598292E-6</v>
      </c>
      <c r="BY94" s="30">
        <v>3.24249922743201E-4</v>
      </c>
      <c r="BZ94" s="30">
        <v>-2.7136036352877601E-3</v>
      </c>
      <c r="CA94" s="30">
        <v>2.53939352821843E-3</v>
      </c>
      <c r="CB94" s="31">
        <v>3.20080536593156E-5</v>
      </c>
      <c r="CC94" s="31">
        <v>1.09563337253616E-5</v>
      </c>
      <c r="CD94" s="30">
        <v>-2.80503740167904E-4</v>
      </c>
      <c r="CE94" s="30">
        <v>4.3790181853301399E-2</v>
      </c>
      <c r="CF94" s="30">
        <v>1.13394203116888E-3</v>
      </c>
      <c r="CG94" s="30">
        <v>5.8014628152155403E-4</v>
      </c>
      <c r="CH94" s="30">
        <v>1.21337964006903E-3</v>
      </c>
      <c r="CI94" s="30">
        <v>1.7922796117129699E-3</v>
      </c>
      <c r="CJ94" s="30">
        <v>-1.6400822589427099E-3</v>
      </c>
      <c r="CK94" s="32">
        <v>1.06514045853603</v>
      </c>
    </row>
  </sheetData>
  <sheetProtection sheet="1" objects="1" scenarios="1"/>
  <mergeCells count="9">
    <mergeCell ref="G37:G39"/>
    <mergeCell ref="G40:G65"/>
    <mergeCell ref="G66:G94"/>
    <mergeCell ref="B19:E19"/>
    <mergeCell ref="B3:E3"/>
    <mergeCell ref="G22:G25"/>
    <mergeCell ref="G26:G30"/>
    <mergeCell ref="G31:G34"/>
    <mergeCell ref="G35:G36"/>
  </mergeCells>
  <hyperlinks>
    <hyperlink ref="A1" location="TableOfContents!A1" display="TableOfContents" xr:uid="{6709493F-3FAD-4B23-836C-5813449A3D54}"/>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9D431-7D7B-496F-942A-535EED2B4E4F}">
  <sheetPr>
    <tabColor theme="0" tint="-0.14999847407452621"/>
  </sheetPr>
  <dimension ref="A1:CN114"/>
  <sheetViews>
    <sheetView zoomScale="45" zoomScaleNormal="45" workbookViewId="0">
      <selection activeCell="B72" sqref="B1:B1048576"/>
    </sheetView>
  </sheetViews>
  <sheetFormatPr defaultColWidth="9" defaultRowHeight="15" x14ac:dyDescent="0.25"/>
  <cols>
    <col min="1" max="1" width="9" style="7"/>
    <col min="2" max="2" width="57.140625" style="7" bestFit="1" customWidth="1"/>
    <col min="3" max="4" width="11.5703125" style="7" customWidth="1"/>
    <col min="5" max="5" width="11.7109375" style="7" bestFit="1" customWidth="1"/>
    <col min="6" max="6" width="11.7109375" style="7" customWidth="1"/>
    <col min="7" max="7" width="20.7109375" style="12" bestFit="1" customWidth="1"/>
    <col min="8" max="8" width="24.85546875" style="7" bestFit="1" customWidth="1"/>
    <col min="9" max="9" width="15.7109375" style="7" bestFit="1" customWidth="1"/>
    <col min="10" max="10" width="16.5703125" style="7" bestFit="1" customWidth="1"/>
    <col min="11" max="11" width="9" style="7" customWidth="1"/>
    <col min="12" max="14" width="9" style="7"/>
    <col min="15" max="15" width="13.28515625" style="7" customWidth="1"/>
    <col min="16" max="16" width="14.7109375" style="7" customWidth="1"/>
    <col min="17" max="16384" width="9" style="7"/>
  </cols>
  <sheetData>
    <row r="1" spans="1:5" x14ac:dyDescent="0.25">
      <c r="A1" s="11" t="s">
        <v>338</v>
      </c>
    </row>
    <row r="3" spans="1:5" ht="15.75" thickBot="1" x14ac:dyDescent="0.3">
      <c r="B3" s="226" t="s">
        <v>295</v>
      </c>
      <c r="C3" s="227"/>
      <c r="D3" s="227"/>
      <c r="E3" s="228"/>
    </row>
    <row r="4" spans="1:5" ht="15.75" x14ac:dyDescent="0.25">
      <c r="B4" s="17" t="s">
        <v>103</v>
      </c>
      <c r="C4" s="2">
        <f>IF(C39="","",EXP(SUMPRODUCT(I20:I96,J20:J96)))</f>
        <v>2.6342467587562739</v>
      </c>
      <c r="E4" s="14"/>
    </row>
    <row r="5" spans="1:5" ht="15.75" x14ac:dyDescent="0.25">
      <c r="B5" s="17" t="s">
        <v>104</v>
      </c>
      <c r="C5" s="2">
        <f>IF(C39="","",EXP(YEARFRAC(DATE(2010,1,1),C19)*J20)*0.000116452019146916)</f>
        <v>3.078493153687454E-4</v>
      </c>
      <c r="E5" s="14"/>
    </row>
    <row r="6" spans="1:5" ht="15.75" x14ac:dyDescent="0.25">
      <c r="B6" s="17" t="s">
        <v>105</v>
      </c>
      <c r="C6" s="3">
        <f>IF(C39="","",C5*C4)</f>
        <v>8.1095106119545557E-4</v>
      </c>
      <c r="D6" s="41" t="s">
        <v>271</v>
      </c>
      <c r="E6" s="42" t="s">
        <v>272</v>
      </c>
    </row>
    <row r="7" spans="1:5" ht="15.75" x14ac:dyDescent="0.25">
      <c r="B7" s="17" t="s">
        <v>371</v>
      </c>
      <c r="C7" s="43">
        <f>IF(C39="","",1-EXP(-$C$6/J20*(EXP(J20)-1)))</f>
        <v>8.3941709272616905E-4</v>
      </c>
      <c r="D7" s="3">
        <f>IF($C$39="","",C7/$C$15)</f>
        <v>6.5160317710047226E-4</v>
      </c>
      <c r="E7" s="60">
        <f>IF($C$39="","",C7*$C$15)</f>
        <v>1.0813652853816683E-3</v>
      </c>
    </row>
    <row r="8" spans="1:5" ht="15.75" x14ac:dyDescent="0.25">
      <c r="B8" s="17" t="s">
        <v>373</v>
      </c>
      <c r="C8" s="43">
        <f>IF(C39="","",1-EXP(-$C$6/J20*(EXP(J20*2)-EXP(J20*1))))</f>
        <v>8.9974866319619817E-4</v>
      </c>
      <c r="D8" s="3">
        <f t="shared" ref="D8:D13" si="0">IF($C$39="","",C8/$C$15)</f>
        <v>6.9843596539890672E-4</v>
      </c>
      <c r="E8" s="60">
        <f t="shared" ref="E8:E13" si="1">IF($C$39="","",C8*$C$15)</f>
        <v>1.1590864403166557E-3</v>
      </c>
    </row>
    <row r="9" spans="1:5" ht="15.75" x14ac:dyDescent="0.25">
      <c r="B9" s="17" t="s">
        <v>374</v>
      </c>
      <c r="C9" s="43">
        <f>IF(C39="","",1-EXP(-$C$6/J20*(EXP(J20*3)-EXP(J20*2))))</f>
        <v>9.6441436201477604E-4</v>
      </c>
      <c r="D9" s="3">
        <f t="shared" si="0"/>
        <v>7.4863315004612609E-4</v>
      </c>
      <c r="E9" s="60">
        <f t="shared" si="1"/>
        <v>1.242390964924624E-3</v>
      </c>
    </row>
    <row r="10" spans="1:5" ht="15.75" x14ac:dyDescent="0.25">
      <c r="B10" s="17" t="s">
        <v>375</v>
      </c>
      <c r="C10" s="43">
        <f>IF(C39="","",1-EXP(-$C$6/J20*(EXP(J20*4)-EXP(J20*3))))</f>
        <v>1.0337252346122039E-3</v>
      </c>
      <c r="D10" s="3">
        <f t="shared" si="0"/>
        <v>8.0243618215429286E-4</v>
      </c>
      <c r="E10" s="60">
        <f t="shared" si="1"/>
        <v>1.3316795583733876E-3</v>
      </c>
    </row>
    <row r="11" spans="1:5" ht="15.75" x14ac:dyDescent="0.25">
      <c r="B11" s="17" t="s">
        <v>376</v>
      </c>
      <c r="C11" s="43">
        <f>IF(C39="","",1-EXP(-$C$6/J20*(EXP(J20*2)-EXP(J20*0))))</f>
        <v>1.738410491515352E-3</v>
      </c>
      <c r="D11" s="3">
        <f t="shared" si="0"/>
        <v>1.3494528634118712E-3</v>
      </c>
      <c r="E11" s="60">
        <f t="shared" si="1"/>
        <v>2.2394787687284126E-3</v>
      </c>
    </row>
    <row r="12" spans="1:5" ht="15.75" x14ac:dyDescent="0.25">
      <c r="B12" s="17" t="s">
        <v>377</v>
      </c>
      <c r="C12" s="43">
        <f>IF(C39="","",1-EXP(-$C$6/J20*(EXP(J20*3)-EXP(J20*0))))</f>
        <v>2.7011483054850682E-3</v>
      </c>
      <c r="D12" s="3">
        <f t="shared" si="0"/>
        <v>2.0967845817356878E-3</v>
      </c>
      <c r="E12" s="60">
        <f t="shared" si="1"/>
        <v>3.4797099481650925E-3</v>
      </c>
    </row>
    <row r="13" spans="1:5" ht="15.75" x14ac:dyDescent="0.25">
      <c r="B13" s="17" t="s">
        <v>378</v>
      </c>
      <c r="C13" s="43">
        <f>IF(C39="","",1-EXP(-$C$6/J20*(EXP(J20*4)-EXP(J20*0))))</f>
        <v>3.7320812949314108E-3</v>
      </c>
      <c r="D13" s="3">
        <f t="shared" si="0"/>
        <v>2.8970532647562548E-3</v>
      </c>
      <c r="E13" s="60">
        <f t="shared" si="1"/>
        <v>4.8077924425558643E-3</v>
      </c>
    </row>
    <row r="14" spans="1:5" ht="15.75" x14ac:dyDescent="0.25">
      <c r="B14" s="17"/>
      <c r="C14" s="40"/>
      <c r="E14" s="14"/>
    </row>
    <row r="15" spans="1:5" ht="15.75" x14ac:dyDescent="0.25">
      <c r="B15" s="17" t="s">
        <v>270</v>
      </c>
      <c r="C15" s="2">
        <f>IF(C39="","",EXP(1.96*SQRT(C16)))</f>
        <v>1.2882335786965282</v>
      </c>
      <c r="E15" s="14"/>
    </row>
    <row r="16" spans="1:5" ht="15.75" x14ac:dyDescent="0.25">
      <c r="B16" s="18" t="s">
        <v>274</v>
      </c>
      <c r="C16" s="4" cm="1">
        <f t="array" ref="C16">IF(C39="","",MMULT(MMULT(TRANSPOSE(I20:I96),P20:CN96),I20:I96))</f>
        <v>1.6697908764522831E-2</v>
      </c>
      <c r="D16" s="19"/>
      <c r="E16" s="44"/>
    </row>
    <row r="18" spans="2:92" x14ac:dyDescent="0.25">
      <c r="B18" s="223" t="s">
        <v>284</v>
      </c>
      <c r="C18" s="224"/>
      <c r="D18" s="224"/>
      <c r="E18" s="225"/>
    </row>
    <row r="19" spans="2:92" ht="15.75" x14ac:dyDescent="0.25">
      <c r="B19" s="16" t="s">
        <v>102</v>
      </c>
      <c r="C19" s="6">
        <f>INDEX(Input_Cases!$B:$C,MATCH('D1T Female Homo'!$B19,Input_Cases!$B:$B,0),2)</f>
        <v>45292</v>
      </c>
      <c r="E19" s="50"/>
      <c r="F19" s="94"/>
      <c r="G19" s="77" t="s">
        <v>287</v>
      </c>
      <c r="H19" s="37" t="s">
        <v>290</v>
      </c>
      <c r="I19" s="37" t="s">
        <v>299</v>
      </c>
      <c r="J19" s="37" t="s">
        <v>291</v>
      </c>
      <c r="K19" s="78"/>
      <c r="L19" s="78" t="s">
        <v>399</v>
      </c>
      <c r="M19" s="78" t="s">
        <v>399</v>
      </c>
      <c r="N19" s="134" t="s">
        <v>399</v>
      </c>
      <c r="O19" s="127" t="s">
        <v>269</v>
      </c>
      <c r="P19" s="38" t="s">
        <v>0</v>
      </c>
      <c r="Q19" s="38" t="s">
        <v>311</v>
      </c>
      <c r="R19" s="38" t="s">
        <v>312</v>
      </c>
      <c r="S19" s="38" t="s">
        <v>314</v>
      </c>
      <c r="T19" s="38" t="s">
        <v>313</v>
      </c>
      <c r="U19" s="38" t="s">
        <v>6</v>
      </c>
      <c r="V19" s="38" t="s">
        <v>8</v>
      </c>
      <c r="W19" s="38" t="s">
        <v>10</v>
      </c>
      <c r="X19" s="38" t="s">
        <v>12</v>
      </c>
      <c r="Y19" s="38" t="s">
        <v>14</v>
      </c>
      <c r="Z19" s="38" t="s">
        <v>16</v>
      </c>
      <c r="AA19" s="38" t="s">
        <v>18</v>
      </c>
      <c r="AB19" s="38" t="s">
        <v>20</v>
      </c>
      <c r="AC19" s="38" t="s">
        <v>22</v>
      </c>
      <c r="AD19" s="38" t="s">
        <v>24</v>
      </c>
      <c r="AE19" s="38" t="s">
        <v>26</v>
      </c>
      <c r="AF19" s="38" t="s">
        <v>28</v>
      </c>
      <c r="AG19" s="38" t="s">
        <v>30</v>
      </c>
      <c r="AH19" s="38" t="s">
        <v>32</v>
      </c>
      <c r="AI19" s="38" t="s">
        <v>137</v>
      </c>
      <c r="AJ19" s="38" t="s">
        <v>138</v>
      </c>
      <c r="AK19" s="38" t="s">
        <v>139</v>
      </c>
      <c r="AL19" s="38" t="s">
        <v>140</v>
      </c>
      <c r="AM19" s="38" t="s">
        <v>141</v>
      </c>
      <c r="AN19" s="38"/>
      <c r="AO19" s="38"/>
      <c r="AP19" s="38" t="s">
        <v>36</v>
      </c>
      <c r="AQ19" s="38"/>
      <c r="AR19" s="38"/>
      <c r="AS19" s="38"/>
      <c r="AT19" s="38" t="s">
        <v>40</v>
      </c>
      <c r="AU19" s="38"/>
      <c r="AV19" s="38"/>
      <c r="AW19" s="38" t="s">
        <v>45</v>
      </c>
      <c r="AX19" s="38" t="s">
        <v>47</v>
      </c>
      <c r="AY19" s="38" t="s">
        <v>49</v>
      </c>
      <c r="AZ19" s="38" t="s">
        <v>51</v>
      </c>
      <c r="BA19" s="38" t="s">
        <v>76</v>
      </c>
      <c r="BB19" s="38"/>
      <c r="BC19" s="38" t="s">
        <v>53</v>
      </c>
      <c r="BD19" s="38" t="s">
        <v>56</v>
      </c>
      <c r="BE19" s="38"/>
      <c r="BF19" s="38" t="s">
        <v>57</v>
      </c>
      <c r="BG19" s="38" t="s">
        <v>58</v>
      </c>
      <c r="BH19" s="38"/>
      <c r="BI19" s="38"/>
      <c r="BJ19" s="38"/>
      <c r="BK19" s="38"/>
      <c r="BL19" s="38"/>
      <c r="BM19" s="38"/>
      <c r="BN19" s="38" t="s">
        <v>144</v>
      </c>
      <c r="BO19" s="38"/>
      <c r="BP19" s="38"/>
      <c r="BQ19" s="38"/>
      <c r="BR19" s="38"/>
      <c r="BS19" s="38"/>
      <c r="BT19" s="38" t="s">
        <v>147</v>
      </c>
      <c r="BU19" s="38" t="s">
        <v>11</v>
      </c>
      <c r="BV19" s="38" t="s">
        <v>148</v>
      </c>
      <c r="BW19" s="38" t="s">
        <v>35</v>
      </c>
      <c r="BX19" s="38" t="s">
        <v>149</v>
      </c>
      <c r="BY19" s="38" t="s">
        <v>150</v>
      </c>
      <c r="BZ19" s="38" t="s">
        <v>151</v>
      </c>
      <c r="CA19" s="38" t="s">
        <v>152</v>
      </c>
      <c r="CB19" s="38" t="s">
        <v>384</v>
      </c>
      <c r="CC19" s="38" t="s">
        <v>153</v>
      </c>
      <c r="CD19" s="38" t="s">
        <v>154</v>
      </c>
      <c r="CE19" s="38" t="s">
        <v>155</v>
      </c>
      <c r="CF19" s="38" t="s">
        <v>156</v>
      </c>
      <c r="CG19" s="38" t="s">
        <v>157</v>
      </c>
      <c r="CH19" s="38" t="s">
        <v>158</v>
      </c>
      <c r="CI19" s="38" t="s">
        <v>159</v>
      </c>
      <c r="CJ19" s="38" t="s">
        <v>160</v>
      </c>
      <c r="CK19" s="38" t="s">
        <v>161</v>
      </c>
      <c r="CL19" s="38" t="s">
        <v>162</v>
      </c>
      <c r="CM19" s="38" t="s">
        <v>163</v>
      </c>
      <c r="CN19" s="39" t="s">
        <v>164</v>
      </c>
    </row>
    <row r="20" spans="2:92" x14ac:dyDescent="0.25">
      <c r="B20" s="13" t="s">
        <v>65</v>
      </c>
      <c r="C20" s="6" t="str">
        <f>INDEX(Input_Cases!$B:$C,MATCH('D1T Female Homo'!$B20,Input_Cases!$B:$B,0),2)</f>
        <v>01/01/1997</v>
      </c>
      <c r="D20" s="92"/>
      <c r="E20" s="50"/>
      <c r="G20" s="36" t="s">
        <v>292</v>
      </c>
      <c r="H20" s="7" t="s">
        <v>0</v>
      </c>
      <c r="I20" s="22">
        <f>IF(2009 -YEAR(C20)&gt;65,2009 -YEAR(C20),ROUND((2009 -YEAR(C20))*0.7335+17.3214,3))</f>
        <v>26.123000000000001</v>
      </c>
      <c r="J20" s="23">
        <v>6.9437935149143204E-2</v>
      </c>
      <c r="L20" s="7" t="str">
        <f t="shared" ref="L20:L51" si="2">IF(H20=O20,"X","")</f>
        <v>X</v>
      </c>
      <c r="M20" s="7" t="str">
        <f>IF(N20=O20,"X","")</f>
        <v>X</v>
      </c>
      <c r="N20" s="7" t="str">
        <f t="array" ref="N20:N96">TRANSPOSE(P19:CN19)</f>
        <v>age</v>
      </c>
      <c r="O20" s="128" t="s">
        <v>0</v>
      </c>
      <c r="P20" s="25">
        <v>8.1720470823350593E-6</v>
      </c>
      <c r="Q20" s="25">
        <v>6.7578662634871602E-6</v>
      </c>
      <c r="R20" s="25">
        <v>-1.62819458376943E-6</v>
      </c>
      <c r="S20" s="25">
        <v>3.6299432097818098E-6</v>
      </c>
      <c r="T20" s="25">
        <v>3.82054615874947E-6</v>
      </c>
      <c r="U20" s="24">
        <v>1.88279449075538E-4</v>
      </c>
      <c r="V20" s="25">
        <v>-2.28380529241187E-6</v>
      </c>
      <c r="W20" s="25">
        <v>7.7556766679894305E-6</v>
      </c>
      <c r="X20" s="25">
        <v>-1.5650182982253699E-7</v>
      </c>
      <c r="Y20" s="25">
        <v>1.08185476154892E-5</v>
      </c>
      <c r="Z20" s="25">
        <v>-8.2457090277199606E-6</v>
      </c>
      <c r="AA20" s="25">
        <v>-1.0216455850826801E-5</v>
      </c>
      <c r="AB20" s="25">
        <v>-9.1784877205798997E-6</v>
      </c>
      <c r="AC20" s="25">
        <v>5.3677185049280098E-6</v>
      </c>
      <c r="AD20" s="25">
        <v>3.8964258129097503E-6</v>
      </c>
      <c r="AE20" s="25">
        <v>2.35665403832274E-5</v>
      </c>
      <c r="AF20" s="25">
        <v>4.0944140527447798E-6</v>
      </c>
      <c r="AG20" s="25">
        <v>6.15540334790889E-6</v>
      </c>
      <c r="AH20" s="25">
        <v>2.2369343290075801E-6</v>
      </c>
      <c r="AI20" s="25">
        <v>-1.9261121558551799E-5</v>
      </c>
      <c r="AJ20" s="25">
        <v>1.0411210923806299E-5</v>
      </c>
      <c r="AK20" s="25">
        <v>1.8185188902756899E-6</v>
      </c>
      <c r="AL20" s="24">
        <v>2.1170961292481399E-4</v>
      </c>
      <c r="AM20" s="25">
        <v>2.0105600933409799E-7</v>
      </c>
      <c r="AN20" s="25">
        <v>0</v>
      </c>
      <c r="AO20" s="25">
        <v>0</v>
      </c>
      <c r="AP20" s="25">
        <v>1.0056347237848801E-5</v>
      </c>
      <c r="AQ20" s="25">
        <v>0</v>
      </c>
      <c r="AR20" s="25">
        <v>0</v>
      </c>
      <c r="AS20" s="25">
        <v>0</v>
      </c>
      <c r="AT20" s="25">
        <v>7.6663033961754593E-6</v>
      </c>
      <c r="AU20" s="25">
        <v>0</v>
      </c>
      <c r="AV20" s="25">
        <v>0</v>
      </c>
      <c r="AW20" s="25">
        <v>-1.06088802910334E-5</v>
      </c>
      <c r="AX20" s="25">
        <v>-8.0955484944271398E-6</v>
      </c>
      <c r="AY20" s="25">
        <v>1.0043947439165899E-5</v>
      </c>
      <c r="AZ20" s="24">
        <v>1.5969707187762501E-4</v>
      </c>
      <c r="BA20" s="25">
        <v>3.2331889475938202E-5</v>
      </c>
      <c r="BB20" s="25">
        <v>0</v>
      </c>
      <c r="BC20" s="24">
        <v>3.6140563317503598E-4</v>
      </c>
      <c r="BD20" s="25">
        <v>8.2532344182959696E-7</v>
      </c>
      <c r="BE20" s="25">
        <v>0</v>
      </c>
      <c r="BF20" s="25">
        <v>-1.5851540385692101E-5</v>
      </c>
      <c r="BG20" s="25">
        <v>-4.4869271306705299E-5</v>
      </c>
      <c r="BH20" s="25">
        <v>0</v>
      </c>
      <c r="BI20" s="25">
        <v>0</v>
      </c>
      <c r="BJ20" s="25">
        <v>0</v>
      </c>
      <c r="BK20" s="25">
        <v>0</v>
      </c>
      <c r="BL20" s="25">
        <v>0</v>
      </c>
      <c r="BM20" s="25">
        <v>0</v>
      </c>
      <c r="BN20" s="25">
        <v>3.42342572166728E-6</v>
      </c>
      <c r="BO20" s="25">
        <v>0</v>
      </c>
      <c r="BP20" s="25">
        <v>0</v>
      </c>
      <c r="BQ20" s="25">
        <v>0</v>
      </c>
      <c r="BR20" s="25">
        <v>0</v>
      </c>
      <c r="BS20" s="25">
        <v>0</v>
      </c>
      <c r="BT20" s="25">
        <v>-3.0253504755192701E-6</v>
      </c>
      <c r="BU20" s="25">
        <v>-2.3132064463455001E-6</v>
      </c>
      <c r="BV20" s="25">
        <v>-2.7709728847333202E-6</v>
      </c>
      <c r="BW20" s="25">
        <v>-5.3580990055877503E-6</v>
      </c>
      <c r="BX20" s="25">
        <v>2.0883659872258199E-9</v>
      </c>
      <c r="BY20" s="25">
        <v>-3.1725557185334599E-7</v>
      </c>
      <c r="BZ20" s="25">
        <v>-8.6672581053878996E-6</v>
      </c>
      <c r="CA20" s="25">
        <v>-9.3438151394004299E-6</v>
      </c>
      <c r="CB20" s="25">
        <v>1.42031776711437E-5</v>
      </c>
      <c r="CC20" s="25">
        <v>3.3619202913495802E-7</v>
      </c>
      <c r="CD20" s="25">
        <v>1.89600486316021E-5</v>
      </c>
      <c r="CE20" s="25">
        <v>-2.33957507507889E-5</v>
      </c>
      <c r="CF20" s="25">
        <v>-1.5695488685212201E-5</v>
      </c>
      <c r="CG20" s="25">
        <v>8.5280753733675006E-6</v>
      </c>
      <c r="CH20" s="25">
        <v>9.9548305721478796E-6</v>
      </c>
      <c r="CI20" s="25">
        <v>5.1779476063417101E-5</v>
      </c>
      <c r="CJ20" s="25">
        <v>-2.47192408790724E-5</v>
      </c>
      <c r="CK20" s="25">
        <v>-8.7262570855356494E-5</v>
      </c>
      <c r="CL20" s="25">
        <v>-1.3188030586390899E-5</v>
      </c>
      <c r="CM20" s="25">
        <v>1.6036486975949701E-5</v>
      </c>
      <c r="CN20" s="27">
        <v>6.2798332383305996E-6</v>
      </c>
    </row>
    <row r="21" spans="2:92" x14ac:dyDescent="0.25">
      <c r="B21" s="13" t="s">
        <v>372</v>
      </c>
      <c r="C21" s="1">
        <f>INDEX(Input_Cases!$B:$C,MATCH('D1T Female Homo'!$B21,Input_Cases!$B:$B,0),2)</f>
        <v>1</v>
      </c>
      <c r="D21" s="12"/>
      <c r="E21" s="50"/>
      <c r="G21" s="204" t="s">
        <v>310</v>
      </c>
      <c r="H21" s="7" t="s">
        <v>311</v>
      </c>
      <c r="I21" s="22">
        <f>IF($C$21&gt;1,1,0)</f>
        <v>0</v>
      </c>
      <c r="J21" s="23">
        <v>0.107241406630512</v>
      </c>
      <c r="L21" s="7" t="str">
        <f t="shared" si="2"/>
        <v>X</v>
      </c>
      <c r="M21" s="7" t="str">
        <f t="shared" ref="M21:M84" si="3">IF(N21=O21,"X","")</f>
        <v>X</v>
      </c>
      <c r="N21" s="7" t="str">
        <v>IMD2</v>
      </c>
      <c r="O21" s="128" t="s">
        <v>311</v>
      </c>
      <c r="P21" s="25">
        <v>6.7578662634785501E-6</v>
      </c>
      <c r="Q21" s="24">
        <v>4.7219197257212702E-3</v>
      </c>
      <c r="R21" s="24">
        <v>-2.1692652183209699E-3</v>
      </c>
      <c r="S21" s="25">
        <v>1.9069657667988899E-5</v>
      </c>
      <c r="T21" s="25">
        <v>3.7930698717051703E-5</v>
      </c>
      <c r="U21" s="24">
        <v>9.2504922308002998E-4</v>
      </c>
      <c r="V21" s="25">
        <v>3.8768939917979E-6</v>
      </c>
      <c r="W21" s="25">
        <v>-7.6512800612801101E-5</v>
      </c>
      <c r="X21" s="25">
        <v>8.4711831337092099E-5</v>
      </c>
      <c r="Y21" s="24">
        <v>-1.1457778170246E-4</v>
      </c>
      <c r="Z21" s="25">
        <v>3.9791120296730304E-6</v>
      </c>
      <c r="AA21" s="25">
        <v>-3.6094236480482098E-5</v>
      </c>
      <c r="AB21" s="25">
        <v>7.9937026779528699E-5</v>
      </c>
      <c r="AC21" s="25">
        <v>8.2606148189401602E-5</v>
      </c>
      <c r="AD21" s="25">
        <v>-1.1341890962206201E-5</v>
      </c>
      <c r="AE21" s="25">
        <v>1.48525051443129E-5</v>
      </c>
      <c r="AF21" s="24">
        <v>-1.1796630182350501E-4</v>
      </c>
      <c r="AG21" s="24">
        <v>3.4200237818338499E-4</v>
      </c>
      <c r="AH21" s="24">
        <v>-1.16677763430676E-4</v>
      </c>
      <c r="AI21" s="24">
        <v>2.5186783027890403E-4</v>
      </c>
      <c r="AJ21" s="24">
        <v>-2.1915691157760799E-4</v>
      </c>
      <c r="AK21" s="24">
        <v>1.3152436710024099E-4</v>
      </c>
      <c r="AL21" s="24">
        <v>-3.1963750276450299E-4</v>
      </c>
      <c r="AM21" s="25">
        <v>1.4653915933422399E-6</v>
      </c>
      <c r="AN21" s="25">
        <v>0</v>
      </c>
      <c r="AO21" s="25">
        <v>0</v>
      </c>
      <c r="AP21" s="25">
        <v>3.90121143397759E-5</v>
      </c>
      <c r="AQ21" s="25">
        <v>0</v>
      </c>
      <c r="AR21" s="25">
        <v>0</v>
      </c>
      <c r="AS21" s="25">
        <v>0</v>
      </c>
      <c r="AT21" s="25">
        <v>2.6190178722952499E-5</v>
      </c>
      <c r="AU21" s="25">
        <v>0</v>
      </c>
      <c r="AV21" s="25">
        <v>0</v>
      </c>
      <c r="AW21" s="25">
        <v>-3.5088754797933303E-5</v>
      </c>
      <c r="AX21" s="24">
        <v>1.2691758228988999E-4</v>
      </c>
      <c r="AY21" s="25">
        <v>-4.8136791424280902E-5</v>
      </c>
      <c r="AZ21" s="24">
        <v>2.2122305502782899E-4</v>
      </c>
      <c r="BA21" s="25">
        <v>-9.2996258545204399E-5</v>
      </c>
      <c r="BB21" s="25">
        <v>0</v>
      </c>
      <c r="BC21" s="24">
        <v>1.5051746939670799E-4</v>
      </c>
      <c r="BD21" s="24">
        <v>1.1509515496531699E-4</v>
      </c>
      <c r="BE21" s="25">
        <v>0</v>
      </c>
      <c r="BF21" s="25">
        <v>-3.5080568722747298E-5</v>
      </c>
      <c r="BG21" s="24">
        <v>-1.00408996499325E-4</v>
      </c>
      <c r="BH21" s="25">
        <v>0</v>
      </c>
      <c r="BI21" s="25">
        <v>0</v>
      </c>
      <c r="BJ21" s="25">
        <v>0</v>
      </c>
      <c r="BK21" s="25">
        <v>0</v>
      </c>
      <c r="BL21" s="25">
        <v>0</v>
      </c>
      <c r="BM21" s="25">
        <v>0</v>
      </c>
      <c r="BN21" s="25">
        <v>-7.4428939307308502E-5</v>
      </c>
      <c r="BO21" s="25">
        <v>0</v>
      </c>
      <c r="BP21" s="25">
        <v>0</v>
      </c>
      <c r="BQ21" s="25">
        <v>0</v>
      </c>
      <c r="BR21" s="25">
        <v>0</v>
      </c>
      <c r="BS21" s="25">
        <v>0</v>
      </c>
      <c r="BT21" s="25">
        <v>5.2712290765183804E-6</v>
      </c>
      <c r="BU21" s="25">
        <v>-5.0769378292129597E-6</v>
      </c>
      <c r="BV21" s="25">
        <v>-1.47447428576597E-5</v>
      </c>
      <c r="BW21" s="25">
        <v>-2.5278051921319901E-6</v>
      </c>
      <c r="BX21" s="25">
        <v>-1.0102300525349399E-7</v>
      </c>
      <c r="BY21" s="25">
        <v>-2.8543881305493098E-6</v>
      </c>
      <c r="BZ21" s="24">
        <v>-1.14588592690325E-4</v>
      </c>
      <c r="CA21" s="24">
        <v>-1.53531805258553E-4</v>
      </c>
      <c r="CB21" s="25">
        <v>1.5665570983329601E-5</v>
      </c>
      <c r="CC21" s="25">
        <v>-1.69680464544794E-5</v>
      </c>
      <c r="CD21" s="24">
        <v>-2.7837471976167698E-4</v>
      </c>
      <c r="CE21" s="25">
        <v>-3.6237942325609699E-5</v>
      </c>
      <c r="CF21" s="24">
        <v>2.8297936854376499E-4</v>
      </c>
      <c r="CG21" s="24">
        <v>1.01039366616671E-4</v>
      </c>
      <c r="CH21" s="24">
        <v>4.1563349229504598E-4</v>
      </c>
      <c r="CI21" s="25">
        <v>1.7964008857529201E-5</v>
      </c>
      <c r="CJ21" s="24">
        <v>1.58269461719086E-4</v>
      </c>
      <c r="CK21" s="25">
        <v>-7.5222151583834005E-5</v>
      </c>
      <c r="CL21" s="25">
        <v>6.0955737839924001E-5</v>
      </c>
      <c r="CM21" s="24">
        <v>-1.6363768846333699E-4</v>
      </c>
      <c r="CN21" s="27">
        <v>-6.7235191184812206E-5</v>
      </c>
    </row>
    <row r="22" spans="2:92" x14ac:dyDescent="0.25">
      <c r="B22" s="13"/>
      <c r="C22" s="12"/>
      <c r="D22" s="12"/>
      <c r="E22" s="50"/>
      <c r="G22" s="205"/>
      <c r="H22" s="7" t="s">
        <v>312</v>
      </c>
      <c r="I22" s="22">
        <f>IF($C$21&gt;2,1,0)</f>
        <v>0</v>
      </c>
      <c r="J22" s="23">
        <v>-0.10749587940328</v>
      </c>
      <c r="L22" s="7" t="str">
        <f t="shared" si="2"/>
        <v>X</v>
      </c>
      <c r="M22" s="7" t="str">
        <f t="shared" si="3"/>
        <v>X</v>
      </c>
      <c r="N22" s="7" t="str">
        <v>IMD3</v>
      </c>
      <c r="O22" s="128" t="s">
        <v>312</v>
      </c>
      <c r="P22" s="25">
        <v>-1.62819458376827E-6</v>
      </c>
      <c r="Q22" s="24">
        <v>-2.1692652183209599E-3</v>
      </c>
      <c r="R22" s="24">
        <v>4.1250524694712897E-3</v>
      </c>
      <c r="S22" s="24">
        <v>-1.92262201573416E-3</v>
      </c>
      <c r="T22" s="25">
        <v>-2.4854903004252E-5</v>
      </c>
      <c r="U22" s="24">
        <v>-8.2425739507074804E-4</v>
      </c>
      <c r="V22" s="25">
        <v>-6.9508315201163699E-5</v>
      </c>
      <c r="W22" s="25">
        <v>-1.42628869410666E-5</v>
      </c>
      <c r="X22" s="25">
        <v>-2.2452924424879301E-5</v>
      </c>
      <c r="Y22" s="24">
        <v>2.4813888428840798E-4</v>
      </c>
      <c r="Z22" s="25">
        <v>7.2349713519479796E-5</v>
      </c>
      <c r="AA22" s="25">
        <v>-1.46295800004525E-5</v>
      </c>
      <c r="AB22" s="25">
        <v>-9.0443863589172207E-5</v>
      </c>
      <c r="AC22" s="24">
        <v>1.68787179554102E-4</v>
      </c>
      <c r="AD22" s="25">
        <v>-1.4224301185579099E-5</v>
      </c>
      <c r="AE22" s="25">
        <v>-7.1785910269268807E-5</v>
      </c>
      <c r="AF22" s="24">
        <v>1.9154003098517401E-4</v>
      </c>
      <c r="AG22" s="24">
        <v>-4.7525837701527099E-4</v>
      </c>
      <c r="AH22" s="25">
        <v>-4.4345206773278997E-5</v>
      </c>
      <c r="AI22" s="24">
        <v>-1.7443117285273401E-4</v>
      </c>
      <c r="AJ22" s="24">
        <v>2.8490622056737201E-4</v>
      </c>
      <c r="AK22" s="24">
        <v>-1.87546843305696E-4</v>
      </c>
      <c r="AL22" s="24">
        <v>2.78920369933048E-4</v>
      </c>
      <c r="AM22" s="25">
        <v>1.4284346465347301E-6</v>
      </c>
      <c r="AN22" s="25">
        <v>0</v>
      </c>
      <c r="AO22" s="25">
        <v>0</v>
      </c>
      <c r="AP22" s="25">
        <v>-6.1563173022653002E-5</v>
      </c>
      <c r="AQ22" s="25">
        <v>0</v>
      </c>
      <c r="AR22" s="25">
        <v>0</v>
      </c>
      <c r="AS22" s="25">
        <v>0</v>
      </c>
      <c r="AT22" s="25">
        <v>-6.7311349716117996E-5</v>
      </c>
      <c r="AU22" s="25">
        <v>0</v>
      </c>
      <c r="AV22" s="25">
        <v>0</v>
      </c>
      <c r="AW22" s="25">
        <v>-1.37737059530442E-5</v>
      </c>
      <c r="AX22" s="24">
        <v>-1.34675271224282E-4</v>
      </c>
      <c r="AY22" s="24">
        <v>1.13971728942378E-4</v>
      </c>
      <c r="AZ22" s="24">
        <v>-4.06910717860572E-4</v>
      </c>
      <c r="BA22" s="25">
        <v>9.2374594878584496E-5</v>
      </c>
      <c r="BB22" s="25">
        <v>0</v>
      </c>
      <c r="BC22" s="25">
        <v>7.5359618791689094E-5</v>
      </c>
      <c r="BD22" s="25">
        <v>-3.4468303696781498E-5</v>
      </c>
      <c r="BE22" s="25">
        <v>0</v>
      </c>
      <c r="BF22" s="24">
        <v>-1.4365253903528299E-4</v>
      </c>
      <c r="BG22" s="25">
        <v>8.0293463410110793E-5</v>
      </c>
      <c r="BH22" s="25">
        <v>0</v>
      </c>
      <c r="BI22" s="25">
        <v>0</v>
      </c>
      <c r="BJ22" s="25">
        <v>0</v>
      </c>
      <c r="BK22" s="25">
        <v>0</v>
      </c>
      <c r="BL22" s="25">
        <v>0</v>
      </c>
      <c r="BM22" s="25">
        <v>0</v>
      </c>
      <c r="BN22" s="25">
        <v>8.18445657011584E-5</v>
      </c>
      <c r="BO22" s="25">
        <v>0</v>
      </c>
      <c r="BP22" s="25">
        <v>0</v>
      </c>
      <c r="BQ22" s="25">
        <v>0</v>
      </c>
      <c r="BR22" s="25">
        <v>0</v>
      </c>
      <c r="BS22" s="25">
        <v>0</v>
      </c>
      <c r="BT22" s="25">
        <v>-4.7969792485455096E-6</v>
      </c>
      <c r="BU22" s="25">
        <v>6.99272908989127E-6</v>
      </c>
      <c r="BV22" s="25">
        <v>1.08274345010685E-5</v>
      </c>
      <c r="BW22" s="25">
        <v>-1.35255456652497E-6</v>
      </c>
      <c r="BX22" s="25">
        <v>-4.7997702729961403E-6</v>
      </c>
      <c r="BY22" s="25">
        <v>-1.44614187211205E-6</v>
      </c>
      <c r="BZ22" s="25">
        <v>4.1397712692003798E-5</v>
      </c>
      <c r="CA22" s="25">
        <v>4.8413790967682599E-5</v>
      </c>
      <c r="CB22" s="24">
        <v>-4.5835581186843698E-4</v>
      </c>
      <c r="CC22" s="25">
        <v>2.19493591373934E-6</v>
      </c>
      <c r="CD22" s="24">
        <v>4.8035983096269999E-4</v>
      </c>
      <c r="CE22" s="24">
        <v>-2.3095422081684301E-4</v>
      </c>
      <c r="CF22" s="24">
        <v>2.1635922605955999E-4</v>
      </c>
      <c r="CG22" s="25">
        <v>8.8036403686560398E-5</v>
      </c>
      <c r="CH22" s="24">
        <v>-9.0145870131635498E-4</v>
      </c>
      <c r="CI22" s="25">
        <v>2.23555052982226E-6</v>
      </c>
      <c r="CJ22" s="24">
        <v>3.4736706684420401E-4</v>
      </c>
      <c r="CK22" s="25">
        <v>4.34525745947831E-5</v>
      </c>
      <c r="CL22" s="24">
        <v>-4.70533512426745E-4</v>
      </c>
      <c r="CM22" s="24">
        <v>-1.61193256811759E-3</v>
      </c>
      <c r="CN22" s="27">
        <v>-9.13791989439843E-5</v>
      </c>
    </row>
    <row r="23" spans="2:92" x14ac:dyDescent="0.25">
      <c r="B23" s="13"/>
      <c r="C23" s="12"/>
      <c r="D23" s="12"/>
      <c r="E23" s="50"/>
      <c r="G23" s="205"/>
      <c r="H23" s="7" t="s">
        <v>314</v>
      </c>
      <c r="I23" s="22">
        <f>IF($C$21&gt;3,1,0)</f>
        <v>0</v>
      </c>
      <c r="J23" s="23">
        <v>8.9293166746304095E-2</v>
      </c>
      <c r="L23" s="7" t="str">
        <f t="shared" si="2"/>
        <v>X</v>
      </c>
      <c r="M23" s="7" t="str">
        <f t="shared" si="3"/>
        <v>X</v>
      </c>
      <c r="N23" s="7" t="str">
        <v>IMD4</v>
      </c>
      <c r="O23" s="128" t="s">
        <v>314</v>
      </c>
      <c r="P23" s="25">
        <v>3.6299432097857701E-6</v>
      </c>
      <c r="Q23" s="25">
        <v>1.9069657667990999E-5</v>
      </c>
      <c r="R23" s="24">
        <v>-1.92262201573416E-3</v>
      </c>
      <c r="S23" s="24">
        <v>3.8526314300421E-3</v>
      </c>
      <c r="T23" s="24">
        <v>-1.87596287300697E-3</v>
      </c>
      <c r="U23" s="24">
        <v>4.5945926449870701E-4</v>
      </c>
      <c r="V23" s="24">
        <v>1.05135553255825E-4</v>
      </c>
      <c r="W23" s="24">
        <v>-1.08057310476091E-4</v>
      </c>
      <c r="X23" s="24">
        <v>1.32230065830203E-4</v>
      </c>
      <c r="Y23" s="24">
        <v>-1.7096633679830199E-4</v>
      </c>
      <c r="Z23" s="25">
        <v>4.13411142835282E-5</v>
      </c>
      <c r="AA23" s="25">
        <v>1.41547677524697E-5</v>
      </c>
      <c r="AB23" s="24">
        <v>1.4998006876478499E-4</v>
      </c>
      <c r="AC23" s="24">
        <v>-1.5919253565428E-4</v>
      </c>
      <c r="AD23" s="25">
        <v>7.3456819067491397E-6</v>
      </c>
      <c r="AE23" s="24">
        <v>-2.3429277835633399E-4</v>
      </c>
      <c r="AF23" s="24">
        <v>-1.10040292921773E-4</v>
      </c>
      <c r="AG23" s="24">
        <v>2.2737350514434999E-4</v>
      </c>
      <c r="AH23" s="24">
        <v>2.2349151370893401E-4</v>
      </c>
      <c r="AI23" s="25">
        <v>4.2802810560144498E-5</v>
      </c>
      <c r="AJ23" s="25">
        <v>-5.5620870429460801E-5</v>
      </c>
      <c r="AK23" s="25">
        <v>1.0608057008838701E-5</v>
      </c>
      <c r="AL23" s="24">
        <v>-4.6885774584720099E-4</v>
      </c>
      <c r="AM23" s="25">
        <v>1.3532861357924099E-6</v>
      </c>
      <c r="AN23" s="25">
        <v>0</v>
      </c>
      <c r="AO23" s="25">
        <v>0</v>
      </c>
      <c r="AP23" s="24">
        <v>1.16911415561617E-4</v>
      </c>
      <c r="AQ23" s="25">
        <v>0</v>
      </c>
      <c r="AR23" s="25">
        <v>0</v>
      </c>
      <c r="AS23" s="25">
        <v>0</v>
      </c>
      <c r="AT23" s="24">
        <v>-1.0125284098334201E-4</v>
      </c>
      <c r="AU23" s="25">
        <v>0</v>
      </c>
      <c r="AV23" s="25">
        <v>0</v>
      </c>
      <c r="AW23" s="25">
        <v>2.4135559528626301E-5</v>
      </c>
      <c r="AX23" s="25">
        <v>-4.6387608191833303E-5</v>
      </c>
      <c r="AY23" s="24">
        <v>-1.3904304561548799E-4</v>
      </c>
      <c r="AZ23" s="24">
        <v>3.4071370520324598E-4</v>
      </c>
      <c r="BA23" s="24">
        <v>-5.3536651420722499E-4</v>
      </c>
      <c r="BB23" s="25">
        <v>0</v>
      </c>
      <c r="BC23" s="24">
        <v>2.43387825955284E-4</v>
      </c>
      <c r="BD23" s="24">
        <v>-1.6298309568161401E-4</v>
      </c>
      <c r="BE23" s="25">
        <v>0</v>
      </c>
      <c r="BF23" s="24">
        <v>1.02009643119307E-4</v>
      </c>
      <c r="BG23" s="24">
        <v>-1.48506901032626E-4</v>
      </c>
      <c r="BH23" s="25">
        <v>0</v>
      </c>
      <c r="BI23" s="25">
        <v>0</v>
      </c>
      <c r="BJ23" s="25">
        <v>0</v>
      </c>
      <c r="BK23" s="25">
        <v>0</v>
      </c>
      <c r="BL23" s="25">
        <v>0</v>
      </c>
      <c r="BM23" s="25">
        <v>0</v>
      </c>
      <c r="BN23" s="25">
        <v>-3.7075904350066201E-5</v>
      </c>
      <c r="BO23" s="25">
        <v>0</v>
      </c>
      <c r="BP23" s="25">
        <v>0</v>
      </c>
      <c r="BQ23" s="25">
        <v>0</v>
      </c>
      <c r="BR23" s="25">
        <v>0</v>
      </c>
      <c r="BS23" s="25">
        <v>0</v>
      </c>
      <c r="BT23" s="25">
        <v>5.6766057739329302E-6</v>
      </c>
      <c r="BU23" s="25">
        <v>-4.2635168456772002E-6</v>
      </c>
      <c r="BV23" s="25">
        <v>-5.0968540676579199E-6</v>
      </c>
      <c r="BW23" s="25">
        <v>-3.3484400282919701E-6</v>
      </c>
      <c r="BX23" s="25">
        <v>2.44830206369334E-6</v>
      </c>
      <c r="BY23" s="25">
        <v>2.7020326250462901E-6</v>
      </c>
      <c r="BZ23" s="25">
        <v>-2.1531986549029201E-5</v>
      </c>
      <c r="CA23" s="24">
        <v>1.66255495445556E-4</v>
      </c>
      <c r="CB23" s="25">
        <v>-5.0507649289303403E-5</v>
      </c>
      <c r="CC23" s="25">
        <v>2.36000989034192E-6</v>
      </c>
      <c r="CD23" s="25">
        <v>-2.27048169079852E-6</v>
      </c>
      <c r="CE23" s="24">
        <v>-4.4281612518816399E-4</v>
      </c>
      <c r="CF23" s="24">
        <v>-5.4660278876341101E-4</v>
      </c>
      <c r="CG23" s="25">
        <v>8.6260462914750105E-6</v>
      </c>
      <c r="CH23" s="24">
        <v>4.3551196093353199E-4</v>
      </c>
      <c r="CI23" s="25">
        <v>-2.9362172474150698E-6</v>
      </c>
      <c r="CJ23" s="24">
        <v>-6.7212212065258996E-4</v>
      </c>
      <c r="CK23" s="24">
        <v>-2.0219314897127901E-3</v>
      </c>
      <c r="CL23" s="25">
        <v>9.1549431195464995E-5</v>
      </c>
      <c r="CM23" s="24">
        <v>1.3102796439128099E-3</v>
      </c>
      <c r="CN23" s="27">
        <v>4.2064022213018299E-5</v>
      </c>
    </row>
    <row r="24" spans="2:92" x14ac:dyDescent="0.25">
      <c r="B24" s="13"/>
      <c r="C24" s="12"/>
      <c r="D24" s="12"/>
      <c r="E24" s="50"/>
      <c r="G24" s="206"/>
      <c r="H24" s="7" t="s">
        <v>313</v>
      </c>
      <c r="I24" s="22">
        <f>IF($C$21&gt;4,1,0)</f>
        <v>0</v>
      </c>
      <c r="J24" s="23">
        <v>-1.7737132069747301E-2</v>
      </c>
      <c r="L24" s="7" t="str">
        <f t="shared" si="2"/>
        <v>X</v>
      </c>
      <c r="M24" s="7" t="str">
        <f t="shared" si="3"/>
        <v>X</v>
      </c>
      <c r="N24" s="7" t="str">
        <v>IMD5</v>
      </c>
      <c r="O24" s="128" t="s">
        <v>313</v>
      </c>
      <c r="P24" s="25">
        <v>3.8205461587447004E-6</v>
      </c>
      <c r="Q24" s="25">
        <v>3.7930698717052503E-5</v>
      </c>
      <c r="R24" s="25">
        <v>-2.4854903004252E-5</v>
      </c>
      <c r="S24" s="24">
        <v>-1.87596287300696E-3</v>
      </c>
      <c r="T24" s="24">
        <v>3.80868977297022E-3</v>
      </c>
      <c r="U24" s="25">
        <v>6.2388021650858406E-5</v>
      </c>
      <c r="V24" s="24">
        <v>-1.3799495240921099E-4</v>
      </c>
      <c r="W24" s="24">
        <v>1.8862198391538499E-4</v>
      </c>
      <c r="X24" s="24">
        <v>-2.9702574739138399E-4</v>
      </c>
      <c r="Y24" s="24">
        <v>-1.16768969916042E-4</v>
      </c>
      <c r="Z24" s="25">
        <v>-3.7861180354030398E-5</v>
      </c>
      <c r="AA24" s="24">
        <v>1.03580240690432E-4</v>
      </c>
      <c r="AB24" s="25">
        <v>-3.1047458385597901E-5</v>
      </c>
      <c r="AC24" s="24">
        <v>-1.9475970855874301E-4</v>
      </c>
      <c r="AD24" s="25">
        <v>5.5756719242223496E-6</v>
      </c>
      <c r="AE24" s="25">
        <v>2.24423135703867E-5</v>
      </c>
      <c r="AF24" s="25">
        <v>6.5787647795062802E-5</v>
      </c>
      <c r="AG24" s="24">
        <v>1.6872962786312399E-4</v>
      </c>
      <c r="AH24" s="24">
        <v>-3.4781902056429698E-4</v>
      </c>
      <c r="AI24" s="25">
        <v>5.2603559712776497E-5</v>
      </c>
      <c r="AJ24" s="24">
        <v>-1.06333844133234E-4</v>
      </c>
      <c r="AK24" s="24">
        <v>2.34360550372749E-4</v>
      </c>
      <c r="AL24" s="24">
        <v>-5.4008110401826696E-4</v>
      </c>
      <c r="AM24" s="25">
        <v>1.38408664087515E-6</v>
      </c>
      <c r="AN24" s="25">
        <v>0</v>
      </c>
      <c r="AO24" s="25">
        <v>0</v>
      </c>
      <c r="AP24" s="25">
        <v>-6.0851069448716997E-5</v>
      </c>
      <c r="AQ24" s="25">
        <v>0</v>
      </c>
      <c r="AR24" s="25">
        <v>0</v>
      </c>
      <c r="AS24" s="25">
        <v>0</v>
      </c>
      <c r="AT24" s="25">
        <v>4.8903296048810103E-5</v>
      </c>
      <c r="AU24" s="25">
        <v>0</v>
      </c>
      <c r="AV24" s="25">
        <v>0</v>
      </c>
      <c r="AW24" s="25">
        <v>-2.5011523810870702E-6</v>
      </c>
      <c r="AX24" s="25">
        <v>8.7332603593934705E-5</v>
      </c>
      <c r="AY24" s="24">
        <v>1.34426867183596E-4</v>
      </c>
      <c r="AZ24" s="25">
        <v>-6.6178591543254094E-5</v>
      </c>
      <c r="BA24" s="25">
        <v>-4.5141189900381499E-5</v>
      </c>
      <c r="BB24" s="25">
        <v>0</v>
      </c>
      <c r="BC24" s="25">
        <v>2.1523992446948699E-5</v>
      </c>
      <c r="BD24" s="24">
        <v>1.04627269738177E-4</v>
      </c>
      <c r="BE24" s="25">
        <v>0</v>
      </c>
      <c r="BF24" s="25">
        <v>-6.1924383299850097E-5</v>
      </c>
      <c r="BG24" s="25">
        <v>-7.3451788457881204E-5</v>
      </c>
      <c r="BH24" s="25">
        <v>0</v>
      </c>
      <c r="BI24" s="25">
        <v>0</v>
      </c>
      <c r="BJ24" s="25">
        <v>0</v>
      </c>
      <c r="BK24" s="25">
        <v>0</v>
      </c>
      <c r="BL24" s="25">
        <v>0</v>
      </c>
      <c r="BM24" s="25">
        <v>0</v>
      </c>
      <c r="BN24" s="25">
        <v>-9.1687688974360099E-5</v>
      </c>
      <c r="BO24" s="25">
        <v>0</v>
      </c>
      <c r="BP24" s="25">
        <v>0</v>
      </c>
      <c r="BQ24" s="25">
        <v>0</v>
      </c>
      <c r="BR24" s="25">
        <v>0</v>
      </c>
      <c r="BS24" s="25">
        <v>0</v>
      </c>
      <c r="BT24" s="25">
        <v>6.4218229998135203E-6</v>
      </c>
      <c r="BU24" s="25">
        <v>-1.3597343376724099E-6</v>
      </c>
      <c r="BV24" s="25">
        <v>-3.08791874417302E-6</v>
      </c>
      <c r="BW24" s="25">
        <v>-3.9552707666705801E-7</v>
      </c>
      <c r="BX24" s="25">
        <v>-1.8644080506488701E-6</v>
      </c>
      <c r="BY24" s="25">
        <v>7.1663625418890399E-6</v>
      </c>
      <c r="BZ24" s="25">
        <v>1.08199062116137E-5</v>
      </c>
      <c r="CA24" s="24">
        <v>-1.5005387023682299E-4</v>
      </c>
      <c r="CB24" s="24">
        <v>-1.3973688557626499E-4</v>
      </c>
      <c r="CC24" s="25">
        <v>7.8525422110392393E-6</v>
      </c>
      <c r="CD24" s="24">
        <v>-4.5828321553327702E-4</v>
      </c>
      <c r="CE24" s="24">
        <v>7.4357282425672501E-4</v>
      </c>
      <c r="CF24" s="25">
        <v>9.5788598596769901E-5</v>
      </c>
      <c r="CG24" s="25">
        <v>-9.3884456419228906E-5</v>
      </c>
      <c r="CH24" s="24">
        <v>-2.88118749233219E-4</v>
      </c>
      <c r="CI24" s="24">
        <v>-1.6902624462254599E-3</v>
      </c>
      <c r="CJ24" s="25">
        <v>4.7808042998230702E-5</v>
      </c>
      <c r="CK24" s="24">
        <v>1.53948017605398E-3</v>
      </c>
      <c r="CL24" s="24">
        <v>-8.8834471009655296E-4</v>
      </c>
      <c r="CM24" s="24">
        <v>1.5455431362579E-4</v>
      </c>
      <c r="CN24" s="26">
        <v>-2.1228393375224098E-3</v>
      </c>
    </row>
    <row r="25" spans="2:92" x14ac:dyDescent="0.25">
      <c r="B25" s="13" t="s">
        <v>66</v>
      </c>
      <c r="C25" s="1">
        <f>INDEX(Input_Cases!$B:$C,MATCH('D1T Female Homo'!$B25,Input_Cases!$B:$B,0),2)</f>
        <v>28</v>
      </c>
      <c r="D25" s="12"/>
      <c r="E25" s="50"/>
      <c r="G25" s="204" t="s">
        <v>66</v>
      </c>
      <c r="H25" s="7" t="s">
        <v>6</v>
      </c>
      <c r="I25" s="22">
        <f>IF($C$25&lt;18.5,1,0)</f>
        <v>0</v>
      </c>
      <c r="J25" s="23">
        <v>2.2363474217648598</v>
      </c>
      <c r="L25" s="7" t="str">
        <f t="shared" si="2"/>
        <v>X</v>
      </c>
      <c r="M25" s="7" t="str">
        <f t="shared" si="3"/>
        <v>X</v>
      </c>
      <c r="N25" s="7" t="str">
        <v>BMI1</v>
      </c>
      <c r="O25" s="128" t="s">
        <v>6</v>
      </c>
      <c r="P25" s="24">
        <v>1.88279449075538E-4</v>
      </c>
      <c r="Q25" s="24">
        <v>9.2504922308021202E-4</v>
      </c>
      <c r="R25" s="24">
        <v>-8.24257395070772E-4</v>
      </c>
      <c r="S25" s="24">
        <v>4.5945926449876502E-4</v>
      </c>
      <c r="T25" s="25">
        <v>6.2388021650916804E-5</v>
      </c>
      <c r="U25" s="24">
        <v>0.18029329063308899</v>
      </c>
      <c r="V25" s="24">
        <v>9.0387648718613797E-4</v>
      </c>
      <c r="W25" s="25">
        <v>3.0954825566086097E-5</v>
      </c>
      <c r="X25" s="24">
        <v>4.3621038224358599E-4</v>
      </c>
      <c r="Y25" s="25">
        <v>9.5351277101290199E-5</v>
      </c>
      <c r="Z25" s="24">
        <v>-1.01343910586783E-3</v>
      </c>
      <c r="AA25" s="25">
        <v>5.3316494195065E-5</v>
      </c>
      <c r="AB25" s="24">
        <v>4.0621776459011101E-4</v>
      </c>
      <c r="AC25" s="24">
        <v>-9.9056548916716392E-4</v>
      </c>
      <c r="AD25" s="24">
        <v>2.4012274301386401E-4</v>
      </c>
      <c r="AE25" s="24">
        <v>-1.3536210690781401E-3</v>
      </c>
      <c r="AF25" s="24">
        <v>4.9043949583675204E-4</v>
      </c>
      <c r="AG25" s="24">
        <v>-3.6634084091779898E-4</v>
      </c>
      <c r="AH25" s="24">
        <v>4.2435875805754502E-4</v>
      </c>
      <c r="AI25" s="24">
        <v>9.5706127966255802E-4</v>
      </c>
      <c r="AJ25" s="24">
        <v>-3.6005934866893002E-4</v>
      </c>
      <c r="AK25" s="24">
        <v>-7.6133478194475505E-4</v>
      </c>
      <c r="AL25" s="24">
        <v>-6.4625271729057401E-3</v>
      </c>
      <c r="AM25" s="25">
        <v>3.3209203608753298E-5</v>
      </c>
      <c r="AN25" s="25">
        <v>0</v>
      </c>
      <c r="AO25" s="25">
        <v>0</v>
      </c>
      <c r="AP25" s="25">
        <v>-5.1189311663585402E-5</v>
      </c>
      <c r="AQ25" s="25">
        <v>0</v>
      </c>
      <c r="AR25" s="25">
        <v>0</v>
      </c>
      <c r="AS25" s="25">
        <v>0</v>
      </c>
      <c r="AT25" s="24">
        <v>-6.4331898694611396E-4</v>
      </c>
      <c r="AU25" s="25">
        <v>0</v>
      </c>
      <c r="AV25" s="25">
        <v>0</v>
      </c>
      <c r="AW25" s="24">
        <v>5.2090858589665199E-4</v>
      </c>
      <c r="AX25" s="24">
        <v>4.2521954341143598E-4</v>
      </c>
      <c r="AY25" s="24">
        <v>-8.8310743445912303E-4</v>
      </c>
      <c r="AZ25" s="24">
        <v>2.1610240461588199E-3</v>
      </c>
      <c r="BA25" s="24">
        <v>-1.25613152793559E-2</v>
      </c>
      <c r="BB25" s="25">
        <v>0</v>
      </c>
      <c r="BC25" s="24">
        <v>7.1689780230963099E-3</v>
      </c>
      <c r="BD25" s="24">
        <v>-3.4322100479125501E-4</v>
      </c>
      <c r="BE25" s="25">
        <v>0</v>
      </c>
      <c r="BF25" s="25">
        <v>-7.7879110555892597E-5</v>
      </c>
      <c r="BG25" s="24">
        <v>1.6817905857624601E-3</v>
      </c>
      <c r="BH25" s="25">
        <v>0</v>
      </c>
      <c r="BI25" s="25">
        <v>0</v>
      </c>
      <c r="BJ25" s="25">
        <v>0</v>
      </c>
      <c r="BK25" s="25">
        <v>0</v>
      </c>
      <c r="BL25" s="25">
        <v>0</v>
      </c>
      <c r="BM25" s="25">
        <v>0</v>
      </c>
      <c r="BN25" s="24">
        <v>-6.1136451079012795E-4</v>
      </c>
      <c r="BO25" s="25">
        <v>0</v>
      </c>
      <c r="BP25" s="25">
        <v>0</v>
      </c>
      <c r="BQ25" s="25">
        <v>0</v>
      </c>
      <c r="BR25" s="25">
        <v>0</v>
      </c>
      <c r="BS25" s="25">
        <v>0</v>
      </c>
      <c r="BT25" s="25">
        <v>9.6244754556015701E-5</v>
      </c>
      <c r="BU25" s="25">
        <v>-3.6484056041089898E-5</v>
      </c>
      <c r="BV25" s="24">
        <v>-2.5173992491992602E-3</v>
      </c>
      <c r="BW25" s="25">
        <v>-9.3896252759531699E-5</v>
      </c>
      <c r="BX25" s="25">
        <v>1.8115594540617102E-5</v>
      </c>
      <c r="BY25" s="25">
        <v>2.14606949128111E-5</v>
      </c>
      <c r="BZ25" s="24">
        <v>1.2628485287078601E-4</v>
      </c>
      <c r="CA25" s="24">
        <v>-9.7322211488335602E-4</v>
      </c>
      <c r="CB25" s="24">
        <v>1.71777370613585E-3</v>
      </c>
      <c r="CC25" s="25">
        <v>-8.7631137469739898E-5</v>
      </c>
      <c r="CD25" s="24">
        <v>2.2804756015708701E-3</v>
      </c>
      <c r="CE25" s="24">
        <v>-2.3005120590133699E-3</v>
      </c>
      <c r="CF25" s="24">
        <v>7.8039690790756699E-4</v>
      </c>
      <c r="CG25" s="24">
        <v>7.7675540577887595E-4</v>
      </c>
      <c r="CH25" s="24">
        <v>-2.5158753244785498E-3</v>
      </c>
      <c r="CI25" s="24">
        <v>5.2384689318669899E-4</v>
      </c>
      <c r="CJ25" s="24">
        <v>-5.0268296418502897E-4</v>
      </c>
      <c r="CK25" s="24">
        <v>8.7924670256871195E-4</v>
      </c>
      <c r="CL25" s="24">
        <v>2.5904142942562202E-3</v>
      </c>
      <c r="CM25" s="24">
        <v>-3.2915277383002199E-2</v>
      </c>
      <c r="CN25" s="26">
        <v>1.50254084713332E-3</v>
      </c>
    </row>
    <row r="26" spans="2:92" x14ac:dyDescent="0.25">
      <c r="B26" s="13"/>
      <c r="C26" s="12"/>
      <c r="D26" s="12"/>
      <c r="E26" s="50"/>
      <c r="G26" s="205"/>
      <c r="H26" s="7" t="s">
        <v>8</v>
      </c>
      <c r="I26" s="22">
        <f>IF($C$25&gt;=25,1,0)</f>
        <v>1</v>
      </c>
      <c r="J26" s="23">
        <v>-0.24860417073694799</v>
      </c>
      <c r="L26" s="7" t="str">
        <f t="shared" si="2"/>
        <v>X</v>
      </c>
      <c r="M26" s="7" t="str">
        <f t="shared" si="3"/>
        <v>X</v>
      </c>
      <c r="N26" s="7" t="str">
        <v>BMI2</v>
      </c>
      <c r="O26" s="128" t="s">
        <v>8</v>
      </c>
      <c r="P26" s="25">
        <v>-2.2838052924155601E-6</v>
      </c>
      <c r="Q26" s="25">
        <v>3.8768939918040003E-6</v>
      </c>
      <c r="R26" s="25">
        <v>-6.9508315201167697E-5</v>
      </c>
      <c r="S26" s="24">
        <v>1.05135553255821E-4</v>
      </c>
      <c r="T26" s="24">
        <v>-1.37994952409215E-4</v>
      </c>
      <c r="U26" s="24">
        <v>9.0387648718608603E-4</v>
      </c>
      <c r="V26" s="24">
        <v>3.1774621748659102E-3</v>
      </c>
      <c r="W26" s="24">
        <v>-1.4738879974277601E-3</v>
      </c>
      <c r="X26" s="25">
        <v>4.4020433212847297E-5</v>
      </c>
      <c r="Y26" s="25">
        <v>-7.3767528929162297E-5</v>
      </c>
      <c r="Z26" s="25">
        <v>-4.7731532024937703E-5</v>
      </c>
      <c r="AA26" s="25">
        <v>-7.5014512817039996E-5</v>
      </c>
      <c r="AB26" s="24">
        <v>-1.7656671439640501E-4</v>
      </c>
      <c r="AC26" s="24">
        <v>1.5723573393619801E-4</v>
      </c>
      <c r="AD26" s="25">
        <v>-5.593267229966E-5</v>
      </c>
      <c r="AE26" s="24">
        <v>2.79175690762607E-4</v>
      </c>
      <c r="AF26" s="25">
        <v>1.87913872437222E-5</v>
      </c>
      <c r="AG26" s="24">
        <v>-1.19764094378732E-4</v>
      </c>
      <c r="AH26" s="25">
        <v>-1.18477653443821E-5</v>
      </c>
      <c r="AI26" s="25">
        <v>6.6796607832820496E-5</v>
      </c>
      <c r="AJ26" s="24">
        <v>-1.8108952857908699E-4</v>
      </c>
      <c r="AK26" s="24">
        <v>1.44423463813968E-4</v>
      </c>
      <c r="AL26" s="24">
        <v>-2.6776654508781002E-4</v>
      </c>
      <c r="AM26" s="25">
        <v>3.18794305098426E-6</v>
      </c>
      <c r="AN26" s="25">
        <v>0</v>
      </c>
      <c r="AO26" s="25">
        <v>0</v>
      </c>
      <c r="AP26" s="25">
        <v>-1.8967549387583501E-5</v>
      </c>
      <c r="AQ26" s="25">
        <v>0</v>
      </c>
      <c r="AR26" s="25">
        <v>0</v>
      </c>
      <c r="AS26" s="25">
        <v>0</v>
      </c>
      <c r="AT26" s="25">
        <v>-4.0723294364668203E-5</v>
      </c>
      <c r="AU26" s="25">
        <v>0</v>
      </c>
      <c r="AV26" s="25">
        <v>0</v>
      </c>
      <c r="AW26" s="25">
        <v>1.09713450130003E-6</v>
      </c>
      <c r="AX26" s="24">
        <v>-1.00507342511585E-4</v>
      </c>
      <c r="AY26" s="25">
        <v>-9.8973424597248802E-5</v>
      </c>
      <c r="AZ26" s="24">
        <v>-6.1838198038392605E-4</v>
      </c>
      <c r="BA26" s="24">
        <v>8.3089407719065804E-4</v>
      </c>
      <c r="BB26" s="25">
        <v>0</v>
      </c>
      <c r="BC26" s="25">
        <v>7.5777162484268502E-5</v>
      </c>
      <c r="BD26" s="24">
        <v>-2.2102919237641501E-4</v>
      </c>
      <c r="BE26" s="25">
        <v>0</v>
      </c>
      <c r="BF26" s="25">
        <v>9.4857574454332102E-5</v>
      </c>
      <c r="BG26" s="24">
        <v>-1.1215842710737299E-4</v>
      </c>
      <c r="BH26" s="25">
        <v>0</v>
      </c>
      <c r="BI26" s="25">
        <v>0</v>
      </c>
      <c r="BJ26" s="25">
        <v>0</v>
      </c>
      <c r="BK26" s="25">
        <v>0</v>
      </c>
      <c r="BL26" s="25">
        <v>0</v>
      </c>
      <c r="BM26" s="25">
        <v>0</v>
      </c>
      <c r="BN26" s="25">
        <v>3.1015209100109802E-6</v>
      </c>
      <c r="BO26" s="25">
        <v>0</v>
      </c>
      <c r="BP26" s="25">
        <v>0</v>
      </c>
      <c r="BQ26" s="25">
        <v>0</v>
      </c>
      <c r="BR26" s="25">
        <v>0</v>
      </c>
      <c r="BS26" s="25">
        <v>0</v>
      </c>
      <c r="BT26" s="25">
        <v>4.6239097243304301E-6</v>
      </c>
      <c r="BU26" s="25">
        <v>8.7942179209910694E-6</v>
      </c>
      <c r="BV26" s="25">
        <v>7.8868983243573303E-6</v>
      </c>
      <c r="BW26" s="25">
        <v>-1.3161469994494701E-6</v>
      </c>
      <c r="BX26" s="25">
        <v>-5.2924344322745098E-8</v>
      </c>
      <c r="BY26" s="25">
        <v>-5.2107260703754904E-6</v>
      </c>
      <c r="BZ26" s="24">
        <v>1.034720429275E-4</v>
      </c>
      <c r="CA26" s="24">
        <v>-6.2541303756531599E-4</v>
      </c>
      <c r="CB26" s="24">
        <v>1.1862077800381199E-4</v>
      </c>
      <c r="CC26" s="25">
        <v>1.0295223262651101E-5</v>
      </c>
      <c r="CD26" s="24">
        <v>1.0304135035281E-4</v>
      </c>
      <c r="CE26" s="24">
        <v>-2.8333218370382799E-4</v>
      </c>
      <c r="CF26" s="24">
        <v>-1.8692124247544101E-4</v>
      </c>
      <c r="CG26" s="24">
        <v>-6.1029676046032695E-4</v>
      </c>
      <c r="CH26" s="25">
        <v>-9.4782893518183801E-5</v>
      </c>
      <c r="CI26" s="25">
        <v>-9.2343539801124203E-5</v>
      </c>
      <c r="CJ26" s="24">
        <v>-1.7080968009909099E-4</v>
      </c>
      <c r="CK26" s="24">
        <v>-3.1805733577516099E-4</v>
      </c>
      <c r="CL26" s="24">
        <v>-4.3443787249838802E-4</v>
      </c>
      <c r="CM26" s="25">
        <v>-3.3361195635109398E-5</v>
      </c>
      <c r="CN26" s="26">
        <v>1.56061085043194E-3</v>
      </c>
    </row>
    <row r="27" spans="2:92" x14ac:dyDescent="0.25">
      <c r="B27" s="13"/>
      <c r="C27" s="12"/>
      <c r="D27" s="12"/>
      <c r="E27" s="50"/>
      <c r="G27" s="205"/>
      <c r="H27" s="7" t="s">
        <v>10</v>
      </c>
      <c r="I27" s="22">
        <f>IF($C$25&gt;=30,1,0)</f>
        <v>0</v>
      </c>
      <c r="J27" s="23">
        <v>1.17587878962213E-2</v>
      </c>
      <c r="L27" s="7" t="str">
        <f t="shared" si="2"/>
        <v>X</v>
      </c>
      <c r="M27" s="7" t="str">
        <f t="shared" si="3"/>
        <v>X</v>
      </c>
      <c r="N27" s="7" t="str">
        <v>BMI3</v>
      </c>
      <c r="O27" s="128" t="s">
        <v>10</v>
      </c>
      <c r="P27" s="25">
        <v>7.7556766679954393E-6</v>
      </c>
      <c r="Q27" s="25">
        <v>-7.6512800612807199E-5</v>
      </c>
      <c r="R27" s="25">
        <v>-1.42628869410625E-5</v>
      </c>
      <c r="S27" s="24">
        <v>-1.08057310476085E-4</v>
      </c>
      <c r="T27" s="24">
        <v>1.8862198391538399E-4</v>
      </c>
      <c r="U27" s="25">
        <v>3.0954825566203997E-5</v>
      </c>
      <c r="V27" s="24">
        <v>-1.47388799742777E-3</v>
      </c>
      <c r="W27" s="24">
        <v>3.75144227408763E-3</v>
      </c>
      <c r="X27" s="24">
        <v>-2.1319340199172799E-3</v>
      </c>
      <c r="Y27" s="25">
        <v>1.51891453418075E-7</v>
      </c>
      <c r="Z27" s="25">
        <v>4.0079530437657699E-5</v>
      </c>
      <c r="AA27" s="25">
        <v>-6.8694954834739097E-6</v>
      </c>
      <c r="AB27" s="25">
        <v>4.7950380913247999E-5</v>
      </c>
      <c r="AC27" s="25">
        <v>-2.6993773663291099E-5</v>
      </c>
      <c r="AD27" s="25">
        <v>-4.3967906154650401E-5</v>
      </c>
      <c r="AE27" s="25">
        <v>6.9947077548483598E-5</v>
      </c>
      <c r="AF27" s="25">
        <v>8.2052990145406603E-5</v>
      </c>
      <c r="AG27" s="24">
        <v>1.02495993221467E-4</v>
      </c>
      <c r="AH27" s="24">
        <v>-2.7132884742808798E-4</v>
      </c>
      <c r="AI27" s="24">
        <v>-1.1644197398620499E-4</v>
      </c>
      <c r="AJ27" s="25">
        <v>2.4719653430691701E-5</v>
      </c>
      <c r="AK27" s="24">
        <v>-1.5690663875431201E-4</v>
      </c>
      <c r="AL27" s="24">
        <v>2.9079633473977801E-4</v>
      </c>
      <c r="AM27" s="25">
        <v>4.6474241708604499E-6</v>
      </c>
      <c r="AN27" s="25">
        <v>0</v>
      </c>
      <c r="AO27" s="25">
        <v>0</v>
      </c>
      <c r="AP27" s="24">
        <v>2.3038591579999001E-4</v>
      </c>
      <c r="AQ27" s="25">
        <v>0</v>
      </c>
      <c r="AR27" s="25">
        <v>0</v>
      </c>
      <c r="AS27" s="25">
        <v>0</v>
      </c>
      <c r="AT27" s="25">
        <v>5.7581887501185002E-7</v>
      </c>
      <c r="AU27" s="25">
        <v>0</v>
      </c>
      <c r="AV27" s="25">
        <v>0</v>
      </c>
      <c r="AW27" s="25">
        <v>-4.6958239828750799E-5</v>
      </c>
      <c r="AX27" s="25">
        <v>5.2863921193371799E-5</v>
      </c>
      <c r="AY27" s="24">
        <v>2.3893208886723399E-4</v>
      </c>
      <c r="AZ27" s="24">
        <v>2.3443010872519699E-4</v>
      </c>
      <c r="BA27" s="24">
        <v>1.6073874545788599E-4</v>
      </c>
      <c r="BB27" s="25">
        <v>0</v>
      </c>
      <c r="BC27" s="24">
        <v>-2.1964625061074699E-4</v>
      </c>
      <c r="BD27" s="24">
        <v>-1.9408949879381299E-4</v>
      </c>
      <c r="BE27" s="25">
        <v>0</v>
      </c>
      <c r="BF27" s="24">
        <v>-1.02415182868626E-4</v>
      </c>
      <c r="BG27" s="24">
        <v>-3.04371555497952E-4</v>
      </c>
      <c r="BH27" s="25">
        <v>0</v>
      </c>
      <c r="BI27" s="25">
        <v>0</v>
      </c>
      <c r="BJ27" s="25">
        <v>0</v>
      </c>
      <c r="BK27" s="25">
        <v>0</v>
      </c>
      <c r="BL27" s="25">
        <v>0</v>
      </c>
      <c r="BM27" s="25">
        <v>0</v>
      </c>
      <c r="BN27" s="25">
        <v>-7.7769045838360702E-5</v>
      </c>
      <c r="BO27" s="25">
        <v>0</v>
      </c>
      <c r="BP27" s="25">
        <v>0</v>
      </c>
      <c r="BQ27" s="25">
        <v>0</v>
      </c>
      <c r="BR27" s="25">
        <v>0</v>
      </c>
      <c r="BS27" s="25">
        <v>0</v>
      </c>
      <c r="BT27" s="25">
        <v>-4.3992914284866096E-6</v>
      </c>
      <c r="BU27" s="25">
        <v>-4.4239087630366399E-6</v>
      </c>
      <c r="BV27" s="25">
        <v>-9.1132147484611395E-7</v>
      </c>
      <c r="BW27" s="25">
        <v>4.3418727027583699E-6</v>
      </c>
      <c r="BX27" s="25">
        <v>-3.9799167014969603E-6</v>
      </c>
      <c r="BY27" s="25">
        <v>-4.0956438465398601E-6</v>
      </c>
      <c r="BZ27" s="25">
        <v>-2.5926534308387799E-5</v>
      </c>
      <c r="CA27" s="24">
        <v>-1.67062746040578E-4</v>
      </c>
      <c r="CB27" s="24">
        <v>-5.78536668172747E-4</v>
      </c>
      <c r="CC27" s="25">
        <v>-3.0488109826112001E-6</v>
      </c>
      <c r="CD27" s="24">
        <v>-2.1085821538029099E-4</v>
      </c>
      <c r="CE27" s="24">
        <v>5.4444706003673902E-4</v>
      </c>
      <c r="CF27" s="24">
        <v>4.0231557273367601E-4</v>
      </c>
      <c r="CG27" s="25">
        <v>5.7850806720889102E-5</v>
      </c>
      <c r="CH27" s="24">
        <v>1.9308418148651299E-4</v>
      </c>
      <c r="CI27" s="24">
        <v>1.3392151643532699E-4</v>
      </c>
      <c r="CJ27" s="24">
        <v>3.2513301479245499E-4</v>
      </c>
      <c r="CK27" s="24">
        <v>-2.2508098575678998E-3</v>
      </c>
      <c r="CL27" s="24">
        <v>3.8516246856654102E-4</v>
      </c>
      <c r="CM27" s="25">
        <v>4.4952833764065899E-5</v>
      </c>
      <c r="CN27" s="26">
        <v>1.7955998903087199E-4</v>
      </c>
    </row>
    <row r="28" spans="2:92" x14ac:dyDescent="0.25">
      <c r="B28" s="13"/>
      <c r="C28" s="12"/>
      <c r="D28" s="12"/>
      <c r="E28" s="50"/>
      <c r="G28" s="205"/>
      <c r="H28" s="7" t="s">
        <v>12</v>
      </c>
      <c r="I28" s="22">
        <f>IF($C$25&gt;=35,1,0)</f>
        <v>0</v>
      </c>
      <c r="J28" s="23">
        <v>-2.78374281763373E-2</v>
      </c>
      <c r="L28" s="7" t="str">
        <f t="shared" si="2"/>
        <v>X</v>
      </c>
      <c r="M28" s="7" t="str">
        <f t="shared" si="3"/>
        <v>X</v>
      </c>
      <c r="N28" s="7" t="str">
        <v>BMI4</v>
      </c>
      <c r="O28" s="128" t="s">
        <v>12</v>
      </c>
      <c r="P28" s="25">
        <v>-1.5650182983104001E-7</v>
      </c>
      <c r="Q28" s="25">
        <v>8.4711831337077299E-5</v>
      </c>
      <c r="R28" s="25">
        <v>-2.2452924424882699E-5</v>
      </c>
      <c r="S28" s="24">
        <v>1.32230065830204E-4</v>
      </c>
      <c r="T28" s="24">
        <v>-2.9702574739138698E-4</v>
      </c>
      <c r="U28" s="24">
        <v>4.36210382243404E-4</v>
      </c>
      <c r="V28" s="25">
        <v>4.40204332128425E-5</v>
      </c>
      <c r="W28" s="24">
        <v>-2.1319340199172699E-3</v>
      </c>
      <c r="X28" s="24">
        <v>6.1592561368333902E-3</v>
      </c>
      <c r="Y28" s="24">
        <v>-3.9285526032969203E-3</v>
      </c>
      <c r="Z28" s="25">
        <v>-7.77048408922803E-5</v>
      </c>
      <c r="AA28" s="25">
        <v>-7.4842157893809504E-5</v>
      </c>
      <c r="AB28" s="25">
        <v>-7.0866714079638595E-5</v>
      </c>
      <c r="AC28" s="25">
        <v>-6.7424880673536806E-5</v>
      </c>
      <c r="AD28" s="25">
        <v>3.7144501563834799E-5</v>
      </c>
      <c r="AE28" s="25">
        <v>-7.8840093456987697E-5</v>
      </c>
      <c r="AF28" s="25">
        <v>-9.6370524897390202E-5</v>
      </c>
      <c r="AG28" s="25">
        <v>5.43118276490093E-5</v>
      </c>
      <c r="AH28" s="24">
        <v>-6.67164698317773E-4</v>
      </c>
      <c r="AI28" s="24">
        <v>-1.9674295979821201E-4</v>
      </c>
      <c r="AJ28" s="24">
        <v>-1.9622678232058299E-4</v>
      </c>
      <c r="AK28" s="24">
        <v>3.5780738757639098E-4</v>
      </c>
      <c r="AL28" s="24">
        <v>-2.72575004454736E-4</v>
      </c>
      <c r="AM28" s="25">
        <v>5.5744161209315901E-6</v>
      </c>
      <c r="AN28" s="25">
        <v>0</v>
      </c>
      <c r="AO28" s="25">
        <v>0</v>
      </c>
      <c r="AP28" s="24">
        <v>-1.3944192672921E-4</v>
      </c>
      <c r="AQ28" s="25">
        <v>0</v>
      </c>
      <c r="AR28" s="25">
        <v>0</v>
      </c>
      <c r="AS28" s="25">
        <v>0</v>
      </c>
      <c r="AT28" s="24">
        <v>-1.17454886891671E-4</v>
      </c>
      <c r="AU28" s="25">
        <v>0</v>
      </c>
      <c r="AV28" s="25">
        <v>0</v>
      </c>
      <c r="AW28" s="24">
        <v>1.46063008915089E-4</v>
      </c>
      <c r="AX28" s="25">
        <v>-3.1958247148919001E-5</v>
      </c>
      <c r="AY28" s="24">
        <v>1.10708973026337E-4</v>
      </c>
      <c r="AZ28" s="25">
        <v>3.4836950501634001E-5</v>
      </c>
      <c r="BA28" s="24">
        <v>-1.23167036205994E-3</v>
      </c>
      <c r="BB28" s="25">
        <v>0</v>
      </c>
      <c r="BC28" s="24">
        <v>-4.1676837852448701E-4</v>
      </c>
      <c r="BD28" s="24">
        <v>2.24470252646278E-4</v>
      </c>
      <c r="BE28" s="25">
        <v>0</v>
      </c>
      <c r="BF28" s="24">
        <v>-2.5700524375476901E-4</v>
      </c>
      <c r="BG28" s="25">
        <v>-2.7315867701347099E-5</v>
      </c>
      <c r="BH28" s="25">
        <v>0</v>
      </c>
      <c r="BI28" s="25">
        <v>0</v>
      </c>
      <c r="BJ28" s="25">
        <v>0</v>
      </c>
      <c r="BK28" s="25">
        <v>0</v>
      </c>
      <c r="BL28" s="25">
        <v>0</v>
      </c>
      <c r="BM28" s="25">
        <v>0</v>
      </c>
      <c r="BN28" s="24">
        <v>1.92067640318727E-4</v>
      </c>
      <c r="BO28" s="25">
        <v>0</v>
      </c>
      <c r="BP28" s="25">
        <v>0</v>
      </c>
      <c r="BQ28" s="25">
        <v>0</v>
      </c>
      <c r="BR28" s="25">
        <v>0</v>
      </c>
      <c r="BS28" s="25">
        <v>0</v>
      </c>
      <c r="BT28" s="25">
        <v>5.7543965998508899E-6</v>
      </c>
      <c r="BU28" s="25">
        <v>-5.6802677974746597E-7</v>
      </c>
      <c r="BV28" s="25">
        <v>-6.1041750405580601E-6</v>
      </c>
      <c r="BW28" s="25">
        <v>5.3958113117020498E-6</v>
      </c>
      <c r="BX28" s="25">
        <v>3.7086639911701098E-7</v>
      </c>
      <c r="BY28" s="25">
        <v>5.4599410138940598E-6</v>
      </c>
      <c r="BZ28" s="25">
        <v>2.4439533660600801E-5</v>
      </c>
      <c r="CA28" s="25">
        <v>3.0305676120361499E-5</v>
      </c>
      <c r="CB28" s="24">
        <v>-1.6452462972002299E-4</v>
      </c>
      <c r="CC28" s="25">
        <v>-1.0379354075523801E-6</v>
      </c>
      <c r="CD28" s="24">
        <v>3.3297571013576102E-4</v>
      </c>
      <c r="CE28" s="24">
        <v>-2.0402103472942699E-4</v>
      </c>
      <c r="CF28" s="24">
        <v>-6.5412812756545703E-4</v>
      </c>
      <c r="CG28" s="24">
        <v>-2.30375412292725E-4</v>
      </c>
      <c r="CH28" s="24">
        <v>-2.2478980776174801E-4</v>
      </c>
      <c r="CI28" s="24">
        <v>2.5831207904351199E-4</v>
      </c>
      <c r="CJ28" s="24">
        <v>-1.01841880494725E-3</v>
      </c>
      <c r="CK28" s="24">
        <v>1.83267839970395E-3</v>
      </c>
      <c r="CL28" s="25">
        <v>7.8613804505223901E-5</v>
      </c>
      <c r="CM28" s="24">
        <v>-3.7475350432314902E-4</v>
      </c>
      <c r="CN28" s="26">
        <v>1.8177678431400299E-4</v>
      </c>
    </row>
    <row r="29" spans="2:92" x14ac:dyDescent="0.25">
      <c r="B29" s="13"/>
      <c r="C29" s="12"/>
      <c r="D29" s="12"/>
      <c r="E29" s="50"/>
      <c r="G29" s="206"/>
      <c r="H29" s="7" t="s">
        <v>14</v>
      </c>
      <c r="I29" s="22">
        <f>IF($C$25&gt;=40,1,0)</f>
        <v>0</v>
      </c>
      <c r="J29" s="23">
        <v>0.50813625213092095</v>
      </c>
      <c r="L29" s="7" t="str">
        <f t="shared" si="2"/>
        <v>X</v>
      </c>
      <c r="M29" s="7" t="str">
        <f t="shared" si="3"/>
        <v>X</v>
      </c>
      <c r="N29" s="7" t="str">
        <v>BMI5</v>
      </c>
      <c r="O29" s="128" t="s">
        <v>14</v>
      </c>
      <c r="P29" s="25">
        <v>1.0818547615493699E-5</v>
      </c>
      <c r="Q29" s="24">
        <v>-1.1457778170245201E-4</v>
      </c>
      <c r="R29" s="24">
        <v>2.4813888428841199E-4</v>
      </c>
      <c r="S29" s="24">
        <v>-1.7096633679830701E-4</v>
      </c>
      <c r="T29" s="24">
        <v>-1.16768969916044E-4</v>
      </c>
      <c r="U29" s="25">
        <v>9.5351277101369603E-5</v>
      </c>
      <c r="V29" s="25">
        <v>-7.3767528929164695E-5</v>
      </c>
      <c r="W29" s="25">
        <v>1.51891453418509E-7</v>
      </c>
      <c r="X29" s="24">
        <v>-3.9285526032969099E-3</v>
      </c>
      <c r="Y29" s="24">
        <v>7.9710395026056594E-3</v>
      </c>
      <c r="Z29" s="24">
        <v>1.6280092556601299E-4</v>
      </c>
      <c r="AA29" s="24">
        <v>1.00342991441052E-4</v>
      </c>
      <c r="AB29" s="25">
        <v>4.0730923054943398E-5</v>
      </c>
      <c r="AC29" s="25">
        <v>3.32039789094462E-5</v>
      </c>
      <c r="AD29" s="25">
        <v>-9.3486665053586101E-5</v>
      </c>
      <c r="AE29" s="24">
        <v>2.8485637927024298E-4</v>
      </c>
      <c r="AF29" s="24">
        <v>1.22313689153563E-4</v>
      </c>
      <c r="AG29" s="24">
        <v>-1.5860000239106199E-4</v>
      </c>
      <c r="AH29" s="24">
        <v>9.8079896818578411E-4</v>
      </c>
      <c r="AI29" s="24">
        <v>2.8475881846279301E-4</v>
      </c>
      <c r="AJ29" s="24">
        <v>1.5976195226498E-4</v>
      </c>
      <c r="AK29" s="24">
        <v>-2.2773502690852899E-4</v>
      </c>
      <c r="AL29" s="24">
        <v>7.7848532160076597E-4</v>
      </c>
      <c r="AM29" s="25">
        <v>-2.04358296776939E-6</v>
      </c>
      <c r="AN29" s="25">
        <v>0</v>
      </c>
      <c r="AO29" s="25">
        <v>0</v>
      </c>
      <c r="AP29" s="25">
        <v>9.2145807388213394E-5</v>
      </c>
      <c r="AQ29" s="25">
        <v>0</v>
      </c>
      <c r="AR29" s="25">
        <v>0</v>
      </c>
      <c r="AS29" s="25">
        <v>0</v>
      </c>
      <c r="AT29" s="24">
        <v>-1.1838137976349701E-4</v>
      </c>
      <c r="AU29" s="25">
        <v>0</v>
      </c>
      <c r="AV29" s="25">
        <v>0</v>
      </c>
      <c r="AW29" s="25">
        <v>-7.6151824224311398E-5</v>
      </c>
      <c r="AX29" s="25">
        <v>4.8518964396929101E-5</v>
      </c>
      <c r="AY29" s="24">
        <v>-1.20839317597728E-4</v>
      </c>
      <c r="AZ29" s="24">
        <v>-2.4078421830038801E-4</v>
      </c>
      <c r="BA29" s="24">
        <v>1.50170405148955E-3</v>
      </c>
      <c r="BB29" s="25">
        <v>0</v>
      </c>
      <c r="BC29" s="24">
        <v>1.2560570683459101E-4</v>
      </c>
      <c r="BD29" s="24">
        <v>-1.5017261686100299E-4</v>
      </c>
      <c r="BE29" s="25">
        <v>0</v>
      </c>
      <c r="BF29" s="25">
        <v>-1.4466145312992399E-5</v>
      </c>
      <c r="BG29" s="24">
        <v>-1.02077332464351E-4</v>
      </c>
      <c r="BH29" s="25">
        <v>0</v>
      </c>
      <c r="BI29" s="25">
        <v>0</v>
      </c>
      <c r="BJ29" s="25">
        <v>0</v>
      </c>
      <c r="BK29" s="25">
        <v>0</v>
      </c>
      <c r="BL29" s="25">
        <v>0</v>
      </c>
      <c r="BM29" s="25">
        <v>0</v>
      </c>
      <c r="BN29" s="25">
        <v>-4.5654400154476198E-5</v>
      </c>
      <c r="BO29" s="25">
        <v>0</v>
      </c>
      <c r="BP29" s="25">
        <v>0</v>
      </c>
      <c r="BQ29" s="25">
        <v>0</v>
      </c>
      <c r="BR29" s="25">
        <v>0</v>
      </c>
      <c r="BS29" s="25">
        <v>0</v>
      </c>
      <c r="BT29" s="25">
        <v>-1.20791665125718E-5</v>
      </c>
      <c r="BU29" s="25">
        <v>3.2131735173179101E-6</v>
      </c>
      <c r="BV29" s="25">
        <v>-1.48411071035352E-6</v>
      </c>
      <c r="BW29" s="25">
        <v>-2.1671872722137701E-6</v>
      </c>
      <c r="BX29" s="25">
        <v>-1.1825676342345201E-7</v>
      </c>
      <c r="BY29" s="25">
        <v>3.0807811501250299E-6</v>
      </c>
      <c r="BZ29" s="24">
        <v>1.16186303805155E-4</v>
      </c>
      <c r="CA29" s="24">
        <v>4.0776382769843199E-4</v>
      </c>
      <c r="CB29" s="24">
        <v>3.4132425722904199E-4</v>
      </c>
      <c r="CC29" s="25">
        <v>-8.5652102379606399E-6</v>
      </c>
      <c r="CD29" s="24">
        <v>3.5159864935739701E-4</v>
      </c>
      <c r="CE29" s="24">
        <v>-2.5940347309011001E-4</v>
      </c>
      <c r="CF29" s="24">
        <v>8.2537281697102902E-4</v>
      </c>
      <c r="CG29" s="24">
        <v>2.3018268497953899E-4</v>
      </c>
      <c r="CH29" s="24">
        <v>-4.1127945358873401E-3</v>
      </c>
      <c r="CI29" s="24">
        <v>-3.6945587762390098E-3</v>
      </c>
      <c r="CJ29" s="24">
        <v>1.31765187945438E-3</v>
      </c>
      <c r="CK29" s="24">
        <v>1.08766329737459E-4</v>
      </c>
      <c r="CL29" s="24">
        <v>6.0659146201222998E-4</v>
      </c>
      <c r="CM29" s="24">
        <v>2.4173051339575601E-4</v>
      </c>
      <c r="CN29" s="26">
        <v>5.2433087446599304E-4</v>
      </c>
    </row>
    <row r="30" spans="2:92" x14ac:dyDescent="0.25">
      <c r="B30" s="13" t="s">
        <v>67</v>
      </c>
      <c r="C30" s="1">
        <f>INDEX(Input_Cases!$B:$C,MATCH('D1T Female Homo'!$B30,Input_Cases!$B:$B,0),2)</f>
        <v>90</v>
      </c>
      <c r="D30" s="12"/>
      <c r="E30" s="50"/>
      <c r="G30" s="204" t="s">
        <v>293</v>
      </c>
      <c r="H30" s="7" t="s">
        <v>16</v>
      </c>
      <c r="I30" s="22">
        <f>IF(OR($C$30&lt;90,$C$31&lt;60),1,0)</f>
        <v>0</v>
      </c>
      <c r="J30" s="23">
        <v>1.4458667313163601E-2</v>
      </c>
      <c r="L30" s="7" t="str">
        <f t="shared" si="2"/>
        <v>X</v>
      </c>
      <c r="M30" s="7" t="str">
        <f t="shared" si="3"/>
        <v>X</v>
      </c>
      <c r="N30" s="7" t="str">
        <v>BP1</v>
      </c>
      <c r="O30" s="128" t="s">
        <v>16</v>
      </c>
      <c r="P30" s="25">
        <v>-8.2457090277190203E-6</v>
      </c>
      <c r="Q30" s="25">
        <v>3.9791120296687199E-6</v>
      </c>
      <c r="R30" s="25">
        <v>7.2349713519482601E-5</v>
      </c>
      <c r="S30" s="25">
        <v>4.1341114283525097E-5</v>
      </c>
      <c r="T30" s="25">
        <v>-3.78611803540309E-5</v>
      </c>
      <c r="U30" s="24">
        <v>-1.01343910586783E-3</v>
      </c>
      <c r="V30" s="25">
        <v>-4.77315320249367E-5</v>
      </c>
      <c r="W30" s="25">
        <v>4.0079530437662801E-5</v>
      </c>
      <c r="X30" s="25">
        <v>-7.7704840892285504E-5</v>
      </c>
      <c r="Y30" s="24">
        <v>1.62800925566015E-4</v>
      </c>
      <c r="Z30" s="24">
        <v>4.30019943187703E-3</v>
      </c>
      <c r="AA30" s="24">
        <v>6.6860946379986095E-4</v>
      </c>
      <c r="AB30" s="24">
        <v>1.12444711672973E-4</v>
      </c>
      <c r="AC30" s="25">
        <v>8.5878304004872999E-5</v>
      </c>
      <c r="AD30" s="25">
        <v>-3.0851442918788299E-6</v>
      </c>
      <c r="AE30" s="25">
        <v>-3.0647514799359499E-5</v>
      </c>
      <c r="AF30" s="24">
        <v>1.03933429889994E-4</v>
      </c>
      <c r="AG30" s="24">
        <v>-1.3010436272125399E-4</v>
      </c>
      <c r="AH30" s="24">
        <v>3.6635236306187502E-4</v>
      </c>
      <c r="AI30" s="24">
        <v>-1.9981526200332301E-4</v>
      </c>
      <c r="AJ30" s="24">
        <v>1.7538276004497099E-4</v>
      </c>
      <c r="AK30" s="25">
        <v>-7.2900197646454701E-5</v>
      </c>
      <c r="AL30" s="24">
        <v>3.1867853892478102E-4</v>
      </c>
      <c r="AM30" s="25">
        <v>-7.5039111635297499E-6</v>
      </c>
      <c r="AN30" s="25">
        <v>0</v>
      </c>
      <c r="AO30" s="25">
        <v>0</v>
      </c>
      <c r="AP30" s="24">
        <v>1.58151610525402E-4</v>
      </c>
      <c r="AQ30" s="25">
        <v>0</v>
      </c>
      <c r="AR30" s="25">
        <v>0</v>
      </c>
      <c r="AS30" s="25">
        <v>0</v>
      </c>
      <c r="AT30" s="24">
        <v>-1.04758927574866E-4</v>
      </c>
      <c r="AU30" s="25">
        <v>0</v>
      </c>
      <c r="AV30" s="25">
        <v>0</v>
      </c>
      <c r="AW30" s="25">
        <v>-5.2351793371469602E-5</v>
      </c>
      <c r="AX30" s="24">
        <v>-1.5714243634225701E-4</v>
      </c>
      <c r="AY30" s="25">
        <v>-9.3111787276820406E-5</v>
      </c>
      <c r="AZ30" s="24">
        <v>-1.06547045112226E-4</v>
      </c>
      <c r="BA30" s="24">
        <v>-4.4584214850372403E-4</v>
      </c>
      <c r="BB30" s="25">
        <v>0</v>
      </c>
      <c r="BC30" s="24">
        <v>-1.51065130223552E-4</v>
      </c>
      <c r="BD30" s="24">
        <v>-1.20814476693541E-4</v>
      </c>
      <c r="BE30" s="25">
        <v>0</v>
      </c>
      <c r="BF30" s="25">
        <v>-6.9499389905706198E-5</v>
      </c>
      <c r="BG30" s="24">
        <v>-1.22226431720914E-4</v>
      </c>
      <c r="BH30" s="25">
        <v>0</v>
      </c>
      <c r="BI30" s="25">
        <v>0</v>
      </c>
      <c r="BJ30" s="25">
        <v>0</v>
      </c>
      <c r="BK30" s="25">
        <v>0</v>
      </c>
      <c r="BL30" s="25">
        <v>0</v>
      </c>
      <c r="BM30" s="25">
        <v>0</v>
      </c>
      <c r="BN30" s="24">
        <v>-1.10638126703169E-4</v>
      </c>
      <c r="BO30" s="25">
        <v>0</v>
      </c>
      <c r="BP30" s="25">
        <v>0</v>
      </c>
      <c r="BQ30" s="25">
        <v>0</v>
      </c>
      <c r="BR30" s="25">
        <v>0</v>
      </c>
      <c r="BS30" s="25">
        <v>0</v>
      </c>
      <c r="BT30" s="25">
        <v>-3.75243349609113E-6</v>
      </c>
      <c r="BU30" s="25">
        <v>2.9805011519354599E-6</v>
      </c>
      <c r="BV30" s="25">
        <v>1.37389183603748E-5</v>
      </c>
      <c r="BW30" s="25">
        <v>1.7699548167503299E-6</v>
      </c>
      <c r="BX30" s="25">
        <v>-7.2840212666757298E-6</v>
      </c>
      <c r="BY30" s="25">
        <v>8.90010063627097E-6</v>
      </c>
      <c r="BZ30" s="25">
        <v>-7.4542207389038999E-5</v>
      </c>
      <c r="CA30" s="24">
        <v>1.4596539447044699E-4</v>
      </c>
      <c r="CB30" s="25">
        <v>-9.4222963474452394E-5</v>
      </c>
      <c r="CC30" s="25">
        <v>9.7605799081449804E-6</v>
      </c>
      <c r="CD30" s="24">
        <v>-1.23589392061715E-4</v>
      </c>
      <c r="CE30" s="24">
        <v>3.2438067454838398E-4</v>
      </c>
      <c r="CF30" s="25">
        <v>3.37311035657593E-5</v>
      </c>
      <c r="CG30" s="25">
        <v>6.8486755777973999E-5</v>
      </c>
      <c r="CH30" s="24">
        <v>4.8019237858361102E-4</v>
      </c>
      <c r="CI30" s="24">
        <v>2.6163141564921401E-4</v>
      </c>
      <c r="CJ30" s="24">
        <v>6.0701505530975897E-4</v>
      </c>
      <c r="CK30" s="25">
        <v>8.3843402193222103E-5</v>
      </c>
      <c r="CL30" s="24">
        <v>-1.8322633410782E-3</v>
      </c>
      <c r="CM30" s="24">
        <v>9.4660365630831701E-4</v>
      </c>
      <c r="CN30" s="26">
        <v>3.3968075327864299E-4</v>
      </c>
    </row>
    <row r="31" spans="2:92" x14ac:dyDescent="0.25">
      <c r="B31" s="13" t="s">
        <v>68</v>
      </c>
      <c r="C31" s="1">
        <f>INDEX(Input_Cases!$B:$C,MATCH('D1T Female Homo'!$B31,Input_Cases!$B:$B,0),2)</f>
        <v>70</v>
      </c>
      <c r="D31" s="12"/>
      <c r="E31" s="50"/>
      <c r="G31" s="205"/>
      <c r="H31" s="7" t="s">
        <v>18</v>
      </c>
      <c r="I31" s="22">
        <f>IF(OR($C$30&gt;120,$C$31&gt;80),1,0)</f>
        <v>0</v>
      </c>
      <c r="J31" s="23">
        <v>-0.15505176015494601</v>
      </c>
      <c r="L31" s="7" t="str">
        <f t="shared" si="2"/>
        <v>X</v>
      </c>
      <c r="M31" s="7" t="str">
        <f t="shared" si="3"/>
        <v>X</v>
      </c>
      <c r="N31" s="7" t="str">
        <v>BP2</v>
      </c>
      <c r="O31" s="128" t="s">
        <v>18</v>
      </c>
      <c r="P31" s="25">
        <v>-1.0216455850826299E-5</v>
      </c>
      <c r="Q31" s="25">
        <v>-3.6094236480490697E-5</v>
      </c>
      <c r="R31" s="25">
        <v>-1.46295800004523E-5</v>
      </c>
      <c r="S31" s="25">
        <v>1.41547677524721E-5</v>
      </c>
      <c r="T31" s="24">
        <v>1.03580240690425E-4</v>
      </c>
      <c r="U31" s="25">
        <v>5.3316494195077997E-5</v>
      </c>
      <c r="V31" s="25">
        <v>-7.5014512817045593E-5</v>
      </c>
      <c r="W31" s="25">
        <v>-6.8694954834657003E-6</v>
      </c>
      <c r="X31" s="25">
        <v>-7.4842157893819898E-5</v>
      </c>
      <c r="Y31" s="24">
        <v>1.00342991441058E-4</v>
      </c>
      <c r="Z31" s="24">
        <v>6.6860946379985998E-4</v>
      </c>
      <c r="AA31" s="24">
        <v>3.2233882351795501E-3</v>
      </c>
      <c r="AB31" s="24">
        <v>-9.1102212505738702E-4</v>
      </c>
      <c r="AC31" s="25">
        <v>6.3077936491595803E-6</v>
      </c>
      <c r="AD31" s="25">
        <v>-7.1594140296751599E-5</v>
      </c>
      <c r="AE31" s="24">
        <v>1.9507726052627299E-4</v>
      </c>
      <c r="AF31" s="24">
        <v>-2.08917142688138E-4</v>
      </c>
      <c r="AG31" s="25">
        <v>2.8155189883200601E-5</v>
      </c>
      <c r="AH31" s="24">
        <v>1.33714167516463E-4</v>
      </c>
      <c r="AI31" s="25">
        <v>8.1866182728308994E-6</v>
      </c>
      <c r="AJ31" s="24">
        <v>-2.35320601707001E-4</v>
      </c>
      <c r="AK31" s="24">
        <v>1.25828586025315E-4</v>
      </c>
      <c r="AL31" s="25">
        <v>-2.2338846369386599E-5</v>
      </c>
      <c r="AM31" s="25">
        <v>-2.6528046616233799E-7</v>
      </c>
      <c r="AN31" s="25">
        <v>0</v>
      </c>
      <c r="AO31" s="25">
        <v>0</v>
      </c>
      <c r="AP31" s="25">
        <v>5.4160710573627902E-5</v>
      </c>
      <c r="AQ31" s="25">
        <v>0</v>
      </c>
      <c r="AR31" s="25">
        <v>0</v>
      </c>
      <c r="AS31" s="25">
        <v>0</v>
      </c>
      <c r="AT31" s="25">
        <v>1.17294298347259E-5</v>
      </c>
      <c r="AU31" s="25">
        <v>0</v>
      </c>
      <c r="AV31" s="25">
        <v>0</v>
      </c>
      <c r="AW31" s="25">
        <v>1.3033861678974799E-5</v>
      </c>
      <c r="AX31" s="25">
        <v>9.5862860882657097E-5</v>
      </c>
      <c r="AY31" s="25">
        <v>-9.7737003865151E-5</v>
      </c>
      <c r="AZ31" s="24">
        <v>-6.66936700408643E-4</v>
      </c>
      <c r="BA31" s="24">
        <v>1.22362347564757E-3</v>
      </c>
      <c r="BB31" s="25">
        <v>0</v>
      </c>
      <c r="BC31" s="24">
        <v>-4.5588696030609801E-4</v>
      </c>
      <c r="BD31" s="25">
        <v>4.59297242593407E-5</v>
      </c>
      <c r="BE31" s="25">
        <v>0</v>
      </c>
      <c r="BF31" s="25">
        <v>9.4155426607260106E-5</v>
      </c>
      <c r="BG31" s="24">
        <v>-1.9785212672350001E-4</v>
      </c>
      <c r="BH31" s="25">
        <v>0</v>
      </c>
      <c r="BI31" s="25">
        <v>0</v>
      </c>
      <c r="BJ31" s="25">
        <v>0</v>
      </c>
      <c r="BK31" s="25">
        <v>0</v>
      </c>
      <c r="BL31" s="25">
        <v>0</v>
      </c>
      <c r="BM31" s="25">
        <v>0</v>
      </c>
      <c r="BN31" s="25">
        <v>-6.27883752022004E-5</v>
      </c>
      <c r="BO31" s="25">
        <v>0</v>
      </c>
      <c r="BP31" s="25">
        <v>0</v>
      </c>
      <c r="BQ31" s="25">
        <v>0</v>
      </c>
      <c r="BR31" s="25">
        <v>0</v>
      </c>
      <c r="BS31" s="25">
        <v>0</v>
      </c>
      <c r="BT31" s="25">
        <v>1.35893152269895E-6</v>
      </c>
      <c r="BU31" s="25">
        <v>9.6277292929220505E-6</v>
      </c>
      <c r="BV31" s="25">
        <v>4.3001306942653596E-6</v>
      </c>
      <c r="BW31" s="25">
        <v>6.7795937905082799E-6</v>
      </c>
      <c r="BX31" s="25">
        <v>-4.94990875591742E-6</v>
      </c>
      <c r="BY31" s="25">
        <v>1.8643236514985401E-6</v>
      </c>
      <c r="BZ31" s="24">
        <v>-1.07025188969102E-4</v>
      </c>
      <c r="CA31" s="25">
        <v>5.1259336924672201E-5</v>
      </c>
      <c r="CB31" s="24">
        <v>2.18263525011286E-4</v>
      </c>
      <c r="CC31" s="25">
        <v>-5.5376658163591699E-6</v>
      </c>
      <c r="CD31" s="24">
        <v>1.20736929298791E-4</v>
      </c>
      <c r="CE31" s="24">
        <v>5.5866511438031204E-4</v>
      </c>
      <c r="CF31" s="24">
        <v>1.2671657074227099E-4</v>
      </c>
      <c r="CG31" s="24">
        <v>-1.8108156581027099E-4</v>
      </c>
      <c r="CH31" s="25">
        <v>7.1108236485131795E-5</v>
      </c>
      <c r="CI31" s="24">
        <v>-1.2112928454643399E-3</v>
      </c>
      <c r="CJ31" s="24">
        <v>4.1303690870328301E-4</v>
      </c>
      <c r="CK31" s="24">
        <v>-9.0762880230358496E-4</v>
      </c>
      <c r="CL31" s="24">
        <v>6.8309300740739996E-4</v>
      </c>
      <c r="CM31" s="24">
        <v>1.41750027874685E-3</v>
      </c>
      <c r="CN31" s="26">
        <v>-8.9172724000029203E-4</v>
      </c>
    </row>
    <row r="32" spans="2:92" x14ac:dyDescent="0.25">
      <c r="B32" s="13"/>
      <c r="C32" s="12"/>
      <c r="D32" s="12"/>
      <c r="E32" s="50"/>
      <c r="G32" s="205"/>
      <c r="H32" s="7" t="s">
        <v>20</v>
      </c>
      <c r="I32" s="22">
        <f>IF(OR($C$30&gt;140,$C$31&gt;90),1,0)</f>
        <v>0</v>
      </c>
      <c r="J32" s="23">
        <v>6.2149799265546098E-2</v>
      </c>
      <c r="L32" s="7" t="str">
        <f t="shared" si="2"/>
        <v>X</v>
      </c>
      <c r="M32" s="7" t="str">
        <f t="shared" si="3"/>
        <v>X</v>
      </c>
      <c r="N32" s="7" t="str">
        <v>BP3</v>
      </c>
      <c r="O32" s="128" t="s">
        <v>20</v>
      </c>
      <c r="P32" s="25">
        <v>-9.1784877205789392E-6</v>
      </c>
      <c r="Q32" s="25">
        <v>7.9937026779526205E-5</v>
      </c>
      <c r="R32" s="25">
        <v>-9.04438635891726E-5</v>
      </c>
      <c r="S32" s="24">
        <v>1.4998006876479301E-4</v>
      </c>
      <c r="T32" s="25">
        <v>-3.1047458385600801E-5</v>
      </c>
      <c r="U32" s="24">
        <v>4.0621776459014798E-4</v>
      </c>
      <c r="V32" s="24">
        <v>-1.7656671439640601E-4</v>
      </c>
      <c r="W32" s="25">
        <v>4.7950380913247498E-5</v>
      </c>
      <c r="X32" s="25">
        <v>-7.0866714079643501E-5</v>
      </c>
      <c r="Y32" s="25">
        <v>4.0730923054942497E-5</v>
      </c>
      <c r="Z32" s="24">
        <v>1.12444711672972E-4</v>
      </c>
      <c r="AA32" s="24">
        <v>-9.1102212505738995E-4</v>
      </c>
      <c r="AB32" s="24">
        <v>2.5278958032258401E-3</v>
      </c>
      <c r="AC32" s="24">
        <v>-1.5220172478901E-3</v>
      </c>
      <c r="AD32" s="25">
        <v>-2.5792800764798399E-5</v>
      </c>
      <c r="AE32" s="25">
        <v>-9.0525804702915906E-5</v>
      </c>
      <c r="AF32" s="25">
        <v>4.4513007877643401E-5</v>
      </c>
      <c r="AG32" s="24">
        <v>-4.3657365333270098E-4</v>
      </c>
      <c r="AH32" s="24">
        <v>2.5817647435453199E-4</v>
      </c>
      <c r="AI32" s="25">
        <v>4.9385699584201301E-5</v>
      </c>
      <c r="AJ32" s="24">
        <v>1.3913934893101799E-4</v>
      </c>
      <c r="AK32" s="24">
        <v>-1.6001191955102801E-4</v>
      </c>
      <c r="AL32" s="24">
        <v>-2.14618804977034E-4</v>
      </c>
      <c r="AM32" s="25">
        <v>-6.9356772239579195E-7</v>
      </c>
      <c r="AN32" s="25">
        <v>0</v>
      </c>
      <c r="AO32" s="25">
        <v>0</v>
      </c>
      <c r="AP32" s="25">
        <v>-7.9942553445166596E-5</v>
      </c>
      <c r="AQ32" s="25">
        <v>0</v>
      </c>
      <c r="AR32" s="25">
        <v>0</v>
      </c>
      <c r="AS32" s="25">
        <v>0</v>
      </c>
      <c r="AT32" s="25">
        <v>3.3808684135518499E-5</v>
      </c>
      <c r="AU32" s="25">
        <v>0</v>
      </c>
      <c r="AV32" s="25">
        <v>0</v>
      </c>
      <c r="AW32" s="25">
        <v>-8.6549129482899393E-6</v>
      </c>
      <c r="AX32" s="25">
        <v>-4.9041175050964697E-5</v>
      </c>
      <c r="AY32" s="24">
        <v>-1.15062277374999E-4</v>
      </c>
      <c r="AZ32" s="24">
        <v>1.04033202782096E-4</v>
      </c>
      <c r="BA32" s="25">
        <v>-6.2337408134196195E-5</v>
      </c>
      <c r="BB32" s="25">
        <v>0</v>
      </c>
      <c r="BC32" s="24">
        <v>-1.57293839026162E-4</v>
      </c>
      <c r="BD32" s="25">
        <v>-7.7126255941545199E-5</v>
      </c>
      <c r="BE32" s="25">
        <v>0</v>
      </c>
      <c r="BF32" s="25">
        <v>4.3837260486357501E-5</v>
      </c>
      <c r="BG32" s="24">
        <v>-1.4787216396633699E-4</v>
      </c>
      <c r="BH32" s="25">
        <v>0</v>
      </c>
      <c r="BI32" s="25">
        <v>0</v>
      </c>
      <c r="BJ32" s="25">
        <v>0</v>
      </c>
      <c r="BK32" s="25">
        <v>0</v>
      </c>
      <c r="BL32" s="25">
        <v>0</v>
      </c>
      <c r="BM32" s="25">
        <v>0</v>
      </c>
      <c r="BN32" s="25">
        <v>5.9492591761733496E-6</v>
      </c>
      <c r="BO32" s="25">
        <v>0</v>
      </c>
      <c r="BP32" s="25">
        <v>0</v>
      </c>
      <c r="BQ32" s="25">
        <v>0</v>
      </c>
      <c r="BR32" s="25">
        <v>0</v>
      </c>
      <c r="BS32" s="25">
        <v>0</v>
      </c>
      <c r="BT32" s="25">
        <v>4.1196934311931499E-6</v>
      </c>
      <c r="BU32" s="25">
        <v>-1.5940584931673801E-6</v>
      </c>
      <c r="BV32" s="25">
        <v>-8.6540358513712107E-6</v>
      </c>
      <c r="BW32" s="25">
        <v>3.3614967245563798E-6</v>
      </c>
      <c r="BX32" s="25">
        <v>2.7195392023415602E-6</v>
      </c>
      <c r="BY32" s="25">
        <v>5.8058028592874797E-7</v>
      </c>
      <c r="BZ32" s="25">
        <v>-1.3482039366857701E-6</v>
      </c>
      <c r="CA32" s="24">
        <v>1.20956305954477E-4</v>
      </c>
      <c r="CB32" s="24">
        <v>-2.0844574929021001E-4</v>
      </c>
      <c r="CC32" s="25">
        <v>6.7179790456709704E-6</v>
      </c>
      <c r="CD32" s="24">
        <v>-2.9491527609314599E-4</v>
      </c>
      <c r="CE32" s="24">
        <v>-2.10303093605606E-4</v>
      </c>
      <c r="CF32" s="24">
        <v>-3.1476091306247602E-4</v>
      </c>
      <c r="CG32" s="25">
        <v>7.4867109697717096E-5</v>
      </c>
      <c r="CH32" s="24">
        <v>-6.2482202341424399E-4</v>
      </c>
      <c r="CI32" s="24">
        <v>9.3334106026867695E-4</v>
      </c>
      <c r="CJ32" s="24">
        <v>-3.1876824649656002E-4</v>
      </c>
      <c r="CK32" s="24">
        <v>8.4113344231997404E-4</v>
      </c>
      <c r="CL32" s="25">
        <v>8.1844248830502601E-5</v>
      </c>
      <c r="CM32" s="25">
        <v>-3.9022099986049998E-5</v>
      </c>
      <c r="CN32" s="26">
        <v>7.23936236803831E-4</v>
      </c>
    </row>
    <row r="33" spans="2:92" x14ac:dyDescent="0.25">
      <c r="B33" s="13"/>
      <c r="C33" s="12"/>
      <c r="D33" s="12"/>
      <c r="E33" s="50"/>
      <c r="G33" s="206"/>
      <c r="H33" s="7" t="s">
        <v>22</v>
      </c>
      <c r="I33" s="22">
        <f>IF(OR($C$30&gt;160,$C$31&gt;100),1,0)</f>
        <v>0</v>
      </c>
      <c r="J33" s="23">
        <v>-1.3209484985816601E-2</v>
      </c>
      <c r="L33" s="7" t="str">
        <f t="shared" si="2"/>
        <v>X</v>
      </c>
      <c r="M33" s="7" t="str">
        <f t="shared" si="3"/>
        <v>X</v>
      </c>
      <c r="N33" s="7" t="str">
        <v>BP4</v>
      </c>
      <c r="O33" s="128" t="s">
        <v>22</v>
      </c>
      <c r="P33" s="25">
        <v>5.3677185049274897E-6</v>
      </c>
      <c r="Q33" s="25">
        <v>8.2606148189385203E-5</v>
      </c>
      <c r="R33" s="24">
        <v>1.6878717955411501E-4</v>
      </c>
      <c r="S33" s="24">
        <v>-1.5919253565429501E-4</v>
      </c>
      <c r="T33" s="24">
        <v>-1.9475970855872699E-4</v>
      </c>
      <c r="U33" s="24">
        <v>-9.9056548916718495E-4</v>
      </c>
      <c r="V33" s="24">
        <v>1.5723573393619701E-4</v>
      </c>
      <c r="W33" s="25">
        <v>-2.69937736632804E-5</v>
      </c>
      <c r="X33" s="25">
        <v>-6.7424880673531398E-5</v>
      </c>
      <c r="Y33" s="25">
        <v>3.3203978909432701E-5</v>
      </c>
      <c r="Z33" s="25">
        <v>8.5878304004873406E-5</v>
      </c>
      <c r="AA33" s="25">
        <v>6.3077936491648404E-6</v>
      </c>
      <c r="AB33" s="24">
        <v>-1.5220172478901E-3</v>
      </c>
      <c r="AC33" s="24">
        <v>1.0431549690843299E-2</v>
      </c>
      <c r="AD33" s="25">
        <v>-5.9897856752427201E-5</v>
      </c>
      <c r="AE33" s="24">
        <v>1.4514204938648301E-4</v>
      </c>
      <c r="AF33" s="24">
        <v>-1.01304160915567E-4</v>
      </c>
      <c r="AG33" s="25">
        <v>4.7607070741773603E-6</v>
      </c>
      <c r="AH33" s="24">
        <v>-3.2652956929195699E-4</v>
      </c>
      <c r="AI33" s="25">
        <v>-4.55168913731848E-5</v>
      </c>
      <c r="AJ33" s="25">
        <v>-3.6689838962123698E-5</v>
      </c>
      <c r="AK33" s="25">
        <v>5.9331590385977097E-5</v>
      </c>
      <c r="AL33" s="24">
        <v>8.9026409923990599E-4</v>
      </c>
      <c r="AM33" s="25">
        <v>3.3706337616732001E-5</v>
      </c>
      <c r="AN33" s="25">
        <v>0</v>
      </c>
      <c r="AO33" s="25">
        <v>0</v>
      </c>
      <c r="AP33" s="25">
        <v>-3.8324151589712097E-5</v>
      </c>
      <c r="AQ33" s="25">
        <v>0</v>
      </c>
      <c r="AR33" s="25">
        <v>0</v>
      </c>
      <c r="AS33" s="25">
        <v>0</v>
      </c>
      <c r="AT33" s="25">
        <v>7.92817949378118E-5</v>
      </c>
      <c r="AU33" s="25">
        <v>0</v>
      </c>
      <c r="AV33" s="25">
        <v>0</v>
      </c>
      <c r="AW33" s="25">
        <v>-8.5836956711841106E-5</v>
      </c>
      <c r="AX33" s="25">
        <v>3.6991245604503998E-5</v>
      </c>
      <c r="AY33" s="24">
        <v>1.16302283689713E-4</v>
      </c>
      <c r="AZ33" s="24">
        <v>5.7851504558208795E-4</v>
      </c>
      <c r="BA33" s="24">
        <v>1.3267142136629101E-4</v>
      </c>
      <c r="BB33" s="25">
        <v>0</v>
      </c>
      <c r="BC33" s="24">
        <v>-1.0589908509012099E-4</v>
      </c>
      <c r="BD33" s="25">
        <v>-7.4584910753810993E-5</v>
      </c>
      <c r="BE33" s="25">
        <v>0</v>
      </c>
      <c r="BF33" s="24">
        <v>-2.5081626011465302E-4</v>
      </c>
      <c r="BG33" s="24">
        <v>-1.65337664039219E-4</v>
      </c>
      <c r="BH33" s="25">
        <v>0</v>
      </c>
      <c r="BI33" s="25">
        <v>0</v>
      </c>
      <c r="BJ33" s="25">
        <v>0</v>
      </c>
      <c r="BK33" s="25">
        <v>0</v>
      </c>
      <c r="BL33" s="25">
        <v>0</v>
      </c>
      <c r="BM33" s="25">
        <v>0</v>
      </c>
      <c r="BN33" s="24">
        <v>1.14871535375448E-4</v>
      </c>
      <c r="BO33" s="25">
        <v>0</v>
      </c>
      <c r="BP33" s="25">
        <v>0</v>
      </c>
      <c r="BQ33" s="25">
        <v>0</v>
      </c>
      <c r="BR33" s="25">
        <v>0</v>
      </c>
      <c r="BS33" s="25">
        <v>0</v>
      </c>
      <c r="BT33" s="25">
        <v>-1.6538921579737799E-5</v>
      </c>
      <c r="BU33" s="25">
        <v>-8.9178840762496698E-6</v>
      </c>
      <c r="BV33" s="25">
        <v>2.1245094930849799E-5</v>
      </c>
      <c r="BW33" s="25">
        <v>-6.3229071132152697E-7</v>
      </c>
      <c r="BX33" s="25">
        <v>-8.2838035057356902E-6</v>
      </c>
      <c r="BY33" s="24">
        <v>-3.2184682503163598E-4</v>
      </c>
      <c r="BZ33" s="24">
        <v>2.36086164451776E-4</v>
      </c>
      <c r="CA33" s="24">
        <v>-1.43401909849292E-4</v>
      </c>
      <c r="CB33" s="24">
        <v>-1.4895215849224799E-4</v>
      </c>
      <c r="CC33" s="25">
        <v>-7.2184309712959101E-6</v>
      </c>
      <c r="CD33" s="24">
        <v>-5.2190624433991E-4</v>
      </c>
      <c r="CE33" s="25">
        <v>8.5405819938568606E-5</v>
      </c>
      <c r="CF33" s="24">
        <v>3.4861600285791898E-4</v>
      </c>
      <c r="CG33" s="24">
        <v>3.38990222027111E-4</v>
      </c>
      <c r="CH33" s="24">
        <v>1.58270673638293E-3</v>
      </c>
      <c r="CI33" s="24">
        <v>6.6706652923022303E-4</v>
      </c>
      <c r="CJ33" s="24">
        <v>8.1480521486645497E-4</v>
      </c>
      <c r="CK33" s="24">
        <v>1.18505790943138E-4</v>
      </c>
      <c r="CL33" s="24">
        <v>-1.50795535172483E-4</v>
      </c>
      <c r="CM33" s="24">
        <v>-5.8599483084164402E-4</v>
      </c>
      <c r="CN33" s="26">
        <v>2.0499617264311301E-4</v>
      </c>
    </row>
    <row r="34" spans="2:92" x14ac:dyDescent="0.25">
      <c r="B34" s="13" t="s">
        <v>69</v>
      </c>
      <c r="C34" s="1">
        <f>INDEX(Input_Cases!$B:$C,MATCH('D1T Female Homo'!$B34,Input_Cases!$B:$B,0),2)</f>
        <v>0</v>
      </c>
      <c r="D34" s="12"/>
      <c r="E34" s="50"/>
      <c r="G34" s="220" t="s">
        <v>294</v>
      </c>
      <c r="H34" s="7" t="s">
        <v>24</v>
      </c>
      <c r="I34" s="22">
        <f>IF(OR($C$34=1,$C$35=1),1,0)</f>
        <v>0</v>
      </c>
      <c r="J34" s="23">
        <v>2.7982167174568199E-2</v>
      </c>
      <c r="L34" s="7" t="str">
        <f t="shared" si="2"/>
        <v>X</v>
      </c>
      <c r="M34" s="7" t="str">
        <f t="shared" si="3"/>
        <v>X</v>
      </c>
      <c r="N34" s="7" t="str">
        <v>SmokerEver</v>
      </c>
      <c r="O34" s="128" t="s">
        <v>24</v>
      </c>
      <c r="P34" s="25">
        <v>3.8964258129094903E-6</v>
      </c>
      <c r="Q34" s="25">
        <v>-1.1341890962205E-5</v>
      </c>
      <c r="R34" s="25">
        <v>-1.4224301185582199E-5</v>
      </c>
      <c r="S34" s="25">
        <v>7.3456819067523898E-6</v>
      </c>
      <c r="T34" s="25">
        <v>5.5756719242203396E-6</v>
      </c>
      <c r="U34" s="24">
        <v>2.4012274301385601E-4</v>
      </c>
      <c r="V34" s="25">
        <v>-5.59326722996596E-5</v>
      </c>
      <c r="W34" s="25">
        <v>-4.39679061546528E-5</v>
      </c>
      <c r="X34" s="25">
        <v>3.7144501563841101E-5</v>
      </c>
      <c r="Y34" s="25">
        <v>-9.3486665053586995E-5</v>
      </c>
      <c r="Z34" s="25">
        <v>-3.0851442918799802E-6</v>
      </c>
      <c r="AA34" s="25">
        <v>-7.1594140296752005E-5</v>
      </c>
      <c r="AB34" s="25">
        <v>-2.5792800764799301E-5</v>
      </c>
      <c r="AC34" s="25">
        <v>-5.98978567524238E-5</v>
      </c>
      <c r="AD34" s="24">
        <v>2.26768474049081E-3</v>
      </c>
      <c r="AE34" s="24">
        <v>-1.45520867311417E-3</v>
      </c>
      <c r="AF34" s="24">
        <v>1.17805276813382E-4</v>
      </c>
      <c r="AG34" s="25">
        <v>-3.5009166798811298E-5</v>
      </c>
      <c r="AH34" s="24">
        <v>-1.8512363635614899E-4</v>
      </c>
      <c r="AI34" s="25">
        <v>-5.0527209266355098E-5</v>
      </c>
      <c r="AJ34" s="25">
        <v>-1.5054044901405001E-7</v>
      </c>
      <c r="AK34" s="25">
        <v>5.6085984534363597E-5</v>
      </c>
      <c r="AL34" s="24">
        <v>-4.7113711843305497E-4</v>
      </c>
      <c r="AM34" s="25">
        <v>2.5503191904874898E-6</v>
      </c>
      <c r="AN34" s="25">
        <v>0</v>
      </c>
      <c r="AO34" s="25">
        <v>0</v>
      </c>
      <c r="AP34" s="24">
        <v>-1.33657407533201E-4</v>
      </c>
      <c r="AQ34" s="25">
        <v>0</v>
      </c>
      <c r="AR34" s="25">
        <v>0</v>
      </c>
      <c r="AS34" s="25">
        <v>0</v>
      </c>
      <c r="AT34" s="25">
        <v>-5.7009750807766899E-5</v>
      </c>
      <c r="AU34" s="25">
        <v>0</v>
      </c>
      <c r="AV34" s="25">
        <v>0</v>
      </c>
      <c r="AW34" s="25">
        <v>-5.4875489871744303E-5</v>
      </c>
      <c r="AX34" s="25">
        <v>-4.2131630862468399E-5</v>
      </c>
      <c r="AY34" s="25">
        <v>-8.4268312807256701E-5</v>
      </c>
      <c r="AZ34" s="25">
        <v>-9.9712779046321306E-5</v>
      </c>
      <c r="BA34" s="25">
        <v>9.3733258359454102E-6</v>
      </c>
      <c r="BB34" s="25">
        <v>0</v>
      </c>
      <c r="BC34" s="25">
        <v>6.2075494572354605E-5</v>
      </c>
      <c r="BD34" s="25">
        <v>3.1101898302221602E-5</v>
      </c>
      <c r="BE34" s="25">
        <v>0</v>
      </c>
      <c r="BF34" s="25">
        <v>4.00691483711545E-5</v>
      </c>
      <c r="BG34" s="25">
        <v>-2.7427281452714101E-5</v>
      </c>
      <c r="BH34" s="25">
        <v>0</v>
      </c>
      <c r="BI34" s="25">
        <v>0</v>
      </c>
      <c r="BJ34" s="25">
        <v>0</v>
      </c>
      <c r="BK34" s="25">
        <v>0</v>
      </c>
      <c r="BL34" s="25">
        <v>0</v>
      </c>
      <c r="BM34" s="25">
        <v>0</v>
      </c>
      <c r="BN34" s="25">
        <v>7.2504489942894898E-5</v>
      </c>
      <c r="BO34" s="25">
        <v>0</v>
      </c>
      <c r="BP34" s="25">
        <v>0</v>
      </c>
      <c r="BQ34" s="25">
        <v>0</v>
      </c>
      <c r="BR34" s="25">
        <v>0</v>
      </c>
      <c r="BS34" s="25">
        <v>0</v>
      </c>
      <c r="BT34" s="25">
        <v>6.5139849554254498E-6</v>
      </c>
      <c r="BU34" s="25">
        <v>-3.1220144016547899E-6</v>
      </c>
      <c r="BV34" s="25">
        <v>-2.99339402025791E-6</v>
      </c>
      <c r="BW34" s="25">
        <v>-6.6813187841865495E-7</v>
      </c>
      <c r="BX34" s="25">
        <v>2.8366241509533201E-6</v>
      </c>
      <c r="BY34" s="25">
        <v>4.8370993487762604E-6</v>
      </c>
      <c r="BZ34" s="25">
        <v>-6.1557593089853102E-5</v>
      </c>
      <c r="CA34" s="25">
        <v>1.06469893010368E-5</v>
      </c>
      <c r="CB34" s="24">
        <v>4.2386787162364899E-4</v>
      </c>
      <c r="CC34" s="25">
        <v>-1.9136506579520401E-6</v>
      </c>
      <c r="CD34" s="25">
        <v>-6.4979671019457205E-5</v>
      </c>
      <c r="CE34" s="25">
        <v>9.60746256430362E-5</v>
      </c>
      <c r="CF34" s="24">
        <v>1.2527244452731901E-4</v>
      </c>
      <c r="CG34" s="25">
        <v>8.6540612793931302E-5</v>
      </c>
      <c r="CH34" s="24">
        <v>-1.4391533894981401E-4</v>
      </c>
      <c r="CI34" s="24">
        <v>8.9537529282544695E-4</v>
      </c>
      <c r="CJ34" s="24">
        <v>5.0211838346676102E-4</v>
      </c>
      <c r="CK34" s="24">
        <v>-1.61052267300221E-3</v>
      </c>
      <c r="CL34" s="24">
        <v>5.4131949487660396E-4</v>
      </c>
      <c r="CM34" s="24">
        <v>-1.8037697798551501E-3</v>
      </c>
      <c r="CN34" s="26">
        <v>-1.6831949667740799E-3</v>
      </c>
    </row>
    <row r="35" spans="2:92" x14ac:dyDescent="0.25">
      <c r="B35" s="13" t="s">
        <v>70</v>
      </c>
      <c r="C35" s="1">
        <f>INDEX(Input_Cases!$B:$C,MATCH('D1T Female Homo'!$B35,Input_Cases!$B:$B,0),2)</f>
        <v>0</v>
      </c>
      <c r="D35" s="12"/>
      <c r="E35" s="50"/>
      <c r="G35" s="222"/>
      <c r="H35" s="7" t="s">
        <v>26</v>
      </c>
      <c r="I35" s="22">
        <f>IF($C$35=1,1,0)</f>
        <v>0</v>
      </c>
      <c r="J35" s="23">
        <v>0.38322808291007299</v>
      </c>
      <c r="L35" s="7" t="str">
        <f t="shared" si="2"/>
        <v>X</v>
      </c>
      <c r="M35" s="7" t="str">
        <f t="shared" si="3"/>
        <v>X</v>
      </c>
      <c r="N35" s="7" t="str">
        <v>SmokerCurrent</v>
      </c>
      <c r="O35" s="128" t="s">
        <v>26</v>
      </c>
      <c r="P35" s="25">
        <v>2.3566540383227099E-5</v>
      </c>
      <c r="Q35" s="25">
        <v>1.4852505144339801E-5</v>
      </c>
      <c r="R35" s="25">
        <v>-7.1785910269285097E-5</v>
      </c>
      <c r="S35" s="24">
        <v>-2.3429277835633201E-4</v>
      </c>
      <c r="T35" s="25">
        <v>2.2442313570380398E-5</v>
      </c>
      <c r="U35" s="24">
        <v>-1.35362106907815E-3</v>
      </c>
      <c r="V35" s="24">
        <v>2.7917569076261599E-4</v>
      </c>
      <c r="W35" s="25">
        <v>6.9947077548471103E-5</v>
      </c>
      <c r="X35" s="25">
        <v>-7.8840093456980406E-5</v>
      </c>
      <c r="Y35" s="24">
        <v>2.8485637927024401E-4</v>
      </c>
      <c r="Z35" s="25">
        <v>-3.0647514799356701E-5</v>
      </c>
      <c r="AA35" s="24">
        <v>1.9507726052627101E-4</v>
      </c>
      <c r="AB35" s="25">
        <v>-9.0525804702914998E-5</v>
      </c>
      <c r="AC35" s="24">
        <v>1.4514204938648499E-4</v>
      </c>
      <c r="AD35" s="24">
        <v>-1.45520867311417E-3</v>
      </c>
      <c r="AE35" s="24">
        <v>5.0370908172714399E-3</v>
      </c>
      <c r="AF35" s="24">
        <v>-1.4851514998688901E-4</v>
      </c>
      <c r="AG35" s="25">
        <v>9.7267337918341206E-5</v>
      </c>
      <c r="AH35" s="25">
        <v>-1.9977503409255401E-5</v>
      </c>
      <c r="AI35" s="24">
        <v>-1.4009551155266001E-4</v>
      </c>
      <c r="AJ35" s="24">
        <v>2.8106220792421501E-4</v>
      </c>
      <c r="AK35" s="25">
        <v>1.1941545367505501E-5</v>
      </c>
      <c r="AL35" s="24">
        <v>-6.2947659999695502E-4</v>
      </c>
      <c r="AM35" s="25">
        <v>-5.4222781854990001E-7</v>
      </c>
      <c r="AN35" s="25">
        <v>0</v>
      </c>
      <c r="AO35" s="25">
        <v>0</v>
      </c>
      <c r="AP35" s="24">
        <v>-3.9721273448603799E-4</v>
      </c>
      <c r="AQ35" s="25">
        <v>0</v>
      </c>
      <c r="AR35" s="25">
        <v>0</v>
      </c>
      <c r="AS35" s="25">
        <v>0</v>
      </c>
      <c r="AT35" s="24">
        <v>1.31973238846575E-4</v>
      </c>
      <c r="AU35" s="25">
        <v>0</v>
      </c>
      <c r="AV35" s="25">
        <v>0</v>
      </c>
      <c r="AW35" s="25">
        <v>-5.13258579649021E-5</v>
      </c>
      <c r="AX35" s="25">
        <v>-7.2525948526908598E-6</v>
      </c>
      <c r="AY35" s="24">
        <v>2.0856115447500899E-4</v>
      </c>
      <c r="AZ35" s="24">
        <v>-2.1549677804398502E-3</v>
      </c>
      <c r="BA35" s="24">
        <v>1.1320030852625101E-3</v>
      </c>
      <c r="BB35" s="25">
        <v>0</v>
      </c>
      <c r="BC35" s="24">
        <v>4.6798067096223998E-4</v>
      </c>
      <c r="BD35" s="24">
        <v>1.6244479076721999E-4</v>
      </c>
      <c r="BE35" s="25">
        <v>0</v>
      </c>
      <c r="BF35" s="24">
        <v>1.0132364232857E-4</v>
      </c>
      <c r="BG35" s="24">
        <v>1.15801278508781E-4</v>
      </c>
      <c r="BH35" s="25">
        <v>0</v>
      </c>
      <c r="BI35" s="25">
        <v>0</v>
      </c>
      <c r="BJ35" s="25">
        <v>0</v>
      </c>
      <c r="BK35" s="25">
        <v>0</v>
      </c>
      <c r="BL35" s="25">
        <v>0</v>
      </c>
      <c r="BM35" s="25">
        <v>0</v>
      </c>
      <c r="BN35" s="25">
        <v>2.2926768389881799E-5</v>
      </c>
      <c r="BO35" s="25">
        <v>0</v>
      </c>
      <c r="BP35" s="25">
        <v>0</v>
      </c>
      <c r="BQ35" s="25">
        <v>0</v>
      </c>
      <c r="BR35" s="25">
        <v>0</v>
      </c>
      <c r="BS35" s="25">
        <v>0</v>
      </c>
      <c r="BT35" s="25">
        <v>6.7214634419483904E-6</v>
      </c>
      <c r="BU35" s="25">
        <v>2.6185595900797999E-5</v>
      </c>
      <c r="BV35" s="25">
        <v>1.9093396192151299E-5</v>
      </c>
      <c r="BW35" s="25">
        <v>-5.4612000752372699E-6</v>
      </c>
      <c r="BX35" s="25">
        <v>2.4110034429950899E-6</v>
      </c>
      <c r="BY35" s="25">
        <v>-1.77897602567457E-7</v>
      </c>
      <c r="BZ35" s="25">
        <v>-5.3377868589670397E-5</v>
      </c>
      <c r="CA35" s="25">
        <v>4.6560943960375701E-5</v>
      </c>
      <c r="CB35" s="25">
        <v>-1.00022384822438E-5</v>
      </c>
      <c r="CC35" s="25">
        <v>4.9324052818502902E-6</v>
      </c>
      <c r="CD35" s="24">
        <v>-3.1737410395122598E-4</v>
      </c>
      <c r="CE35" s="24">
        <v>-4.79880308543268E-4</v>
      </c>
      <c r="CF35" s="24">
        <v>-4.9161013392219795E-4</v>
      </c>
      <c r="CG35" s="25">
        <v>-4.9219835218860196E-6</v>
      </c>
      <c r="CH35" s="24">
        <v>1.1296015774677399E-3</v>
      </c>
      <c r="CI35" s="25">
        <v>-1.5146201012325701E-6</v>
      </c>
      <c r="CJ35" s="24">
        <v>1.0387334979209201E-4</v>
      </c>
      <c r="CK35" s="24">
        <v>1.3878817305141801E-3</v>
      </c>
      <c r="CL35" s="24">
        <v>3.5166811080375199E-4</v>
      </c>
      <c r="CM35" s="24">
        <v>2.4276033601020701E-3</v>
      </c>
      <c r="CN35" s="26">
        <v>1.7321910978811E-3</v>
      </c>
    </row>
    <row r="36" spans="2:92" x14ac:dyDescent="0.25">
      <c r="B36" s="13" t="s">
        <v>71</v>
      </c>
      <c r="C36" s="1">
        <f>INDEX(Input_Cases!$B:$C,MATCH('D1T Female Homo'!$B36,Input_Cases!$B:$B,0),2)</f>
        <v>5</v>
      </c>
      <c r="D36" s="12"/>
      <c r="E36" s="50"/>
      <c r="G36" s="220" t="s">
        <v>297</v>
      </c>
      <c r="H36" s="7" t="s">
        <v>28</v>
      </c>
      <c r="I36" s="22">
        <f>IF($C$36&gt;5,1,0)</f>
        <v>0</v>
      </c>
      <c r="J36" s="23">
        <v>9.4833921689809905E-2</v>
      </c>
      <c r="L36" s="7" t="str">
        <f t="shared" si="2"/>
        <v>X</v>
      </c>
      <c r="M36" s="7" t="str">
        <f t="shared" si="3"/>
        <v>X</v>
      </c>
      <c r="N36" s="7" t="str">
        <v>Cl1</v>
      </c>
      <c r="O36" s="128" t="s">
        <v>28</v>
      </c>
      <c r="P36" s="25">
        <v>4.0944140527435999E-6</v>
      </c>
      <c r="Q36" s="24">
        <v>-1.17966301823502E-4</v>
      </c>
      <c r="R36" s="24">
        <v>1.9154003098517E-4</v>
      </c>
      <c r="S36" s="24">
        <v>-1.10040292921768E-4</v>
      </c>
      <c r="T36" s="25">
        <v>6.5787647795062802E-5</v>
      </c>
      <c r="U36" s="24">
        <v>4.9043949583674499E-4</v>
      </c>
      <c r="V36" s="25">
        <v>1.87913872437245E-5</v>
      </c>
      <c r="W36" s="25">
        <v>8.2052990145404096E-5</v>
      </c>
      <c r="X36" s="25">
        <v>-9.6370524897387396E-5</v>
      </c>
      <c r="Y36" s="24">
        <v>1.22313689153562E-4</v>
      </c>
      <c r="Z36" s="24">
        <v>1.03933429889995E-4</v>
      </c>
      <c r="AA36" s="24">
        <v>-2.08917142688138E-4</v>
      </c>
      <c r="AB36" s="25">
        <v>4.4513007877644201E-5</v>
      </c>
      <c r="AC36" s="24">
        <v>-1.01304160915569E-4</v>
      </c>
      <c r="AD36" s="24">
        <v>1.1780527681338299E-4</v>
      </c>
      <c r="AE36" s="24">
        <v>-1.4851514998689099E-4</v>
      </c>
      <c r="AF36" s="24">
        <v>2.9192950318503402E-3</v>
      </c>
      <c r="AG36" s="24">
        <v>-2.2717982156946798E-3</v>
      </c>
      <c r="AH36" s="25">
        <v>2.4343010620417899E-5</v>
      </c>
      <c r="AI36" s="24">
        <v>3.2988448924313598E-4</v>
      </c>
      <c r="AJ36" s="25">
        <v>-5.6335804726685498E-5</v>
      </c>
      <c r="AK36" s="25">
        <v>-4.8494095304020698E-5</v>
      </c>
      <c r="AL36" s="24">
        <v>-4.5274645513710597E-4</v>
      </c>
      <c r="AM36" s="25">
        <v>1.1798949779290501E-6</v>
      </c>
      <c r="AN36" s="25">
        <v>0</v>
      </c>
      <c r="AO36" s="25">
        <v>0</v>
      </c>
      <c r="AP36" s="24">
        <v>-1.2271153472667899E-4</v>
      </c>
      <c r="AQ36" s="25">
        <v>0</v>
      </c>
      <c r="AR36" s="25">
        <v>0</v>
      </c>
      <c r="AS36" s="25">
        <v>0</v>
      </c>
      <c r="AT36" s="25">
        <v>-5.1756729339264196E-6</v>
      </c>
      <c r="AU36" s="25">
        <v>0</v>
      </c>
      <c r="AV36" s="25">
        <v>0</v>
      </c>
      <c r="AW36" s="25">
        <v>1.4807328019063801E-5</v>
      </c>
      <c r="AX36" s="25">
        <v>-8.6229009921535995E-5</v>
      </c>
      <c r="AY36" s="25">
        <v>7.6389167233813403E-5</v>
      </c>
      <c r="AZ36" s="24">
        <v>1.9116884109515001E-4</v>
      </c>
      <c r="BA36" s="24">
        <v>5.8654147439226396E-4</v>
      </c>
      <c r="BB36" s="25">
        <v>0</v>
      </c>
      <c r="BC36" s="25">
        <v>9.9245401306971801E-5</v>
      </c>
      <c r="BD36" s="25">
        <v>2.0796063248375201E-7</v>
      </c>
      <c r="BE36" s="25">
        <v>0</v>
      </c>
      <c r="BF36" s="25">
        <v>7.4313704247008506E-5</v>
      </c>
      <c r="BG36" s="24">
        <v>2.07090443568712E-4</v>
      </c>
      <c r="BH36" s="25">
        <v>0</v>
      </c>
      <c r="BI36" s="25">
        <v>0</v>
      </c>
      <c r="BJ36" s="25">
        <v>0</v>
      </c>
      <c r="BK36" s="25">
        <v>0</v>
      </c>
      <c r="BL36" s="25">
        <v>0</v>
      </c>
      <c r="BM36" s="25">
        <v>0</v>
      </c>
      <c r="BN36" s="25">
        <v>-8.5057421245581605E-6</v>
      </c>
      <c r="BO36" s="25">
        <v>0</v>
      </c>
      <c r="BP36" s="25">
        <v>0</v>
      </c>
      <c r="BQ36" s="25">
        <v>0</v>
      </c>
      <c r="BR36" s="25">
        <v>0</v>
      </c>
      <c r="BS36" s="25">
        <v>0</v>
      </c>
      <c r="BT36" s="25">
        <v>3.38711631926186E-6</v>
      </c>
      <c r="BU36" s="25">
        <v>-2.8995277327925401E-6</v>
      </c>
      <c r="BV36" s="25">
        <v>-8.3481185634617798E-6</v>
      </c>
      <c r="BW36" s="25">
        <v>-5.1753802076269502E-7</v>
      </c>
      <c r="BX36" s="25">
        <v>-1.11123312914474E-6</v>
      </c>
      <c r="BY36" s="25">
        <v>-7.5630597849126698E-6</v>
      </c>
      <c r="BZ36" s="25">
        <v>6.9482880860229806E-5</v>
      </c>
      <c r="CA36" s="25">
        <v>6.0712690772030401E-5</v>
      </c>
      <c r="CB36" s="24">
        <v>2.28219157921732E-4</v>
      </c>
      <c r="CC36" s="25">
        <v>3.0119298347687099E-6</v>
      </c>
      <c r="CD36" s="24">
        <v>-1.0158989805288099E-4</v>
      </c>
      <c r="CE36" s="25">
        <v>3.3397078452063502E-5</v>
      </c>
      <c r="CF36" s="24">
        <v>2.6222026116059501E-4</v>
      </c>
      <c r="CG36" s="25">
        <v>-3.8692064608242199E-5</v>
      </c>
      <c r="CH36" s="24">
        <v>5.6837807369159896E-4</v>
      </c>
      <c r="CI36" s="24">
        <v>5.1304028059854698E-4</v>
      </c>
      <c r="CJ36" s="25">
        <v>1.0082876361093901E-6</v>
      </c>
      <c r="CK36" s="24">
        <v>6.1142248669529401E-4</v>
      </c>
      <c r="CL36" s="24">
        <v>1.7809342671560501E-4</v>
      </c>
      <c r="CM36" s="24">
        <v>4.6469297122149402E-4</v>
      </c>
      <c r="CN36" s="26">
        <v>4.81136168448932E-4</v>
      </c>
    </row>
    <row r="37" spans="2:92" x14ac:dyDescent="0.25">
      <c r="B37" s="13"/>
      <c r="C37" s="12"/>
      <c r="D37" s="12"/>
      <c r="E37" s="50"/>
      <c r="G37" s="221"/>
      <c r="H37" s="7" t="s">
        <v>30</v>
      </c>
      <c r="I37" s="22">
        <f>IF($C$36&gt;6.5,1,0)</f>
        <v>0</v>
      </c>
      <c r="J37" s="23">
        <v>9.9758716525879601E-2</v>
      </c>
      <c r="L37" s="7" t="str">
        <f t="shared" si="2"/>
        <v>X</v>
      </c>
      <c r="M37" s="7" t="str">
        <f t="shared" si="3"/>
        <v>X</v>
      </c>
      <c r="N37" s="7" t="str">
        <v>Cl2</v>
      </c>
      <c r="O37" s="128" t="s">
        <v>30</v>
      </c>
      <c r="P37" s="25">
        <v>6.1554033479104197E-6</v>
      </c>
      <c r="Q37" s="24">
        <v>3.4200237818340299E-4</v>
      </c>
      <c r="R37" s="24">
        <v>-4.7525837701528102E-4</v>
      </c>
      <c r="S37" s="24">
        <v>2.27373505144352E-4</v>
      </c>
      <c r="T37" s="24">
        <v>1.6872962786310499E-4</v>
      </c>
      <c r="U37" s="24">
        <v>-3.66340840917747E-4</v>
      </c>
      <c r="V37" s="24">
        <v>-1.1976409437873301E-4</v>
      </c>
      <c r="W37" s="24">
        <v>1.02495993221463E-4</v>
      </c>
      <c r="X37" s="25">
        <v>5.4311827649008202E-5</v>
      </c>
      <c r="Y37" s="24">
        <v>-1.5860000239104901E-4</v>
      </c>
      <c r="Z37" s="24">
        <v>-1.30104362721255E-4</v>
      </c>
      <c r="AA37" s="25">
        <v>2.81551898831993E-5</v>
      </c>
      <c r="AB37" s="24">
        <v>-4.3657365333270201E-4</v>
      </c>
      <c r="AC37" s="25">
        <v>4.7607070741821003E-6</v>
      </c>
      <c r="AD37" s="25">
        <v>-3.5009166798812097E-5</v>
      </c>
      <c r="AE37" s="25">
        <v>9.7267337918346695E-5</v>
      </c>
      <c r="AF37" s="24">
        <v>-2.2717982156946798E-3</v>
      </c>
      <c r="AG37" s="24">
        <v>1.24744877534377E-2</v>
      </c>
      <c r="AH37" s="24">
        <v>-1.00593988252487E-2</v>
      </c>
      <c r="AI37" s="24">
        <v>-3.4676647832490202E-4</v>
      </c>
      <c r="AJ37" s="24">
        <v>4.0051147661974702E-4</v>
      </c>
      <c r="AK37" s="25">
        <v>-9.9764458900398898E-5</v>
      </c>
      <c r="AL37" s="24">
        <v>-1.0030479096769199E-3</v>
      </c>
      <c r="AM37" s="25">
        <v>-4.7486635897769301E-7</v>
      </c>
      <c r="AN37" s="25">
        <v>0</v>
      </c>
      <c r="AO37" s="25">
        <v>0</v>
      </c>
      <c r="AP37" s="24">
        <v>-2.4822111341897502E-4</v>
      </c>
      <c r="AQ37" s="25">
        <v>0</v>
      </c>
      <c r="AR37" s="25">
        <v>0</v>
      </c>
      <c r="AS37" s="25">
        <v>0</v>
      </c>
      <c r="AT37" s="25">
        <v>-6.1796357122742595E-5</v>
      </c>
      <c r="AU37" s="25">
        <v>0</v>
      </c>
      <c r="AV37" s="25">
        <v>0</v>
      </c>
      <c r="AW37" s="25">
        <v>-1.89167933024144E-5</v>
      </c>
      <c r="AX37" s="25">
        <v>7.3012005539262203E-5</v>
      </c>
      <c r="AY37" s="24">
        <v>-1.5887386826825601E-4</v>
      </c>
      <c r="AZ37" s="24">
        <v>-2.0836244806284299E-3</v>
      </c>
      <c r="BA37" s="24">
        <v>1.6021616125608601E-4</v>
      </c>
      <c r="BB37" s="25">
        <v>0</v>
      </c>
      <c r="BC37" s="25">
        <v>6.9266727411849499E-6</v>
      </c>
      <c r="BD37" s="25">
        <v>-6.3250596907607996E-5</v>
      </c>
      <c r="BE37" s="25">
        <v>0</v>
      </c>
      <c r="BF37" s="25">
        <v>-6.866834568872E-5</v>
      </c>
      <c r="BG37" s="24">
        <v>-1.5880423190981499E-4</v>
      </c>
      <c r="BH37" s="25">
        <v>0</v>
      </c>
      <c r="BI37" s="25">
        <v>0</v>
      </c>
      <c r="BJ37" s="25">
        <v>0</v>
      </c>
      <c r="BK37" s="25">
        <v>0</v>
      </c>
      <c r="BL37" s="25">
        <v>0</v>
      </c>
      <c r="BM37" s="25">
        <v>0</v>
      </c>
      <c r="BN37" s="24">
        <v>-2.1126185674373899E-4</v>
      </c>
      <c r="BO37" s="25">
        <v>0</v>
      </c>
      <c r="BP37" s="25">
        <v>0</v>
      </c>
      <c r="BQ37" s="25">
        <v>0</v>
      </c>
      <c r="BR37" s="25">
        <v>0</v>
      </c>
      <c r="BS37" s="25">
        <v>0</v>
      </c>
      <c r="BT37" s="25">
        <v>1.4217672587265601E-5</v>
      </c>
      <c r="BU37" s="25">
        <v>2.9114848536403101E-5</v>
      </c>
      <c r="BV37" s="25">
        <v>7.0406486858993697E-6</v>
      </c>
      <c r="BW37" s="25">
        <v>-1.4858172245188501E-6</v>
      </c>
      <c r="BX37" s="25">
        <v>6.3069989525420599E-6</v>
      </c>
      <c r="BY37" s="25">
        <v>9.0069271409077092E-6</v>
      </c>
      <c r="BZ37" s="25">
        <v>-9.1521311663521603E-5</v>
      </c>
      <c r="CA37" s="25">
        <v>-2.4291086416191699E-5</v>
      </c>
      <c r="CB37" s="24">
        <v>2.9749650067437898E-4</v>
      </c>
      <c r="CC37" s="25">
        <v>-1.9323955325829402E-6</v>
      </c>
      <c r="CD37" s="24">
        <v>6.01842895336094E-4</v>
      </c>
      <c r="CE37" s="24">
        <v>1.55227737921493E-4</v>
      </c>
      <c r="CF37" s="25">
        <v>1.03930513676072E-5</v>
      </c>
      <c r="CG37" s="24">
        <v>2.6718210363004902E-4</v>
      </c>
      <c r="CH37" s="24">
        <v>-1.01336283663607E-4</v>
      </c>
      <c r="CI37" s="24">
        <v>-2.1539775350574799E-4</v>
      </c>
      <c r="CJ37" s="25">
        <v>-8.1901549933360298E-5</v>
      </c>
      <c r="CK37" s="24">
        <v>-3.9846058047107399E-4</v>
      </c>
      <c r="CL37" s="24">
        <v>6.4002235413921E-4</v>
      </c>
      <c r="CM37" s="25">
        <v>-8.3013807472738196E-5</v>
      </c>
      <c r="CN37" s="26">
        <v>-3.6021484355859101E-4</v>
      </c>
    </row>
    <row r="38" spans="2:92" x14ac:dyDescent="0.25">
      <c r="B38" s="49"/>
      <c r="D38" s="12"/>
      <c r="E38" s="50"/>
      <c r="G38" s="222"/>
      <c r="H38" s="7" t="s">
        <v>32</v>
      </c>
      <c r="I38" s="22">
        <f>IF($C$36&gt;7.8,1,0)</f>
        <v>0</v>
      </c>
      <c r="J38" s="23">
        <v>0.345808770576433</v>
      </c>
      <c r="L38" s="7" t="str">
        <f t="shared" si="2"/>
        <v>X</v>
      </c>
      <c r="M38" s="7" t="str">
        <f t="shared" si="3"/>
        <v>X</v>
      </c>
      <c r="N38" s="7" t="str">
        <v>Cl3</v>
      </c>
      <c r="O38" s="128" t="s">
        <v>32</v>
      </c>
      <c r="P38" s="25">
        <v>2.2369343290057099E-6</v>
      </c>
      <c r="Q38" s="24">
        <v>-1.16677763430699E-4</v>
      </c>
      <c r="R38" s="25">
        <v>-4.43452067732751E-5</v>
      </c>
      <c r="S38" s="24">
        <v>2.2349151370895101E-4</v>
      </c>
      <c r="T38" s="24">
        <v>-3.4781902056428999E-4</v>
      </c>
      <c r="U38" s="24">
        <v>4.2435875805753098E-4</v>
      </c>
      <c r="V38" s="25">
        <v>-1.18477653443846E-5</v>
      </c>
      <c r="W38" s="24">
        <v>-2.7132884742808201E-4</v>
      </c>
      <c r="X38" s="24">
        <v>-6.6716469831777799E-4</v>
      </c>
      <c r="Y38" s="24">
        <v>9.8079896818577608E-4</v>
      </c>
      <c r="Z38" s="24">
        <v>3.6635236306187198E-4</v>
      </c>
      <c r="AA38" s="24">
        <v>1.33714167516463E-4</v>
      </c>
      <c r="AB38" s="24">
        <v>2.5817647435453101E-4</v>
      </c>
      <c r="AC38" s="24">
        <v>-3.2652956929196198E-4</v>
      </c>
      <c r="AD38" s="24">
        <v>-1.8512363635614701E-4</v>
      </c>
      <c r="AE38" s="25">
        <v>-1.9977503409258E-5</v>
      </c>
      <c r="AF38" s="25">
        <v>2.4343010620415701E-5</v>
      </c>
      <c r="AG38" s="24">
        <v>-1.00593988252487E-2</v>
      </c>
      <c r="AH38" s="24">
        <v>3.99421480792038E-2</v>
      </c>
      <c r="AI38" s="24">
        <v>8.7528258853138597E-4</v>
      </c>
      <c r="AJ38" s="24">
        <v>-2.93732362022676E-4</v>
      </c>
      <c r="AK38" s="24">
        <v>-1.8980920170393601E-4</v>
      </c>
      <c r="AL38" s="24">
        <v>-5.0733175944661104E-4</v>
      </c>
      <c r="AM38" s="25">
        <v>2.1714805083285801E-6</v>
      </c>
      <c r="AN38" s="25">
        <v>0</v>
      </c>
      <c r="AO38" s="25">
        <v>0</v>
      </c>
      <c r="AP38" s="24">
        <v>2.9128320712214098E-4</v>
      </c>
      <c r="AQ38" s="25">
        <v>0</v>
      </c>
      <c r="AR38" s="25">
        <v>0</v>
      </c>
      <c r="AS38" s="25">
        <v>0</v>
      </c>
      <c r="AT38" s="24">
        <v>-2.3252840120383599E-4</v>
      </c>
      <c r="AU38" s="25">
        <v>0</v>
      </c>
      <c r="AV38" s="25">
        <v>0</v>
      </c>
      <c r="AW38" s="25">
        <v>6.3095736740124299E-6</v>
      </c>
      <c r="AX38" s="24">
        <v>2.1216752366419499E-4</v>
      </c>
      <c r="AY38" s="24">
        <v>3.6371606575493197E-4</v>
      </c>
      <c r="AZ38" s="24">
        <v>2.50767634125685E-3</v>
      </c>
      <c r="BA38" s="25">
        <v>-5.3521721136703701E-5</v>
      </c>
      <c r="BB38" s="25">
        <v>0</v>
      </c>
      <c r="BC38" s="24">
        <v>-3.2949890190586901E-4</v>
      </c>
      <c r="BD38" s="24">
        <v>3.7973760018969899E-4</v>
      </c>
      <c r="BE38" s="25">
        <v>0</v>
      </c>
      <c r="BF38" s="25">
        <v>3.8056122312989499E-5</v>
      </c>
      <c r="BG38" s="24">
        <v>-3.1600473376345602E-4</v>
      </c>
      <c r="BH38" s="25">
        <v>0</v>
      </c>
      <c r="BI38" s="25">
        <v>0</v>
      </c>
      <c r="BJ38" s="25">
        <v>0</v>
      </c>
      <c r="BK38" s="25">
        <v>0</v>
      </c>
      <c r="BL38" s="25">
        <v>0</v>
      </c>
      <c r="BM38" s="25">
        <v>0</v>
      </c>
      <c r="BN38" s="24">
        <v>3.3699253938926599E-4</v>
      </c>
      <c r="BO38" s="25">
        <v>0</v>
      </c>
      <c r="BP38" s="25">
        <v>0</v>
      </c>
      <c r="BQ38" s="25">
        <v>0</v>
      </c>
      <c r="BR38" s="25">
        <v>0</v>
      </c>
      <c r="BS38" s="25">
        <v>0</v>
      </c>
      <c r="BT38" s="25">
        <v>8.1904221324906699E-6</v>
      </c>
      <c r="BU38" s="25">
        <v>-3.4214230428344301E-5</v>
      </c>
      <c r="BV38" s="25">
        <v>-9.9738393416506301E-6</v>
      </c>
      <c r="BW38" s="25">
        <v>5.3349019677529797E-6</v>
      </c>
      <c r="BX38" s="25">
        <v>-1.4505016135818701E-6</v>
      </c>
      <c r="BY38" s="25">
        <v>8.6541816176946405E-6</v>
      </c>
      <c r="BZ38" s="24">
        <v>-1.2710055714053201E-4</v>
      </c>
      <c r="CA38" s="24">
        <v>1.4335081706559001E-4</v>
      </c>
      <c r="CB38" s="24">
        <v>1.82584886932272E-4</v>
      </c>
      <c r="CC38" s="25">
        <v>2.0301374860746E-6</v>
      </c>
      <c r="CD38" s="24">
        <v>-2.3993004928381999E-4</v>
      </c>
      <c r="CE38" s="24">
        <v>3.2579546888372902E-4</v>
      </c>
      <c r="CF38" s="25">
        <v>-9.4384083076790899E-5</v>
      </c>
      <c r="CG38" s="25">
        <v>-8.2146318990756399E-5</v>
      </c>
      <c r="CH38" s="25">
        <v>-9.8404823491091197E-5</v>
      </c>
      <c r="CI38" s="24">
        <v>-1.5337182001839601E-4</v>
      </c>
      <c r="CJ38" s="24">
        <v>4.9741153086646798E-4</v>
      </c>
      <c r="CK38" s="25">
        <v>4.5833692714942699E-5</v>
      </c>
      <c r="CL38" s="24">
        <v>-1.2655124315788101E-4</v>
      </c>
      <c r="CM38" s="24">
        <v>2.6184513474335002E-4</v>
      </c>
      <c r="CN38" s="26">
        <v>8.7514678037403898E-4</v>
      </c>
    </row>
    <row r="39" spans="2:92" x14ac:dyDescent="0.25">
      <c r="B39" s="13" t="s">
        <v>165</v>
      </c>
      <c r="C39" s="1">
        <f>INDEX(Input_Cases!$B:$C,MATCH('D1T Female Homo'!$B39,Input_Cases!$B:$B,0),2)</f>
        <v>2006</v>
      </c>
      <c r="D39" s="12"/>
      <c r="E39" s="50"/>
      <c r="G39" s="204" t="s">
        <v>321</v>
      </c>
      <c r="H39" s="7" t="s">
        <v>137</v>
      </c>
      <c r="I39" s="22">
        <f>IF(C40&gt;5.7,1,0)</f>
        <v>1</v>
      </c>
      <c r="J39" s="23">
        <v>-0.33087327516185999</v>
      </c>
      <c r="L39" s="7" t="str">
        <f t="shared" si="2"/>
        <v>X</v>
      </c>
      <c r="M39" s="7" t="str">
        <f t="shared" si="3"/>
        <v>X</v>
      </c>
      <c r="N39" s="7" t="str">
        <v>HbA1C1</v>
      </c>
      <c r="O39" s="128" t="s">
        <v>137</v>
      </c>
      <c r="P39" s="25">
        <v>-1.9261121558550702E-5</v>
      </c>
      <c r="Q39" s="24">
        <v>2.5186783027890701E-4</v>
      </c>
      <c r="R39" s="24">
        <v>-1.7443117285272799E-4</v>
      </c>
      <c r="S39" s="25">
        <v>4.2802810560151498E-5</v>
      </c>
      <c r="T39" s="25">
        <v>5.2603559712760099E-5</v>
      </c>
      <c r="U39" s="24">
        <v>9.5706127966256897E-4</v>
      </c>
      <c r="V39" s="25">
        <v>6.6796607832818693E-5</v>
      </c>
      <c r="W39" s="24">
        <v>-1.16441973986206E-4</v>
      </c>
      <c r="X39" s="24">
        <v>-1.96742959798226E-4</v>
      </c>
      <c r="Y39" s="24">
        <v>2.8475881846280803E-4</v>
      </c>
      <c r="Z39" s="24">
        <v>-1.99815262003329E-4</v>
      </c>
      <c r="AA39" s="25">
        <v>8.1866182728256207E-6</v>
      </c>
      <c r="AB39" s="25">
        <v>4.9385699584203802E-5</v>
      </c>
      <c r="AC39" s="25">
        <v>-4.5516891373177001E-5</v>
      </c>
      <c r="AD39" s="25">
        <v>-5.0527209266355098E-5</v>
      </c>
      <c r="AE39" s="24">
        <v>-1.4009551155265101E-4</v>
      </c>
      <c r="AF39" s="24">
        <v>3.2988448924313099E-4</v>
      </c>
      <c r="AG39" s="24">
        <v>-3.46766478324885E-4</v>
      </c>
      <c r="AH39" s="24">
        <v>8.7528258853136504E-4</v>
      </c>
      <c r="AI39" s="24">
        <v>9.1670223485204299E-3</v>
      </c>
      <c r="AJ39" s="24">
        <v>-4.83295787652171E-3</v>
      </c>
      <c r="AK39" s="24">
        <v>-1.47475681839886E-4</v>
      </c>
      <c r="AL39" s="24">
        <v>-1.3590556630049099E-3</v>
      </c>
      <c r="AM39" s="25">
        <v>1.22178886348342E-5</v>
      </c>
      <c r="AN39" s="25">
        <v>0</v>
      </c>
      <c r="AO39" s="25">
        <v>0</v>
      </c>
      <c r="AP39" s="25">
        <v>5.3010293230362499E-5</v>
      </c>
      <c r="AQ39" s="25">
        <v>0</v>
      </c>
      <c r="AR39" s="25">
        <v>0</v>
      </c>
      <c r="AS39" s="25">
        <v>0</v>
      </c>
      <c r="AT39" s="24">
        <v>1.8679256504394899E-4</v>
      </c>
      <c r="AU39" s="25">
        <v>0</v>
      </c>
      <c r="AV39" s="25">
        <v>0</v>
      </c>
      <c r="AW39" s="24">
        <v>-1.0909652807741401E-4</v>
      </c>
      <c r="AX39" s="24">
        <v>4.0334404307308799E-4</v>
      </c>
      <c r="AY39" s="24">
        <v>2.26988740514068E-4</v>
      </c>
      <c r="AZ39" s="24">
        <v>-1.04313501549449E-3</v>
      </c>
      <c r="BA39" s="24">
        <v>5.5586060977240405E-4</v>
      </c>
      <c r="BB39" s="25">
        <v>0</v>
      </c>
      <c r="BC39" s="24">
        <v>-5.4830574448532497E-4</v>
      </c>
      <c r="BD39" s="24">
        <v>3.6270637316891099E-4</v>
      </c>
      <c r="BE39" s="25">
        <v>0</v>
      </c>
      <c r="BF39" s="25">
        <v>7.8934625541043105E-5</v>
      </c>
      <c r="BG39" s="24">
        <v>-3.9160453444868099E-4</v>
      </c>
      <c r="BH39" s="25">
        <v>0</v>
      </c>
      <c r="BI39" s="25">
        <v>0</v>
      </c>
      <c r="BJ39" s="25">
        <v>0</v>
      </c>
      <c r="BK39" s="25">
        <v>0</v>
      </c>
      <c r="BL39" s="25">
        <v>0</v>
      </c>
      <c r="BM39" s="25">
        <v>0</v>
      </c>
      <c r="BN39" s="25">
        <v>-8.8250490347326603E-5</v>
      </c>
      <c r="BO39" s="25">
        <v>0</v>
      </c>
      <c r="BP39" s="25">
        <v>0</v>
      </c>
      <c r="BQ39" s="25">
        <v>0</v>
      </c>
      <c r="BR39" s="25">
        <v>0</v>
      </c>
      <c r="BS39" s="25">
        <v>0</v>
      </c>
      <c r="BT39" s="25">
        <v>1.8287314942749298E-5</v>
      </c>
      <c r="BU39" s="25">
        <v>1.6152794839595899E-5</v>
      </c>
      <c r="BV39" s="25">
        <v>-1.89936191115296E-5</v>
      </c>
      <c r="BW39" s="25">
        <v>7.2321480590965996E-6</v>
      </c>
      <c r="BX39" s="25">
        <v>1.1410722599243201E-6</v>
      </c>
      <c r="BY39" s="25">
        <v>1.5132693570324699E-5</v>
      </c>
      <c r="BZ39" s="24">
        <v>-9.7521895938016898E-4</v>
      </c>
      <c r="CA39" s="24">
        <v>1.0811910412795899E-4</v>
      </c>
      <c r="CB39" s="25">
        <v>6.9270732367390005E-5</v>
      </c>
      <c r="CC39" s="25">
        <v>-7.8060055264169107E-6</v>
      </c>
      <c r="CD39" s="24">
        <v>2.6733098336648902E-4</v>
      </c>
      <c r="CE39" s="24">
        <v>4.8179612834329898E-4</v>
      </c>
      <c r="CF39" s="24">
        <v>1.0807715381015601E-4</v>
      </c>
      <c r="CG39" s="24">
        <v>1.7312393639650099E-4</v>
      </c>
      <c r="CH39" s="24">
        <v>-1.1435281332923201E-3</v>
      </c>
      <c r="CI39" s="24">
        <v>-6.6143938843911496E-4</v>
      </c>
      <c r="CJ39" s="24">
        <v>-4.5842849277834502E-4</v>
      </c>
      <c r="CK39" s="25">
        <v>-6.91218061486198E-5</v>
      </c>
      <c r="CL39" s="24">
        <v>2.6170339171643201E-3</v>
      </c>
      <c r="CM39" s="24">
        <v>-5.7925777846589603E-4</v>
      </c>
      <c r="CN39" s="26">
        <v>-3.17582420255619E-4</v>
      </c>
    </row>
    <row r="40" spans="2:92" x14ac:dyDescent="0.25">
      <c r="B40" s="13" t="s">
        <v>273</v>
      </c>
      <c r="C40" s="1">
        <f>INDEX(Input_Cases!$B:$C,MATCH('D1T Female Homo'!$B40,Input_Cases!$B:$B,0),2)</f>
        <v>7.0000000000000009</v>
      </c>
      <c r="D40" s="12"/>
      <c r="E40" s="50"/>
      <c r="G40" s="205"/>
      <c r="H40" s="7" t="s">
        <v>138</v>
      </c>
      <c r="I40" s="22">
        <f>IF(C40&gt;6.5,1,0)</f>
        <v>1</v>
      </c>
      <c r="J40" s="23">
        <v>-0.268595598159446</v>
      </c>
      <c r="L40" s="7" t="str">
        <f t="shared" si="2"/>
        <v>X</v>
      </c>
      <c r="M40" s="7" t="str">
        <f t="shared" si="3"/>
        <v>X</v>
      </c>
      <c r="N40" s="7" t="str">
        <v>HbA1C2</v>
      </c>
      <c r="O40" s="128" t="s">
        <v>138</v>
      </c>
      <c r="P40" s="25">
        <v>1.0411210923807001E-5</v>
      </c>
      <c r="Q40" s="24">
        <v>-2.1915691157761401E-4</v>
      </c>
      <c r="R40" s="24">
        <v>2.8490622056736301E-4</v>
      </c>
      <c r="S40" s="25">
        <v>-5.5620870429437003E-5</v>
      </c>
      <c r="T40" s="24">
        <v>-1.0633384413325901E-4</v>
      </c>
      <c r="U40" s="24">
        <v>-3.6005934866885998E-4</v>
      </c>
      <c r="V40" s="24">
        <v>-1.8108952857908599E-4</v>
      </c>
      <c r="W40" s="25">
        <v>2.4719653430697E-5</v>
      </c>
      <c r="X40" s="24">
        <v>-1.9622678232057399E-4</v>
      </c>
      <c r="Y40" s="24">
        <v>1.59761952264963E-4</v>
      </c>
      <c r="Z40" s="24">
        <v>1.7538276004496999E-4</v>
      </c>
      <c r="AA40" s="24">
        <v>-2.3532060170699699E-4</v>
      </c>
      <c r="AB40" s="24">
        <v>1.3913934893100701E-4</v>
      </c>
      <c r="AC40" s="25">
        <v>-3.6689838962123298E-5</v>
      </c>
      <c r="AD40" s="25">
        <v>-1.5054044901346601E-7</v>
      </c>
      <c r="AE40" s="24">
        <v>2.8106220792420899E-4</v>
      </c>
      <c r="AF40" s="25">
        <v>-5.63358047266799E-5</v>
      </c>
      <c r="AG40" s="24">
        <v>4.0051147661972301E-4</v>
      </c>
      <c r="AH40" s="24">
        <v>-2.93732362022658E-4</v>
      </c>
      <c r="AI40" s="24">
        <v>-4.83295787652171E-3</v>
      </c>
      <c r="AJ40" s="24">
        <v>9.1396784473897E-3</v>
      </c>
      <c r="AK40" s="24">
        <v>-4.2383697574927296E-3</v>
      </c>
      <c r="AL40" s="24">
        <v>-1.3148534707604101E-4</v>
      </c>
      <c r="AM40" s="25">
        <v>-5.8434095721512803E-6</v>
      </c>
      <c r="AN40" s="25">
        <v>0</v>
      </c>
      <c r="AO40" s="25">
        <v>0</v>
      </c>
      <c r="AP40" s="24">
        <v>-1.8892651108914099E-4</v>
      </c>
      <c r="AQ40" s="25">
        <v>0</v>
      </c>
      <c r="AR40" s="25">
        <v>0</v>
      </c>
      <c r="AS40" s="25">
        <v>0</v>
      </c>
      <c r="AT40" s="25">
        <v>-6.4503755386531797E-5</v>
      </c>
      <c r="AU40" s="25">
        <v>0</v>
      </c>
      <c r="AV40" s="25">
        <v>0</v>
      </c>
      <c r="AW40" s="24">
        <v>-1.8007050048467001E-4</v>
      </c>
      <c r="AX40" s="24">
        <v>-1.94355597031271E-4</v>
      </c>
      <c r="AY40" s="25">
        <v>4.9325794507636798E-5</v>
      </c>
      <c r="AZ40" s="24">
        <v>9.7183394596039104E-4</v>
      </c>
      <c r="BA40" s="25">
        <v>-3.95461132169158E-5</v>
      </c>
      <c r="BB40" s="25">
        <v>0</v>
      </c>
      <c r="BC40" s="24">
        <v>1.1461144089391401E-4</v>
      </c>
      <c r="BD40" s="25">
        <v>5.4586696573366E-5</v>
      </c>
      <c r="BE40" s="25">
        <v>0</v>
      </c>
      <c r="BF40" s="25">
        <v>9.9595113891874296E-5</v>
      </c>
      <c r="BG40" s="25">
        <v>-3.16157215799808E-5</v>
      </c>
      <c r="BH40" s="25">
        <v>0</v>
      </c>
      <c r="BI40" s="25">
        <v>0</v>
      </c>
      <c r="BJ40" s="25">
        <v>0</v>
      </c>
      <c r="BK40" s="25">
        <v>0</v>
      </c>
      <c r="BL40" s="25">
        <v>0</v>
      </c>
      <c r="BM40" s="25">
        <v>0</v>
      </c>
      <c r="BN40" s="24">
        <v>2.6380814704000802E-4</v>
      </c>
      <c r="BO40" s="25">
        <v>0</v>
      </c>
      <c r="BP40" s="25">
        <v>0</v>
      </c>
      <c r="BQ40" s="25">
        <v>0</v>
      </c>
      <c r="BR40" s="25">
        <v>0</v>
      </c>
      <c r="BS40" s="25">
        <v>0</v>
      </c>
      <c r="BT40" s="25">
        <v>1.628899994764E-6</v>
      </c>
      <c r="BU40" s="25">
        <v>-1.4789810859175299E-5</v>
      </c>
      <c r="BV40" s="25">
        <v>4.3488004114826102E-6</v>
      </c>
      <c r="BW40" s="25">
        <v>-3.7038932235515801E-6</v>
      </c>
      <c r="BX40" s="25">
        <v>-7.4611806116746803E-6</v>
      </c>
      <c r="BY40" s="25">
        <v>-1.89427007292283E-6</v>
      </c>
      <c r="BZ40" s="25">
        <v>-1.72087688794416E-5</v>
      </c>
      <c r="CA40" s="24">
        <v>-1.07588286722535E-4</v>
      </c>
      <c r="CB40" s="24">
        <v>2.05696686921475E-4</v>
      </c>
      <c r="CC40" s="25">
        <v>-1.76163336994338E-6</v>
      </c>
      <c r="CD40" s="25">
        <v>-3.5894356582390303E-5</v>
      </c>
      <c r="CE40" s="24">
        <v>-1.55270322839648E-4</v>
      </c>
      <c r="CF40" s="25">
        <v>-5.1397480317344101E-5</v>
      </c>
      <c r="CG40" s="24">
        <v>1.2771750182533799E-4</v>
      </c>
      <c r="CH40" s="24">
        <v>9.9722860712019804E-4</v>
      </c>
      <c r="CI40" s="24">
        <v>1.0927669756496499E-4</v>
      </c>
      <c r="CJ40" s="25">
        <v>-9.1490186878082406E-5</v>
      </c>
      <c r="CK40" s="24">
        <v>-2.7864371395114698E-4</v>
      </c>
      <c r="CL40" s="24">
        <v>-1.4451412943361901E-4</v>
      </c>
      <c r="CM40" s="24">
        <v>-3.2122400900622301E-4</v>
      </c>
      <c r="CN40" s="26">
        <v>1.24779922900249E-4</v>
      </c>
    </row>
    <row r="41" spans="2:92" x14ac:dyDescent="0.25">
      <c r="B41" s="13"/>
      <c r="C41" s="12"/>
      <c r="D41" s="12"/>
      <c r="E41" s="50"/>
      <c r="G41" s="205"/>
      <c r="H41" s="7" t="s">
        <v>139</v>
      </c>
      <c r="I41" s="22">
        <f>IF(C40&gt;7,1,0)</f>
        <v>0</v>
      </c>
      <c r="J41" s="23">
        <v>-8.4622058992810695E-2</v>
      </c>
      <c r="L41" s="7" t="str">
        <f t="shared" si="2"/>
        <v>X</v>
      </c>
      <c r="M41" s="7" t="str">
        <f t="shared" si="3"/>
        <v>X</v>
      </c>
      <c r="N41" s="7" t="str">
        <v>HbA1C3</v>
      </c>
      <c r="O41" s="128" t="s">
        <v>139</v>
      </c>
      <c r="P41" s="25">
        <v>1.8185188902736401E-6</v>
      </c>
      <c r="Q41" s="24">
        <v>1.31524367100243E-4</v>
      </c>
      <c r="R41" s="24">
        <v>-1.87546843305698E-4</v>
      </c>
      <c r="S41" s="25">
        <v>1.0608057008827799E-5</v>
      </c>
      <c r="T41" s="24">
        <v>2.3436055037277199E-4</v>
      </c>
      <c r="U41" s="24">
        <v>-7.6133478194481002E-4</v>
      </c>
      <c r="V41" s="24">
        <v>1.4442346381396699E-4</v>
      </c>
      <c r="W41" s="24">
        <v>-1.56906638754309E-4</v>
      </c>
      <c r="X41" s="24">
        <v>3.5780738757637998E-4</v>
      </c>
      <c r="Y41" s="24">
        <v>-2.2773502690850899E-4</v>
      </c>
      <c r="Z41" s="25">
        <v>-7.2900197646444306E-5</v>
      </c>
      <c r="AA41" s="24">
        <v>1.25828586025315E-4</v>
      </c>
      <c r="AB41" s="24">
        <v>-1.6001191955102099E-4</v>
      </c>
      <c r="AC41" s="25">
        <v>5.9331590385975999E-5</v>
      </c>
      <c r="AD41" s="25">
        <v>5.6085984534363299E-5</v>
      </c>
      <c r="AE41" s="25">
        <v>1.19415453674942E-5</v>
      </c>
      <c r="AF41" s="25">
        <v>-4.8494095304022202E-5</v>
      </c>
      <c r="AG41" s="25">
        <v>-9.9764458900381103E-5</v>
      </c>
      <c r="AH41" s="24">
        <v>-1.89809201703944E-4</v>
      </c>
      <c r="AI41" s="24">
        <v>-1.4747568183988099E-4</v>
      </c>
      <c r="AJ41" s="24">
        <v>-4.2383697574927201E-3</v>
      </c>
      <c r="AK41" s="24">
        <v>5.1021466516653199E-3</v>
      </c>
      <c r="AL41" s="24">
        <v>-3.4122867156796102E-4</v>
      </c>
      <c r="AM41" s="25">
        <v>-6.5128658498972197E-6</v>
      </c>
      <c r="AN41" s="25">
        <v>0</v>
      </c>
      <c r="AO41" s="25">
        <v>0</v>
      </c>
      <c r="AP41" s="25">
        <v>5.3469354687553097E-5</v>
      </c>
      <c r="AQ41" s="25">
        <v>0</v>
      </c>
      <c r="AR41" s="25">
        <v>0</v>
      </c>
      <c r="AS41" s="25">
        <v>0</v>
      </c>
      <c r="AT41" s="25">
        <v>-2.6193090174689399E-5</v>
      </c>
      <c r="AU41" s="25">
        <v>0</v>
      </c>
      <c r="AV41" s="25">
        <v>0</v>
      </c>
      <c r="AW41" s="24">
        <v>1.6701141819274099E-4</v>
      </c>
      <c r="AX41" s="25">
        <v>8.29505880484303E-5</v>
      </c>
      <c r="AY41" s="25">
        <v>1.6173070954538099E-5</v>
      </c>
      <c r="AZ41" s="24">
        <v>-4.7534985509801699E-4</v>
      </c>
      <c r="BA41" s="25">
        <v>1.61092957445532E-5</v>
      </c>
      <c r="BB41" s="25">
        <v>0</v>
      </c>
      <c r="BC41" s="25">
        <v>-5.7329144214000801E-5</v>
      </c>
      <c r="BD41" s="24">
        <v>-1.32431118135551E-4</v>
      </c>
      <c r="BE41" s="25">
        <v>0</v>
      </c>
      <c r="BF41" s="25">
        <v>-9.0085374979425402E-5</v>
      </c>
      <c r="BG41" s="25">
        <v>2.9760552022558002E-5</v>
      </c>
      <c r="BH41" s="25">
        <v>0</v>
      </c>
      <c r="BI41" s="25">
        <v>0</v>
      </c>
      <c r="BJ41" s="25">
        <v>0</v>
      </c>
      <c r="BK41" s="25">
        <v>0</v>
      </c>
      <c r="BL41" s="25">
        <v>0</v>
      </c>
      <c r="BM41" s="25">
        <v>0</v>
      </c>
      <c r="BN41" s="24">
        <v>-1.43600726828794E-4</v>
      </c>
      <c r="BO41" s="25">
        <v>0</v>
      </c>
      <c r="BP41" s="25">
        <v>0</v>
      </c>
      <c r="BQ41" s="25">
        <v>0</v>
      </c>
      <c r="BR41" s="25">
        <v>0</v>
      </c>
      <c r="BS41" s="25">
        <v>0</v>
      </c>
      <c r="BT41" s="25">
        <v>-6.2474798876732297E-6</v>
      </c>
      <c r="BU41" s="25">
        <v>6.5463991799592803E-6</v>
      </c>
      <c r="BV41" s="25">
        <v>1.48059149043027E-5</v>
      </c>
      <c r="BW41" s="25">
        <v>5.3125680279692004E-7</v>
      </c>
      <c r="BX41" s="25">
        <v>6.0124655557760297E-6</v>
      </c>
      <c r="BY41" s="25">
        <v>-2.1238076501961101E-6</v>
      </c>
      <c r="BZ41" s="24">
        <v>1.11993838801416E-4</v>
      </c>
      <c r="CA41" s="25">
        <v>-3.9862815116561202E-5</v>
      </c>
      <c r="CB41" s="24">
        <v>-1.08699906254768E-4</v>
      </c>
      <c r="CC41" s="25">
        <v>6.3713340016807903E-6</v>
      </c>
      <c r="CD41" s="24">
        <v>-5.8004423676844897E-4</v>
      </c>
      <c r="CE41" s="25">
        <v>-1.8573166606119E-5</v>
      </c>
      <c r="CF41" s="24">
        <v>-2.9180796129629299E-4</v>
      </c>
      <c r="CG41" s="24">
        <v>-2.30141142620585E-4</v>
      </c>
      <c r="CH41" s="24">
        <v>2.9764506294985797E-4</v>
      </c>
      <c r="CI41" s="24">
        <v>-1.05741725022098E-3</v>
      </c>
      <c r="CJ41" s="25">
        <v>9.8571736568088005E-5</v>
      </c>
      <c r="CK41" s="24">
        <v>-7.6019688156308499E-4</v>
      </c>
      <c r="CL41" s="24">
        <v>-2.8994831906042798E-4</v>
      </c>
      <c r="CM41" s="24">
        <v>-5.7969541753902004E-4</v>
      </c>
      <c r="CN41" s="26">
        <v>-8.0623377442395005E-4</v>
      </c>
    </row>
    <row r="42" spans="2:92" s="12" customFormat="1" x14ac:dyDescent="0.25">
      <c r="B42" s="46"/>
      <c r="E42" s="50"/>
      <c r="F42" s="7"/>
      <c r="G42" s="205"/>
      <c r="H42" s="7" t="s">
        <v>140</v>
      </c>
      <c r="I42" s="22">
        <f>IF(C40&gt;10,1,0)</f>
        <v>0</v>
      </c>
      <c r="J42" s="23">
        <v>1.1835222924145601</v>
      </c>
      <c r="L42" s="7" t="str">
        <f t="shared" si="2"/>
        <v>X</v>
      </c>
      <c r="M42" s="7" t="str">
        <f t="shared" si="3"/>
        <v>X</v>
      </c>
      <c r="N42" s="7" t="str">
        <v>HbA1C4</v>
      </c>
      <c r="O42" s="128" t="s">
        <v>140</v>
      </c>
      <c r="P42" s="24">
        <v>2.1170961292481201E-4</v>
      </c>
      <c r="Q42" s="118">
        <v>-3.1963750276472601E-4</v>
      </c>
      <c r="R42" s="24">
        <v>2.7892036993348802E-4</v>
      </c>
      <c r="S42" s="118">
        <v>-4.6885774584787699E-4</v>
      </c>
      <c r="T42" s="118">
        <v>-5.40081104017943E-4</v>
      </c>
      <c r="U42" s="118">
        <v>-6.4625271729057601E-3</v>
      </c>
      <c r="V42" s="118">
        <v>-2.6776654508788798E-4</v>
      </c>
      <c r="W42" s="118">
        <v>2.9079633473994801E-4</v>
      </c>
      <c r="X42" s="118">
        <v>-2.7257500445481401E-4</v>
      </c>
      <c r="Y42" s="118">
        <v>7.7848532160065896E-4</v>
      </c>
      <c r="Z42" s="118">
        <v>3.1867853892475999E-4</v>
      </c>
      <c r="AA42" s="117">
        <v>-2.2338846369354002E-5</v>
      </c>
      <c r="AB42" s="118">
        <v>-2.14618804976874E-4</v>
      </c>
      <c r="AC42" s="118">
        <v>8.9026409923981199E-4</v>
      </c>
      <c r="AD42" s="118">
        <v>-4.7113711843308398E-4</v>
      </c>
      <c r="AE42" s="118">
        <v>-6.2947659999692098E-4</v>
      </c>
      <c r="AF42" s="118">
        <v>-4.5274645513702103E-4</v>
      </c>
      <c r="AG42" s="118">
        <v>-1.00304790967698E-3</v>
      </c>
      <c r="AH42" s="118">
        <v>-5.0733175944642998E-4</v>
      </c>
      <c r="AI42" s="118">
        <v>-1.35905566300497E-3</v>
      </c>
      <c r="AJ42" s="118">
        <v>-1.31485347076001E-4</v>
      </c>
      <c r="AK42" s="118">
        <v>-3.41228671567998E-4</v>
      </c>
      <c r="AL42" s="118">
        <v>6.7363826898528101E-2</v>
      </c>
      <c r="AM42" s="117">
        <v>2.7698998723330699E-5</v>
      </c>
      <c r="AN42" s="25">
        <v>0</v>
      </c>
      <c r="AO42" s="25">
        <v>0</v>
      </c>
      <c r="AP42" s="118">
        <v>-1.65482641966085E-4</v>
      </c>
      <c r="AQ42" s="25">
        <v>0</v>
      </c>
      <c r="AR42" s="25">
        <v>0</v>
      </c>
      <c r="AS42" s="25">
        <v>0</v>
      </c>
      <c r="AT42" s="117">
        <v>6.6096380752176097E-5</v>
      </c>
      <c r="AU42" s="25">
        <v>0</v>
      </c>
      <c r="AV42" s="25">
        <v>0</v>
      </c>
      <c r="AW42" s="118">
        <v>1.10985126280014E-4</v>
      </c>
      <c r="AX42" s="118">
        <v>3.34580620657456E-4</v>
      </c>
      <c r="AY42" s="118">
        <v>6.0468898936048604E-4</v>
      </c>
      <c r="AZ42" s="118">
        <v>-3.82487991429046E-4</v>
      </c>
      <c r="BA42" s="118">
        <v>3.3702869329813498E-3</v>
      </c>
      <c r="BB42" s="25">
        <v>0</v>
      </c>
      <c r="BC42" s="118">
        <v>-6.4030568200232698E-4</v>
      </c>
      <c r="BD42" s="118">
        <v>-5.5932877905780795E-4</v>
      </c>
      <c r="BE42" s="25">
        <v>0</v>
      </c>
      <c r="BF42" s="118">
        <v>-3.10628548620859E-4</v>
      </c>
      <c r="BG42" s="118">
        <v>5.3965365123426602E-4</v>
      </c>
      <c r="BH42" s="25">
        <v>0</v>
      </c>
      <c r="BI42" s="25">
        <v>0</v>
      </c>
      <c r="BJ42" s="25">
        <v>0</v>
      </c>
      <c r="BK42" s="25">
        <v>0</v>
      </c>
      <c r="BL42" s="25">
        <v>0</v>
      </c>
      <c r="BM42" s="25">
        <v>0</v>
      </c>
      <c r="BN42" s="117">
        <v>9.8907766077614804E-5</v>
      </c>
      <c r="BO42" s="25">
        <v>0</v>
      </c>
      <c r="BP42" s="25">
        <v>0</v>
      </c>
      <c r="BQ42" s="25">
        <v>0</v>
      </c>
      <c r="BR42" s="25">
        <v>0</v>
      </c>
      <c r="BS42" s="25">
        <v>0</v>
      </c>
      <c r="BT42" s="118">
        <v>-9.6577933116952903E-4</v>
      </c>
      <c r="BU42" s="117">
        <v>9.0218182503484207E-6</v>
      </c>
      <c r="BV42" s="117">
        <v>8.5455984517212005E-5</v>
      </c>
      <c r="BW42" s="117">
        <v>8.3881314597318908E-6</v>
      </c>
      <c r="BX42" s="117">
        <v>-1.04466578476821E-5</v>
      </c>
      <c r="BY42" s="117">
        <v>-3.8891310330813602E-5</v>
      </c>
      <c r="BZ42" s="118">
        <v>-1.69240383803313E-4</v>
      </c>
      <c r="CA42" s="118">
        <v>5.1792315592126895E-4</v>
      </c>
      <c r="CB42" s="118">
        <v>-5.4525446236471E-4</v>
      </c>
      <c r="CC42" s="117">
        <v>-1.5854734226408199E-5</v>
      </c>
      <c r="CD42" s="118">
        <v>-3.1448173108399899E-3</v>
      </c>
      <c r="CE42" s="117">
        <v>-1.83371611395053E-6</v>
      </c>
      <c r="CF42" s="118">
        <v>-5.5231715073544298E-4</v>
      </c>
      <c r="CG42" s="117">
        <v>-4.8984939079480597E-5</v>
      </c>
      <c r="CH42" s="118">
        <v>1.9126720952690401E-3</v>
      </c>
      <c r="CI42" s="118">
        <v>2.3490620635027702E-3</v>
      </c>
      <c r="CJ42" s="118">
        <v>3.3268058278931601E-4</v>
      </c>
      <c r="CK42" s="118">
        <v>9.3978621855218597E-4</v>
      </c>
      <c r="CL42" s="118">
        <v>-1.25445239519881E-3</v>
      </c>
      <c r="CM42" s="118">
        <v>5.71900300964514E-3</v>
      </c>
      <c r="CN42" s="119">
        <v>4.3180662298457498E-3</v>
      </c>
    </row>
    <row r="43" spans="2:92" s="12" customFormat="1" x14ac:dyDescent="0.25">
      <c r="B43" s="130"/>
      <c r="E43" s="50"/>
      <c r="F43" s="7"/>
      <c r="G43" s="206"/>
      <c r="H43" s="7" t="s">
        <v>141</v>
      </c>
      <c r="I43" s="22">
        <f>2009-C39</f>
        <v>3</v>
      </c>
      <c r="J43" s="23">
        <v>9.1438174339770095E-4</v>
      </c>
      <c r="L43" s="7" t="str">
        <f t="shared" si="2"/>
        <v>X</v>
      </c>
      <c r="M43" s="7" t="str">
        <f t="shared" si="3"/>
        <v>X</v>
      </c>
      <c r="N43" s="7" t="str">
        <v>DIBAge</v>
      </c>
      <c r="O43" s="128" t="s">
        <v>141</v>
      </c>
      <c r="P43" s="25">
        <v>2.01056009334095E-7</v>
      </c>
      <c r="Q43" s="117">
        <v>1.46539159334146E-6</v>
      </c>
      <c r="R43" s="25">
        <v>1.42843464653523E-6</v>
      </c>
      <c r="S43" s="117">
        <v>1.3532861357927299E-6</v>
      </c>
      <c r="T43" s="117">
        <v>1.3840866408749201E-6</v>
      </c>
      <c r="U43" s="117">
        <v>3.3209203608752898E-5</v>
      </c>
      <c r="V43" s="117">
        <v>3.1879430509836002E-6</v>
      </c>
      <c r="W43" s="117">
        <v>4.6474241708610598E-6</v>
      </c>
      <c r="X43" s="117">
        <v>5.5744161209315401E-6</v>
      </c>
      <c r="Y43" s="117">
        <v>-2.0435829677697001E-6</v>
      </c>
      <c r="Z43" s="117">
        <v>-7.50391116353012E-6</v>
      </c>
      <c r="AA43" s="117">
        <v>-2.65280466162475E-7</v>
      </c>
      <c r="AB43" s="117">
        <v>-6.9356772239565897E-7</v>
      </c>
      <c r="AC43" s="117">
        <v>3.3706337616731798E-5</v>
      </c>
      <c r="AD43" s="117">
        <v>2.5503191904872399E-6</v>
      </c>
      <c r="AE43" s="117">
        <v>-5.42227818549482E-7</v>
      </c>
      <c r="AF43" s="117">
        <v>1.17989497792907E-6</v>
      </c>
      <c r="AG43" s="117">
        <v>-4.7486635897732899E-7</v>
      </c>
      <c r="AH43" s="117">
        <v>2.1714805083285699E-6</v>
      </c>
      <c r="AI43" s="117">
        <v>1.22178886348339E-5</v>
      </c>
      <c r="AJ43" s="117">
        <v>-5.8434095721513498E-6</v>
      </c>
      <c r="AK43" s="117">
        <v>-6.5128658498971604E-6</v>
      </c>
      <c r="AL43" s="117">
        <v>2.7698998723329601E-5</v>
      </c>
      <c r="AM43" s="117">
        <v>2.7062206047361701E-6</v>
      </c>
      <c r="AN43" s="25">
        <v>0</v>
      </c>
      <c r="AO43" s="25">
        <v>0</v>
      </c>
      <c r="AP43" s="117">
        <v>2.3174098339480099E-6</v>
      </c>
      <c r="AQ43" s="25">
        <v>0</v>
      </c>
      <c r="AR43" s="25">
        <v>0</v>
      </c>
      <c r="AS43" s="25">
        <v>0</v>
      </c>
      <c r="AT43" s="117">
        <v>-2.09525712382931E-7</v>
      </c>
      <c r="AU43" s="25">
        <v>0</v>
      </c>
      <c r="AV43" s="25">
        <v>0</v>
      </c>
      <c r="AW43" s="117">
        <v>3.7149085946026702E-8</v>
      </c>
      <c r="AX43" s="117">
        <v>-8.0985748776524103E-7</v>
      </c>
      <c r="AY43" s="117">
        <v>1.11906148370819E-5</v>
      </c>
      <c r="AZ43" s="117">
        <v>2.1752785694345701E-6</v>
      </c>
      <c r="BA43" s="117">
        <v>3.5750043069870202E-6</v>
      </c>
      <c r="BB43" s="25">
        <v>0</v>
      </c>
      <c r="BC43" s="117">
        <v>-2.3346105826010799E-5</v>
      </c>
      <c r="BD43" s="117">
        <v>-3.8105329836408E-7</v>
      </c>
      <c r="BE43" s="25">
        <v>0</v>
      </c>
      <c r="BF43" s="117">
        <v>-2.24109606958575E-6</v>
      </c>
      <c r="BG43" s="117">
        <v>-2.98827076101574E-6</v>
      </c>
      <c r="BH43" s="25">
        <v>0</v>
      </c>
      <c r="BI43" s="25">
        <v>0</v>
      </c>
      <c r="BJ43" s="25">
        <v>0</v>
      </c>
      <c r="BK43" s="25">
        <v>0</v>
      </c>
      <c r="BL43" s="25">
        <v>0</v>
      </c>
      <c r="BM43" s="25">
        <v>0</v>
      </c>
      <c r="BN43" s="117">
        <v>1.37478627596986E-6</v>
      </c>
      <c r="BO43" s="25">
        <v>0</v>
      </c>
      <c r="BP43" s="25">
        <v>0</v>
      </c>
      <c r="BQ43" s="25">
        <v>0</v>
      </c>
      <c r="BR43" s="25">
        <v>0</v>
      </c>
      <c r="BS43" s="25">
        <v>0</v>
      </c>
      <c r="BT43" s="117">
        <v>-4.0566968826618602E-7</v>
      </c>
      <c r="BU43" s="117">
        <v>6.6900339519140801E-9</v>
      </c>
      <c r="BV43" s="117">
        <v>-4.7034056992450498E-7</v>
      </c>
      <c r="BW43" s="117">
        <v>3.2001104454036202E-7</v>
      </c>
      <c r="BX43" s="117">
        <v>-1.3656470245082799E-6</v>
      </c>
      <c r="BY43" s="117">
        <v>-2.2819312304628498E-6</v>
      </c>
      <c r="BZ43" s="117">
        <v>4.9318744849821801E-8</v>
      </c>
      <c r="CA43" s="117">
        <v>8.0641167959263708E-6</v>
      </c>
      <c r="CB43" s="117">
        <v>8.8142047683864704E-6</v>
      </c>
      <c r="CC43" s="117">
        <v>-1.3930532634510701E-6</v>
      </c>
      <c r="CD43" s="117">
        <v>-9.0505194703772394E-6</v>
      </c>
      <c r="CE43" s="117">
        <v>8.5879348011612606E-6</v>
      </c>
      <c r="CF43" s="117">
        <v>1.2559511990573801E-5</v>
      </c>
      <c r="CG43" s="117">
        <v>2.8881802080642701E-7</v>
      </c>
      <c r="CH43" s="117">
        <v>1.02838051880605E-5</v>
      </c>
      <c r="CI43" s="117">
        <v>2.2274619223068299E-5</v>
      </c>
      <c r="CJ43" s="117">
        <v>1.5247764469676499E-5</v>
      </c>
      <c r="CK43" s="117">
        <v>2.0828247850532101E-5</v>
      </c>
      <c r="CL43" s="117">
        <v>7.4552903264143104E-6</v>
      </c>
      <c r="CM43" s="117">
        <v>-1.9339075858455601E-5</v>
      </c>
      <c r="CN43" s="120">
        <v>-4.7389327145259697E-6</v>
      </c>
    </row>
    <row r="44" spans="2:92" s="12" customFormat="1" x14ac:dyDescent="0.25">
      <c r="B44" s="46" t="s">
        <v>380</v>
      </c>
      <c r="E44" s="50"/>
      <c r="F44" s="7"/>
      <c r="G44" s="204" t="s">
        <v>296</v>
      </c>
      <c r="H44" s="7"/>
      <c r="I44" s="22">
        <v>0</v>
      </c>
      <c r="J44" s="23"/>
      <c r="L44" s="7" t="str">
        <f t="shared" si="2"/>
        <v>X</v>
      </c>
      <c r="M44" s="7" t="str">
        <f t="shared" si="3"/>
        <v>X</v>
      </c>
      <c r="N44" s="7">
        <v>0</v>
      </c>
      <c r="O44" s="128"/>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0</v>
      </c>
      <c r="BZ44" s="25">
        <v>0</v>
      </c>
      <c r="CA44" s="25">
        <v>0</v>
      </c>
      <c r="CB44" s="25">
        <v>0</v>
      </c>
      <c r="CC44" s="25">
        <v>0</v>
      </c>
      <c r="CD44" s="25">
        <v>0</v>
      </c>
      <c r="CE44" s="25">
        <v>0</v>
      </c>
      <c r="CF44" s="25">
        <v>0</v>
      </c>
      <c r="CG44" s="25">
        <v>0</v>
      </c>
      <c r="CH44" s="25">
        <v>0</v>
      </c>
      <c r="CI44" s="25">
        <v>0</v>
      </c>
      <c r="CJ44" s="25">
        <v>0</v>
      </c>
      <c r="CK44" s="25">
        <v>0</v>
      </c>
      <c r="CL44" s="25">
        <v>0</v>
      </c>
      <c r="CM44" s="25">
        <v>0</v>
      </c>
      <c r="CN44" s="27">
        <v>0</v>
      </c>
    </row>
    <row r="45" spans="2:92" s="12" customFormat="1" ht="15.4" customHeight="1" x14ac:dyDescent="0.25">
      <c r="B45" s="16" t="s">
        <v>77</v>
      </c>
      <c r="C45" s="1">
        <f>INDEX(Input_Cases!$B:$C,MATCH('D1T Female Homo'!$B45,Input_Cases!$B:$B,0),2)</f>
        <v>0</v>
      </c>
      <c r="E45" s="50"/>
      <c r="F45" s="7"/>
      <c r="G45" s="205"/>
      <c r="H45" s="7" t="s">
        <v>34</v>
      </c>
      <c r="I45" s="22">
        <f>C45</f>
        <v>0</v>
      </c>
      <c r="J45" s="23">
        <v>0</v>
      </c>
      <c r="L45" s="7" t="str">
        <f t="shared" si="2"/>
        <v/>
      </c>
      <c r="M45" s="7" t="str">
        <f t="shared" si="3"/>
        <v>X</v>
      </c>
      <c r="N45" s="7">
        <v>0</v>
      </c>
      <c r="O45" s="128"/>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c r="AI45" s="25">
        <v>0</v>
      </c>
      <c r="AJ45" s="25">
        <v>0</v>
      </c>
      <c r="AK45" s="25">
        <v>0</v>
      </c>
      <c r="AL45" s="25">
        <v>0</v>
      </c>
      <c r="AM45" s="25">
        <v>0</v>
      </c>
      <c r="AN45" s="25">
        <v>0</v>
      </c>
      <c r="AO45" s="25">
        <v>0</v>
      </c>
      <c r="AP45" s="25">
        <v>0</v>
      </c>
      <c r="AQ45" s="25">
        <v>0</v>
      </c>
      <c r="AR45" s="25">
        <v>0</v>
      </c>
      <c r="AS45" s="25">
        <v>0</v>
      </c>
      <c r="AT45" s="25">
        <v>0</v>
      </c>
      <c r="AU45" s="25">
        <v>0</v>
      </c>
      <c r="AV45" s="25">
        <v>0</v>
      </c>
      <c r="AW45" s="25">
        <v>0</v>
      </c>
      <c r="AX45" s="25">
        <v>0</v>
      </c>
      <c r="AY45" s="25">
        <v>0</v>
      </c>
      <c r="AZ45" s="25">
        <v>0</v>
      </c>
      <c r="BA45" s="25">
        <v>0</v>
      </c>
      <c r="BB45" s="25">
        <v>0</v>
      </c>
      <c r="BC45" s="25">
        <v>0</v>
      </c>
      <c r="BD45" s="25">
        <v>0</v>
      </c>
      <c r="BE45" s="25">
        <v>0</v>
      </c>
      <c r="BF45" s="25">
        <v>0</v>
      </c>
      <c r="BG45" s="25">
        <v>0</v>
      </c>
      <c r="BH45" s="25">
        <v>0</v>
      </c>
      <c r="BI45" s="25">
        <v>0</v>
      </c>
      <c r="BJ45" s="25">
        <v>0</v>
      </c>
      <c r="BK45" s="25">
        <v>0</v>
      </c>
      <c r="BL45" s="25">
        <v>0</v>
      </c>
      <c r="BM45" s="25">
        <v>0</v>
      </c>
      <c r="BN45" s="25">
        <v>0</v>
      </c>
      <c r="BO45" s="25">
        <v>0</v>
      </c>
      <c r="BP45" s="25">
        <v>0</v>
      </c>
      <c r="BQ45" s="25">
        <v>0</v>
      </c>
      <c r="BR45" s="25">
        <v>0</v>
      </c>
      <c r="BS45" s="25">
        <v>0</v>
      </c>
      <c r="BT45" s="25">
        <v>0</v>
      </c>
      <c r="BU45" s="25">
        <v>0</v>
      </c>
      <c r="BV45" s="25">
        <v>0</v>
      </c>
      <c r="BW45" s="25">
        <v>0</v>
      </c>
      <c r="BX45" s="25">
        <v>0</v>
      </c>
      <c r="BY45" s="25">
        <v>0</v>
      </c>
      <c r="BZ45" s="25">
        <v>0</v>
      </c>
      <c r="CA45" s="25">
        <v>0</v>
      </c>
      <c r="CB45" s="25">
        <v>0</v>
      </c>
      <c r="CC45" s="25">
        <v>0</v>
      </c>
      <c r="CD45" s="25">
        <v>0</v>
      </c>
      <c r="CE45" s="25">
        <v>0</v>
      </c>
      <c r="CF45" s="25">
        <v>0</v>
      </c>
      <c r="CG45" s="25">
        <v>0</v>
      </c>
      <c r="CH45" s="25">
        <v>0</v>
      </c>
      <c r="CI45" s="25">
        <v>0</v>
      </c>
      <c r="CJ45" s="25">
        <v>0</v>
      </c>
      <c r="CK45" s="25">
        <v>0</v>
      </c>
      <c r="CL45" s="25">
        <v>0</v>
      </c>
      <c r="CM45" s="25">
        <v>0</v>
      </c>
      <c r="CN45" s="27">
        <v>0</v>
      </c>
    </row>
    <row r="46" spans="2:92" s="12" customFormat="1" ht="15.75" x14ac:dyDescent="0.25">
      <c r="B46" s="16" t="s">
        <v>72</v>
      </c>
      <c r="C46" s="1">
        <f>INDEX(Input_Cases!$B:$C,MATCH('D1T Female Homo'!$B46,Input_Cases!$B:$B,0),2)</f>
        <v>0</v>
      </c>
      <c r="E46" s="50"/>
      <c r="F46" s="7"/>
      <c r="G46" s="205"/>
      <c r="H46" s="7" t="s">
        <v>36</v>
      </c>
      <c r="I46" s="22">
        <f t="shared" ref="I46:I74" si="4">C46</f>
        <v>0</v>
      </c>
      <c r="J46" s="23">
        <v>0.42139103386613602</v>
      </c>
      <c r="L46" s="7" t="str">
        <f t="shared" si="2"/>
        <v>X</v>
      </c>
      <c r="M46" s="7" t="str">
        <f t="shared" si="3"/>
        <v>X</v>
      </c>
      <c r="N46" s="7" t="str">
        <v>Alc</v>
      </c>
      <c r="O46" s="128" t="s">
        <v>36</v>
      </c>
      <c r="P46" s="25">
        <v>1.0056347237847E-5</v>
      </c>
      <c r="Q46" s="117">
        <v>3.9012114339779898E-5</v>
      </c>
      <c r="R46" s="117">
        <v>-6.1563173022654506E-5</v>
      </c>
      <c r="S46" s="118">
        <v>1.1691141556161501E-4</v>
      </c>
      <c r="T46" s="117">
        <v>-6.0851069448721402E-5</v>
      </c>
      <c r="U46" s="117">
        <v>-5.1189311663615997E-5</v>
      </c>
      <c r="V46" s="117">
        <v>-1.89675493875832E-5</v>
      </c>
      <c r="W46" s="118">
        <v>2.3038591579998801E-4</v>
      </c>
      <c r="X46" s="118">
        <v>-1.3944192672920601E-4</v>
      </c>
      <c r="Y46" s="117">
        <v>9.2145807388212595E-5</v>
      </c>
      <c r="Z46" s="118">
        <v>1.58151610525402E-4</v>
      </c>
      <c r="AA46" s="117">
        <v>5.4160710573631697E-5</v>
      </c>
      <c r="AB46" s="117">
        <v>-7.9942553445165905E-5</v>
      </c>
      <c r="AC46" s="117">
        <v>-3.8324151589711799E-5</v>
      </c>
      <c r="AD46" s="118">
        <v>-1.3365740753320201E-4</v>
      </c>
      <c r="AE46" s="118">
        <v>-3.9721273448603301E-4</v>
      </c>
      <c r="AF46" s="118">
        <v>-1.2271153472667999E-4</v>
      </c>
      <c r="AG46" s="118">
        <v>-2.4822111341897199E-4</v>
      </c>
      <c r="AH46" s="118">
        <v>2.9128320712214299E-4</v>
      </c>
      <c r="AI46" s="117">
        <v>5.3010293230365603E-5</v>
      </c>
      <c r="AJ46" s="118">
        <v>-1.88926511089142E-4</v>
      </c>
      <c r="AK46" s="117">
        <v>5.3469354687551898E-5</v>
      </c>
      <c r="AL46" s="118">
        <v>-1.65482641966123E-4</v>
      </c>
      <c r="AM46" s="117">
        <v>2.3174098339482098E-6</v>
      </c>
      <c r="AN46" s="25">
        <v>0</v>
      </c>
      <c r="AO46" s="25">
        <v>0</v>
      </c>
      <c r="AP46" s="118">
        <v>4.3628387566033199E-3</v>
      </c>
      <c r="AQ46" s="25">
        <v>0</v>
      </c>
      <c r="AR46" s="25">
        <v>0</v>
      </c>
      <c r="AS46" s="25">
        <v>0</v>
      </c>
      <c r="AT46" s="117">
        <v>6.4511909665867798E-5</v>
      </c>
      <c r="AU46" s="25">
        <v>0</v>
      </c>
      <c r="AV46" s="25">
        <v>0</v>
      </c>
      <c r="AW46" s="118">
        <v>1.0297572532911E-4</v>
      </c>
      <c r="AX46" s="118">
        <v>-1.9476813182360401E-4</v>
      </c>
      <c r="AY46" s="118">
        <v>-7.9684076762053695E-4</v>
      </c>
      <c r="AZ46" s="118">
        <v>-7.3214131611205695E-4</v>
      </c>
      <c r="BA46" s="118">
        <v>5.29594704115332E-4</v>
      </c>
      <c r="BB46" s="25">
        <v>0</v>
      </c>
      <c r="BC46" s="117">
        <v>-5.6386118732249501E-5</v>
      </c>
      <c r="BD46" s="118">
        <v>-3.3388505785121499E-4</v>
      </c>
      <c r="BE46" s="25">
        <v>0</v>
      </c>
      <c r="BF46" s="118">
        <v>-1.6653031334942301E-4</v>
      </c>
      <c r="BG46" s="117">
        <v>-6.9364395704626003E-5</v>
      </c>
      <c r="BH46" s="25">
        <v>0</v>
      </c>
      <c r="BI46" s="25">
        <v>0</v>
      </c>
      <c r="BJ46" s="25">
        <v>0</v>
      </c>
      <c r="BK46" s="25">
        <v>0</v>
      </c>
      <c r="BL46" s="25">
        <v>0</v>
      </c>
      <c r="BM46" s="25">
        <v>0</v>
      </c>
      <c r="BN46" s="118">
        <v>-2.7386275763274602E-4</v>
      </c>
      <c r="BO46" s="25">
        <v>0</v>
      </c>
      <c r="BP46" s="25">
        <v>0</v>
      </c>
      <c r="BQ46" s="25">
        <v>0</v>
      </c>
      <c r="BR46" s="25">
        <v>0</v>
      </c>
      <c r="BS46" s="25">
        <v>0</v>
      </c>
      <c r="BT46" s="117">
        <v>1.0677323096518699E-6</v>
      </c>
      <c r="BU46" s="117">
        <v>1.1526686865660001E-5</v>
      </c>
      <c r="BV46" s="117">
        <v>-1.77972749885926E-6</v>
      </c>
      <c r="BW46" s="117">
        <v>-9.9143753823567999E-8</v>
      </c>
      <c r="BX46" s="117">
        <v>-1.5099786124261199E-5</v>
      </c>
      <c r="BY46" s="117">
        <v>4.7399186556327003E-6</v>
      </c>
      <c r="BZ46" s="117">
        <v>-1.05808382373263E-5</v>
      </c>
      <c r="CA46" s="117">
        <v>-8.7050910695340403E-5</v>
      </c>
      <c r="CB46" s="118">
        <v>-5.01453451867228E-4</v>
      </c>
      <c r="CC46" s="117">
        <v>-1.12643520740102E-5</v>
      </c>
      <c r="CD46" s="117">
        <v>-9.5906467155239107E-5</v>
      </c>
      <c r="CE46" s="118">
        <v>-6.2878273260097298E-4</v>
      </c>
      <c r="CF46" s="118">
        <v>-3.0746018399448698E-4</v>
      </c>
      <c r="CG46" s="117">
        <v>-2.6207846149625601E-5</v>
      </c>
      <c r="CH46" s="118">
        <v>4.3762851331054199E-4</v>
      </c>
      <c r="CI46" s="118">
        <v>3.5551305225227597E-4</v>
      </c>
      <c r="CJ46" s="118">
        <v>4.2952658585685002E-4</v>
      </c>
      <c r="CK46" s="118">
        <v>-1.74442119796154E-4</v>
      </c>
      <c r="CL46" s="118">
        <v>-3.63468293337661E-4</v>
      </c>
      <c r="CM46" s="118">
        <v>4.8609812222473502E-4</v>
      </c>
      <c r="CN46" s="119">
        <v>3.0706267345836599E-4</v>
      </c>
    </row>
    <row r="47" spans="2:92" s="12" customFormat="1" ht="15.75" x14ac:dyDescent="0.25">
      <c r="B47" s="16" t="s">
        <v>78</v>
      </c>
      <c r="C47" s="1">
        <f>INDEX(Input_Cases!$B:$C,MATCH('D1T Female Homo'!$B47,Input_Cases!$B:$B,0),2)</f>
        <v>0</v>
      </c>
      <c r="E47" s="50"/>
      <c r="F47" s="7"/>
      <c r="G47" s="205"/>
      <c r="H47" s="7" t="s">
        <v>74</v>
      </c>
      <c r="I47" s="22">
        <f t="shared" si="4"/>
        <v>0</v>
      </c>
      <c r="J47" s="23">
        <v>0</v>
      </c>
      <c r="L47" s="7" t="str">
        <f t="shared" si="2"/>
        <v/>
      </c>
      <c r="M47" s="7" t="str">
        <f t="shared" si="3"/>
        <v>X</v>
      </c>
      <c r="N47" s="7">
        <v>0</v>
      </c>
      <c r="O47" s="128"/>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c r="AI47" s="25">
        <v>0</v>
      </c>
      <c r="AJ47" s="25">
        <v>0</v>
      </c>
      <c r="AK47" s="25">
        <v>0</v>
      </c>
      <c r="AL47" s="25">
        <v>0</v>
      </c>
      <c r="AM47" s="25">
        <v>0</v>
      </c>
      <c r="AN47" s="25">
        <v>0</v>
      </c>
      <c r="AO47" s="25">
        <v>0</v>
      </c>
      <c r="AP47" s="25">
        <v>0</v>
      </c>
      <c r="AQ47" s="25">
        <v>0</v>
      </c>
      <c r="AR47" s="25">
        <v>0</v>
      </c>
      <c r="AS47" s="25">
        <v>0</v>
      </c>
      <c r="AT47" s="25">
        <v>0</v>
      </c>
      <c r="AU47" s="25">
        <v>0</v>
      </c>
      <c r="AV47" s="25">
        <v>0</v>
      </c>
      <c r="AW47" s="25">
        <v>0</v>
      </c>
      <c r="AX47" s="25">
        <v>0</v>
      </c>
      <c r="AY47" s="25">
        <v>0</v>
      </c>
      <c r="AZ47" s="25">
        <v>0</v>
      </c>
      <c r="BA47" s="25">
        <v>0</v>
      </c>
      <c r="BB47" s="25">
        <v>0</v>
      </c>
      <c r="BC47" s="25">
        <v>0</v>
      </c>
      <c r="BD47" s="25">
        <v>0</v>
      </c>
      <c r="BE47" s="25">
        <v>0</v>
      </c>
      <c r="BF47" s="25">
        <v>0</v>
      </c>
      <c r="BG47" s="25">
        <v>0</v>
      </c>
      <c r="BH47" s="25">
        <v>0</v>
      </c>
      <c r="BI47" s="25">
        <v>0</v>
      </c>
      <c r="BJ47" s="25">
        <v>0</v>
      </c>
      <c r="BK47" s="25">
        <v>0</v>
      </c>
      <c r="BL47" s="25">
        <v>0</v>
      </c>
      <c r="BM47" s="25">
        <v>0</v>
      </c>
      <c r="BN47" s="25">
        <v>0</v>
      </c>
      <c r="BO47" s="25">
        <v>0</v>
      </c>
      <c r="BP47" s="25">
        <v>0</v>
      </c>
      <c r="BQ47" s="25">
        <v>0</v>
      </c>
      <c r="BR47" s="25">
        <v>0</v>
      </c>
      <c r="BS47" s="25">
        <v>0</v>
      </c>
      <c r="BT47" s="25">
        <v>0</v>
      </c>
      <c r="BU47" s="25">
        <v>0</v>
      </c>
      <c r="BV47" s="25">
        <v>0</v>
      </c>
      <c r="BW47" s="25">
        <v>0</v>
      </c>
      <c r="BX47" s="25">
        <v>0</v>
      </c>
      <c r="BY47" s="25">
        <v>0</v>
      </c>
      <c r="BZ47" s="25">
        <v>0</v>
      </c>
      <c r="CA47" s="25">
        <v>0</v>
      </c>
      <c r="CB47" s="25">
        <v>0</v>
      </c>
      <c r="CC47" s="25">
        <v>0</v>
      </c>
      <c r="CD47" s="25">
        <v>0</v>
      </c>
      <c r="CE47" s="25">
        <v>0</v>
      </c>
      <c r="CF47" s="25">
        <v>0</v>
      </c>
      <c r="CG47" s="25">
        <v>0</v>
      </c>
      <c r="CH47" s="25">
        <v>0</v>
      </c>
      <c r="CI47" s="25">
        <v>0</v>
      </c>
      <c r="CJ47" s="25">
        <v>0</v>
      </c>
      <c r="CK47" s="25">
        <v>0</v>
      </c>
      <c r="CL47" s="25">
        <v>0</v>
      </c>
      <c r="CM47" s="25">
        <v>0</v>
      </c>
      <c r="CN47" s="27">
        <v>0</v>
      </c>
    </row>
    <row r="48" spans="2:92" s="12" customFormat="1" ht="15.75" x14ac:dyDescent="0.25">
      <c r="B48" s="16" t="s">
        <v>170</v>
      </c>
      <c r="C48" s="1">
        <f>INDEX(Input_Cases!$B:$C,MATCH('D1T Female Homo'!$B48,Input_Cases!$B:$B,0),2)</f>
        <v>0</v>
      </c>
      <c r="E48" s="50"/>
      <c r="F48" s="7"/>
      <c r="G48" s="205"/>
      <c r="H48" s="12" t="s">
        <v>142</v>
      </c>
      <c r="I48" s="22">
        <f t="shared" si="4"/>
        <v>0</v>
      </c>
      <c r="J48" s="23">
        <v>0</v>
      </c>
      <c r="L48" s="7" t="str">
        <f t="shared" si="2"/>
        <v/>
      </c>
      <c r="M48" s="7" t="str">
        <f t="shared" si="3"/>
        <v>X</v>
      </c>
      <c r="N48" s="7">
        <v>0</v>
      </c>
      <c r="O48" s="128"/>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c r="AI48" s="25">
        <v>0</v>
      </c>
      <c r="AJ48" s="25">
        <v>0</v>
      </c>
      <c r="AK48" s="25">
        <v>0</v>
      </c>
      <c r="AL48" s="25">
        <v>0</v>
      </c>
      <c r="AM48" s="25">
        <v>0</v>
      </c>
      <c r="AN48" s="25">
        <v>0</v>
      </c>
      <c r="AO48" s="25">
        <v>0</v>
      </c>
      <c r="AP48" s="25">
        <v>0</v>
      </c>
      <c r="AQ48" s="25">
        <v>0</v>
      </c>
      <c r="AR48" s="25">
        <v>0</v>
      </c>
      <c r="AS48" s="25">
        <v>0</v>
      </c>
      <c r="AT48" s="25">
        <v>0</v>
      </c>
      <c r="AU48" s="25">
        <v>0</v>
      </c>
      <c r="AV48" s="25">
        <v>0</v>
      </c>
      <c r="AW48" s="25">
        <v>0</v>
      </c>
      <c r="AX48" s="25">
        <v>0</v>
      </c>
      <c r="AY48" s="25">
        <v>0</v>
      </c>
      <c r="AZ48" s="25">
        <v>0</v>
      </c>
      <c r="BA48" s="25">
        <v>0</v>
      </c>
      <c r="BB48" s="25">
        <v>0</v>
      </c>
      <c r="BC48" s="25">
        <v>0</v>
      </c>
      <c r="BD48" s="25">
        <v>0</v>
      </c>
      <c r="BE48" s="25">
        <v>0</v>
      </c>
      <c r="BF48" s="25">
        <v>0</v>
      </c>
      <c r="BG48" s="25">
        <v>0</v>
      </c>
      <c r="BH48" s="25">
        <v>0</v>
      </c>
      <c r="BI48" s="25">
        <v>0</v>
      </c>
      <c r="BJ48" s="25">
        <v>0</v>
      </c>
      <c r="BK48" s="25">
        <v>0</v>
      </c>
      <c r="BL48" s="25">
        <v>0</v>
      </c>
      <c r="BM48" s="25">
        <v>0</v>
      </c>
      <c r="BN48" s="25">
        <v>0</v>
      </c>
      <c r="BO48" s="25">
        <v>0</v>
      </c>
      <c r="BP48" s="25">
        <v>0</v>
      </c>
      <c r="BQ48" s="25">
        <v>0</v>
      </c>
      <c r="BR48" s="25">
        <v>0</v>
      </c>
      <c r="BS48" s="25">
        <v>0</v>
      </c>
      <c r="BT48" s="25">
        <v>0</v>
      </c>
      <c r="BU48" s="25">
        <v>0</v>
      </c>
      <c r="BV48" s="25">
        <v>0</v>
      </c>
      <c r="BW48" s="25">
        <v>0</v>
      </c>
      <c r="BX48" s="25">
        <v>0</v>
      </c>
      <c r="BY48" s="25">
        <v>0</v>
      </c>
      <c r="BZ48" s="25">
        <v>0</v>
      </c>
      <c r="CA48" s="25">
        <v>0</v>
      </c>
      <c r="CB48" s="25">
        <v>0</v>
      </c>
      <c r="CC48" s="25">
        <v>0</v>
      </c>
      <c r="CD48" s="25">
        <v>0</v>
      </c>
      <c r="CE48" s="25">
        <v>0</v>
      </c>
      <c r="CF48" s="25">
        <v>0</v>
      </c>
      <c r="CG48" s="25">
        <v>0</v>
      </c>
      <c r="CH48" s="25">
        <v>0</v>
      </c>
      <c r="CI48" s="25">
        <v>0</v>
      </c>
      <c r="CJ48" s="25">
        <v>0</v>
      </c>
      <c r="CK48" s="25">
        <v>0</v>
      </c>
      <c r="CL48" s="25">
        <v>0</v>
      </c>
      <c r="CM48" s="25">
        <v>0</v>
      </c>
      <c r="CN48" s="27">
        <v>0</v>
      </c>
    </row>
    <row r="49" spans="2:92" s="12" customFormat="1" ht="15.75" x14ac:dyDescent="0.25">
      <c r="B49" s="16" t="s">
        <v>79</v>
      </c>
      <c r="C49" s="1">
        <f>INDEX(Input_Cases!$B:$C,MATCH('D1T Female Homo'!$B49,Input_Cases!$B:$B,0),2)</f>
        <v>0</v>
      </c>
      <c r="E49" s="50"/>
      <c r="F49" s="7"/>
      <c r="G49" s="205"/>
      <c r="H49" s="7" t="s">
        <v>38</v>
      </c>
      <c r="I49" s="22">
        <f t="shared" si="4"/>
        <v>0</v>
      </c>
      <c r="J49" s="23">
        <v>0</v>
      </c>
      <c r="L49" s="7" t="str">
        <f t="shared" si="2"/>
        <v/>
      </c>
      <c r="M49" s="7" t="str">
        <f t="shared" si="3"/>
        <v>X</v>
      </c>
      <c r="N49" s="7">
        <v>0</v>
      </c>
      <c r="O49" s="128"/>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c r="AI49" s="25">
        <v>0</v>
      </c>
      <c r="AJ49" s="25">
        <v>0</v>
      </c>
      <c r="AK49" s="25">
        <v>0</v>
      </c>
      <c r="AL49" s="25">
        <v>0</v>
      </c>
      <c r="AM49" s="25">
        <v>0</v>
      </c>
      <c r="AN49" s="25">
        <v>0</v>
      </c>
      <c r="AO49" s="25">
        <v>0</v>
      </c>
      <c r="AP49" s="25">
        <v>0</v>
      </c>
      <c r="AQ49" s="25">
        <v>0</v>
      </c>
      <c r="AR49" s="25">
        <v>0</v>
      </c>
      <c r="AS49" s="25">
        <v>0</v>
      </c>
      <c r="AT49" s="25">
        <v>0</v>
      </c>
      <c r="AU49" s="25">
        <v>0</v>
      </c>
      <c r="AV49" s="25">
        <v>0</v>
      </c>
      <c r="AW49" s="25">
        <v>0</v>
      </c>
      <c r="AX49" s="25">
        <v>0</v>
      </c>
      <c r="AY49" s="25">
        <v>0</v>
      </c>
      <c r="AZ49" s="25">
        <v>0</v>
      </c>
      <c r="BA49" s="25">
        <v>0</v>
      </c>
      <c r="BB49" s="25">
        <v>0</v>
      </c>
      <c r="BC49" s="25">
        <v>0</v>
      </c>
      <c r="BD49" s="25">
        <v>0</v>
      </c>
      <c r="BE49" s="25">
        <v>0</v>
      </c>
      <c r="BF49" s="25">
        <v>0</v>
      </c>
      <c r="BG49" s="25">
        <v>0</v>
      </c>
      <c r="BH49" s="25">
        <v>0</v>
      </c>
      <c r="BI49" s="25">
        <v>0</v>
      </c>
      <c r="BJ49" s="25">
        <v>0</v>
      </c>
      <c r="BK49" s="25">
        <v>0</v>
      </c>
      <c r="BL49" s="25">
        <v>0</v>
      </c>
      <c r="BM49" s="25">
        <v>0</v>
      </c>
      <c r="BN49" s="25">
        <v>0</v>
      </c>
      <c r="BO49" s="25">
        <v>0</v>
      </c>
      <c r="BP49" s="25">
        <v>0</v>
      </c>
      <c r="BQ49" s="25">
        <v>0</v>
      </c>
      <c r="BR49" s="25">
        <v>0</v>
      </c>
      <c r="BS49" s="25">
        <v>0</v>
      </c>
      <c r="BT49" s="25">
        <v>0</v>
      </c>
      <c r="BU49" s="25">
        <v>0</v>
      </c>
      <c r="BV49" s="25">
        <v>0</v>
      </c>
      <c r="BW49" s="25">
        <v>0</v>
      </c>
      <c r="BX49" s="25">
        <v>0</v>
      </c>
      <c r="BY49" s="25">
        <v>0</v>
      </c>
      <c r="BZ49" s="25">
        <v>0</v>
      </c>
      <c r="CA49" s="25">
        <v>0</v>
      </c>
      <c r="CB49" s="25">
        <v>0</v>
      </c>
      <c r="CC49" s="25">
        <v>0</v>
      </c>
      <c r="CD49" s="25">
        <v>0</v>
      </c>
      <c r="CE49" s="25">
        <v>0</v>
      </c>
      <c r="CF49" s="25">
        <v>0</v>
      </c>
      <c r="CG49" s="25">
        <v>0</v>
      </c>
      <c r="CH49" s="25">
        <v>0</v>
      </c>
      <c r="CI49" s="25">
        <v>0</v>
      </c>
      <c r="CJ49" s="25">
        <v>0</v>
      </c>
      <c r="CK49" s="25">
        <v>0</v>
      </c>
      <c r="CL49" s="25">
        <v>0</v>
      </c>
      <c r="CM49" s="25">
        <v>0</v>
      </c>
      <c r="CN49" s="27">
        <v>0</v>
      </c>
    </row>
    <row r="50" spans="2:92" s="12" customFormat="1" ht="15.75" x14ac:dyDescent="0.25">
      <c r="B50" s="16" t="s">
        <v>80</v>
      </c>
      <c r="C50" s="1">
        <f>INDEX(Input_Cases!$B:$C,MATCH('D1T Female Homo'!$B50,Input_Cases!$B:$B,0),2)</f>
        <v>0</v>
      </c>
      <c r="E50" s="50"/>
      <c r="F50" s="7"/>
      <c r="G50" s="205"/>
      <c r="H50" s="7" t="s">
        <v>40</v>
      </c>
      <c r="I50" s="22">
        <f t="shared" si="4"/>
        <v>0</v>
      </c>
      <c r="J50" s="23">
        <v>0.183631340278503</v>
      </c>
      <c r="L50" s="7" t="str">
        <f t="shared" si="2"/>
        <v>X</v>
      </c>
      <c r="M50" s="7" t="str">
        <f t="shared" si="3"/>
        <v>X</v>
      </c>
      <c r="N50" s="7" t="str">
        <v>Ast</v>
      </c>
      <c r="O50" s="128" t="s">
        <v>40</v>
      </c>
      <c r="P50" s="25">
        <v>7.6663033961758608E-6</v>
      </c>
      <c r="Q50" s="117">
        <v>2.6190178722955999E-5</v>
      </c>
      <c r="R50" s="117">
        <v>-6.7311349716119893E-5</v>
      </c>
      <c r="S50" s="118">
        <v>-1.01252840983346E-4</v>
      </c>
      <c r="T50" s="117">
        <v>4.8903296048810103E-5</v>
      </c>
      <c r="U50" s="118">
        <v>-6.4331898694610799E-4</v>
      </c>
      <c r="V50" s="117">
        <v>-4.0723294364669199E-5</v>
      </c>
      <c r="W50" s="117">
        <v>5.7581887501225299E-7</v>
      </c>
      <c r="X50" s="118">
        <v>-1.1745488689167E-4</v>
      </c>
      <c r="Y50" s="118">
        <v>-1.18381379763495E-4</v>
      </c>
      <c r="Z50" s="118">
        <v>-1.04758927574867E-4</v>
      </c>
      <c r="AA50" s="117">
        <v>1.17294298347266E-5</v>
      </c>
      <c r="AB50" s="117">
        <v>3.3808684135520199E-5</v>
      </c>
      <c r="AC50" s="117">
        <v>7.9281794937811705E-5</v>
      </c>
      <c r="AD50" s="117">
        <v>-5.7009750807766703E-5</v>
      </c>
      <c r="AE50" s="118">
        <v>1.3197323884657901E-4</v>
      </c>
      <c r="AF50" s="117">
        <v>-5.1756729339263002E-6</v>
      </c>
      <c r="AG50" s="117">
        <v>-6.1796357122738705E-5</v>
      </c>
      <c r="AH50" s="118">
        <v>-2.3252840120383699E-4</v>
      </c>
      <c r="AI50" s="118">
        <v>1.8679256504394799E-4</v>
      </c>
      <c r="AJ50" s="117">
        <v>-6.4503755386526796E-5</v>
      </c>
      <c r="AK50" s="117">
        <v>-2.6193090174689701E-5</v>
      </c>
      <c r="AL50" s="117">
        <v>6.6096380752164795E-5</v>
      </c>
      <c r="AM50" s="117">
        <v>-2.09525712382971E-7</v>
      </c>
      <c r="AN50" s="25">
        <v>0</v>
      </c>
      <c r="AO50" s="25">
        <v>0</v>
      </c>
      <c r="AP50" s="117">
        <v>6.4511909665866104E-5</v>
      </c>
      <c r="AQ50" s="25">
        <v>0</v>
      </c>
      <c r="AR50" s="25">
        <v>0</v>
      </c>
      <c r="AS50" s="25">
        <v>0</v>
      </c>
      <c r="AT50" s="118">
        <v>2.1656339225436601E-3</v>
      </c>
      <c r="AU50" s="25">
        <v>0</v>
      </c>
      <c r="AV50" s="25">
        <v>0</v>
      </c>
      <c r="AW50" s="117">
        <v>-1.56245371115827E-5</v>
      </c>
      <c r="AX50" s="118">
        <v>-2.8569518059262401E-4</v>
      </c>
      <c r="AY50" s="117">
        <v>2.2286269677012099E-5</v>
      </c>
      <c r="AZ50" s="118">
        <v>-9.83254535266549E-4</v>
      </c>
      <c r="BA50" s="118">
        <v>-4.8509769174305399E-4</v>
      </c>
      <c r="BB50" s="25">
        <v>0</v>
      </c>
      <c r="BC50" s="118">
        <v>-1.11826210382696E-4</v>
      </c>
      <c r="BD50" s="118">
        <v>-2.1046647098780399E-4</v>
      </c>
      <c r="BE50" s="25">
        <v>0</v>
      </c>
      <c r="BF50" s="118">
        <v>-3.4727057562519302E-4</v>
      </c>
      <c r="BG50" s="118">
        <v>-1.21210430134012E-4</v>
      </c>
      <c r="BH50" s="25">
        <v>0</v>
      </c>
      <c r="BI50" s="25">
        <v>0</v>
      </c>
      <c r="BJ50" s="25">
        <v>0</v>
      </c>
      <c r="BK50" s="25">
        <v>0</v>
      </c>
      <c r="BL50" s="25">
        <v>0</v>
      </c>
      <c r="BM50" s="25">
        <v>0</v>
      </c>
      <c r="BN50" s="118">
        <v>-1.35880860448021E-4</v>
      </c>
      <c r="BO50" s="25">
        <v>0</v>
      </c>
      <c r="BP50" s="25">
        <v>0</v>
      </c>
      <c r="BQ50" s="25">
        <v>0</v>
      </c>
      <c r="BR50" s="25">
        <v>0</v>
      </c>
      <c r="BS50" s="25">
        <v>0</v>
      </c>
      <c r="BT50" s="117">
        <v>-2.92247317302481E-6</v>
      </c>
      <c r="BU50" s="117">
        <v>6.0087662760830601E-6</v>
      </c>
      <c r="BV50" s="117">
        <v>8.7945151881182092E-6</v>
      </c>
      <c r="BW50" s="117">
        <v>7.4175375942621905E-7</v>
      </c>
      <c r="BX50" s="117">
        <v>-5.9269090169775502E-7</v>
      </c>
      <c r="BY50" s="117">
        <v>2.50323930801335E-6</v>
      </c>
      <c r="BZ50" s="118">
        <v>-1.0687165472535299E-4</v>
      </c>
      <c r="CA50" s="118">
        <v>-1.44479664689083E-4</v>
      </c>
      <c r="CB50" s="117">
        <v>-9.2466203206197304E-5</v>
      </c>
      <c r="CC50" s="117">
        <v>-2.9594132179545501E-7</v>
      </c>
      <c r="CD50" s="117">
        <v>8.0919410566692395E-5</v>
      </c>
      <c r="CE50" s="117">
        <v>-5.01930449662046E-5</v>
      </c>
      <c r="CF50" s="118">
        <v>-4.7772969479646101E-4</v>
      </c>
      <c r="CG50" s="118">
        <v>1.2288059423990299E-4</v>
      </c>
      <c r="CH50" s="118">
        <v>1.01832085439103E-3</v>
      </c>
      <c r="CI50" s="118">
        <v>1.42317955674337E-3</v>
      </c>
      <c r="CJ50" s="117">
        <v>8.1324507306719307E-5</v>
      </c>
      <c r="CK50" s="118">
        <v>2.6634531678915001E-4</v>
      </c>
      <c r="CL50" s="118">
        <v>-8.4556211701125605E-4</v>
      </c>
      <c r="CM50" s="118">
        <v>1.7768726192862001E-4</v>
      </c>
      <c r="CN50" s="119">
        <v>-1.6949950882826201E-3</v>
      </c>
    </row>
    <row r="51" spans="2:92" s="12" customFormat="1" ht="15.75" x14ac:dyDescent="0.25">
      <c r="B51" s="16" t="s">
        <v>81</v>
      </c>
      <c r="C51" s="1">
        <f>INDEX(Input_Cases!$B:$C,MATCH('D1T Female Homo'!$B51,Input_Cases!$B:$B,0),2)</f>
        <v>0</v>
      </c>
      <c r="E51" s="50"/>
      <c r="F51" s="7"/>
      <c r="G51" s="205"/>
      <c r="H51" s="7" t="s">
        <v>42</v>
      </c>
      <c r="I51" s="22">
        <f t="shared" si="4"/>
        <v>0</v>
      </c>
      <c r="J51" s="23">
        <v>0</v>
      </c>
      <c r="L51" s="7" t="str">
        <f t="shared" si="2"/>
        <v/>
      </c>
      <c r="M51" s="7" t="str">
        <f t="shared" si="3"/>
        <v>X</v>
      </c>
      <c r="N51" s="7">
        <v>0</v>
      </c>
      <c r="O51" s="128"/>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c r="AI51" s="25">
        <v>0</v>
      </c>
      <c r="AJ51" s="25">
        <v>0</v>
      </c>
      <c r="AK51" s="25">
        <v>0</v>
      </c>
      <c r="AL51" s="25">
        <v>0</v>
      </c>
      <c r="AM51" s="25">
        <v>0</v>
      </c>
      <c r="AN51" s="25">
        <v>0</v>
      </c>
      <c r="AO51" s="25">
        <v>0</v>
      </c>
      <c r="AP51" s="25">
        <v>0</v>
      </c>
      <c r="AQ51" s="25">
        <v>0</v>
      </c>
      <c r="AR51" s="25">
        <v>0</v>
      </c>
      <c r="AS51" s="25">
        <v>0</v>
      </c>
      <c r="AT51" s="25">
        <v>0</v>
      </c>
      <c r="AU51" s="25">
        <v>0</v>
      </c>
      <c r="AV51" s="25">
        <v>0</v>
      </c>
      <c r="AW51" s="25">
        <v>0</v>
      </c>
      <c r="AX51" s="25">
        <v>0</v>
      </c>
      <c r="AY51" s="25">
        <v>0</v>
      </c>
      <c r="AZ51" s="25">
        <v>0</v>
      </c>
      <c r="BA51" s="25">
        <v>0</v>
      </c>
      <c r="BB51" s="25">
        <v>0</v>
      </c>
      <c r="BC51" s="25">
        <v>0</v>
      </c>
      <c r="BD51" s="25">
        <v>0</v>
      </c>
      <c r="BE51" s="25">
        <v>0</v>
      </c>
      <c r="BF51" s="25">
        <v>0</v>
      </c>
      <c r="BG51" s="25">
        <v>0</v>
      </c>
      <c r="BH51" s="25">
        <v>0</v>
      </c>
      <c r="BI51" s="25">
        <v>0</v>
      </c>
      <c r="BJ51" s="25">
        <v>0</v>
      </c>
      <c r="BK51" s="25">
        <v>0</v>
      </c>
      <c r="BL51" s="25">
        <v>0</v>
      </c>
      <c r="BM51" s="25">
        <v>0</v>
      </c>
      <c r="BN51" s="25">
        <v>0</v>
      </c>
      <c r="BO51" s="25">
        <v>0</v>
      </c>
      <c r="BP51" s="25">
        <v>0</v>
      </c>
      <c r="BQ51" s="25">
        <v>0</v>
      </c>
      <c r="BR51" s="25">
        <v>0</v>
      </c>
      <c r="BS51" s="25">
        <v>0</v>
      </c>
      <c r="BT51" s="25">
        <v>0</v>
      </c>
      <c r="BU51" s="25">
        <v>0</v>
      </c>
      <c r="BV51" s="25">
        <v>0</v>
      </c>
      <c r="BW51" s="25">
        <v>0</v>
      </c>
      <c r="BX51" s="25">
        <v>0</v>
      </c>
      <c r="BY51" s="25">
        <v>0</v>
      </c>
      <c r="BZ51" s="25">
        <v>0</v>
      </c>
      <c r="CA51" s="25">
        <v>0</v>
      </c>
      <c r="CB51" s="25">
        <v>0</v>
      </c>
      <c r="CC51" s="25">
        <v>0</v>
      </c>
      <c r="CD51" s="25">
        <v>0</v>
      </c>
      <c r="CE51" s="25">
        <v>0</v>
      </c>
      <c r="CF51" s="25">
        <v>0</v>
      </c>
      <c r="CG51" s="25">
        <v>0</v>
      </c>
      <c r="CH51" s="25">
        <v>0</v>
      </c>
      <c r="CI51" s="25">
        <v>0</v>
      </c>
      <c r="CJ51" s="25">
        <v>0</v>
      </c>
      <c r="CK51" s="25">
        <v>0</v>
      </c>
      <c r="CL51" s="25">
        <v>0</v>
      </c>
      <c r="CM51" s="25">
        <v>0</v>
      </c>
      <c r="CN51" s="27">
        <v>0</v>
      </c>
    </row>
    <row r="52" spans="2:92" s="12" customFormat="1" ht="15.75" x14ac:dyDescent="0.25">
      <c r="B52" s="16" t="s">
        <v>145</v>
      </c>
      <c r="C52" s="1">
        <f>INDEX(Input_Cases!$B:$C,MATCH('D1T Female Homo'!$B52,Input_Cases!$B:$B,0),2)</f>
        <v>0</v>
      </c>
      <c r="E52" s="50"/>
      <c r="F52" s="7"/>
      <c r="G52" s="205"/>
      <c r="H52" s="7" t="s">
        <v>132</v>
      </c>
      <c r="I52" s="22">
        <f t="shared" si="4"/>
        <v>0</v>
      </c>
      <c r="J52" s="23">
        <v>0</v>
      </c>
      <c r="L52" s="7" t="str">
        <f t="shared" ref="L52:L83" si="5">IF(H52=O52,"X","")</f>
        <v/>
      </c>
      <c r="M52" s="7" t="str">
        <f t="shared" si="3"/>
        <v>X</v>
      </c>
      <c r="N52" s="7">
        <v>0</v>
      </c>
      <c r="O52" s="128"/>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0</v>
      </c>
      <c r="BM52" s="25">
        <v>0</v>
      </c>
      <c r="BN52" s="25">
        <v>0</v>
      </c>
      <c r="BO52" s="25">
        <v>0</v>
      </c>
      <c r="BP52" s="25">
        <v>0</v>
      </c>
      <c r="BQ52" s="25">
        <v>0</v>
      </c>
      <c r="BR52" s="25">
        <v>0</v>
      </c>
      <c r="BS52" s="25">
        <v>0</v>
      </c>
      <c r="BT52" s="25">
        <v>0</v>
      </c>
      <c r="BU52" s="25">
        <v>0</v>
      </c>
      <c r="BV52" s="25">
        <v>0</v>
      </c>
      <c r="BW52" s="25">
        <v>0</v>
      </c>
      <c r="BX52" s="25">
        <v>0</v>
      </c>
      <c r="BY52" s="25">
        <v>0</v>
      </c>
      <c r="BZ52" s="25">
        <v>0</v>
      </c>
      <c r="CA52" s="25">
        <v>0</v>
      </c>
      <c r="CB52" s="25">
        <v>0</v>
      </c>
      <c r="CC52" s="25">
        <v>0</v>
      </c>
      <c r="CD52" s="25">
        <v>0</v>
      </c>
      <c r="CE52" s="25">
        <v>0</v>
      </c>
      <c r="CF52" s="25">
        <v>0</v>
      </c>
      <c r="CG52" s="25">
        <v>0</v>
      </c>
      <c r="CH52" s="25">
        <v>0</v>
      </c>
      <c r="CI52" s="25">
        <v>0</v>
      </c>
      <c r="CJ52" s="25">
        <v>0</v>
      </c>
      <c r="CK52" s="25">
        <v>0</v>
      </c>
      <c r="CL52" s="25">
        <v>0</v>
      </c>
      <c r="CM52" s="25">
        <v>0</v>
      </c>
      <c r="CN52" s="27">
        <v>0</v>
      </c>
    </row>
    <row r="53" spans="2:92" s="12" customFormat="1" ht="15.75" x14ac:dyDescent="0.25">
      <c r="B53" s="16" t="s">
        <v>82</v>
      </c>
      <c r="C53" s="1">
        <f>INDEX(Input_Cases!$B:$C,MATCH('D1T Female Homo'!$B53,Input_Cases!$B:$B,0),2)</f>
        <v>0</v>
      </c>
      <c r="E53" s="50"/>
      <c r="F53" s="7"/>
      <c r="G53" s="205"/>
      <c r="H53" s="7" t="s">
        <v>45</v>
      </c>
      <c r="I53" s="22">
        <f t="shared" si="4"/>
        <v>0</v>
      </c>
      <c r="J53" s="23">
        <v>0.30347975373297997</v>
      </c>
      <c r="L53" s="7" t="str">
        <f t="shared" si="5"/>
        <v>X</v>
      </c>
      <c r="M53" s="7" t="str">
        <f t="shared" si="3"/>
        <v>X</v>
      </c>
      <c r="N53" s="7" t="str">
        <v>Can</v>
      </c>
      <c r="O53" s="128" t="s">
        <v>45</v>
      </c>
      <c r="P53" s="25">
        <v>-1.06088802910334E-5</v>
      </c>
      <c r="Q53" s="117">
        <v>-3.5088754797932998E-5</v>
      </c>
      <c r="R53" s="25">
        <v>-1.37737059530431E-5</v>
      </c>
      <c r="S53" s="117">
        <v>2.4135559528625301E-5</v>
      </c>
      <c r="T53" s="117">
        <v>-2.5011523810838099E-6</v>
      </c>
      <c r="U53" s="118">
        <v>5.2090858589664299E-4</v>
      </c>
      <c r="V53" s="117">
        <v>1.09713450130061E-6</v>
      </c>
      <c r="W53" s="117">
        <v>-4.6958239828749599E-5</v>
      </c>
      <c r="X53" s="118">
        <v>1.4606300891509001E-4</v>
      </c>
      <c r="Y53" s="117">
        <v>-7.6151824224312496E-5</v>
      </c>
      <c r="Z53" s="117">
        <v>-5.2351793371469203E-5</v>
      </c>
      <c r="AA53" s="117">
        <v>1.3033861678974599E-5</v>
      </c>
      <c r="AB53" s="117">
        <v>-8.6549129482898393E-6</v>
      </c>
      <c r="AC53" s="117">
        <v>-8.5836956711841106E-5</v>
      </c>
      <c r="AD53" s="117">
        <v>-5.48754898717449E-5</v>
      </c>
      <c r="AE53" s="117">
        <v>-5.1325857964900501E-5</v>
      </c>
      <c r="AF53" s="117">
        <v>1.4807328019063699E-5</v>
      </c>
      <c r="AG53" s="117">
        <v>-1.8916793302412899E-5</v>
      </c>
      <c r="AH53" s="117">
        <v>6.30957367401084E-6</v>
      </c>
      <c r="AI53" s="118">
        <v>-1.0909652807741401E-4</v>
      </c>
      <c r="AJ53" s="118">
        <v>-1.8007050048467199E-4</v>
      </c>
      <c r="AK53" s="118">
        <v>1.6701141819274099E-4</v>
      </c>
      <c r="AL53" s="118">
        <v>1.10985126280033E-4</v>
      </c>
      <c r="AM53" s="117">
        <v>3.7149085946009999E-8</v>
      </c>
      <c r="AN53" s="25">
        <v>0</v>
      </c>
      <c r="AO53" s="25">
        <v>0</v>
      </c>
      <c r="AP53" s="118">
        <v>1.02975725329109E-4</v>
      </c>
      <c r="AQ53" s="25">
        <v>0</v>
      </c>
      <c r="AR53" s="25">
        <v>0</v>
      </c>
      <c r="AS53" s="25">
        <v>0</v>
      </c>
      <c r="AT53" s="117">
        <v>-1.56245371115829E-5</v>
      </c>
      <c r="AU53" s="25">
        <v>0</v>
      </c>
      <c r="AV53" s="25">
        <v>0</v>
      </c>
      <c r="AW53" s="118">
        <v>1.9706820653293202E-3</v>
      </c>
      <c r="AX53" s="118">
        <v>-1.0468955365553501E-4</v>
      </c>
      <c r="AY53" s="118">
        <v>-1.5719683731733099E-4</v>
      </c>
      <c r="AZ53" s="118">
        <v>1.6937527044548801E-4</v>
      </c>
      <c r="BA53" s="118">
        <v>-6.2994278106969404E-4</v>
      </c>
      <c r="BB53" s="25">
        <v>0</v>
      </c>
      <c r="BC53" s="117">
        <v>-2.3484952037010601E-5</v>
      </c>
      <c r="BD53" s="117">
        <v>-7.2372687481286801E-5</v>
      </c>
      <c r="BE53" s="25">
        <v>0</v>
      </c>
      <c r="BF53" s="117">
        <v>-6.2377410471286805E-5</v>
      </c>
      <c r="BG53" s="117">
        <v>1.9160025379288599E-5</v>
      </c>
      <c r="BH53" s="25">
        <v>0</v>
      </c>
      <c r="BI53" s="25">
        <v>0</v>
      </c>
      <c r="BJ53" s="25">
        <v>0</v>
      </c>
      <c r="BK53" s="25">
        <v>0</v>
      </c>
      <c r="BL53" s="25">
        <v>0</v>
      </c>
      <c r="BM53" s="25">
        <v>0</v>
      </c>
      <c r="BN53" s="117">
        <v>-9.6726082211079505E-5</v>
      </c>
      <c r="BO53" s="25">
        <v>0</v>
      </c>
      <c r="BP53" s="25">
        <v>0</v>
      </c>
      <c r="BQ53" s="25">
        <v>0</v>
      </c>
      <c r="BR53" s="25">
        <v>0</v>
      </c>
      <c r="BS53" s="25">
        <v>0</v>
      </c>
      <c r="BT53" s="117">
        <v>-9.3424452772030701E-7</v>
      </c>
      <c r="BU53" s="117">
        <v>-3.8290717301595497E-6</v>
      </c>
      <c r="BV53" s="117">
        <v>-1.02767590725213E-5</v>
      </c>
      <c r="BW53" s="117">
        <v>-1.1088545994820799E-6</v>
      </c>
      <c r="BX53" s="117">
        <v>-1.11885184366369E-6</v>
      </c>
      <c r="BY53" s="117">
        <v>4.9892598712735904E-6</v>
      </c>
      <c r="BZ53" s="117">
        <v>4.1785505314372499E-5</v>
      </c>
      <c r="CA53" s="117">
        <v>-2.04167487648619E-5</v>
      </c>
      <c r="CB53" s="117">
        <v>-3.38331996384733E-5</v>
      </c>
      <c r="CC53" s="117">
        <v>-7.1657320598555196E-6</v>
      </c>
      <c r="CD53" s="118">
        <v>1.9908614886987599E-4</v>
      </c>
      <c r="CE53" s="117">
        <v>-1.8407718497134E-5</v>
      </c>
      <c r="CF53" s="117">
        <v>-8.4979962274096994E-5</v>
      </c>
      <c r="CG53" s="117">
        <v>-7.7961835890689302E-5</v>
      </c>
      <c r="CH53" s="118">
        <v>3.7273138148572198E-4</v>
      </c>
      <c r="CI53" s="118">
        <v>4.7129867153817E-4</v>
      </c>
      <c r="CJ53" s="118">
        <v>4.2306540395031003E-4</v>
      </c>
      <c r="CK53" s="118">
        <v>5.7326110014673404E-4</v>
      </c>
      <c r="CL53" s="118">
        <v>-7.2340776545579599E-4</v>
      </c>
      <c r="CM53" s="118">
        <v>3.7846330941329002E-4</v>
      </c>
      <c r="CN53" s="119">
        <v>5.3040255997343396E-4</v>
      </c>
    </row>
    <row r="54" spans="2:92" s="12" customFormat="1" ht="15.75" x14ac:dyDescent="0.25">
      <c r="B54" s="16" t="s">
        <v>83</v>
      </c>
      <c r="C54" s="1">
        <f>INDEX(Input_Cases!$B:$C,MATCH('D1T Female Homo'!$B54,Input_Cases!$B:$B,0),2)</f>
        <v>0</v>
      </c>
      <c r="E54" s="50"/>
      <c r="F54" s="7"/>
      <c r="G54" s="205"/>
      <c r="H54" s="7" t="s">
        <v>47</v>
      </c>
      <c r="I54" s="22">
        <f t="shared" si="4"/>
        <v>0</v>
      </c>
      <c r="J54" s="23">
        <v>0.40132829061157899</v>
      </c>
      <c r="L54" s="7" t="str">
        <f t="shared" si="5"/>
        <v>X</v>
      </c>
      <c r="M54" s="7" t="str">
        <f t="shared" si="3"/>
        <v>X</v>
      </c>
      <c r="N54" s="7" t="str">
        <v>CHD</v>
      </c>
      <c r="O54" s="128" t="s">
        <v>47</v>
      </c>
      <c r="P54" s="25">
        <v>-8.0955484944274702E-6</v>
      </c>
      <c r="Q54" s="118">
        <v>1.26917582289883E-4</v>
      </c>
      <c r="R54" s="118">
        <v>-1.3467527122427799E-4</v>
      </c>
      <c r="S54" s="117">
        <v>-4.63876081918356E-5</v>
      </c>
      <c r="T54" s="117">
        <v>8.7332603593935504E-5</v>
      </c>
      <c r="U54" s="118">
        <v>4.2521954341142101E-4</v>
      </c>
      <c r="V54" s="118">
        <v>-1.0050734251158601E-4</v>
      </c>
      <c r="W54" s="117">
        <v>5.28639211933739E-5</v>
      </c>
      <c r="X54" s="117">
        <v>-3.19582471489206E-5</v>
      </c>
      <c r="Y54" s="117">
        <v>4.8518964396930002E-5</v>
      </c>
      <c r="Z54" s="118">
        <v>-1.5714243634225601E-4</v>
      </c>
      <c r="AA54" s="117">
        <v>9.5862860882658005E-5</v>
      </c>
      <c r="AB54" s="117">
        <v>-4.9041175050962698E-5</v>
      </c>
      <c r="AC54" s="117">
        <v>3.6991245604503598E-5</v>
      </c>
      <c r="AD54" s="117">
        <v>-4.21316308624693E-5</v>
      </c>
      <c r="AE54" s="117">
        <v>-7.2525948526894198E-6</v>
      </c>
      <c r="AF54" s="117">
        <v>-8.6229009921535602E-5</v>
      </c>
      <c r="AG54" s="117">
        <v>7.3012005539264006E-5</v>
      </c>
      <c r="AH54" s="118">
        <v>2.1216752366419499E-4</v>
      </c>
      <c r="AI54" s="118">
        <v>4.0334404307308701E-4</v>
      </c>
      <c r="AJ54" s="118">
        <v>-1.94355597031271E-4</v>
      </c>
      <c r="AK54" s="117">
        <v>8.2950588048429894E-5</v>
      </c>
      <c r="AL54" s="118">
        <v>3.3458062065747502E-4</v>
      </c>
      <c r="AM54" s="117">
        <v>-8.0985748776520005E-7</v>
      </c>
      <c r="AN54" s="25">
        <v>0</v>
      </c>
      <c r="AO54" s="25">
        <v>0</v>
      </c>
      <c r="AP54" s="118">
        <v>-1.9476813182360401E-4</v>
      </c>
      <c r="AQ54" s="25">
        <v>0</v>
      </c>
      <c r="AR54" s="25">
        <v>0</v>
      </c>
      <c r="AS54" s="25">
        <v>0</v>
      </c>
      <c r="AT54" s="118">
        <v>-2.8569518059262298E-4</v>
      </c>
      <c r="AU54" s="25">
        <v>0</v>
      </c>
      <c r="AV54" s="25">
        <v>0</v>
      </c>
      <c r="AW54" s="118">
        <v>-1.0468955365553501E-4</v>
      </c>
      <c r="AX54" s="118">
        <v>2.5024768596041001E-3</v>
      </c>
      <c r="AY54" s="117">
        <v>9.4277212331019797E-5</v>
      </c>
      <c r="AZ54" s="117">
        <v>-9.5262155864802795E-6</v>
      </c>
      <c r="BA54" s="118">
        <v>1.6398786039136499E-4</v>
      </c>
      <c r="BB54" s="25">
        <v>0</v>
      </c>
      <c r="BC54" s="117">
        <v>-4.6804845625734903E-5</v>
      </c>
      <c r="BD54" s="118">
        <v>2.5968102433719399E-4</v>
      </c>
      <c r="BE54" s="25">
        <v>0</v>
      </c>
      <c r="BF54" s="118">
        <v>-5.3054916699485995E-4</v>
      </c>
      <c r="BG54" s="118">
        <v>-4.7611474979290298E-4</v>
      </c>
      <c r="BH54" s="25">
        <v>0</v>
      </c>
      <c r="BI54" s="25">
        <v>0</v>
      </c>
      <c r="BJ54" s="25">
        <v>0</v>
      </c>
      <c r="BK54" s="25">
        <v>0</v>
      </c>
      <c r="BL54" s="25">
        <v>0</v>
      </c>
      <c r="BM54" s="25">
        <v>0</v>
      </c>
      <c r="BN54" s="117">
        <v>-8.5993325347735394E-5</v>
      </c>
      <c r="BO54" s="25">
        <v>0</v>
      </c>
      <c r="BP54" s="25">
        <v>0</v>
      </c>
      <c r="BQ54" s="25">
        <v>0</v>
      </c>
      <c r="BR54" s="25">
        <v>0</v>
      </c>
      <c r="BS54" s="25">
        <v>0</v>
      </c>
      <c r="BT54" s="117">
        <v>-6.5581205834076699E-6</v>
      </c>
      <c r="BU54" s="117">
        <v>-1.71448986115891E-6</v>
      </c>
      <c r="BV54" s="117">
        <v>-6.8220338654644099E-6</v>
      </c>
      <c r="BW54" s="117">
        <v>1.2955131078591399E-6</v>
      </c>
      <c r="BX54" s="117">
        <v>3.8938035433443898E-6</v>
      </c>
      <c r="BY54" s="117">
        <v>-1.4148041040081199E-6</v>
      </c>
      <c r="BZ54" s="118">
        <v>-8.7342939034945599E-4</v>
      </c>
      <c r="CA54" s="117">
        <v>-8.6626018655057703E-5</v>
      </c>
      <c r="CB54" s="118">
        <v>-1.7856109308967501E-4</v>
      </c>
      <c r="CC54" s="117">
        <v>6.9613937949283205E-7</v>
      </c>
      <c r="CD54" s="118">
        <v>-3.8802073264962103E-4</v>
      </c>
      <c r="CE54" s="117">
        <v>-9.0459297901263102E-5</v>
      </c>
      <c r="CF54" s="118">
        <v>-2.8940273872849701E-4</v>
      </c>
      <c r="CG54" s="118">
        <v>-1.6768538981363899E-4</v>
      </c>
      <c r="CH54" s="118">
        <v>-7.7257947217136301E-4</v>
      </c>
      <c r="CI54" s="118">
        <v>-1.46030527557926E-3</v>
      </c>
      <c r="CJ54" s="118">
        <v>4.4746697508596698E-4</v>
      </c>
      <c r="CK54" s="118">
        <v>2.2200982899761199E-4</v>
      </c>
      <c r="CL54" s="118">
        <v>6.5598606749664402E-4</v>
      </c>
      <c r="CM54" s="117">
        <v>7.6418797095647095E-5</v>
      </c>
      <c r="CN54" s="119">
        <v>7.1434612701732302E-4</v>
      </c>
    </row>
    <row r="55" spans="2:92" s="12" customFormat="1" ht="15.75" x14ac:dyDescent="0.25">
      <c r="B55" s="16" t="s">
        <v>84</v>
      </c>
      <c r="C55" s="1">
        <f>INDEX(Input_Cases!$B:$C,MATCH('D1T Female Homo'!$B55,Input_Cases!$B:$B,0),2)</f>
        <v>0</v>
      </c>
      <c r="E55" s="50"/>
      <c r="F55" s="7"/>
      <c r="G55" s="205"/>
      <c r="H55" s="7" t="s">
        <v>49</v>
      </c>
      <c r="I55" s="22">
        <f t="shared" si="4"/>
        <v>0</v>
      </c>
      <c r="J55" s="23">
        <v>1.0176013984618899</v>
      </c>
      <c r="L55" s="7" t="str">
        <f t="shared" si="5"/>
        <v>X</v>
      </c>
      <c r="M55" s="7" t="str">
        <f t="shared" si="3"/>
        <v>X</v>
      </c>
      <c r="N55" s="7" t="str">
        <v>CLD</v>
      </c>
      <c r="O55" s="128" t="s">
        <v>49</v>
      </c>
      <c r="P55" s="25">
        <v>1.00439474391678E-5</v>
      </c>
      <c r="Q55" s="117">
        <v>-4.8136791424284602E-5</v>
      </c>
      <c r="R55" s="118">
        <v>1.1397172894238099E-4</v>
      </c>
      <c r="S55" s="118">
        <v>-1.3904304561549301E-4</v>
      </c>
      <c r="T55" s="118">
        <v>1.34426867183595E-4</v>
      </c>
      <c r="U55" s="118">
        <v>-8.8310743445908205E-4</v>
      </c>
      <c r="V55" s="117">
        <v>-9.8973424597250103E-5</v>
      </c>
      <c r="W55" s="118">
        <v>2.3893208886724001E-4</v>
      </c>
      <c r="X55" s="118">
        <v>1.1070897302632301E-4</v>
      </c>
      <c r="Y55" s="118">
        <v>-1.20839317597724E-4</v>
      </c>
      <c r="Z55" s="117">
        <v>-9.3111787276820704E-5</v>
      </c>
      <c r="AA55" s="117">
        <v>-9.7737003865152301E-5</v>
      </c>
      <c r="AB55" s="118">
        <v>-1.15062277374998E-4</v>
      </c>
      <c r="AC55" s="118">
        <v>1.1630228368971201E-4</v>
      </c>
      <c r="AD55" s="117">
        <v>-8.4268312807257595E-5</v>
      </c>
      <c r="AE55" s="118">
        <v>2.0856115447500699E-4</v>
      </c>
      <c r="AF55" s="117">
        <v>7.6389167233814799E-5</v>
      </c>
      <c r="AG55" s="118">
        <v>-1.58873868268254E-4</v>
      </c>
      <c r="AH55" s="118">
        <v>3.63716065754931E-4</v>
      </c>
      <c r="AI55" s="118">
        <v>2.2698874051406499E-4</v>
      </c>
      <c r="AJ55" s="117">
        <v>4.9325794507644502E-5</v>
      </c>
      <c r="AK55" s="117">
        <v>1.61730709545357E-5</v>
      </c>
      <c r="AL55" s="118">
        <v>6.04688989360443E-4</v>
      </c>
      <c r="AM55" s="117">
        <v>1.11906148370819E-5</v>
      </c>
      <c r="AN55" s="25">
        <v>0</v>
      </c>
      <c r="AO55" s="25">
        <v>0</v>
      </c>
      <c r="AP55" s="118">
        <v>-7.9684076762053695E-4</v>
      </c>
      <c r="AQ55" s="25">
        <v>0</v>
      </c>
      <c r="AR55" s="25">
        <v>0</v>
      </c>
      <c r="AS55" s="25">
        <v>0</v>
      </c>
      <c r="AT55" s="117">
        <v>2.2286269677010299E-5</v>
      </c>
      <c r="AU55" s="25">
        <v>0</v>
      </c>
      <c r="AV55" s="25">
        <v>0</v>
      </c>
      <c r="AW55" s="118">
        <v>-1.57196837317332E-4</v>
      </c>
      <c r="AX55" s="117">
        <v>9.4277212331017696E-5</v>
      </c>
      <c r="AY55" s="118">
        <v>5.8452324486178101E-3</v>
      </c>
      <c r="AZ55" s="118">
        <v>-5.8558862146850703E-4</v>
      </c>
      <c r="BA55" s="118">
        <v>-1.2380568892050099E-3</v>
      </c>
      <c r="BB55" s="25">
        <v>0</v>
      </c>
      <c r="BC55" s="118">
        <v>-2.05231991868149E-4</v>
      </c>
      <c r="BD55" s="117">
        <v>7.8654233275429707E-6</v>
      </c>
      <c r="BE55" s="25">
        <v>0</v>
      </c>
      <c r="BF55" s="118">
        <v>-1.85281901746685E-4</v>
      </c>
      <c r="BG55" s="118">
        <v>-3.4043533724127401E-4</v>
      </c>
      <c r="BH55" s="25">
        <v>0</v>
      </c>
      <c r="BI55" s="25">
        <v>0</v>
      </c>
      <c r="BJ55" s="25">
        <v>0</v>
      </c>
      <c r="BK55" s="25">
        <v>0</v>
      </c>
      <c r="BL55" s="25">
        <v>0</v>
      </c>
      <c r="BM55" s="25">
        <v>0</v>
      </c>
      <c r="BN55" s="118">
        <v>-2.1355438975878199E-4</v>
      </c>
      <c r="BO55" s="25">
        <v>0</v>
      </c>
      <c r="BP55" s="25">
        <v>0</v>
      </c>
      <c r="BQ55" s="25">
        <v>0</v>
      </c>
      <c r="BR55" s="25">
        <v>0</v>
      </c>
      <c r="BS55" s="25">
        <v>0</v>
      </c>
      <c r="BT55" s="117">
        <v>-1.1036480999136001E-5</v>
      </c>
      <c r="BU55" s="117">
        <v>8.1026332817499207E-6</v>
      </c>
      <c r="BV55" s="117">
        <v>9.0760858961686408E-6</v>
      </c>
      <c r="BW55" s="117">
        <v>3.1732709159660799E-6</v>
      </c>
      <c r="BX55" s="117">
        <v>-5.4509547616144704E-6</v>
      </c>
      <c r="BY55" s="117">
        <v>-2.9437527038339799E-6</v>
      </c>
      <c r="BZ55" s="118">
        <v>1.7446294468477801E-4</v>
      </c>
      <c r="CA55" s="118">
        <v>-1.8282594872005801E-4</v>
      </c>
      <c r="CB55" s="118">
        <v>2.8878131379953898E-4</v>
      </c>
      <c r="CC55" s="117">
        <v>1.63361488175344E-5</v>
      </c>
      <c r="CD55" s="118">
        <v>4.2851367525757099E-4</v>
      </c>
      <c r="CE55" s="118">
        <v>6.63528934971737E-4</v>
      </c>
      <c r="CF55" s="118">
        <v>-4.7666480101432899E-4</v>
      </c>
      <c r="CG55" s="118">
        <v>1.1751323104118E-4</v>
      </c>
      <c r="CH55" s="117">
        <v>6.7344806062846703E-5</v>
      </c>
      <c r="CI55" s="118">
        <v>4.6066557642138103E-4</v>
      </c>
      <c r="CJ55" s="118">
        <v>-2.9671186571978201E-4</v>
      </c>
      <c r="CK55" s="117">
        <v>7.5916849940320499E-5</v>
      </c>
      <c r="CL55" s="118">
        <v>-4.8759817200048697E-3</v>
      </c>
      <c r="CM55" s="118">
        <v>3.6269954298661798E-4</v>
      </c>
      <c r="CN55" s="119">
        <v>4.48905930808262E-4</v>
      </c>
    </row>
    <row r="56" spans="2:92" s="12" customFormat="1" ht="15.75" x14ac:dyDescent="0.25">
      <c r="B56" s="16" t="s">
        <v>85</v>
      </c>
      <c r="C56" s="1">
        <f>INDEX(Input_Cases!$B:$C,MATCH('D1T Female Homo'!$B56,Input_Cases!$B:$B,0),2)</f>
        <v>0</v>
      </c>
      <c r="E56" s="50"/>
      <c r="F56" s="7"/>
      <c r="G56" s="205"/>
      <c r="H56" s="7" t="s">
        <v>51</v>
      </c>
      <c r="I56" s="22">
        <f t="shared" si="4"/>
        <v>0</v>
      </c>
      <c r="J56" s="23">
        <v>1.1384698216440501</v>
      </c>
      <c r="L56" s="7" t="str">
        <f t="shared" si="5"/>
        <v>X</v>
      </c>
      <c r="M56" s="7" t="str">
        <f t="shared" si="3"/>
        <v>X</v>
      </c>
      <c r="N56" s="7" t="str">
        <v>COP</v>
      </c>
      <c r="O56" s="128" t="s">
        <v>51</v>
      </c>
      <c r="P56" s="24">
        <v>1.5969707187762401E-4</v>
      </c>
      <c r="Q56" s="118">
        <v>2.2122305502716299E-4</v>
      </c>
      <c r="R56" s="118">
        <v>-4.0691071786031499E-4</v>
      </c>
      <c r="S56" s="118">
        <v>3.40713705203498E-4</v>
      </c>
      <c r="T56" s="117">
        <v>-6.6178591542876195E-5</v>
      </c>
      <c r="U56" s="118">
        <v>2.16102404615845E-3</v>
      </c>
      <c r="V56" s="118">
        <v>-6.1838198038399598E-4</v>
      </c>
      <c r="W56" s="118">
        <v>2.3443010872535101E-4</v>
      </c>
      <c r="X56" s="117">
        <v>3.4836950501460502E-5</v>
      </c>
      <c r="Y56" s="118">
        <v>-2.40784218300609E-4</v>
      </c>
      <c r="Z56" s="118">
        <v>-1.06547045112244E-4</v>
      </c>
      <c r="AA56" s="118">
        <v>-6.6693670040870003E-4</v>
      </c>
      <c r="AB56" s="118">
        <v>1.0403320278205901E-4</v>
      </c>
      <c r="AC56" s="118">
        <v>5.7851504558205998E-4</v>
      </c>
      <c r="AD56" s="117">
        <v>-9.9712779046286598E-5</v>
      </c>
      <c r="AE56" s="118">
        <v>-2.1549677804399898E-3</v>
      </c>
      <c r="AF56" s="118">
        <v>1.9116884109514001E-4</v>
      </c>
      <c r="AG56" s="118">
        <v>-2.0836244806283601E-3</v>
      </c>
      <c r="AH56" s="118">
        <v>2.5076763412568699E-3</v>
      </c>
      <c r="AI56" s="118">
        <v>-1.0431350154944401E-3</v>
      </c>
      <c r="AJ56" s="118">
        <v>9.71833945960312E-4</v>
      </c>
      <c r="AK56" s="118">
        <v>-4.7534985509804399E-4</v>
      </c>
      <c r="AL56" s="118">
        <v>-3.8248799142895899E-4</v>
      </c>
      <c r="AM56" s="117">
        <v>2.1752785694357699E-6</v>
      </c>
      <c r="AN56" s="25">
        <v>0</v>
      </c>
      <c r="AO56" s="25">
        <v>0</v>
      </c>
      <c r="AP56" s="118">
        <v>-7.3214131611204101E-4</v>
      </c>
      <c r="AQ56" s="25">
        <v>0</v>
      </c>
      <c r="AR56" s="25">
        <v>0</v>
      </c>
      <c r="AS56" s="25">
        <v>0</v>
      </c>
      <c r="AT56" s="118">
        <v>-9.8325453526652796E-4</v>
      </c>
      <c r="AU56" s="25">
        <v>0</v>
      </c>
      <c r="AV56" s="25">
        <v>0</v>
      </c>
      <c r="AW56" s="118">
        <v>1.69375270445493E-4</v>
      </c>
      <c r="AX56" s="117">
        <v>-9.52621558644816E-6</v>
      </c>
      <c r="AY56" s="118">
        <v>-5.8558862146853002E-4</v>
      </c>
      <c r="AZ56" s="118">
        <v>7.7400245105878895E-2</v>
      </c>
      <c r="BA56" s="118">
        <v>-5.22210173333508E-3</v>
      </c>
      <c r="BB56" s="25">
        <v>0</v>
      </c>
      <c r="BC56" s="118">
        <v>-6.0388684722637899E-3</v>
      </c>
      <c r="BD56" s="118">
        <v>-9.5768410950693595E-4</v>
      </c>
      <c r="BE56" s="25">
        <v>0</v>
      </c>
      <c r="BF56" s="117">
        <v>4.8127318383597002E-5</v>
      </c>
      <c r="BG56" s="118">
        <v>-1.05525950364699E-3</v>
      </c>
      <c r="BH56" s="25">
        <v>0</v>
      </c>
      <c r="BI56" s="25">
        <v>0</v>
      </c>
      <c r="BJ56" s="25">
        <v>0</v>
      </c>
      <c r="BK56" s="25">
        <v>0</v>
      </c>
      <c r="BL56" s="25">
        <v>0</v>
      </c>
      <c r="BM56" s="25">
        <v>0</v>
      </c>
      <c r="BN56" s="118">
        <v>-1.52840862948063E-4</v>
      </c>
      <c r="BO56" s="25">
        <v>0</v>
      </c>
      <c r="BP56" s="25">
        <v>0</v>
      </c>
      <c r="BQ56" s="25">
        <v>0</v>
      </c>
      <c r="BR56" s="25">
        <v>0</v>
      </c>
      <c r="BS56" s="25">
        <v>0</v>
      </c>
      <c r="BT56" s="117">
        <v>7.5893543038008896E-6</v>
      </c>
      <c r="BU56" s="118">
        <v>-1.06465238379303E-3</v>
      </c>
      <c r="BV56" s="117">
        <v>-5.23413650327584E-5</v>
      </c>
      <c r="BW56" s="117">
        <v>8.5498146338717498E-5</v>
      </c>
      <c r="BX56" s="117">
        <v>-2.1013660080673102E-6</v>
      </c>
      <c r="BY56" s="117">
        <v>1.22799948201404E-5</v>
      </c>
      <c r="BZ56" s="118">
        <v>-1.08838325215074E-4</v>
      </c>
      <c r="CA56" s="118">
        <v>7.4155518435339201E-4</v>
      </c>
      <c r="CB56" s="118">
        <v>-3.0188344028491999E-3</v>
      </c>
      <c r="CC56" s="117">
        <v>7.3182476473979702E-6</v>
      </c>
      <c r="CD56" s="118">
        <v>9.5585394626520703E-4</v>
      </c>
      <c r="CE56" s="118">
        <v>-4.4230957862623904E-3</v>
      </c>
      <c r="CF56" s="118">
        <v>4.3716463721588702E-4</v>
      </c>
      <c r="CG56" s="117">
        <v>-4.1472335757779502E-5</v>
      </c>
      <c r="CH56" s="118">
        <v>-3.0764298343689701E-3</v>
      </c>
      <c r="CI56" s="118">
        <v>-2.6861020658590401E-3</v>
      </c>
      <c r="CJ56" s="118">
        <v>-1.3276625205002101E-3</v>
      </c>
      <c r="CK56" s="118">
        <v>-1.92940385066069E-3</v>
      </c>
      <c r="CL56" s="118">
        <v>-2.97452971995064E-3</v>
      </c>
      <c r="CM56" s="118">
        <v>1.32448850766296E-3</v>
      </c>
      <c r="CN56" s="119">
        <v>4.1887385644403599E-3</v>
      </c>
    </row>
    <row r="57" spans="2:92" s="12" customFormat="1" ht="15.75" x14ac:dyDescent="0.25">
      <c r="B57" s="16" t="s">
        <v>87</v>
      </c>
      <c r="C57" s="1">
        <f>INDEX(Input_Cases!$B:$C,MATCH('D1T Female Homo'!$B57,Input_Cases!$B:$B,0),2)</f>
        <v>0</v>
      </c>
      <c r="E57" s="50"/>
      <c r="F57" s="7"/>
      <c r="G57" s="205"/>
      <c r="H57" s="7" t="s">
        <v>76</v>
      </c>
      <c r="I57" s="22">
        <f t="shared" si="4"/>
        <v>0</v>
      </c>
      <c r="J57" s="23">
        <v>0.74685484882572395</v>
      </c>
      <c r="L57" s="7" t="str">
        <f t="shared" si="5"/>
        <v>X</v>
      </c>
      <c r="M57" s="7" t="str">
        <f t="shared" si="3"/>
        <v>X</v>
      </c>
      <c r="N57" s="7" t="str">
        <v>CyF</v>
      </c>
      <c r="O57" s="128" t="s">
        <v>76</v>
      </c>
      <c r="P57" s="25">
        <v>3.2331889475930802E-5</v>
      </c>
      <c r="Q57" s="117">
        <v>-9.2996258545137599E-5</v>
      </c>
      <c r="R57" s="25">
        <v>9.2374594878579793E-5</v>
      </c>
      <c r="S57" s="118">
        <v>-5.3536651420728505E-4</v>
      </c>
      <c r="T57" s="117">
        <v>-4.5141189900388302E-5</v>
      </c>
      <c r="U57" s="118">
        <v>-1.2561315279356E-2</v>
      </c>
      <c r="V57" s="118">
        <v>8.3089407719065501E-4</v>
      </c>
      <c r="W57" s="118">
        <v>1.6073874545788401E-4</v>
      </c>
      <c r="X57" s="118">
        <v>-1.2316703620599201E-3</v>
      </c>
      <c r="Y57" s="118">
        <v>1.50170405148956E-3</v>
      </c>
      <c r="Z57" s="118">
        <v>-4.4584214850373102E-4</v>
      </c>
      <c r="AA57" s="118">
        <v>1.2236234756475999E-3</v>
      </c>
      <c r="AB57" s="117">
        <v>-6.2337408134191004E-5</v>
      </c>
      <c r="AC57" s="118">
        <v>1.3267142136630399E-4</v>
      </c>
      <c r="AD57" s="117">
        <v>9.3733258359463301E-6</v>
      </c>
      <c r="AE57" s="118">
        <v>1.1320030852625001E-3</v>
      </c>
      <c r="AF57" s="118">
        <v>5.8654147439227004E-4</v>
      </c>
      <c r="AG57" s="118">
        <v>1.6021616125606899E-4</v>
      </c>
      <c r="AH57" s="117">
        <v>-5.3521721136682898E-5</v>
      </c>
      <c r="AI57" s="118">
        <v>5.5586060977241304E-4</v>
      </c>
      <c r="AJ57" s="117">
        <v>-3.9546113216893702E-5</v>
      </c>
      <c r="AK57" s="117">
        <v>1.6109295744539299E-5</v>
      </c>
      <c r="AL57" s="118">
        <v>3.37028693298113E-3</v>
      </c>
      <c r="AM57" s="117">
        <v>3.5750043069908302E-6</v>
      </c>
      <c r="AN57" s="25">
        <v>0</v>
      </c>
      <c r="AO57" s="25">
        <v>0</v>
      </c>
      <c r="AP57" s="118">
        <v>5.2959470411536799E-4</v>
      </c>
      <c r="AQ57" s="25">
        <v>0</v>
      </c>
      <c r="AR57" s="25">
        <v>0</v>
      </c>
      <c r="AS57" s="25">
        <v>0</v>
      </c>
      <c r="AT57" s="118">
        <v>-4.8509769174305599E-4</v>
      </c>
      <c r="AU57" s="25">
        <v>0</v>
      </c>
      <c r="AV57" s="25">
        <v>0</v>
      </c>
      <c r="AW57" s="118">
        <v>-6.2994278106968699E-4</v>
      </c>
      <c r="AX57" s="118">
        <v>1.6398786039135101E-4</v>
      </c>
      <c r="AY57" s="118">
        <v>-1.2380568892050199E-3</v>
      </c>
      <c r="AZ57" s="118">
        <v>-5.2221017333349898E-3</v>
      </c>
      <c r="BA57" s="118">
        <v>6.4864413314844604E-2</v>
      </c>
      <c r="BB57" s="25">
        <v>0</v>
      </c>
      <c r="BC57" s="118">
        <v>1.0953758123276201E-3</v>
      </c>
      <c r="BD57" s="118">
        <v>-7.8079233784170501E-4</v>
      </c>
      <c r="BE57" s="25">
        <v>0</v>
      </c>
      <c r="BF57" s="118">
        <v>1.10093247999007E-4</v>
      </c>
      <c r="BG57" s="118">
        <v>2.6553556435791599E-4</v>
      </c>
      <c r="BH57" s="25">
        <v>0</v>
      </c>
      <c r="BI57" s="25">
        <v>0</v>
      </c>
      <c r="BJ57" s="25">
        <v>0</v>
      </c>
      <c r="BK57" s="25">
        <v>0</v>
      </c>
      <c r="BL57" s="25">
        <v>0</v>
      </c>
      <c r="BM57" s="25">
        <v>0</v>
      </c>
      <c r="BN57" s="118">
        <v>-2.0795123100855799E-4</v>
      </c>
      <c r="BO57" s="25">
        <v>0</v>
      </c>
      <c r="BP57" s="25">
        <v>0</v>
      </c>
      <c r="BQ57" s="25">
        <v>0</v>
      </c>
      <c r="BR57" s="25">
        <v>0</v>
      </c>
      <c r="BS57" s="25">
        <v>0</v>
      </c>
      <c r="BT57" s="117">
        <v>-6.1096921250987103E-5</v>
      </c>
      <c r="BU57" s="117">
        <v>6.9335138631003405E-5</v>
      </c>
      <c r="BV57" s="118">
        <v>1.7965553859118801E-4</v>
      </c>
      <c r="BW57" s="117">
        <v>-1.01765917452721E-5</v>
      </c>
      <c r="BX57" s="117">
        <v>9.8476260386231098E-6</v>
      </c>
      <c r="BY57" s="117">
        <v>-2.3740488642759102E-5</v>
      </c>
      <c r="BZ57" s="118">
        <v>-4.7529168866508999E-4</v>
      </c>
      <c r="CA57" s="118">
        <v>5.1755997671062602E-4</v>
      </c>
      <c r="CB57" s="118">
        <v>1.0302522284849399E-3</v>
      </c>
      <c r="CC57" s="117">
        <v>1.85409478615467E-5</v>
      </c>
      <c r="CD57" s="118">
        <v>3.1470898594701101E-4</v>
      </c>
      <c r="CE57" s="118">
        <v>-6.72631710961204E-4</v>
      </c>
      <c r="CF57" s="118">
        <v>3.5343015271906299E-4</v>
      </c>
      <c r="CG57" s="118">
        <v>-1.9241502652760801E-3</v>
      </c>
      <c r="CH57" s="117">
        <v>-8.7554337352824396E-5</v>
      </c>
      <c r="CI57" s="118">
        <v>-4.36175671046456E-4</v>
      </c>
      <c r="CJ57" s="118">
        <v>5.2045010451949798E-4</v>
      </c>
      <c r="CK57" s="118">
        <v>-4.6271538154216802E-4</v>
      </c>
      <c r="CL57" s="118">
        <v>3.4560541935156502E-3</v>
      </c>
      <c r="CM57" s="118">
        <v>4.1856132199337903E-3</v>
      </c>
      <c r="CN57" s="119">
        <v>1.0931443390717699E-3</v>
      </c>
    </row>
    <row r="58" spans="2:92" s="12" customFormat="1" ht="15.75" x14ac:dyDescent="0.25">
      <c r="B58" s="16" t="s">
        <v>146</v>
      </c>
      <c r="C58" s="1">
        <f>INDEX(Input_Cases!$B:$C,MATCH('D1T Female Homo'!$B58,Input_Cases!$B:$B,0),2)</f>
        <v>0</v>
      </c>
      <c r="E58" s="50"/>
      <c r="F58" s="7"/>
      <c r="G58" s="205"/>
      <c r="H58" s="7" t="s">
        <v>131</v>
      </c>
      <c r="I58" s="22">
        <f t="shared" si="4"/>
        <v>0</v>
      </c>
      <c r="J58" s="23">
        <v>0</v>
      </c>
      <c r="L58" s="7" t="str">
        <f t="shared" si="5"/>
        <v/>
      </c>
      <c r="M58" s="7" t="str">
        <f t="shared" si="3"/>
        <v>X</v>
      </c>
      <c r="N58" s="7">
        <v>0</v>
      </c>
      <c r="O58" s="128"/>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c r="AI58" s="25">
        <v>0</v>
      </c>
      <c r="AJ58" s="25">
        <v>0</v>
      </c>
      <c r="AK58" s="25">
        <v>0</v>
      </c>
      <c r="AL58" s="25">
        <v>0</v>
      </c>
      <c r="AM58" s="25">
        <v>0</v>
      </c>
      <c r="AN58" s="25">
        <v>0</v>
      </c>
      <c r="AO58" s="25">
        <v>0</v>
      </c>
      <c r="AP58" s="25">
        <v>0</v>
      </c>
      <c r="AQ58" s="25">
        <v>0</v>
      </c>
      <c r="AR58" s="25">
        <v>0</v>
      </c>
      <c r="AS58" s="25">
        <v>0</v>
      </c>
      <c r="AT58" s="25">
        <v>0</v>
      </c>
      <c r="AU58" s="25">
        <v>0</v>
      </c>
      <c r="AV58" s="25">
        <v>0</v>
      </c>
      <c r="AW58" s="25">
        <v>0</v>
      </c>
      <c r="AX58" s="25">
        <v>0</v>
      </c>
      <c r="AY58" s="25">
        <v>0</v>
      </c>
      <c r="AZ58" s="25">
        <v>0</v>
      </c>
      <c r="BA58" s="25">
        <v>0</v>
      </c>
      <c r="BB58" s="25">
        <v>0</v>
      </c>
      <c r="BC58" s="25">
        <v>0</v>
      </c>
      <c r="BD58" s="25">
        <v>0</v>
      </c>
      <c r="BE58" s="25">
        <v>0</v>
      </c>
      <c r="BF58" s="25">
        <v>0</v>
      </c>
      <c r="BG58" s="25">
        <v>0</v>
      </c>
      <c r="BH58" s="25">
        <v>0</v>
      </c>
      <c r="BI58" s="25">
        <v>0</v>
      </c>
      <c r="BJ58" s="25">
        <v>0</v>
      </c>
      <c r="BK58" s="25">
        <v>0</v>
      </c>
      <c r="BL58" s="25">
        <v>0</v>
      </c>
      <c r="BM58" s="25">
        <v>0</v>
      </c>
      <c r="BN58" s="25">
        <v>0</v>
      </c>
      <c r="BO58" s="25">
        <v>0</v>
      </c>
      <c r="BP58" s="25">
        <v>0</v>
      </c>
      <c r="BQ58" s="25">
        <v>0</v>
      </c>
      <c r="BR58" s="25">
        <v>0</v>
      </c>
      <c r="BS58" s="25">
        <v>0</v>
      </c>
      <c r="BT58" s="25">
        <v>0</v>
      </c>
      <c r="BU58" s="25">
        <v>0</v>
      </c>
      <c r="BV58" s="25">
        <v>0</v>
      </c>
      <c r="BW58" s="25">
        <v>0</v>
      </c>
      <c r="BX58" s="25">
        <v>0</v>
      </c>
      <c r="BY58" s="25">
        <v>0</v>
      </c>
      <c r="BZ58" s="25">
        <v>0</v>
      </c>
      <c r="CA58" s="25">
        <v>0</v>
      </c>
      <c r="CB58" s="25">
        <v>0</v>
      </c>
      <c r="CC58" s="25">
        <v>0</v>
      </c>
      <c r="CD58" s="25">
        <v>0</v>
      </c>
      <c r="CE58" s="25">
        <v>0</v>
      </c>
      <c r="CF58" s="25">
        <v>0</v>
      </c>
      <c r="CG58" s="25">
        <v>0</v>
      </c>
      <c r="CH58" s="25">
        <v>0</v>
      </c>
      <c r="CI58" s="25">
        <v>0</v>
      </c>
      <c r="CJ58" s="25">
        <v>0</v>
      </c>
      <c r="CK58" s="25">
        <v>0</v>
      </c>
      <c r="CL58" s="25">
        <v>0</v>
      </c>
      <c r="CM58" s="25">
        <v>0</v>
      </c>
      <c r="CN58" s="27">
        <v>0</v>
      </c>
    </row>
    <row r="59" spans="2:92" s="12" customFormat="1" ht="15.75" x14ac:dyDescent="0.25">
      <c r="B59" s="16" t="s">
        <v>88</v>
      </c>
      <c r="C59" s="1">
        <f>INDEX(Input_Cases!$B:$C,MATCH('D1T Female Homo'!$B59,Input_Cases!$B:$B,0),2)</f>
        <v>0</v>
      </c>
      <c r="E59" s="50"/>
      <c r="F59" s="7"/>
      <c r="G59" s="205"/>
      <c r="H59" s="7" t="s">
        <v>53</v>
      </c>
      <c r="I59" s="22">
        <f t="shared" si="4"/>
        <v>0</v>
      </c>
      <c r="J59" s="23">
        <v>-0.76502288685882402</v>
      </c>
      <c r="L59" s="7" t="str">
        <f t="shared" si="5"/>
        <v>X</v>
      </c>
      <c r="M59" s="7" t="str">
        <f t="shared" si="3"/>
        <v>X</v>
      </c>
      <c r="N59" s="7" t="str">
        <v>Dem</v>
      </c>
      <c r="O59" s="128" t="s">
        <v>53</v>
      </c>
      <c r="P59" s="24">
        <v>3.6140563317503299E-4</v>
      </c>
      <c r="Q59" s="118">
        <v>1.50517469398157E-4</v>
      </c>
      <c r="R59" s="117">
        <v>7.5359618791313106E-5</v>
      </c>
      <c r="S59" s="118">
        <v>2.4338782595495601E-4</v>
      </c>
      <c r="T59" s="117">
        <v>2.1523992447407801E-5</v>
      </c>
      <c r="U59" s="118">
        <v>7.1689780230966699E-3</v>
      </c>
      <c r="V59" s="117">
        <v>7.5777162484844295E-5</v>
      </c>
      <c r="W59" s="118">
        <v>-2.1964625061170599E-4</v>
      </c>
      <c r="X59" s="118">
        <v>-4.1676837852330198E-4</v>
      </c>
      <c r="Y59" s="118">
        <v>1.2560570683411499E-4</v>
      </c>
      <c r="Z59" s="118">
        <v>-1.51065130223601E-4</v>
      </c>
      <c r="AA59" s="118">
        <v>-4.5588696030614203E-4</v>
      </c>
      <c r="AB59" s="118">
        <v>-1.57293839026342E-4</v>
      </c>
      <c r="AC59" s="118">
        <v>-1.0589908508998401E-4</v>
      </c>
      <c r="AD59" s="117">
        <v>6.2075494572402595E-5</v>
      </c>
      <c r="AE59" s="118">
        <v>4.6798067096234802E-4</v>
      </c>
      <c r="AF59" s="117">
        <v>9.9245401307090006E-5</v>
      </c>
      <c r="AG59" s="117">
        <v>6.9266727409082598E-6</v>
      </c>
      <c r="AH59" s="118">
        <v>-3.2949890190572101E-4</v>
      </c>
      <c r="AI59" s="118">
        <v>-5.4830574448543295E-4</v>
      </c>
      <c r="AJ59" s="118">
        <v>1.1461144089382499E-4</v>
      </c>
      <c r="AK59" s="117">
        <v>-5.7329144213648198E-5</v>
      </c>
      <c r="AL59" s="118">
        <v>-6.4030568200247704E-4</v>
      </c>
      <c r="AM59" s="117">
        <v>-2.3346105826011199E-5</v>
      </c>
      <c r="AN59" s="25">
        <v>0</v>
      </c>
      <c r="AO59" s="25">
        <v>0</v>
      </c>
      <c r="AP59" s="117">
        <v>-5.6386118732017997E-5</v>
      </c>
      <c r="AQ59" s="25">
        <v>0</v>
      </c>
      <c r="AR59" s="25">
        <v>0</v>
      </c>
      <c r="AS59" s="25">
        <v>0</v>
      </c>
      <c r="AT59" s="118">
        <v>-1.11826210382758E-4</v>
      </c>
      <c r="AU59" s="25">
        <v>0</v>
      </c>
      <c r="AV59" s="25">
        <v>0</v>
      </c>
      <c r="AW59" s="117">
        <v>-2.34849520369965E-5</v>
      </c>
      <c r="AX59" s="117">
        <v>-4.6804845625690003E-5</v>
      </c>
      <c r="AY59" s="118">
        <v>-2.05231991868421E-4</v>
      </c>
      <c r="AZ59" s="118">
        <v>-6.0388684722636199E-3</v>
      </c>
      <c r="BA59" s="118">
        <v>1.0953758123284499E-3</v>
      </c>
      <c r="BB59" s="25">
        <v>0</v>
      </c>
      <c r="BC59" s="118">
        <v>5.19733986148984E-2</v>
      </c>
      <c r="BD59" s="118">
        <v>3.3314085035639299E-4</v>
      </c>
      <c r="BE59" s="25">
        <v>0</v>
      </c>
      <c r="BF59" s="117">
        <v>-9.2807658335044297E-5</v>
      </c>
      <c r="BG59" s="118">
        <v>-1.4096239376589501E-3</v>
      </c>
      <c r="BH59" s="25">
        <v>0</v>
      </c>
      <c r="BI59" s="25">
        <v>0</v>
      </c>
      <c r="BJ59" s="25">
        <v>0</v>
      </c>
      <c r="BK59" s="25">
        <v>0</v>
      </c>
      <c r="BL59" s="25">
        <v>0</v>
      </c>
      <c r="BM59" s="25">
        <v>0</v>
      </c>
      <c r="BN59" s="117">
        <v>3.4355631307961798E-5</v>
      </c>
      <c r="BO59" s="25">
        <v>0</v>
      </c>
      <c r="BP59" s="25">
        <v>0</v>
      </c>
      <c r="BQ59" s="25">
        <v>0</v>
      </c>
      <c r="BR59" s="25">
        <v>0</v>
      </c>
      <c r="BS59" s="25">
        <v>0</v>
      </c>
      <c r="BT59" s="117">
        <v>6.1173029390775497E-6</v>
      </c>
      <c r="BU59" s="117">
        <v>8.25831306326158E-5</v>
      </c>
      <c r="BV59" s="117">
        <v>-9.13169596038241E-5</v>
      </c>
      <c r="BW59" s="118">
        <v>-7.2193910247749199E-4</v>
      </c>
      <c r="BX59" s="117">
        <v>1.36224538505453E-5</v>
      </c>
      <c r="BY59" s="117">
        <v>-1.14288402363837E-5</v>
      </c>
      <c r="BZ59" s="117">
        <v>-7.9948973463048005E-5</v>
      </c>
      <c r="CA59" s="118">
        <v>-1.74394694477743E-4</v>
      </c>
      <c r="CB59" s="118">
        <v>-1.1907300180638699E-3</v>
      </c>
      <c r="CC59" s="117">
        <v>2.1952004653185001E-6</v>
      </c>
      <c r="CD59" s="117">
        <v>-5.7600839602983598E-5</v>
      </c>
      <c r="CE59" s="118">
        <v>-2.4612226187957398E-3</v>
      </c>
      <c r="CF59" s="118">
        <v>1.1681089324443199E-4</v>
      </c>
      <c r="CG59" s="118">
        <v>-1.06075627223051E-3</v>
      </c>
      <c r="CH59" s="118">
        <v>-2.93464637823886E-4</v>
      </c>
      <c r="CI59" s="118">
        <v>2.7883054330431899E-3</v>
      </c>
      <c r="CJ59" s="118">
        <v>-2.21155643477475E-3</v>
      </c>
      <c r="CK59" s="118">
        <v>-2.9871437630620001E-3</v>
      </c>
      <c r="CL59" s="118">
        <v>-1.6560037524304E-3</v>
      </c>
      <c r="CM59" s="118">
        <v>1.4329498495569399E-4</v>
      </c>
      <c r="CN59" s="119">
        <v>-5.8806025296583297E-3</v>
      </c>
    </row>
    <row r="60" spans="2:92" s="12" customFormat="1" ht="15.75" x14ac:dyDescent="0.25">
      <c r="B60" s="16" t="s">
        <v>91</v>
      </c>
      <c r="C60" s="1">
        <f>INDEX(Input_Cases!$B:$C,MATCH('D1T Female Homo'!$B60,Input_Cases!$B:$B,0),2)</f>
        <v>0</v>
      </c>
      <c r="E60" s="50"/>
      <c r="F60" s="7"/>
      <c r="G60" s="205"/>
      <c r="H60" s="7" t="s">
        <v>56</v>
      </c>
      <c r="I60" s="22">
        <f t="shared" si="4"/>
        <v>0</v>
      </c>
      <c r="J60" s="23">
        <v>0.484609722318949</v>
      </c>
      <c r="L60" s="7" t="str">
        <f t="shared" si="5"/>
        <v>X</v>
      </c>
      <c r="M60" s="7" t="str">
        <f t="shared" si="3"/>
        <v>X</v>
      </c>
      <c r="N60" s="7" t="str">
        <v>Hem</v>
      </c>
      <c r="O60" s="128" t="s">
        <v>56</v>
      </c>
      <c r="P60" s="25">
        <v>8.2532344182882796E-7</v>
      </c>
      <c r="Q60" s="118">
        <v>1.15095154965337E-4</v>
      </c>
      <c r="R60" s="117">
        <v>-3.4468303696789101E-5</v>
      </c>
      <c r="S60" s="118">
        <v>-1.6298309568161501E-4</v>
      </c>
      <c r="T60" s="118">
        <v>1.0462726973817501E-4</v>
      </c>
      <c r="U60" s="118">
        <v>-3.4322100479126298E-4</v>
      </c>
      <c r="V60" s="118">
        <v>-2.21029192376412E-4</v>
      </c>
      <c r="W60" s="118">
        <v>-1.94089498793825E-4</v>
      </c>
      <c r="X60" s="118">
        <v>2.24470252646296E-4</v>
      </c>
      <c r="Y60" s="118">
        <v>-1.5017261686100299E-4</v>
      </c>
      <c r="Z60" s="118">
        <v>-1.20814476693541E-4</v>
      </c>
      <c r="AA60" s="117">
        <v>4.5929724259341398E-5</v>
      </c>
      <c r="AB60" s="117">
        <v>-7.7126255941543803E-5</v>
      </c>
      <c r="AC60" s="117">
        <v>-7.4584910753808798E-5</v>
      </c>
      <c r="AD60" s="117">
        <v>3.1101898302220403E-5</v>
      </c>
      <c r="AE60" s="118">
        <v>1.6244479076723E-4</v>
      </c>
      <c r="AF60" s="117">
        <v>2.0796063248605801E-7</v>
      </c>
      <c r="AG60" s="117">
        <v>-6.3250596907612604E-5</v>
      </c>
      <c r="AH60" s="118">
        <v>3.79737600189701E-4</v>
      </c>
      <c r="AI60" s="118">
        <v>3.6270637316890801E-4</v>
      </c>
      <c r="AJ60" s="117">
        <v>5.4586696573362097E-5</v>
      </c>
      <c r="AK60" s="118">
        <v>-1.3243111813555E-4</v>
      </c>
      <c r="AL60" s="118">
        <v>-5.5932877905783202E-4</v>
      </c>
      <c r="AM60" s="117">
        <v>-3.8105329836406999E-7</v>
      </c>
      <c r="AN60" s="25">
        <v>0</v>
      </c>
      <c r="AO60" s="25">
        <v>0</v>
      </c>
      <c r="AP60" s="118">
        <v>-3.3388505785121402E-4</v>
      </c>
      <c r="AQ60" s="25">
        <v>0</v>
      </c>
      <c r="AR60" s="25">
        <v>0</v>
      </c>
      <c r="AS60" s="25">
        <v>0</v>
      </c>
      <c r="AT60" s="118">
        <v>-2.1046647098780399E-4</v>
      </c>
      <c r="AU60" s="25">
        <v>0</v>
      </c>
      <c r="AV60" s="25">
        <v>0</v>
      </c>
      <c r="AW60" s="117">
        <v>-7.2372687481286896E-5</v>
      </c>
      <c r="AX60" s="118">
        <v>2.5968102433719399E-4</v>
      </c>
      <c r="AY60" s="117">
        <v>7.8654233275400993E-6</v>
      </c>
      <c r="AZ60" s="118">
        <v>-9.5768410950692901E-4</v>
      </c>
      <c r="BA60" s="118">
        <v>-7.8079233784171499E-4</v>
      </c>
      <c r="BB60" s="25">
        <v>0</v>
      </c>
      <c r="BC60" s="118">
        <v>3.3314085035629699E-4</v>
      </c>
      <c r="BD60" s="118">
        <v>6.2361964798204102E-3</v>
      </c>
      <c r="BE60" s="25">
        <v>0</v>
      </c>
      <c r="BF60" s="118">
        <v>-1.5360557193638301E-4</v>
      </c>
      <c r="BG60" s="117">
        <v>-7.4829388158690002E-5</v>
      </c>
      <c r="BH60" s="25">
        <v>0</v>
      </c>
      <c r="BI60" s="25">
        <v>0</v>
      </c>
      <c r="BJ60" s="25">
        <v>0</v>
      </c>
      <c r="BK60" s="25">
        <v>0</v>
      </c>
      <c r="BL60" s="25">
        <v>0</v>
      </c>
      <c r="BM60" s="25">
        <v>0</v>
      </c>
      <c r="BN60" s="117">
        <v>7.7664735416503797E-5</v>
      </c>
      <c r="BO60" s="25">
        <v>0</v>
      </c>
      <c r="BP60" s="25">
        <v>0</v>
      </c>
      <c r="BQ60" s="25">
        <v>0</v>
      </c>
      <c r="BR60" s="25">
        <v>0</v>
      </c>
      <c r="BS60" s="25">
        <v>0</v>
      </c>
      <c r="BT60" s="117">
        <v>5.5670814158057202E-6</v>
      </c>
      <c r="BU60" s="117">
        <v>1.5891475495407901E-5</v>
      </c>
      <c r="BV60" s="117">
        <v>1.65085620457302E-6</v>
      </c>
      <c r="BW60" s="117">
        <v>-8.2879331719549196E-6</v>
      </c>
      <c r="BX60" s="117">
        <v>3.88437311284029E-6</v>
      </c>
      <c r="BY60" s="117">
        <v>-2.1615937432194798E-6</v>
      </c>
      <c r="BZ60" s="118">
        <v>-1.022293118551E-3</v>
      </c>
      <c r="CA60" s="117">
        <v>2.8605043398214099E-6</v>
      </c>
      <c r="CB60" s="118">
        <v>-2.3117547645847201E-4</v>
      </c>
      <c r="CC60" s="117">
        <v>-2.45358216708255E-5</v>
      </c>
      <c r="CD60" s="118">
        <v>-3.6221392158702702E-4</v>
      </c>
      <c r="CE60" s="118">
        <v>4.1691872186175999E-4</v>
      </c>
      <c r="CF60" s="118">
        <v>8.4843268973235401E-4</v>
      </c>
      <c r="CG60" s="117">
        <v>4.9470517180037598E-5</v>
      </c>
      <c r="CH60" s="118">
        <v>6.85607899778229E-4</v>
      </c>
      <c r="CI60" s="118">
        <v>-1.7111556594858401E-4</v>
      </c>
      <c r="CJ60" s="118">
        <v>-2.3346066584694101E-4</v>
      </c>
      <c r="CK60" s="118">
        <v>1.2683079794903801E-4</v>
      </c>
      <c r="CL60" s="118">
        <v>3.4526726888874201E-4</v>
      </c>
      <c r="CM60" s="118">
        <v>-1.7510599510453501E-4</v>
      </c>
      <c r="CN60" s="119">
        <v>1.5418748362615699E-4</v>
      </c>
    </row>
    <row r="61" spans="2:92" s="12" customFormat="1" ht="15.75" x14ac:dyDescent="0.25">
      <c r="B61" s="16" t="s">
        <v>171</v>
      </c>
      <c r="C61" s="1">
        <f>INDEX(Input_Cases!$B:$C,MATCH('D1T Female Homo'!$B61,Input_Cases!$B:$B,0),2)</f>
        <v>0</v>
      </c>
      <c r="E61" s="50"/>
      <c r="F61" s="7"/>
      <c r="G61" s="205"/>
      <c r="H61" s="7" t="s">
        <v>166</v>
      </c>
      <c r="I61" s="22">
        <f t="shared" si="4"/>
        <v>0</v>
      </c>
      <c r="J61" s="23">
        <v>0</v>
      </c>
      <c r="L61" s="7" t="str">
        <f t="shared" si="5"/>
        <v/>
      </c>
      <c r="M61" s="7" t="str">
        <f t="shared" si="3"/>
        <v>X</v>
      </c>
      <c r="N61" s="7">
        <v>0</v>
      </c>
      <c r="O61" s="128"/>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0</v>
      </c>
      <c r="BG61" s="25">
        <v>0</v>
      </c>
      <c r="BH61" s="25">
        <v>0</v>
      </c>
      <c r="BI61" s="25">
        <v>0</v>
      </c>
      <c r="BJ61" s="25">
        <v>0</v>
      </c>
      <c r="BK61" s="25">
        <v>0</v>
      </c>
      <c r="BL61" s="25">
        <v>0</v>
      </c>
      <c r="BM61" s="25">
        <v>0</v>
      </c>
      <c r="BN61" s="25">
        <v>0</v>
      </c>
      <c r="BO61" s="25">
        <v>0</v>
      </c>
      <c r="BP61" s="25">
        <v>0</v>
      </c>
      <c r="BQ61" s="25">
        <v>0</v>
      </c>
      <c r="BR61" s="25">
        <v>0</v>
      </c>
      <c r="BS61" s="25">
        <v>0</v>
      </c>
      <c r="BT61" s="25">
        <v>0</v>
      </c>
      <c r="BU61" s="25">
        <v>0</v>
      </c>
      <c r="BV61" s="25">
        <v>0</v>
      </c>
      <c r="BW61" s="25">
        <v>0</v>
      </c>
      <c r="BX61" s="25">
        <v>0</v>
      </c>
      <c r="BY61" s="25">
        <v>0</v>
      </c>
      <c r="BZ61" s="25">
        <v>0</v>
      </c>
      <c r="CA61" s="25">
        <v>0</v>
      </c>
      <c r="CB61" s="25">
        <v>0</v>
      </c>
      <c r="CC61" s="25">
        <v>0</v>
      </c>
      <c r="CD61" s="25">
        <v>0</v>
      </c>
      <c r="CE61" s="25">
        <v>0</v>
      </c>
      <c r="CF61" s="25">
        <v>0</v>
      </c>
      <c r="CG61" s="25">
        <v>0</v>
      </c>
      <c r="CH61" s="25">
        <v>0</v>
      </c>
      <c r="CI61" s="25">
        <v>0</v>
      </c>
      <c r="CJ61" s="25">
        <v>0</v>
      </c>
      <c r="CK61" s="25">
        <v>0</v>
      </c>
      <c r="CL61" s="25">
        <v>0</v>
      </c>
      <c r="CM61" s="25">
        <v>0</v>
      </c>
      <c r="CN61" s="27">
        <v>0</v>
      </c>
    </row>
    <row r="62" spans="2:92" s="12" customFormat="1" ht="15.75" x14ac:dyDescent="0.25">
      <c r="B62" s="16" t="s">
        <v>92</v>
      </c>
      <c r="C62" s="1">
        <f>INDEX(Input_Cases!$B:$C,MATCH('D1T Female Homo'!$B62,Input_Cases!$B:$B,0),2)</f>
        <v>0</v>
      </c>
      <c r="E62" s="50"/>
      <c r="F62" s="7"/>
      <c r="G62" s="205"/>
      <c r="H62" s="7" t="s">
        <v>57</v>
      </c>
      <c r="I62" s="22">
        <f t="shared" si="4"/>
        <v>0</v>
      </c>
      <c r="J62" s="23">
        <v>0.77145680380772097</v>
      </c>
      <c r="L62" s="7" t="str">
        <f t="shared" si="5"/>
        <v>X</v>
      </c>
      <c r="M62" s="7" t="str">
        <f t="shared" si="3"/>
        <v>X</v>
      </c>
      <c r="N62" s="7" t="str">
        <v>HF</v>
      </c>
      <c r="O62" s="128" t="s">
        <v>57</v>
      </c>
      <c r="P62" s="25">
        <v>-1.5851540385691901E-5</v>
      </c>
      <c r="Q62" s="117">
        <v>-3.5080568722749799E-5</v>
      </c>
      <c r="R62" s="24">
        <v>-1.4365253903528499E-4</v>
      </c>
      <c r="S62" s="118">
        <v>1.02009643119312E-4</v>
      </c>
      <c r="T62" s="117">
        <v>-6.19243832998532E-5</v>
      </c>
      <c r="U62" s="117">
        <v>-7.7879110555890402E-5</v>
      </c>
      <c r="V62" s="117">
        <v>9.4857574454331695E-5</v>
      </c>
      <c r="W62" s="118">
        <v>-1.02415182868624E-4</v>
      </c>
      <c r="X62" s="118">
        <v>-2.57005243754774E-4</v>
      </c>
      <c r="Y62" s="117">
        <v>-1.44661453129906E-5</v>
      </c>
      <c r="Z62" s="117">
        <v>-6.9499389905706293E-5</v>
      </c>
      <c r="AA62" s="117">
        <v>9.4155426607259496E-5</v>
      </c>
      <c r="AB62" s="117">
        <v>4.3837260486357298E-5</v>
      </c>
      <c r="AC62" s="118">
        <v>-2.5081626011465302E-4</v>
      </c>
      <c r="AD62" s="117">
        <v>4.0069148371155198E-5</v>
      </c>
      <c r="AE62" s="118">
        <v>1.01323642328568E-4</v>
      </c>
      <c r="AF62" s="117">
        <v>7.4313704247007503E-5</v>
      </c>
      <c r="AG62" s="117">
        <v>-6.8668345688719797E-5</v>
      </c>
      <c r="AH62" s="117">
        <v>3.8056122312987602E-5</v>
      </c>
      <c r="AI62" s="117">
        <v>7.8934625541041993E-5</v>
      </c>
      <c r="AJ62" s="117">
        <v>9.9595113891876505E-5</v>
      </c>
      <c r="AK62" s="117">
        <v>-9.0085374979427394E-5</v>
      </c>
      <c r="AL62" s="118">
        <v>-3.1062854862082902E-4</v>
      </c>
      <c r="AM62" s="117">
        <v>-2.2410960695857801E-6</v>
      </c>
      <c r="AN62" s="25">
        <v>0</v>
      </c>
      <c r="AO62" s="25">
        <v>0</v>
      </c>
      <c r="AP62" s="118">
        <v>-1.6653031334942301E-4</v>
      </c>
      <c r="AQ62" s="25">
        <v>0</v>
      </c>
      <c r="AR62" s="25">
        <v>0</v>
      </c>
      <c r="AS62" s="25">
        <v>0</v>
      </c>
      <c r="AT62" s="118">
        <v>-3.4727057562519302E-4</v>
      </c>
      <c r="AU62" s="25">
        <v>0</v>
      </c>
      <c r="AV62" s="25">
        <v>0</v>
      </c>
      <c r="AW62" s="117">
        <v>-6.23774104712869E-5</v>
      </c>
      <c r="AX62" s="118">
        <v>-5.3054916699485995E-4</v>
      </c>
      <c r="AY62" s="118">
        <v>-1.8528190174668601E-4</v>
      </c>
      <c r="AZ62" s="117">
        <v>4.8127318383583497E-5</v>
      </c>
      <c r="BA62" s="118">
        <v>1.10093247998998E-4</v>
      </c>
      <c r="BB62" s="25">
        <v>0</v>
      </c>
      <c r="BC62" s="117">
        <v>-9.2807658335021E-5</v>
      </c>
      <c r="BD62" s="118">
        <v>-1.5360557193638401E-4</v>
      </c>
      <c r="BE62" s="25">
        <v>0</v>
      </c>
      <c r="BF62" s="118">
        <v>2.3931563233863099E-3</v>
      </c>
      <c r="BG62" s="117">
        <v>-1.24619360718171E-5</v>
      </c>
      <c r="BH62" s="25">
        <v>0</v>
      </c>
      <c r="BI62" s="25">
        <v>0</v>
      </c>
      <c r="BJ62" s="25">
        <v>0</v>
      </c>
      <c r="BK62" s="25">
        <v>0</v>
      </c>
      <c r="BL62" s="25">
        <v>0</v>
      </c>
      <c r="BM62" s="25">
        <v>0</v>
      </c>
      <c r="BN62" s="117">
        <v>4.12076082041776E-5</v>
      </c>
      <c r="BO62" s="25">
        <v>0</v>
      </c>
      <c r="BP62" s="25">
        <v>0</v>
      </c>
      <c r="BQ62" s="25">
        <v>0</v>
      </c>
      <c r="BR62" s="25">
        <v>0</v>
      </c>
      <c r="BS62" s="25">
        <v>0</v>
      </c>
      <c r="BT62" s="117">
        <v>4.1590220813167796E-6</v>
      </c>
      <c r="BU62" s="117">
        <v>-3.2985146249271902E-6</v>
      </c>
      <c r="BV62" s="117">
        <v>1.49205099637689E-6</v>
      </c>
      <c r="BW62" s="117">
        <v>2.0445864283813899E-6</v>
      </c>
      <c r="BX62" s="117">
        <v>-2.4445430194577001E-6</v>
      </c>
      <c r="BY62" s="117">
        <v>7.7632979712936098E-6</v>
      </c>
      <c r="BZ62" s="117">
        <v>-4.13993674941067E-5</v>
      </c>
      <c r="CA62" s="118">
        <v>-5.7147817758054504E-4</v>
      </c>
      <c r="CB62" s="118">
        <v>2.27314086976031E-4</v>
      </c>
      <c r="CC62" s="117">
        <v>5.0465933087894702E-6</v>
      </c>
      <c r="CD62" s="118">
        <v>-2.7041263461939798E-4</v>
      </c>
      <c r="CE62" s="118">
        <v>2.3173985290783199E-4</v>
      </c>
      <c r="CF62" s="118">
        <v>1.3075100578977599E-4</v>
      </c>
      <c r="CG62" s="117">
        <v>-1.5598321019549798E-5</v>
      </c>
      <c r="CH62" s="117">
        <v>-4.3730146661343602E-5</v>
      </c>
      <c r="CI62" s="118">
        <v>-1.3501876756113499E-3</v>
      </c>
      <c r="CJ62" s="118">
        <v>2.1087167286306299E-4</v>
      </c>
      <c r="CK62" s="118">
        <v>2.0555807498405E-4</v>
      </c>
      <c r="CL62" s="118">
        <v>8.2866945297605801E-4</v>
      </c>
      <c r="CM62" s="118">
        <v>1.45170284053544E-4</v>
      </c>
      <c r="CN62" s="119">
        <v>4.7003418905330798E-4</v>
      </c>
    </row>
    <row r="63" spans="2:92" s="12" customFormat="1" ht="15.75" x14ac:dyDescent="0.25">
      <c r="B63" s="16" t="s">
        <v>93</v>
      </c>
      <c r="C63" s="1">
        <f>INDEX(Input_Cases!$B:$C,MATCH('D1T Female Homo'!$B63,Input_Cases!$B:$B,0),2)</f>
        <v>0</v>
      </c>
      <c r="E63" s="50"/>
      <c r="F63" s="7"/>
      <c r="G63" s="205"/>
      <c r="H63" s="7" t="s">
        <v>58</v>
      </c>
      <c r="I63" s="22">
        <f t="shared" si="4"/>
        <v>0</v>
      </c>
      <c r="J63" s="23">
        <v>0.68360214144640497</v>
      </c>
      <c r="L63" s="7" t="str">
        <f t="shared" si="5"/>
        <v>X</v>
      </c>
      <c r="M63" s="7" t="str">
        <f t="shared" si="3"/>
        <v>X</v>
      </c>
      <c r="N63" s="7" t="str">
        <v>Hyp</v>
      </c>
      <c r="O63" s="128" t="s">
        <v>58</v>
      </c>
      <c r="P63" s="25">
        <v>-4.4869271306705197E-5</v>
      </c>
      <c r="Q63" s="118">
        <v>-1.0040899649935699E-4</v>
      </c>
      <c r="R63" s="25">
        <v>8.0293463410119901E-5</v>
      </c>
      <c r="S63" s="118">
        <v>-1.4850690103262499E-4</v>
      </c>
      <c r="T63" s="117">
        <v>-7.3451788457895895E-5</v>
      </c>
      <c r="U63" s="118">
        <v>1.6817905857624499E-3</v>
      </c>
      <c r="V63" s="118">
        <v>-1.1215842710739E-4</v>
      </c>
      <c r="W63" s="118">
        <v>-3.0437155549792598E-4</v>
      </c>
      <c r="X63" s="117">
        <v>-2.73158677013797E-5</v>
      </c>
      <c r="Y63" s="118">
        <v>-1.02077332464335E-4</v>
      </c>
      <c r="Z63" s="118">
        <v>-1.22226431720912E-4</v>
      </c>
      <c r="AA63" s="118">
        <v>-1.97852126723498E-4</v>
      </c>
      <c r="AB63" s="118">
        <v>-1.4787216396632799E-4</v>
      </c>
      <c r="AC63" s="118">
        <v>-1.6533766403922399E-4</v>
      </c>
      <c r="AD63" s="117">
        <v>-2.74272814527159E-5</v>
      </c>
      <c r="AE63" s="118">
        <v>1.1580127850878E-4</v>
      </c>
      <c r="AF63" s="118">
        <v>2.0709044356871E-4</v>
      </c>
      <c r="AG63" s="118">
        <v>-1.5880423190981499E-4</v>
      </c>
      <c r="AH63" s="118">
        <v>-3.1600473376345602E-4</v>
      </c>
      <c r="AI63" s="118">
        <v>-3.9160453444867698E-4</v>
      </c>
      <c r="AJ63" s="117">
        <v>-3.1615721579981403E-5</v>
      </c>
      <c r="AK63" s="117">
        <v>2.9760552022549599E-5</v>
      </c>
      <c r="AL63" s="118">
        <v>5.39653651234276E-4</v>
      </c>
      <c r="AM63" s="117">
        <v>-2.9882707610157802E-6</v>
      </c>
      <c r="AN63" s="25">
        <v>0</v>
      </c>
      <c r="AO63" s="25">
        <v>0</v>
      </c>
      <c r="AP63" s="117">
        <v>-6.9364395704633701E-5</v>
      </c>
      <c r="AQ63" s="25">
        <v>0</v>
      </c>
      <c r="AR63" s="25">
        <v>0</v>
      </c>
      <c r="AS63" s="25">
        <v>0</v>
      </c>
      <c r="AT63" s="118">
        <v>-1.2121043013400999E-4</v>
      </c>
      <c r="AU63" s="25">
        <v>0</v>
      </c>
      <c r="AV63" s="25">
        <v>0</v>
      </c>
      <c r="AW63" s="117">
        <v>1.9160025379288101E-5</v>
      </c>
      <c r="AX63" s="118">
        <v>-4.7611474979290499E-4</v>
      </c>
      <c r="AY63" s="118">
        <v>-3.4043533724126599E-4</v>
      </c>
      <c r="AZ63" s="118">
        <v>-1.0552595036469701E-3</v>
      </c>
      <c r="BA63" s="118">
        <v>2.65535564357884E-4</v>
      </c>
      <c r="BB63" s="25">
        <v>0</v>
      </c>
      <c r="BC63" s="118">
        <v>-1.40962393765897E-3</v>
      </c>
      <c r="BD63" s="117">
        <v>-7.4829388158692699E-5</v>
      </c>
      <c r="BE63" s="25">
        <v>0</v>
      </c>
      <c r="BF63" s="117">
        <v>-1.24619360718167E-5</v>
      </c>
      <c r="BG63" s="118">
        <v>5.07826324698299E-3</v>
      </c>
      <c r="BH63" s="25">
        <v>0</v>
      </c>
      <c r="BI63" s="25">
        <v>0</v>
      </c>
      <c r="BJ63" s="25">
        <v>0</v>
      </c>
      <c r="BK63" s="25">
        <v>0</v>
      </c>
      <c r="BL63" s="25">
        <v>0</v>
      </c>
      <c r="BM63" s="25">
        <v>0</v>
      </c>
      <c r="BN63" s="118">
        <v>-1.7245814971963801E-4</v>
      </c>
      <c r="BO63" s="25">
        <v>0</v>
      </c>
      <c r="BP63" s="25">
        <v>0</v>
      </c>
      <c r="BQ63" s="25">
        <v>0</v>
      </c>
      <c r="BR63" s="25">
        <v>0</v>
      </c>
      <c r="BS63" s="25">
        <v>0</v>
      </c>
      <c r="BT63" s="117">
        <v>-8.1100305039548497E-6</v>
      </c>
      <c r="BU63" s="117">
        <v>1.3432194505200299E-5</v>
      </c>
      <c r="BV63" s="117">
        <v>-2.3208427085962901E-5</v>
      </c>
      <c r="BW63" s="117">
        <v>1.9742542862974301E-5</v>
      </c>
      <c r="BX63" s="117">
        <v>-2.80409578048266E-6</v>
      </c>
      <c r="BY63" s="117">
        <v>3.1731375966825601E-6</v>
      </c>
      <c r="BZ63" s="118">
        <v>-1.9012942212256101E-4</v>
      </c>
      <c r="CA63" s="117">
        <v>-2.1450380136555801E-5</v>
      </c>
      <c r="CB63" s="118">
        <v>1.5401903384514701E-4</v>
      </c>
      <c r="CC63" s="117">
        <v>-8.2901601166997199E-6</v>
      </c>
      <c r="CD63" s="118">
        <v>-3.5037580743275498E-4</v>
      </c>
      <c r="CE63" s="117">
        <v>-8.5860493541686599E-5</v>
      </c>
      <c r="CF63" s="117">
        <v>7.6349358928832494E-5</v>
      </c>
      <c r="CG63" s="118">
        <v>-1.1281091067782501E-4</v>
      </c>
      <c r="CH63" s="118">
        <v>1.7006291571839999E-4</v>
      </c>
      <c r="CI63" s="118">
        <v>-3.96581674565549E-4</v>
      </c>
      <c r="CJ63" s="118">
        <v>-2.8394131136580799E-4</v>
      </c>
      <c r="CK63" s="118">
        <v>4.4316319222339699E-3</v>
      </c>
      <c r="CL63" s="117">
        <v>-3.4017393600451903E-5</v>
      </c>
      <c r="CM63" s="118">
        <v>2.5936951775518101E-3</v>
      </c>
      <c r="CN63" s="119">
        <v>-1.1825913622580499E-3</v>
      </c>
    </row>
    <row r="64" spans="2:92" s="12" customFormat="1" ht="15.75" x14ac:dyDescent="0.25">
      <c r="B64" s="16" t="s">
        <v>172</v>
      </c>
      <c r="C64" s="1">
        <f>INDEX(Input_Cases!$B:$C,MATCH('D1T Female Homo'!$B64,Input_Cases!$B:$B,0),2)</f>
        <v>0</v>
      </c>
      <c r="E64" s="50"/>
      <c r="F64" s="7"/>
      <c r="G64" s="205"/>
      <c r="H64" s="7" t="s">
        <v>167</v>
      </c>
      <c r="I64" s="22">
        <f t="shared" si="4"/>
        <v>0</v>
      </c>
      <c r="J64" s="23">
        <v>0</v>
      </c>
      <c r="L64" s="7" t="str">
        <f t="shared" si="5"/>
        <v/>
      </c>
      <c r="M64" s="7" t="str">
        <f t="shared" si="3"/>
        <v>X</v>
      </c>
      <c r="N64" s="7">
        <v>0</v>
      </c>
      <c r="O64" s="128"/>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c r="AI64" s="25">
        <v>0</v>
      </c>
      <c r="AJ64" s="25">
        <v>0</v>
      </c>
      <c r="AK64" s="25">
        <v>0</v>
      </c>
      <c r="AL64" s="25">
        <v>0</v>
      </c>
      <c r="AM64" s="25">
        <v>0</v>
      </c>
      <c r="AN64" s="25">
        <v>0</v>
      </c>
      <c r="AO64" s="25">
        <v>0</v>
      </c>
      <c r="AP64" s="25">
        <v>0</v>
      </c>
      <c r="AQ64" s="25">
        <v>0</v>
      </c>
      <c r="AR64" s="25">
        <v>0</v>
      </c>
      <c r="AS64" s="25">
        <v>0</v>
      </c>
      <c r="AT64" s="25">
        <v>0</v>
      </c>
      <c r="AU64" s="25">
        <v>0</v>
      </c>
      <c r="AV64" s="25">
        <v>0</v>
      </c>
      <c r="AW64" s="25">
        <v>0</v>
      </c>
      <c r="AX64" s="25">
        <v>0</v>
      </c>
      <c r="AY64" s="25">
        <v>0</v>
      </c>
      <c r="AZ64" s="25">
        <v>0</v>
      </c>
      <c r="BA64" s="25">
        <v>0</v>
      </c>
      <c r="BB64" s="25">
        <v>0</v>
      </c>
      <c r="BC64" s="25">
        <v>0</v>
      </c>
      <c r="BD64" s="25">
        <v>0</v>
      </c>
      <c r="BE64" s="25">
        <v>0</v>
      </c>
      <c r="BF64" s="25">
        <v>0</v>
      </c>
      <c r="BG64" s="25">
        <v>0</v>
      </c>
      <c r="BH64" s="25">
        <v>0</v>
      </c>
      <c r="BI64" s="25">
        <v>0</v>
      </c>
      <c r="BJ64" s="25">
        <v>0</v>
      </c>
      <c r="BK64" s="25">
        <v>0</v>
      </c>
      <c r="BL64" s="25">
        <v>0</v>
      </c>
      <c r="BM64" s="25">
        <v>0</v>
      </c>
      <c r="BN64" s="25">
        <v>0</v>
      </c>
      <c r="BO64" s="25">
        <v>0</v>
      </c>
      <c r="BP64" s="25">
        <v>0</v>
      </c>
      <c r="BQ64" s="25">
        <v>0</v>
      </c>
      <c r="BR64" s="25">
        <v>0</v>
      </c>
      <c r="BS64" s="25">
        <v>0</v>
      </c>
      <c r="BT64" s="25">
        <v>0</v>
      </c>
      <c r="BU64" s="25">
        <v>0</v>
      </c>
      <c r="BV64" s="25">
        <v>0</v>
      </c>
      <c r="BW64" s="25">
        <v>0</v>
      </c>
      <c r="BX64" s="25">
        <v>0</v>
      </c>
      <c r="BY64" s="25">
        <v>0</v>
      </c>
      <c r="BZ64" s="25">
        <v>0</v>
      </c>
      <c r="CA64" s="25">
        <v>0</v>
      </c>
      <c r="CB64" s="25">
        <v>0</v>
      </c>
      <c r="CC64" s="25">
        <v>0</v>
      </c>
      <c r="CD64" s="25">
        <v>0</v>
      </c>
      <c r="CE64" s="25">
        <v>0</v>
      </c>
      <c r="CF64" s="25">
        <v>0</v>
      </c>
      <c r="CG64" s="25">
        <v>0</v>
      </c>
      <c r="CH64" s="25">
        <v>0</v>
      </c>
      <c r="CI64" s="25">
        <v>0</v>
      </c>
      <c r="CJ64" s="25">
        <v>0</v>
      </c>
      <c r="CK64" s="25">
        <v>0</v>
      </c>
      <c r="CL64" s="25">
        <v>0</v>
      </c>
      <c r="CM64" s="25">
        <v>0</v>
      </c>
      <c r="CN64" s="27">
        <v>0</v>
      </c>
    </row>
    <row r="65" spans="2:92" s="12" customFormat="1" ht="15.75" x14ac:dyDescent="0.25">
      <c r="B65" s="16" t="s">
        <v>94</v>
      </c>
      <c r="C65" s="1">
        <f>INDEX(Input_Cases!$B:$C,MATCH('D1T Female Homo'!$B65,Input_Cases!$B:$B,0),2)</f>
        <v>0</v>
      </c>
      <c r="E65" s="50"/>
      <c r="F65" s="7"/>
      <c r="G65" s="205"/>
      <c r="H65" s="7" t="s">
        <v>59</v>
      </c>
      <c r="I65" s="22">
        <f t="shared" si="4"/>
        <v>0</v>
      </c>
      <c r="J65" s="23">
        <v>0</v>
      </c>
      <c r="L65" s="7" t="str">
        <f t="shared" si="5"/>
        <v/>
      </c>
      <c r="M65" s="7" t="str">
        <f t="shared" si="3"/>
        <v>X</v>
      </c>
      <c r="N65" s="7">
        <v>0</v>
      </c>
      <c r="O65" s="128"/>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c r="AI65" s="25">
        <v>0</v>
      </c>
      <c r="AJ65" s="25">
        <v>0</v>
      </c>
      <c r="AK65" s="25">
        <v>0</v>
      </c>
      <c r="AL65" s="25">
        <v>0</v>
      </c>
      <c r="AM65" s="25">
        <v>0</v>
      </c>
      <c r="AN65" s="25">
        <v>0</v>
      </c>
      <c r="AO65" s="25">
        <v>0</v>
      </c>
      <c r="AP65" s="25">
        <v>0</v>
      </c>
      <c r="AQ65" s="25">
        <v>0</v>
      </c>
      <c r="AR65" s="25">
        <v>0</v>
      </c>
      <c r="AS65" s="25">
        <v>0</v>
      </c>
      <c r="AT65" s="25">
        <v>0</v>
      </c>
      <c r="AU65" s="25">
        <v>0</v>
      </c>
      <c r="AV65" s="25">
        <v>0</v>
      </c>
      <c r="AW65" s="25">
        <v>0</v>
      </c>
      <c r="AX65" s="25">
        <v>0</v>
      </c>
      <c r="AY65" s="25">
        <v>0</v>
      </c>
      <c r="AZ65" s="25">
        <v>0</v>
      </c>
      <c r="BA65" s="25">
        <v>0</v>
      </c>
      <c r="BB65" s="25">
        <v>0</v>
      </c>
      <c r="BC65" s="25">
        <v>0</v>
      </c>
      <c r="BD65" s="25">
        <v>0</v>
      </c>
      <c r="BE65" s="25">
        <v>0</v>
      </c>
      <c r="BF65" s="25">
        <v>0</v>
      </c>
      <c r="BG65" s="25">
        <v>0</v>
      </c>
      <c r="BH65" s="25">
        <v>0</v>
      </c>
      <c r="BI65" s="25">
        <v>0</v>
      </c>
      <c r="BJ65" s="25">
        <v>0</v>
      </c>
      <c r="BK65" s="25">
        <v>0</v>
      </c>
      <c r="BL65" s="25">
        <v>0</v>
      </c>
      <c r="BM65" s="25">
        <v>0</v>
      </c>
      <c r="BN65" s="25">
        <v>0</v>
      </c>
      <c r="BO65" s="25">
        <v>0</v>
      </c>
      <c r="BP65" s="25">
        <v>0</v>
      </c>
      <c r="BQ65" s="25">
        <v>0</v>
      </c>
      <c r="BR65" s="25">
        <v>0</v>
      </c>
      <c r="BS65" s="25">
        <v>0</v>
      </c>
      <c r="BT65" s="25">
        <v>0</v>
      </c>
      <c r="BU65" s="25">
        <v>0</v>
      </c>
      <c r="BV65" s="25">
        <v>0</v>
      </c>
      <c r="BW65" s="25">
        <v>0</v>
      </c>
      <c r="BX65" s="25">
        <v>0</v>
      </c>
      <c r="BY65" s="25">
        <v>0</v>
      </c>
      <c r="BZ65" s="25">
        <v>0</v>
      </c>
      <c r="CA65" s="25">
        <v>0</v>
      </c>
      <c r="CB65" s="25">
        <v>0</v>
      </c>
      <c r="CC65" s="25">
        <v>0</v>
      </c>
      <c r="CD65" s="25">
        <v>0</v>
      </c>
      <c r="CE65" s="25">
        <v>0</v>
      </c>
      <c r="CF65" s="25">
        <v>0</v>
      </c>
      <c r="CG65" s="25">
        <v>0</v>
      </c>
      <c r="CH65" s="25">
        <v>0</v>
      </c>
      <c r="CI65" s="25">
        <v>0</v>
      </c>
      <c r="CJ65" s="25">
        <v>0</v>
      </c>
      <c r="CK65" s="25">
        <v>0</v>
      </c>
      <c r="CL65" s="25">
        <v>0</v>
      </c>
      <c r="CM65" s="25">
        <v>0</v>
      </c>
      <c r="CN65" s="27">
        <v>0</v>
      </c>
    </row>
    <row r="66" spans="2:92" s="12" customFormat="1" ht="15.75" x14ac:dyDescent="0.25">
      <c r="B66" s="16" t="s">
        <v>95</v>
      </c>
      <c r="C66" s="1">
        <f>INDEX(Input_Cases!$B:$C,MATCH('D1T Female Homo'!$B66,Input_Cases!$B:$B,0),2)</f>
        <v>0</v>
      </c>
      <c r="E66" s="50"/>
      <c r="F66" s="7"/>
      <c r="G66" s="205"/>
      <c r="H66" s="7" t="s">
        <v>73</v>
      </c>
      <c r="I66" s="22">
        <f t="shared" si="4"/>
        <v>0</v>
      </c>
      <c r="J66" s="23">
        <v>0</v>
      </c>
      <c r="L66" s="7" t="str">
        <f t="shared" si="5"/>
        <v/>
      </c>
      <c r="M66" s="7" t="str">
        <f t="shared" si="3"/>
        <v>X</v>
      </c>
      <c r="N66" s="7">
        <v>0</v>
      </c>
      <c r="O66" s="128"/>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c r="AI66" s="25">
        <v>0</v>
      </c>
      <c r="AJ66" s="25">
        <v>0</v>
      </c>
      <c r="AK66" s="25">
        <v>0</v>
      </c>
      <c r="AL66" s="25">
        <v>0</v>
      </c>
      <c r="AM66" s="25">
        <v>0</v>
      </c>
      <c r="AN66" s="25">
        <v>0</v>
      </c>
      <c r="AO66" s="25">
        <v>0</v>
      </c>
      <c r="AP66" s="25">
        <v>0</v>
      </c>
      <c r="AQ66" s="25">
        <v>0</v>
      </c>
      <c r="AR66" s="25">
        <v>0</v>
      </c>
      <c r="AS66" s="25">
        <v>0</v>
      </c>
      <c r="AT66" s="25">
        <v>0</v>
      </c>
      <c r="AU66" s="25">
        <v>0</v>
      </c>
      <c r="AV66" s="25">
        <v>0</v>
      </c>
      <c r="AW66" s="25">
        <v>0</v>
      </c>
      <c r="AX66" s="25">
        <v>0</v>
      </c>
      <c r="AY66" s="25">
        <v>0</v>
      </c>
      <c r="AZ66" s="25">
        <v>0</v>
      </c>
      <c r="BA66" s="25">
        <v>0</v>
      </c>
      <c r="BB66" s="25">
        <v>0</v>
      </c>
      <c r="BC66" s="25">
        <v>0</v>
      </c>
      <c r="BD66" s="25">
        <v>0</v>
      </c>
      <c r="BE66" s="25">
        <v>0</v>
      </c>
      <c r="BF66" s="25">
        <v>0</v>
      </c>
      <c r="BG66" s="25">
        <v>0</v>
      </c>
      <c r="BH66" s="25">
        <v>0</v>
      </c>
      <c r="BI66" s="25">
        <v>0</v>
      </c>
      <c r="BJ66" s="25">
        <v>0</v>
      </c>
      <c r="BK66" s="25">
        <v>0</v>
      </c>
      <c r="BL66" s="25">
        <v>0</v>
      </c>
      <c r="BM66" s="25">
        <v>0</v>
      </c>
      <c r="BN66" s="25">
        <v>0</v>
      </c>
      <c r="BO66" s="25">
        <v>0</v>
      </c>
      <c r="BP66" s="25">
        <v>0</v>
      </c>
      <c r="BQ66" s="25">
        <v>0</v>
      </c>
      <c r="BR66" s="25">
        <v>0</v>
      </c>
      <c r="BS66" s="25">
        <v>0</v>
      </c>
      <c r="BT66" s="25">
        <v>0</v>
      </c>
      <c r="BU66" s="25">
        <v>0</v>
      </c>
      <c r="BV66" s="25">
        <v>0</v>
      </c>
      <c r="BW66" s="25">
        <v>0</v>
      </c>
      <c r="BX66" s="25">
        <v>0</v>
      </c>
      <c r="BY66" s="25">
        <v>0</v>
      </c>
      <c r="BZ66" s="25">
        <v>0</v>
      </c>
      <c r="CA66" s="25">
        <v>0</v>
      </c>
      <c r="CB66" s="25">
        <v>0</v>
      </c>
      <c r="CC66" s="25">
        <v>0</v>
      </c>
      <c r="CD66" s="25">
        <v>0</v>
      </c>
      <c r="CE66" s="25">
        <v>0</v>
      </c>
      <c r="CF66" s="25">
        <v>0</v>
      </c>
      <c r="CG66" s="25">
        <v>0</v>
      </c>
      <c r="CH66" s="25">
        <v>0</v>
      </c>
      <c r="CI66" s="25">
        <v>0</v>
      </c>
      <c r="CJ66" s="25">
        <v>0</v>
      </c>
      <c r="CK66" s="25">
        <v>0</v>
      </c>
      <c r="CL66" s="25">
        <v>0</v>
      </c>
      <c r="CM66" s="25">
        <v>0</v>
      </c>
      <c r="CN66" s="27">
        <v>0</v>
      </c>
    </row>
    <row r="67" spans="2:92" s="12" customFormat="1" ht="15.75" x14ac:dyDescent="0.25">
      <c r="B67" s="16" t="s">
        <v>101</v>
      </c>
      <c r="C67" s="1">
        <f>INDEX(Input_Cases!$B:$C,MATCH('D1T Female Homo'!$B67,Input_Cases!$B:$B,0),2)</f>
        <v>0</v>
      </c>
      <c r="E67" s="50"/>
      <c r="F67" s="7"/>
      <c r="G67" s="205"/>
      <c r="H67" s="7" t="s">
        <v>75</v>
      </c>
      <c r="I67" s="22">
        <f t="shared" si="4"/>
        <v>0</v>
      </c>
      <c r="J67" s="23">
        <v>0</v>
      </c>
      <c r="L67" s="7" t="str">
        <f t="shared" si="5"/>
        <v/>
      </c>
      <c r="M67" s="7" t="str">
        <f t="shared" si="3"/>
        <v>X</v>
      </c>
      <c r="N67" s="7">
        <v>0</v>
      </c>
      <c r="O67" s="128"/>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c r="AI67" s="25">
        <v>0</v>
      </c>
      <c r="AJ67" s="25">
        <v>0</v>
      </c>
      <c r="AK67" s="25">
        <v>0</v>
      </c>
      <c r="AL67" s="25">
        <v>0</v>
      </c>
      <c r="AM67" s="25">
        <v>0</v>
      </c>
      <c r="AN67" s="25">
        <v>0</v>
      </c>
      <c r="AO67" s="25">
        <v>0</v>
      </c>
      <c r="AP67" s="25">
        <v>0</v>
      </c>
      <c r="AQ67" s="25">
        <v>0</v>
      </c>
      <c r="AR67" s="25">
        <v>0</v>
      </c>
      <c r="AS67" s="25">
        <v>0</v>
      </c>
      <c r="AT67" s="25">
        <v>0</v>
      </c>
      <c r="AU67" s="25">
        <v>0</v>
      </c>
      <c r="AV67" s="25">
        <v>0</v>
      </c>
      <c r="AW67" s="25">
        <v>0</v>
      </c>
      <c r="AX67" s="25">
        <v>0</v>
      </c>
      <c r="AY67" s="25">
        <v>0</v>
      </c>
      <c r="AZ67" s="25">
        <v>0</v>
      </c>
      <c r="BA67" s="25">
        <v>0</v>
      </c>
      <c r="BB67" s="25">
        <v>0</v>
      </c>
      <c r="BC67" s="25">
        <v>0</v>
      </c>
      <c r="BD67" s="25">
        <v>0</v>
      </c>
      <c r="BE67" s="25">
        <v>0</v>
      </c>
      <c r="BF67" s="25">
        <v>0</v>
      </c>
      <c r="BG67" s="25">
        <v>0</v>
      </c>
      <c r="BH67" s="25">
        <v>0</v>
      </c>
      <c r="BI67" s="25">
        <v>0</v>
      </c>
      <c r="BJ67" s="25">
        <v>0</v>
      </c>
      <c r="BK67" s="25">
        <v>0</v>
      </c>
      <c r="BL67" s="25">
        <v>0</v>
      </c>
      <c r="BM67" s="25">
        <v>0</v>
      </c>
      <c r="BN67" s="25">
        <v>0</v>
      </c>
      <c r="BO67" s="25">
        <v>0</v>
      </c>
      <c r="BP67" s="25">
        <v>0</v>
      </c>
      <c r="BQ67" s="25">
        <v>0</v>
      </c>
      <c r="BR67" s="25">
        <v>0</v>
      </c>
      <c r="BS67" s="25">
        <v>0</v>
      </c>
      <c r="BT67" s="25">
        <v>0</v>
      </c>
      <c r="BU67" s="25">
        <v>0</v>
      </c>
      <c r="BV67" s="25">
        <v>0</v>
      </c>
      <c r="BW67" s="25">
        <v>0</v>
      </c>
      <c r="BX67" s="25">
        <v>0</v>
      </c>
      <c r="BY67" s="25">
        <v>0</v>
      </c>
      <c r="BZ67" s="25">
        <v>0</v>
      </c>
      <c r="CA67" s="25">
        <v>0</v>
      </c>
      <c r="CB67" s="25">
        <v>0</v>
      </c>
      <c r="CC67" s="25">
        <v>0</v>
      </c>
      <c r="CD67" s="25">
        <v>0</v>
      </c>
      <c r="CE67" s="25">
        <v>0</v>
      </c>
      <c r="CF67" s="25">
        <v>0</v>
      </c>
      <c r="CG67" s="25">
        <v>0</v>
      </c>
      <c r="CH67" s="25">
        <v>0</v>
      </c>
      <c r="CI67" s="25">
        <v>0</v>
      </c>
      <c r="CJ67" s="25">
        <v>0</v>
      </c>
      <c r="CK67" s="25">
        <v>0</v>
      </c>
      <c r="CL67" s="25">
        <v>0</v>
      </c>
      <c r="CM67" s="25">
        <v>0</v>
      </c>
      <c r="CN67" s="27">
        <v>0</v>
      </c>
    </row>
    <row r="68" spans="2:92" s="12" customFormat="1" ht="15.75" x14ac:dyDescent="0.25">
      <c r="B68" s="16" t="s">
        <v>173</v>
      </c>
      <c r="C68" s="1">
        <f>INDEX(Input_Cases!$B:$C,MATCH('D1T Female Homo'!$B68,Input_Cases!$B:$B,0),2)</f>
        <v>0</v>
      </c>
      <c r="E68" s="50"/>
      <c r="F68" s="7"/>
      <c r="G68" s="205"/>
      <c r="H68" s="12" t="s">
        <v>143</v>
      </c>
      <c r="I68" s="22">
        <f t="shared" si="4"/>
        <v>0</v>
      </c>
      <c r="J68" s="23">
        <v>0</v>
      </c>
      <c r="L68" s="7" t="str">
        <f t="shared" si="5"/>
        <v/>
      </c>
      <c r="M68" s="7" t="str">
        <f t="shared" si="3"/>
        <v>X</v>
      </c>
      <c r="N68" s="7">
        <v>0</v>
      </c>
      <c r="O68" s="128"/>
      <c r="P68" s="25">
        <v>0</v>
      </c>
      <c r="Q68" s="25">
        <v>0</v>
      </c>
      <c r="R68" s="25">
        <v>0</v>
      </c>
      <c r="S68" s="25">
        <v>0</v>
      </c>
      <c r="T68" s="25">
        <v>0</v>
      </c>
      <c r="U68" s="25">
        <v>0</v>
      </c>
      <c r="V68" s="25">
        <v>0</v>
      </c>
      <c r="W68" s="25">
        <v>0</v>
      </c>
      <c r="X68" s="25">
        <v>0</v>
      </c>
      <c r="Y68" s="25">
        <v>0</v>
      </c>
      <c r="Z68" s="25">
        <v>0</v>
      </c>
      <c r="AA68" s="25">
        <v>0</v>
      </c>
      <c r="AB68" s="25">
        <v>0</v>
      </c>
      <c r="AC68" s="25">
        <v>0</v>
      </c>
      <c r="AD68" s="25">
        <v>0</v>
      </c>
      <c r="AE68" s="25">
        <v>0</v>
      </c>
      <c r="AF68" s="25">
        <v>0</v>
      </c>
      <c r="AG68" s="25">
        <v>0</v>
      </c>
      <c r="AH68" s="25">
        <v>0</v>
      </c>
      <c r="AI68" s="25">
        <v>0</v>
      </c>
      <c r="AJ68" s="25">
        <v>0</v>
      </c>
      <c r="AK68" s="25">
        <v>0</v>
      </c>
      <c r="AL68" s="25">
        <v>0</v>
      </c>
      <c r="AM68" s="25">
        <v>0</v>
      </c>
      <c r="AN68" s="25">
        <v>0</v>
      </c>
      <c r="AO68" s="25">
        <v>0</v>
      </c>
      <c r="AP68" s="25">
        <v>0</v>
      </c>
      <c r="AQ68" s="25">
        <v>0</v>
      </c>
      <c r="AR68" s="25">
        <v>0</v>
      </c>
      <c r="AS68" s="25">
        <v>0</v>
      </c>
      <c r="AT68" s="25">
        <v>0</v>
      </c>
      <c r="AU68" s="25">
        <v>0</v>
      </c>
      <c r="AV68" s="25">
        <v>0</v>
      </c>
      <c r="AW68" s="25">
        <v>0</v>
      </c>
      <c r="AX68" s="25">
        <v>0</v>
      </c>
      <c r="AY68" s="25">
        <v>0</v>
      </c>
      <c r="AZ68" s="25">
        <v>0</v>
      </c>
      <c r="BA68" s="25">
        <v>0</v>
      </c>
      <c r="BB68" s="25">
        <v>0</v>
      </c>
      <c r="BC68" s="25">
        <v>0</v>
      </c>
      <c r="BD68" s="25">
        <v>0</v>
      </c>
      <c r="BE68" s="25">
        <v>0</v>
      </c>
      <c r="BF68" s="25">
        <v>0</v>
      </c>
      <c r="BG68" s="25">
        <v>0</v>
      </c>
      <c r="BH68" s="25">
        <v>0</v>
      </c>
      <c r="BI68" s="25">
        <v>0</v>
      </c>
      <c r="BJ68" s="25">
        <v>0</v>
      </c>
      <c r="BK68" s="25">
        <v>0</v>
      </c>
      <c r="BL68" s="25">
        <v>0</v>
      </c>
      <c r="BM68" s="25">
        <v>0</v>
      </c>
      <c r="BN68" s="25">
        <v>0</v>
      </c>
      <c r="BO68" s="25">
        <v>0</v>
      </c>
      <c r="BP68" s="25">
        <v>0</v>
      </c>
      <c r="BQ68" s="25">
        <v>0</v>
      </c>
      <c r="BR68" s="25">
        <v>0</v>
      </c>
      <c r="BS68" s="25">
        <v>0</v>
      </c>
      <c r="BT68" s="25">
        <v>0</v>
      </c>
      <c r="BU68" s="25">
        <v>0</v>
      </c>
      <c r="BV68" s="25">
        <v>0</v>
      </c>
      <c r="BW68" s="25">
        <v>0</v>
      </c>
      <c r="BX68" s="25">
        <v>0</v>
      </c>
      <c r="BY68" s="25">
        <v>0</v>
      </c>
      <c r="BZ68" s="25">
        <v>0</v>
      </c>
      <c r="CA68" s="25">
        <v>0</v>
      </c>
      <c r="CB68" s="25">
        <v>0</v>
      </c>
      <c r="CC68" s="25">
        <v>0</v>
      </c>
      <c r="CD68" s="25">
        <v>0</v>
      </c>
      <c r="CE68" s="25">
        <v>0</v>
      </c>
      <c r="CF68" s="25">
        <v>0</v>
      </c>
      <c r="CG68" s="25">
        <v>0</v>
      </c>
      <c r="CH68" s="25">
        <v>0</v>
      </c>
      <c r="CI68" s="25">
        <v>0</v>
      </c>
      <c r="CJ68" s="25">
        <v>0</v>
      </c>
      <c r="CK68" s="25">
        <v>0</v>
      </c>
      <c r="CL68" s="25">
        <v>0</v>
      </c>
      <c r="CM68" s="25">
        <v>0</v>
      </c>
      <c r="CN68" s="27">
        <v>0</v>
      </c>
    </row>
    <row r="69" spans="2:92" s="12" customFormat="1" ht="15.75" x14ac:dyDescent="0.25">
      <c r="B69" s="16" t="s">
        <v>96</v>
      </c>
      <c r="C69" s="1">
        <f>INDEX(Input_Cases!$B:$C,MATCH('D1T Female Homo'!$B69,Input_Cases!$B:$B,0),2)</f>
        <v>0</v>
      </c>
      <c r="E69" s="50"/>
      <c r="F69" s="7"/>
      <c r="G69" s="205"/>
      <c r="H69" s="7" t="s">
        <v>60</v>
      </c>
      <c r="I69" s="22">
        <f t="shared" si="4"/>
        <v>0</v>
      </c>
      <c r="J69" s="23">
        <v>0</v>
      </c>
      <c r="L69" s="7" t="str">
        <f t="shared" si="5"/>
        <v/>
      </c>
      <c r="M69" s="7" t="str">
        <f t="shared" si="3"/>
        <v>X</v>
      </c>
      <c r="N69" s="7">
        <v>0</v>
      </c>
      <c r="O69" s="128"/>
      <c r="P69" s="25">
        <v>0</v>
      </c>
      <c r="Q69" s="25">
        <v>0</v>
      </c>
      <c r="R69" s="25">
        <v>0</v>
      </c>
      <c r="S69" s="25">
        <v>0</v>
      </c>
      <c r="T69" s="25">
        <v>0</v>
      </c>
      <c r="U69" s="25">
        <v>0</v>
      </c>
      <c r="V69" s="25">
        <v>0</v>
      </c>
      <c r="W69" s="25">
        <v>0</v>
      </c>
      <c r="X69" s="25">
        <v>0</v>
      </c>
      <c r="Y69" s="25">
        <v>0</v>
      </c>
      <c r="Z69" s="25">
        <v>0</v>
      </c>
      <c r="AA69" s="25">
        <v>0</v>
      </c>
      <c r="AB69" s="25">
        <v>0</v>
      </c>
      <c r="AC69" s="25">
        <v>0</v>
      </c>
      <c r="AD69" s="25">
        <v>0</v>
      </c>
      <c r="AE69" s="25">
        <v>0</v>
      </c>
      <c r="AF69" s="25">
        <v>0</v>
      </c>
      <c r="AG69" s="25">
        <v>0</v>
      </c>
      <c r="AH69" s="25">
        <v>0</v>
      </c>
      <c r="AI69" s="25">
        <v>0</v>
      </c>
      <c r="AJ69" s="25">
        <v>0</v>
      </c>
      <c r="AK69" s="25">
        <v>0</v>
      </c>
      <c r="AL69" s="25">
        <v>0</v>
      </c>
      <c r="AM69" s="25">
        <v>0</v>
      </c>
      <c r="AN69" s="25">
        <v>0</v>
      </c>
      <c r="AO69" s="25">
        <v>0</v>
      </c>
      <c r="AP69" s="25">
        <v>0</v>
      </c>
      <c r="AQ69" s="25">
        <v>0</v>
      </c>
      <c r="AR69" s="25">
        <v>0</v>
      </c>
      <c r="AS69" s="25">
        <v>0</v>
      </c>
      <c r="AT69" s="25">
        <v>0</v>
      </c>
      <c r="AU69" s="25">
        <v>0</v>
      </c>
      <c r="AV69" s="25">
        <v>0</v>
      </c>
      <c r="AW69" s="25">
        <v>0</v>
      </c>
      <c r="AX69" s="25">
        <v>0</v>
      </c>
      <c r="AY69" s="25">
        <v>0</v>
      </c>
      <c r="AZ69" s="25">
        <v>0</v>
      </c>
      <c r="BA69" s="25">
        <v>0</v>
      </c>
      <c r="BB69" s="25">
        <v>0</v>
      </c>
      <c r="BC69" s="25">
        <v>0</v>
      </c>
      <c r="BD69" s="25">
        <v>0</v>
      </c>
      <c r="BE69" s="25">
        <v>0</v>
      </c>
      <c r="BF69" s="25">
        <v>0</v>
      </c>
      <c r="BG69" s="25">
        <v>0</v>
      </c>
      <c r="BH69" s="25">
        <v>0</v>
      </c>
      <c r="BI69" s="25">
        <v>0</v>
      </c>
      <c r="BJ69" s="25">
        <v>0</v>
      </c>
      <c r="BK69" s="25">
        <v>0</v>
      </c>
      <c r="BL69" s="25">
        <v>0</v>
      </c>
      <c r="BM69" s="25">
        <v>0</v>
      </c>
      <c r="BN69" s="25">
        <v>0</v>
      </c>
      <c r="BO69" s="25">
        <v>0</v>
      </c>
      <c r="BP69" s="25">
        <v>0</v>
      </c>
      <c r="BQ69" s="25">
        <v>0</v>
      </c>
      <c r="BR69" s="25">
        <v>0</v>
      </c>
      <c r="BS69" s="25">
        <v>0</v>
      </c>
      <c r="BT69" s="25">
        <v>0</v>
      </c>
      <c r="BU69" s="25">
        <v>0</v>
      </c>
      <c r="BV69" s="25">
        <v>0</v>
      </c>
      <c r="BW69" s="25">
        <v>0</v>
      </c>
      <c r="BX69" s="25">
        <v>0</v>
      </c>
      <c r="BY69" s="25">
        <v>0</v>
      </c>
      <c r="BZ69" s="25">
        <v>0</v>
      </c>
      <c r="CA69" s="25">
        <v>0</v>
      </c>
      <c r="CB69" s="25">
        <v>0</v>
      </c>
      <c r="CC69" s="25">
        <v>0</v>
      </c>
      <c r="CD69" s="25">
        <v>0</v>
      </c>
      <c r="CE69" s="25">
        <v>0</v>
      </c>
      <c r="CF69" s="25">
        <v>0</v>
      </c>
      <c r="CG69" s="25">
        <v>0</v>
      </c>
      <c r="CH69" s="25">
        <v>0</v>
      </c>
      <c r="CI69" s="25">
        <v>0</v>
      </c>
      <c r="CJ69" s="25">
        <v>0</v>
      </c>
      <c r="CK69" s="25">
        <v>0</v>
      </c>
      <c r="CL69" s="25">
        <v>0</v>
      </c>
      <c r="CM69" s="25">
        <v>0</v>
      </c>
      <c r="CN69" s="27">
        <v>0</v>
      </c>
    </row>
    <row r="70" spans="2:92" s="12" customFormat="1" ht="15.75" x14ac:dyDescent="0.25">
      <c r="B70" s="16" t="s">
        <v>174</v>
      </c>
      <c r="C70" s="1">
        <f>INDEX(Input_Cases!$B:$C,MATCH('D1T Female Homo'!$B70,Input_Cases!$B:$B,0),2)</f>
        <v>0</v>
      </c>
      <c r="E70" s="50"/>
      <c r="F70" s="7"/>
      <c r="G70" s="205"/>
      <c r="H70" s="7" t="s">
        <v>144</v>
      </c>
      <c r="I70" s="22">
        <f t="shared" si="4"/>
        <v>0</v>
      </c>
      <c r="J70" s="23">
        <v>0.15237908872154199</v>
      </c>
      <c r="L70" s="7" t="str">
        <f t="shared" si="5"/>
        <v>X</v>
      </c>
      <c r="M70" s="7" t="str">
        <f t="shared" si="3"/>
        <v>X</v>
      </c>
      <c r="N70" s="7" t="str">
        <v>PUD</v>
      </c>
      <c r="O70" s="128" t="s">
        <v>144</v>
      </c>
      <c r="P70" s="25">
        <v>3.4234257216670801E-6</v>
      </c>
      <c r="Q70" s="117">
        <v>-7.4428939307308095E-5</v>
      </c>
      <c r="R70" s="25">
        <v>8.1844565701158305E-5</v>
      </c>
      <c r="S70" s="117">
        <v>-3.7075904350073302E-5</v>
      </c>
      <c r="T70" s="117">
        <v>-9.1687688974357293E-5</v>
      </c>
      <c r="U70" s="118">
        <v>-6.1136451079013695E-4</v>
      </c>
      <c r="V70" s="117">
        <v>3.10152091001197E-6</v>
      </c>
      <c r="W70" s="117">
        <v>-7.7769045838363101E-5</v>
      </c>
      <c r="X70" s="118">
        <v>1.9206764031873201E-4</v>
      </c>
      <c r="Y70" s="117">
        <v>-4.5654400154478102E-5</v>
      </c>
      <c r="Z70" s="118">
        <v>-1.1063812670317E-4</v>
      </c>
      <c r="AA70" s="117">
        <v>-6.2788375202199397E-5</v>
      </c>
      <c r="AB70" s="117">
        <v>5.9492591761713599E-6</v>
      </c>
      <c r="AC70" s="118">
        <v>1.14871535375449E-4</v>
      </c>
      <c r="AD70" s="117">
        <v>7.2504489942894193E-5</v>
      </c>
      <c r="AE70" s="117">
        <v>2.2926768389883798E-5</v>
      </c>
      <c r="AF70" s="117">
        <v>-8.5057421245566104E-6</v>
      </c>
      <c r="AG70" s="118">
        <v>-2.1126185674374401E-4</v>
      </c>
      <c r="AH70" s="118">
        <v>3.3699253938926902E-4</v>
      </c>
      <c r="AI70" s="117">
        <v>-8.8250490347324299E-5</v>
      </c>
      <c r="AJ70" s="118">
        <v>2.6380814704000298E-4</v>
      </c>
      <c r="AK70" s="118">
        <v>-1.43600726828792E-4</v>
      </c>
      <c r="AL70" s="117">
        <v>9.8907766077628803E-5</v>
      </c>
      <c r="AM70" s="117">
        <v>1.3747862759698699E-6</v>
      </c>
      <c r="AN70" s="25">
        <v>0</v>
      </c>
      <c r="AO70" s="25">
        <v>0</v>
      </c>
      <c r="AP70" s="118">
        <v>-2.73862757632747E-4</v>
      </c>
      <c r="AQ70" s="25">
        <v>0</v>
      </c>
      <c r="AR70" s="25">
        <v>0</v>
      </c>
      <c r="AS70" s="25">
        <v>0</v>
      </c>
      <c r="AT70" s="118">
        <v>-1.35880860448021E-4</v>
      </c>
      <c r="AU70" s="25">
        <v>0</v>
      </c>
      <c r="AV70" s="25">
        <v>0</v>
      </c>
      <c r="AW70" s="117">
        <v>-9.6726082211079695E-5</v>
      </c>
      <c r="AX70" s="117">
        <v>-8.5993325347735204E-5</v>
      </c>
      <c r="AY70" s="118">
        <v>-2.1355438975878099E-4</v>
      </c>
      <c r="AZ70" s="118">
        <v>-1.5284086294807699E-4</v>
      </c>
      <c r="BA70" s="118">
        <v>-2.0795123100856701E-4</v>
      </c>
      <c r="BB70" s="25">
        <v>0</v>
      </c>
      <c r="BC70" s="117">
        <v>3.4355631307935201E-5</v>
      </c>
      <c r="BD70" s="117">
        <v>7.7664735416503499E-5</v>
      </c>
      <c r="BE70" s="25">
        <v>0</v>
      </c>
      <c r="BF70" s="117">
        <v>4.1207608204177499E-5</v>
      </c>
      <c r="BG70" s="118">
        <v>-1.7245814971963701E-4</v>
      </c>
      <c r="BH70" s="25">
        <v>0</v>
      </c>
      <c r="BI70" s="25">
        <v>0</v>
      </c>
      <c r="BJ70" s="25">
        <v>0</v>
      </c>
      <c r="BK70" s="25">
        <v>0</v>
      </c>
      <c r="BL70" s="25">
        <v>0</v>
      </c>
      <c r="BM70" s="25">
        <v>0</v>
      </c>
      <c r="BN70" s="118">
        <v>3.1529408937929801E-3</v>
      </c>
      <c r="BO70" s="25">
        <v>0</v>
      </c>
      <c r="BP70" s="25">
        <v>0</v>
      </c>
      <c r="BQ70" s="25">
        <v>0</v>
      </c>
      <c r="BR70" s="25">
        <v>0</v>
      </c>
      <c r="BS70" s="25">
        <v>0</v>
      </c>
      <c r="BT70" s="117">
        <v>-6.0038430951766995E-7</v>
      </c>
      <c r="BU70" s="117">
        <v>-4.19168390993115E-7</v>
      </c>
      <c r="BV70" s="117">
        <v>8.1746911406419302E-6</v>
      </c>
      <c r="BW70" s="117">
        <v>-2.5382440653835401E-6</v>
      </c>
      <c r="BX70" s="117">
        <v>-4.4424473259527203E-6</v>
      </c>
      <c r="BY70" s="117">
        <v>-1.0696363036537999E-6</v>
      </c>
      <c r="BZ70" s="118">
        <v>-1.3121094489468101E-4</v>
      </c>
      <c r="CA70" s="117">
        <v>-5.3264006703240702E-5</v>
      </c>
      <c r="CB70" s="118">
        <v>3.5002799097943798E-4</v>
      </c>
      <c r="CC70" s="117">
        <v>-7.6474772175699108E-6</v>
      </c>
      <c r="CD70" s="118">
        <v>-1.5305098875871399E-4</v>
      </c>
      <c r="CE70" s="118">
        <v>-2.0615067229438799E-4</v>
      </c>
      <c r="CF70" s="117">
        <v>-2.1956897300607499E-5</v>
      </c>
      <c r="CG70" s="118">
        <v>-2.35833703686337E-4</v>
      </c>
      <c r="CH70" s="118">
        <v>5.4590410340646595E-4</v>
      </c>
      <c r="CI70" s="118">
        <v>3.0064498524884798E-4</v>
      </c>
      <c r="CJ70" s="118">
        <v>-2.6714938692926299E-4</v>
      </c>
      <c r="CK70" s="117">
        <v>-3.8456741288036399E-6</v>
      </c>
      <c r="CL70" s="118">
        <v>6.17697432427451E-4</v>
      </c>
      <c r="CM70" s="117">
        <v>-1.17072717203458E-5</v>
      </c>
      <c r="CN70" s="119">
        <v>5.8393082750168499E-4</v>
      </c>
    </row>
    <row r="71" spans="2:92" s="12" customFormat="1" ht="15.75" x14ac:dyDescent="0.25">
      <c r="B71" s="16" t="s">
        <v>97</v>
      </c>
      <c r="C71" s="1">
        <f>INDEX(Input_Cases!$B:$C,MATCH('D1T Female Homo'!$B71,Input_Cases!$B:$B,0),2)</f>
        <v>0</v>
      </c>
      <c r="E71" s="50"/>
      <c r="F71" s="7"/>
      <c r="G71" s="205"/>
      <c r="H71" s="7" t="s">
        <v>61</v>
      </c>
      <c r="I71" s="22">
        <f t="shared" si="4"/>
        <v>0</v>
      </c>
      <c r="J71" s="23">
        <v>0</v>
      </c>
      <c r="L71" s="7" t="str">
        <f t="shared" si="5"/>
        <v/>
      </c>
      <c r="M71" s="7" t="str">
        <f t="shared" si="3"/>
        <v>X</v>
      </c>
      <c r="N71" s="7">
        <v>0</v>
      </c>
      <c r="O71" s="128"/>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25">
        <v>0</v>
      </c>
      <c r="CH71" s="25">
        <v>0</v>
      </c>
      <c r="CI71" s="25">
        <v>0</v>
      </c>
      <c r="CJ71" s="25">
        <v>0</v>
      </c>
      <c r="CK71" s="25">
        <v>0</v>
      </c>
      <c r="CL71" s="25">
        <v>0</v>
      </c>
      <c r="CM71" s="25">
        <v>0</v>
      </c>
      <c r="CN71" s="27">
        <v>0</v>
      </c>
    </row>
    <row r="72" spans="2:92" s="12" customFormat="1" ht="15.75" x14ac:dyDescent="0.25">
      <c r="B72" s="16" t="s">
        <v>134</v>
      </c>
      <c r="C72" s="1">
        <f>INDEX(Input_Cases!$B:$C,MATCH('D1T Female Homo'!$B72,Input_Cases!$B:$B,0),2)</f>
        <v>0</v>
      </c>
      <c r="E72" s="50"/>
      <c r="F72" s="7"/>
      <c r="G72" s="205"/>
      <c r="H72" s="12" t="s">
        <v>109</v>
      </c>
      <c r="I72" s="22">
        <f t="shared" si="4"/>
        <v>0</v>
      </c>
      <c r="J72" s="23">
        <v>0</v>
      </c>
      <c r="L72" s="7" t="str">
        <f t="shared" si="5"/>
        <v/>
      </c>
      <c r="M72" s="7" t="str">
        <f t="shared" si="3"/>
        <v>X</v>
      </c>
      <c r="N72" s="7">
        <v>0</v>
      </c>
      <c r="O72" s="128"/>
      <c r="P72" s="25">
        <v>0</v>
      </c>
      <c r="Q72" s="25">
        <v>0</v>
      </c>
      <c r="R72" s="25">
        <v>0</v>
      </c>
      <c r="S72" s="25">
        <v>0</v>
      </c>
      <c r="T72" s="25">
        <v>0</v>
      </c>
      <c r="U72" s="25">
        <v>0</v>
      </c>
      <c r="V72" s="25">
        <v>0</v>
      </c>
      <c r="W72" s="25">
        <v>0</v>
      </c>
      <c r="X72" s="25">
        <v>0</v>
      </c>
      <c r="Y72" s="25">
        <v>0</v>
      </c>
      <c r="Z72" s="25">
        <v>0</v>
      </c>
      <c r="AA72" s="25">
        <v>0</v>
      </c>
      <c r="AB72" s="25">
        <v>0</v>
      </c>
      <c r="AC72" s="25">
        <v>0</v>
      </c>
      <c r="AD72" s="25">
        <v>0</v>
      </c>
      <c r="AE72" s="25">
        <v>0</v>
      </c>
      <c r="AF72" s="25">
        <v>0</v>
      </c>
      <c r="AG72" s="25">
        <v>0</v>
      </c>
      <c r="AH72" s="25">
        <v>0</v>
      </c>
      <c r="AI72" s="25">
        <v>0</v>
      </c>
      <c r="AJ72" s="25">
        <v>0</v>
      </c>
      <c r="AK72" s="25">
        <v>0</v>
      </c>
      <c r="AL72" s="25">
        <v>0</v>
      </c>
      <c r="AM72" s="25">
        <v>0</v>
      </c>
      <c r="AN72" s="25">
        <v>0</v>
      </c>
      <c r="AO72" s="25">
        <v>0</v>
      </c>
      <c r="AP72" s="25">
        <v>0</v>
      </c>
      <c r="AQ72" s="25">
        <v>0</v>
      </c>
      <c r="AR72" s="25">
        <v>0</v>
      </c>
      <c r="AS72" s="25">
        <v>0</v>
      </c>
      <c r="AT72" s="25">
        <v>0</v>
      </c>
      <c r="AU72" s="25">
        <v>0</v>
      </c>
      <c r="AV72" s="25">
        <v>0</v>
      </c>
      <c r="AW72" s="25">
        <v>0</v>
      </c>
      <c r="AX72" s="25">
        <v>0</v>
      </c>
      <c r="AY72" s="25">
        <v>0</v>
      </c>
      <c r="AZ72" s="25">
        <v>0</v>
      </c>
      <c r="BA72" s="25">
        <v>0</v>
      </c>
      <c r="BB72" s="25">
        <v>0</v>
      </c>
      <c r="BC72" s="25">
        <v>0</v>
      </c>
      <c r="BD72" s="25">
        <v>0</v>
      </c>
      <c r="BE72" s="25">
        <v>0</v>
      </c>
      <c r="BF72" s="25">
        <v>0</v>
      </c>
      <c r="BG72" s="25">
        <v>0</v>
      </c>
      <c r="BH72" s="25">
        <v>0</v>
      </c>
      <c r="BI72" s="25">
        <v>0</v>
      </c>
      <c r="BJ72" s="25">
        <v>0</v>
      </c>
      <c r="BK72" s="25">
        <v>0</v>
      </c>
      <c r="BL72" s="25">
        <v>0</v>
      </c>
      <c r="BM72" s="25">
        <v>0</v>
      </c>
      <c r="BN72" s="25">
        <v>0</v>
      </c>
      <c r="BO72" s="25">
        <v>0</v>
      </c>
      <c r="BP72" s="25">
        <v>0</v>
      </c>
      <c r="BQ72" s="25">
        <v>0</v>
      </c>
      <c r="BR72" s="25">
        <v>0</v>
      </c>
      <c r="BS72" s="25">
        <v>0</v>
      </c>
      <c r="BT72" s="25">
        <v>0</v>
      </c>
      <c r="BU72" s="25">
        <v>0</v>
      </c>
      <c r="BV72" s="25">
        <v>0</v>
      </c>
      <c r="BW72" s="25">
        <v>0</v>
      </c>
      <c r="BX72" s="25">
        <v>0</v>
      </c>
      <c r="BY72" s="25">
        <v>0</v>
      </c>
      <c r="BZ72" s="25">
        <v>0</v>
      </c>
      <c r="CA72" s="25">
        <v>0</v>
      </c>
      <c r="CB72" s="25">
        <v>0</v>
      </c>
      <c r="CC72" s="25">
        <v>0</v>
      </c>
      <c r="CD72" s="25">
        <v>0</v>
      </c>
      <c r="CE72" s="25">
        <v>0</v>
      </c>
      <c r="CF72" s="25">
        <v>0</v>
      </c>
      <c r="CG72" s="25">
        <v>0</v>
      </c>
      <c r="CH72" s="25">
        <v>0</v>
      </c>
      <c r="CI72" s="25">
        <v>0</v>
      </c>
      <c r="CJ72" s="25">
        <v>0</v>
      </c>
      <c r="CK72" s="25">
        <v>0</v>
      </c>
      <c r="CL72" s="25">
        <v>0</v>
      </c>
      <c r="CM72" s="25">
        <v>0</v>
      </c>
      <c r="CN72" s="27">
        <v>0</v>
      </c>
    </row>
    <row r="73" spans="2:92" s="12" customFormat="1" ht="15.75" x14ac:dyDescent="0.25">
      <c r="B73" s="16" t="s">
        <v>99</v>
      </c>
      <c r="C73" s="1">
        <f>INDEX(Input_Cases!$B:$C,MATCH('D1T Female Homo'!$B73,Input_Cases!$B:$B,0),2)</f>
        <v>0</v>
      </c>
      <c r="E73" s="50"/>
      <c r="F73" s="7"/>
      <c r="G73" s="205"/>
      <c r="H73" s="7" t="s">
        <v>63</v>
      </c>
      <c r="I73" s="22">
        <f t="shared" si="4"/>
        <v>0</v>
      </c>
      <c r="J73" s="23">
        <v>0</v>
      </c>
      <c r="L73" s="7" t="str">
        <f t="shared" si="5"/>
        <v/>
      </c>
      <c r="M73" s="7" t="str">
        <f t="shared" si="3"/>
        <v>X</v>
      </c>
      <c r="N73" s="7">
        <v>0</v>
      </c>
      <c r="O73" s="128"/>
      <c r="P73" s="25">
        <v>0</v>
      </c>
      <c r="Q73" s="25">
        <v>0</v>
      </c>
      <c r="R73" s="25">
        <v>0</v>
      </c>
      <c r="S73" s="25">
        <v>0</v>
      </c>
      <c r="T73" s="25">
        <v>0</v>
      </c>
      <c r="U73" s="25">
        <v>0</v>
      </c>
      <c r="V73" s="25">
        <v>0</v>
      </c>
      <c r="W73" s="25">
        <v>0</v>
      </c>
      <c r="X73" s="25">
        <v>0</v>
      </c>
      <c r="Y73" s="25">
        <v>0</v>
      </c>
      <c r="Z73" s="25">
        <v>0</v>
      </c>
      <c r="AA73" s="25">
        <v>0</v>
      </c>
      <c r="AB73" s="25">
        <v>0</v>
      </c>
      <c r="AC73" s="25">
        <v>0</v>
      </c>
      <c r="AD73" s="25">
        <v>0</v>
      </c>
      <c r="AE73" s="25">
        <v>0</v>
      </c>
      <c r="AF73" s="25">
        <v>0</v>
      </c>
      <c r="AG73" s="25">
        <v>0</v>
      </c>
      <c r="AH73" s="25">
        <v>0</v>
      </c>
      <c r="AI73" s="25">
        <v>0</v>
      </c>
      <c r="AJ73" s="25">
        <v>0</v>
      </c>
      <c r="AK73" s="25">
        <v>0</v>
      </c>
      <c r="AL73" s="25">
        <v>0</v>
      </c>
      <c r="AM73" s="25">
        <v>0</v>
      </c>
      <c r="AN73" s="25">
        <v>0</v>
      </c>
      <c r="AO73" s="25">
        <v>0</v>
      </c>
      <c r="AP73" s="25">
        <v>0</v>
      </c>
      <c r="AQ73" s="25">
        <v>0</v>
      </c>
      <c r="AR73" s="25">
        <v>0</v>
      </c>
      <c r="AS73" s="25">
        <v>0</v>
      </c>
      <c r="AT73" s="25">
        <v>0</v>
      </c>
      <c r="AU73" s="25">
        <v>0</v>
      </c>
      <c r="AV73" s="25">
        <v>0</v>
      </c>
      <c r="AW73" s="25">
        <v>0</v>
      </c>
      <c r="AX73" s="25">
        <v>0</v>
      </c>
      <c r="AY73" s="25">
        <v>0</v>
      </c>
      <c r="AZ73" s="25">
        <v>0</v>
      </c>
      <c r="BA73" s="25">
        <v>0</v>
      </c>
      <c r="BB73" s="25">
        <v>0</v>
      </c>
      <c r="BC73" s="25">
        <v>0</v>
      </c>
      <c r="BD73" s="25">
        <v>0</v>
      </c>
      <c r="BE73" s="25">
        <v>0</v>
      </c>
      <c r="BF73" s="25">
        <v>0</v>
      </c>
      <c r="BG73" s="25">
        <v>0</v>
      </c>
      <c r="BH73" s="25">
        <v>0</v>
      </c>
      <c r="BI73" s="25">
        <v>0</v>
      </c>
      <c r="BJ73" s="25">
        <v>0</v>
      </c>
      <c r="BK73" s="25">
        <v>0</v>
      </c>
      <c r="BL73" s="25">
        <v>0</v>
      </c>
      <c r="BM73" s="25">
        <v>0</v>
      </c>
      <c r="BN73" s="25">
        <v>0</v>
      </c>
      <c r="BO73" s="25">
        <v>0</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25">
        <v>0</v>
      </c>
      <c r="CG73" s="25">
        <v>0</v>
      </c>
      <c r="CH73" s="25">
        <v>0</v>
      </c>
      <c r="CI73" s="25">
        <v>0</v>
      </c>
      <c r="CJ73" s="25">
        <v>0</v>
      </c>
      <c r="CK73" s="25">
        <v>0</v>
      </c>
      <c r="CL73" s="25">
        <v>0</v>
      </c>
      <c r="CM73" s="25">
        <v>0</v>
      </c>
      <c r="CN73" s="27">
        <v>0</v>
      </c>
    </row>
    <row r="74" spans="2:92" s="12" customFormat="1" ht="15.75" x14ac:dyDescent="0.25">
      <c r="B74" s="16" t="s">
        <v>100</v>
      </c>
      <c r="C74" s="1">
        <f>INDEX(Input_Cases!$B:$C,MATCH('D1T Female Homo'!$B74,Input_Cases!$B:$B,0),2)</f>
        <v>0</v>
      </c>
      <c r="E74" s="50"/>
      <c r="F74" s="7"/>
      <c r="G74" s="205"/>
      <c r="H74" s="7" t="s">
        <v>64</v>
      </c>
      <c r="I74" s="22">
        <f t="shared" si="4"/>
        <v>0</v>
      </c>
      <c r="J74" s="23">
        <v>0</v>
      </c>
      <c r="L74" s="7" t="str">
        <f t="shared" si="5"/>
        <v/>
      </c>
      <c r="M74" s="7" t="str">
        <f t="shared" si="3"/>
        <v>X</v>
      </c>
      <c r="N74" s="7">
        <v>0</v>
      </c>
      <c r="O74" s="128"/>
      <c r="P74" s="25">
        <v>0</v>
      </c>
      <c r="Q74" s="25">
        <v>0</v>
      </c>
      <c r="R74" s="25">
        <v>0</v>
      </c>
      <c r="S74" s="25">
        <v>0</v>
      </c>
      <c r="T74" s="25">
        <v>0</v>
      </c>
      <c r="U74" s="25">
        <v>0</v>
      </c>
      <c r="V74" s="25">
        <v>0</v>
      </c>
      <c r="W74" s="25">
        <v>0</v>
      </c>
      <c r="X74" s="25">
        <v>0</v>
      </c>
      <c r="Y74" s="25">
        <v>0</v>
      </c>
      <c r="Z74" s="25">
        <v>0</v>
      </c>
      <c r="AA74" s="25">
        <v>0</v>
      </c>
      <c r="AB74" s="25">
        <v>0</v>
      </c>
      <c r="AC74" s="25">
        <v>0</v>
      </c>
      <c r="AD74" s="25">
        <v>0</v>
      </c>
      <c r="AE74" s="25">
        <v>0</v>
      </c>
      <c r="AF74" s="25">
        <v>0</v>
      </c>
      <c r="AG74" s="25">
        <v>0</v>
      </c>
      <c r="AH74" s="25">
        <v>0</v>
      </c>
      <c r="AI74" s="25">
        <v>0</v>
      </c>
      <c r="AJ74" s="25">
        <v>0</v>
      </c>
      <c r="AK74" s="25">
        <v>0</v>
      </c>
      <c r="AL74" s="25">
        <v>0</v>
      </c>
      <c r="AM74" s="25">
        <v>0</v>
      </c>
      <c r="AN74" s="25">
        <v>0</v>
      </c>
      <c r="AO74" s="25">
        <v>0</v>
      </c>
      <c r="AP74" s="25">
        <v>0</v>
      </c>
      <c r="AQ74" s="25">
        <v>0</v>
      </c>
      <c r="AR74" s="25">
        <v>0</v>
      </c>
      <c r="AS74" s="25">
        <v>0</v>
      </c>
      <c r="AT74" s="25">
        <v>0</v>
      </c>
      <c r="AU74" s="25">
        <v>0</v>
      </c>
      <c r="AV74" s="25">
        <v>0</v>
      </c>
      <c r="AW74" s="25">
        <v>0</v>
      </c>
      <c r="AX74" s="25">
        <v>0</v>
      </c>
      <c r="AY74" s="25">
        <v>0</v>
      </c>
      <c r="AZ74" s="25">
        <v>0</v>
      </c>
      <c r="BA74" s="25">
        <v>0</v>
      </c>
      <c r="BB74" s="25">
        <v>0</v>
      </c>
      <c r="BC74" s="25">
        <v>0</v>
      </c>
      <c r="BD74" s="25">
        <v>0</v>
      </c>
      <c r="BE74" s="25">
        <v>0</v>
      </c>
      <c r="BF74" s="25">
        <v>0</v>
      </c>
      <c r="BG74" s="25">
        <v>0</v>
      </c>
      <c r="BH74" s="25">
        <v>0</v>
      </c>
      <c r="BI74" s="25">
        <v>0</v>
      </c>
      <c r="BJ74" s="25">
        <v>0</v>
      </c>
      <c r="BK74" s="25">
        <v>0</v>
      </c>
      <c r="BL74" s="25">
        <v>0</v>
      </c>
      <c r="BM74" s="25">
        <v>0</v>
      </c>
      <c r="BN74" s="25">
        <v>0</v>
      </c>
      <c r="BO74" s="25">
        <v>0</v>
      </c>
      <c r="BP74" s="25">
        <v>0</v>
      </c>
      <c r="BQ74" s="25">
        <v>0</v>
      </c>
      <c r="BR74" s="25">
        <v>0</v>
      </c>
      <c r="BS74" s="25">
        <v>0</v>
      </c>
      <c r="BT74" s="25">
        <v>0</v>
      </c>
      <c r="BU74" s="25">
        <v>0</v>
      </c>
      <c r="BV74" s="25">
        <v>0</v>
      </c>
      <c r="BW74" s="25">
        <v>0</v>
      </c>
      <c r="BX74" s="25">
        <v>0</v>
      </c>
      <c r="BY74" s="25">
        <v>0</v>
      </c>
      <c r="BZ74" s="25">
        <v>0</v>
      </c>
      <c r="CA74" s="25">
        <v>0</v>
      </c>
      <c r="CB74" s="25">
        <v>0</v>
      </c>
      <c r="CC74" s="25">
        <v>0</v>
      </c>
      <c r="CD74" s="25">
        <v>0</v>
      </c>
      <c r="CE74" s="25">
        <v>0</v>
      </c>
      <c r="CF74" s="25">
        <v>0</v>
      </c>
      <c r="CG74" s="25">
        <v>0</v>
      </c>
      <c r="CH74" s="25">
        <v>0</v>
      </c>
      <c r="CI74" s="25">
        <v>0</v>
      </c>
      <c r="CJ74" s="25">
        <v>0</v>
      </c>
      <c r="CK74" s="25">
        <v>0</v>
      </c>
      <c r="CL74" s="25">
        <v>0</v>
      </c>
      <c r="CM74" s="25">
        <v>0</v>
      </c>
      <c r="CN74" s="27">
        <v>0</v>
      </c>
    </row>
    <row r="75" spans="2:92" s="12" customFormat="1" ht="15.75" x14ac:dyDescent="0.25">
      <c r="B75" s="16" t="s">
        <v>169</v>
      </c>
      <c r="C75" s="1">
        <f>INDEX(Input_Cases!$B:$C,MATCH('D1T Female Homo'!$B75,Input_Cases!$B:$B,0),2)</f>
        <v>0</v>
      </c>
      <c r="E75" s="50"/>
      <c r="F75" s="7"/>
      <c r="G75" s="206"/>
      <c r="H75" s="12" t="s">
        <v>168</v>
      </c>
      <c r="I75" s="22">
        <f>C75</f>
        <v>0</v>
      </c>
      <c r="J75" s="23">
        <v>0</v>
      </c>
      <c r="L75" s="7" t="str">
        <f t="shared" si="5"/>
        <v/>
      </c>
      <c r="M75" s="7" t="str">
        <f t="shared" si="3"/>
        <v>X</v>
      </c>
      <c r="N75" s="7">
        <v>0</v>
      </c>
      <c r="O75" s="128"/>
      <c r="P75" s="25">
        <v>0</v>
      </c>
      <c r="Q75" s="25">
        <v>0</v>
      </c>
      <c r="R75" s="25">
        <v>0</v>
      </c>
      <c r="S75" s="25">
        <v>0</v>
      </c>
      <c r="T75" s="25">
        <v>0</v>
      </c>
      <c r="U75" s="25">
        <v>0</v>
      </c>
      <c r="V75" s="25">
        <v>0</v>
      </c>
      <c r="W75" s="25">
        <v>0</v>
      </c>
      <c r="X75" s="25">
        <v>0</v>
      </c>
      <c r="Y75" s="25">
        <v>0</v>
      </c>
      <c r="Z75" s="25">
        <v>0</v>
      </c>
      <c r="AA75" s="25">
        <v>0</v>
      </c>
      <c r="AB75" s="25">
        <v>0</v>
      </c>
      <c r="AC75" s="25">
        <v>0</v>
      </c>
      <c r="AD75" s="25">
        <v>0</v>
      </c>
      <c r="AE75" s="25">
        <v>0</v>
      </c>
      <c r="AF75" s="25">
        <v>0</v>
      </c>
      <c r="AG75" s="25">
        <v>0</v>
      </c>
      <c r="AH75" s="25">
        <v>0</v>
      </c>
      <c r="AI75" s="25">
        <v>0</v>
      </c>
      <c r="AJ75" s="25">
        <v>0</v>
      </c>
      <c r="AK75" s="25">
        <v>0</v>
      </c>
      <c r="AL75" s="25">
        <v>0</v>
      </c>
      <c r="AM75" s="25">
        <v>0</v>
      </c>
      <c r="AN75" s="25">
        <v>0</v>
      </c>
      <c r="AO75" s="25">
        <v>0</v>
      </c>
      <c r="AP75" s="25">
        <v>0</v>
      </c>
      <c r="AQ75" s="25">
        <v>0</v>
      </c>
      <c r="AR75" s="25">
        <v>0</v>
      </c>
      <c r="AS75" s="25">
        <v>0</v>
      </c>
      <c r="AT75" s="25">
        <v>0</v>
      </c>
      <c r="AU75" s="25">
        <v>0</v>
      </c>
      <c r="AV75" s="25">
        <v>0</v>
      </c>
      <c r="AW75" s="25">
        <v>0</v>
      </c>
      <c r="AX75" s="25">
        <v>0</v>
      </c>
      <c r="AY75" s="25">
        <v>0</v>
      </c>
      <c r="AZ75" s="25">
        <v>0</v>
      </c>
      <c r="BA75" s="25">
        <v>0</v>
      </c>
      <c r="BB75" s="25">
        <v>0</v>
      </c>
      <c r="BC75" s="25">
        <v>0</v>
      </c>
      <c r="BD75" s="25">
        <v>0</v>
      </c>
      <c r="BE75" s="25">
        <v>0</v>
      </c>
      <c r="BF75" s="25">
        <v>0</v>
      </c>
      <c r="BG75" s="25">
        <v>0</v>
      </c>
      <c r="BH75" s="25">
        <v>0</v>
      </c>
      <c r="BI75" s="25">
        <v>0</v>
      </c>
      <c r="BJ75" s="25">
        <v>0</v>
      </c>
      <c r="BK75" s="25">
        <v>0</v>
      </c>
      <c r="BL75" s="25">
        <v>0</v>
      </c>
      <c r="BM75" s="25">
        <v>0</v>
      </c>
      <c r="BN75" s="25">
        <v>0</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25">
        <v>0</v>
      </c>
      <c r="CH75" s="25">
        <v>0</v>
      </c>
      <c r="CI75" s="25">
        <v>0</v>
      </c>
      <c r="CJ75" s="25">
        <v>0</v>
      </c>
      <c r="CK75" s="25">
        <v>0</v>
      </c>
      <c r="CL75" s="25">
        <v>0</v>
      </c>
      <c r="CM75" s="25">
        <v>0</v>
      </c>
      <c r="CN75" s="27">
        <v>0</v>
      </c>
    </row>
    <row r="76" spans="2:92" s="12" customFormat="1" x14ac:dyDescent="0.25">
      <c r="B76" s="65"/>
      <c r="C76" s="19"/>
      <c r="D76" s="19"/>
      <c r="E76" s="57"/>
      <c r="F76" s="7"/>
      <c r="G76" s="204" t="s">
        <v>298</v>
      </c>
      <c r="H76" s="7" t="s">
        <v>147</v>
      </c>
      <c r="I76" s="22">
        <f>I42*I20</f>
        <v>0</v>
      </c>
      <c r="J76" s="23">
        <v>-1.2975818647557201E-2</v>
      </c>
      <c r="L76" s="7" t="str">
        <f t="shared" si="5"/>
        <v>X</v>
      </c>
      <c r="M76" s="7" t="str">
        <f t="shared" si="3"/>
        <v>X</v>
      </c>
      <c r="N76" s="7" t="str">
        <v>age_HbA1C4</v>
      </c>
      <c r="O76" s="128" t="s">
        <v>147</v>
      </c>
      <c r="P76" s="25">
        <v>-3.0253504755192501E-6</v>
      </c>
      <c r="Q76" s="117">
        <v>5.2712290765215898E-6</v>
      </c>
      <c r="R76" s="25">
        <v>-4.7969792485515202E-6</v>
      </c>
      <c r="S76" s="117">
        <v>5.6766057739424102E-6</v>
      </c>
      <c r="T76" s="117">
        <v>6.4218229998086896E-6</v>
      </c>
      <c r="U76" s="117">
        <v>9.6244754556016297E-5</v>
      </c>
      <c r="V76" s="117">
        <v>4.6239097243314999E-6</v>
      </c>
      <c r="W76" s="117">
        <v>-4.3992914284891101E-6</v>
      </c>
      <c r="X76" s="117">
        <v>5.7543965998517496E-6</v>
      </c>
      <c r="Y76" s="117">
        <v>-1.20791665125704E-5</v>
      </c>
      <c r="Z76" s="117">
        <v>-3.7524334960909398E-6</v>
      </c>
      <c r="AA76" s="117">
        <v>1.35893152269856E-6</v>
      </c>
      <c r="AB76" s="117">
        <v>4.1196934311906003E-6</v>
      </c>
      <c r="AC76" s="117">
        <v>-1.6538921579736199E-5</v>
      </c>
      <c r="AD76" s="117">
        <v>6.5139849554257903E-6</v>
      </c>
      <c r="AE76" s="117">
        <v>6.7214634419478703E-6</v>
      </c>
      <c r="AF76" s="117">
        <v>3.3871163192605301E-6</v>
      </c>
      <c r="AG76" s="117">
        <v>1.42176725872663E-5</v>
      </c>
      <c r="AH76" s="117">
        <v>8.1904221324879204E-6</v>
      </c>
      <c r="AI76" s="117">
        <v>1.8287314942750301E-5</v>
      </c>
      <c r="AJ76" s="117">
        <v>1.6288999947636499E-6</v>
      </c>
      <c r="AK76" s="117">
        <v>-6.2474798876728401E-6</v>
      </c>
      <c r="AL76" s="118">
        <v>-9.6577933116953E-4</v>
      </c>
      <c r="AM76" s="117">
        <v>-4.0566968826618702E-7</v>
      </c>
      <c r="AN76" s="25">
        <v>0</v>
      </c>
      <c r="AO76" s="25">
        <v>0</v>
      </c>
      <c r="AP76" s="117">
        <v>1.0677323096514299E-6</v>
      </c>
      <c r="AQ76" s="25">
        <v>0</v>
      </c>
      <c r="AR76" s="25">
        <v>0</v>
      </c>
      <c r="AS76" s="25">
        <v>0</v>
      </c>
      <c r="AT76" s="117">
        <v>-2.9224731730250302E-6</v>
      </c>
      <c r="AU76" s="25">
        <v>0</v>
      </c>
      <c r="AV76" s="25">
        <v>0</v>
      </c>
      <c r="AW76" s="117">
        <v>-9.3424452772000505E-7</v>
      </c>
      <c r="AX76" s="117">
        <v>-6.5581205834073904E-6</v>
      </c>
      <c r="AY76" s="117">
        <v>-1.10364809991367E-5</v>
      </c>
      <c r="AZ76" s="117">
        <v>7.5893543038024499E-6</v>
      </c>
      <c r="BA76" s="117">
        <v>-6.1096921250990802E-5</v>
      </c>
      <c r="BB76" s="25">
        <v>0</v>
      </c>
      <c r="BC76" s="117">
        <v>6.1173029390749104E-6</v>
      </c>
      <c r="BD76" s="117">
        <v>5.5670814158055203E-6</v>
      </c>
      <c r="BE76" s="25">
        <v>0</v>
      </c>
      <c r="BF76" s="117">
        <v>4.15902208131727E-6</v>
      </c>
      <c r="BG76" s="117">
        <v>-8.1100305039546193E-6</v>
      </c>
      <c r="BH76" s="25">
        <v>0</v>
      </c>
      <c r="BI76" s="25">
        <v>0</v>
      </c>
      <c r="BJ76" s="25">
        <v>0</v>
      </c>
      <c r="BK76" s="25">
        <v>0</v>
      </c>
      <c r="BL76" s="25">
        <v>0</v>
      </c>
      <c r="BM76" s="25">
        <v>0</v>
      </c>
      <c r="BN76" s="117">
        <v>-6.0038430951741902E-7</v>
      </c>
      <c r="BO76" s="25">
        <v>0</v>
      </c>
      <c r="BP76" s="25">
        <v>0</v>
      </c>
      <c r="BQ76" s="25">
        <v>0</v>
      </c>
      <c r="BR76" s="25">
        <v>0</v>
      </c>
      <c r="BS76" s="25">
        <v>0</v>
      </c>
      <c r="BT76" s="117">
        <v>1.4518264695814499E-5</v>
      </c>
      <c r="BU76" s="117">
        <v>-1.54629175071878E-7</v>
      </c>
      <c r="BV76" s="117">
        <v>-1.29607735641959E-6</v>
      </c>
      <c r="BW76" s="117">
        <v>-8.1223145524082904E-8</v>
      </c>
      <c r="BX76" s="117">
        <v>9.8964407723395405E-8</v>
      </c>
      <c r="BY76" s="117">
        <v>6.9498262608670705E-7</v>
      </c>
      <c r="BZ76" s="117">
        <v>3.5560772404146999E-6</v>
      </c>
      <c r="CA76" s="117">
        <v>-6.7403653376950801E-6</v>
      </c>
      <c r="CB76" s="117">
        <v>1.0068230732029E-5</v>
      </c>
      <c r="CC76" s="117">
        <v>1.77840394916828E-7</v>
      </c>
      <c r="CD76" s="117">
        <v>4.7484794020534301E-5</v>
      </c>
      <c r="CE76" s="117">
        <v>-1.2022996589308599E-6</v>
      </c>
      <c r="CF76" s="117">
        <v>1.18041836403412E-5</v>
      </c>
      <c r="CG76" s="117">
        <v>1.45836731929781E-6</v>
      </c>
      <c r="CH76" s="117">
        <v>-5.08017246727706E-5</v>
      </c>
      <c r="CI76" s="117">
        <v>-2.11345918588966E-5</v>
      </c>
      <c r="CJ76" s="117">
        <v>1.76363775194574E-6</v>
      </c>
      <c r="CK76" s="117">
        <v>-3.5408708749935301E-6</v>
      </c>
      <c r="CL76" s="117">
        <v>2.25808804021747E-5</v>
      </c>
      <c r="CM76" s="117">
        <v>-7.04086394510599E-5</v>
      </c>
      <c r="CN76" s="120">
        <v>-4.8118300758481402E-5</v>
      </c>
    </row>
    <row r="77" spans="2:92" s="12" customFormat="1" x14ac:dyDescent="0.25">
      <c r="D77" s="92"/>
      <c r="E77" s="7"/>
      <c r="F77" s="7"/>
      <c r="G77" s="205"/>
      <c r="H77" s="7" t="s">
        <v>11</v>
      </c>
      <c r="I77" s="22">
        <f>I20*I56</f>
        <v>0</v>
      </c>
      <c r="J77" s="23">
        <v>-1.2821046861127099E-2</v>
      </c>
      <c r="L77" s="7" t="str">
        <f t="shared" si="5"/>
        <v>X</v>
      </c>
      <c r="M77" s="7" t="str">
        <f t="shared" si="3"/>
        <v>X</v>
      </c>
      <c r="N77" s="7" t="str">
        <v>age_COP</v>
      </c>
      <c r="O77" s="128" t="s">
        <v>11</v>
      </c>
      <c r="P77" s="25">
        <v>-2.3132064463455001E-6</v>
      </c>
      <c r="Q77" s="117">
        <v>-5.0769378292040498E-6</v>
      </c>
      <c r="R77" s="25">
        <v>6.9927290898875804E-6</v>
      </c>
      <c r="S77" s="117">
        <v>-4.2635168456805503E-6</v>
      </c>
      <c r="T77" s="117">
        <v>-1.35973433767789E-6</v>
      </c>
      <c r="U77" s="117">
        <v>-3.6484056041085297E-5</v>
      </c>
      <c r="V77" s="117">
        <v>8.7942179209919503E-6</v>
      </c>
      <c r="W77" s="117">
        <v>-4.4239087630387499E-6</v>
      </c>
      <c r="X77" s="117">
        <v>-5.6802677974488496E-7</v>
      </c>
      <c r="Y77" s="117">
        <v>3.21317351732097E-6</v>
      </c>
      <c r="Z77" s="117">
        <v>2.9805011519357098E-6</v>
      </c>
      <c r="AA77" s="117">
        <v>9.6277292929227705E-6</v>
      </c>
      <c r="AB77" s="117">
        <v>-1.5940584931667899E-6</v>
      </c>
      <c r="AC77" s="117">
        <v>-8.9178840762493699E-6</v>
      </c>
      <c r="AD77" s="117">
        <v>-3.1220144016552702E-6</v>
      </c>
      <c r="AE77" s="117">
        <v>2.6185595900799998E-5</v>
      </c>
      <c r="AF77" s="117">
        <v>-2.8995277327924401E-6</v>
      </c>
      <c r="AG77" s="117">
        <v>2.91148485364022E-5</v>
      </c>
      <c r="AH77" s="117">
        <v>-3.4214230428344498E-5</v>
      </c>
      <c r="AI77" s="117">
        <v>1.6152794839595201E-5</v>
      </c>
      <c r="AJ77" s="117">
        <v>-1.47898108591742E-5</v>
      </c>
      <c r="AK77" s="117">
        <v>6.5463991799596496E-6</v>
      </c>
      <c r="AL77" s="117">
        <v>9.0218182503475297E-6</v>
      </c>
      <c r="AM77" s="117">
        <v>6.6900339518827399E-9</v>
      </c>
      <c r="AN77" s="25">
        <v>0</v>
      </c>
      <c r="AO77" s="25">
        <v>0</v>
      </c>
      <c r="AP77" s="117">
        <v>1.1526686865659801E-5</v>
      </c>
      <c r="AQ77" s="25">
        <v>0</v>
      </c>
      <c r="AR77" s="25">
        <v>0</v>
      </c>
      <c r="AS77" s="25">
        <v>0</v>
      </c>
      <c r="AT77" s="117">
        <v>6.0087662760828602E-6</v>
      </c>
      <c r="AU77" s="25">
        <v>0</v>
      </c>
      <c r="AV77" s="25">
        <v>0</v>
      </c>
      <c r="AW77" s="117">
        <v>-3.8290717301595904E-6</v>
      </c>
      <c r="AX77" s="117">
        <v>-1.7144898611593301E-6</v>
      </c>
      <c r="AY77" s="117">
        <v>8.1026332817502798E-6</v>
      </c>
      <c r="AZ77" s="118">
        <v>-1.06465238379303E-3</v>
      </c>
      <c r="BA77" s="117">
        <v>6.9335138631004597E-5</v>
      </c>
      <c r="BB77" s="25">
        <v>0</v>
      </c>
      <c r="BC77" s="117">
        <v>8.2583130632618294E-5</v>
      </c>
      <c r="BD77" s="117">
        <v>1.5891475495407901E-5</v>
      </c>
      <c r="BE77" s="25">
        <v>0</v>
      </c>
      <c r="BF77" s="117">
        <v>-3.2985146249273901E-6</v>
      </c>
      <c r="BG77" s="117">
        <v>1.3432194505200599E-5</v>
      </c>
      <c r="BH77" s="25">
        <v>0</v>
      </c>
      <c r="BI77" s="25">
        <v>0</v>
      </c>
      <c r="BJ77" s="25">
        <v>0</v>
      </c>
      <c r="BK77" s="25">
        <v>0</v>
      </c>
      <c r="BL77" s="25">
        <v>0</v>
      </c>
      <c r="BM77" s="25">
        <v>0</v>
      </c>
      <c r="BN77" s="117">
        <v>-4.19168390993296E-7</v>
      </c>
      <c r="BO77" s="25">
        <v>0</v>
      </c>
      <c r="BP77" s="25">
        <v>0</v>
      </c>
      <c r="BQ77" s="25">
        <v>0</v>
      </c>
      <c r="BR77" s="25">
        <v>0</v>
      </c>
      <c r="BS77" s="25">
        <v>0</v>
      </c>
      <c r="BT77" s="117">
        <v>-1.5462917507185799E-7</v>
      </c>
      <c r="BU77" s="117">
        <v>1.51270697666875E-5</v>
      </c>
      <c r="BV77" s="117">
        <v>8.2340030445694904E-7</v>
      </c>
      <c r="BW77" s="117">
        <v>-1.20315698873163E-6</v>
      </c>
      <c r="BX77" s="117">
        <v>6.5762599131387905E-8</v>
      </c>
      <c r="BY77" s="117">
        <v>-2.0768024023953101E-7</v>
      </c>
      <c r="BZ77" s="117">
        <v>1.5509983602282199E-6</v>
      </c>
      <c r="CA77" s="117">
        <v>-1.0664670393242401E-5</v>
      </c>
      <c r="CB77" s="117">
        <v>3.7122249493099501E-5</v>
      </c>
      <c r="CC77" s="117">
        <v>-2.12085862944888E-7</v>
      </c>
      <c r="CD77" s="117">
        <v>-1.0998815743115E-5</v>
      </c>
      <c r="CE77" s="117">
        <v>5.9519686299162002E-5</v>
      </c>
      <c r="CF77" s="117">
        <v>-1.3073885362460001E-6</v>
      </c>
      <c r="CG77" s="117">
        <v>-2.26323938503031E-6</v>
      </c>
      <c r="CH77" s="117">
        <v>3.7232321052136697E-5</v>
      </c>
      <c r="CI77" s="117">
        <v>3.1370074034074098E-5</v>
      </c>
      <c r="CJ77" s="117">
        <v>8.6941986254048793E-6</v>
      </c>
      <c r="CK77" s="117">
        <v>3.1384370645059501E-5</v>
      </c>
      <c r="CL77" s="117">
        <v>3.2192471533298403E-5</v>
      </c>
      <c r="CM77" s="117">
        <v>-1.48761939549879E-5</v>
      </c>
      <c r="CN77" s="120">
        <v>-4.4169061121240898E-5</v>
      </c>
    </row>
    <row r="78" spans="2:92" s="12" customFormat="1" x14ac:dyDescent="0.25">
      <c r="F78" s="94"/>
      <c r="G78" s="205"/>
      <c r="H78" s="7" t="s">
        <v>148</v>
      </c>
      <c r="I78" s="22">
        <f>I20*I25</f>
        <v>0</v>
      </c>
      <c r="J78" s="23">
        <v>-2.57905976372509E-2</v>
      </c>
      <c r="L78" s="7" t="str">
        <f t="shared" si="5"/>
        <v>X</v>
      </c>
      <c r="M78" s="7" t="str">
        <f t="shared" si="3"/>
        <v>X</v>
      </c>
      <c r="N78" s="7" t="str">
        <v>age_BMI1</v>
      </c>
      <c r="O78" s="128" t="s">
        <v>148</v>
      </c>
      <c r="P78" s="25">
        <v>-2.7709728847332901E-6</v>
      </c>
      <c r="Q78" s="117">
        <v>-1.4744742857661901E-5</v>
      </c>
      <c r="R78" s="117">
        <v>1.08274345010687E-5</v>
      </c>
      <c r="S78" s="117">
        <v>-5.0968540676587E-6</v>
      </c>
      <c r="T78" s="117">
        <v>-3.08791874417377E-6</v>
      </c>
      <c r="U78" s="118">
        <v>-2.5173992491992602E-3</v>
      </c>
      <c r="V78" s="117">
        <v>7.8868983243567102E-6</v>
      </c>
      <c r="W78" s="117">
        <v>-9.11321474844728E-7</v>
      </c>
      <c r="X78" s="117">
        <v>-6.1041750405603301E-6</v>
      </c>
      <c r="Y78" s="117">
        <v>-1.4841107103524701E-6</v>
      </c>
      <c r="Z78" s="117">
        <v>1.37389183603748E-5</v>
      </c>
      <c r="AA78" s="117">
        <v>4.3001306942655697E-6</v>
      </c>
      <c r="AB78" s="117">
        <v>-8.6540358513707093E-6</v>
      </c>
      <c r="AC78" s="117">
        <v>2.1245094930849501E-5</v>
      </c>
      <c r="AD78" s="117">
        <v>-2.99339402025804E-6</v>
      </c>
      <c r="AE78" s="117">
        <v>1.9093396192151201E-5</v>
      </c>
      <c r="AF78" s="117">
        <v>-8.3481185634619E-6</v>
      </c>
      <c r="AG78" s="117">
        <v>7.0406486858999897E-6</v>
      </c>
      <c r="AH78" s="117">
        <v>-9.9738393416508402E-6</v>
      </c>
      <c r="AI78" s="117">
        <v>-1.89936191115294E-5</v>
      </c>
      <c r="AJ78" s="117">
        <v>4.3488004114836902E-6</v>
      </c>
      <c r="AK78" s="117">
        <v>1.4805914904302E-5</v>
      </c>
      <c r="AL78" s="117">
        <v>8.5455984517212005E-5</v>
      </c>
      <c r="AM78" s="117">
        <v>-4.7034056992450498E-7</v>
      </c>
      <c r="AN78" s="25">
        <v>0</v>
      </c>
      <c r="AO78" s="25">
        <v>0</v>
      </c>
      <c r="AP78" s="117">
        <v>-1.7797274988594601E-6</v>
      </c>
      <c r="AQ78" s="25">
        <v>0</v>
      </c>
      <c r="AR78" s="25">
        <v>0</v>
      </c>
      <c r="AS78" s="25">
        <v>0</v>
      </c>
      <c r="AT78" s="117">
        <v>8.79451518811836E-6</v>
      </c>
      <c r="AU78" s="25">
        <v>0</v>
      </c>
      <c r="AV78" s="25">
        <v>0</v>
      </c>
      <c r="AW78" s="117">
        <v>-1.02767590725214E-5</v>
      </c>
      <c r="AX78" s="117">
        <v>-6.8220338654645599E-6</v>
      </c>
      <c r="AY78" s="117">
        <v>9.0760858961691795E-6</v>
      </c>
      <c r="AZ78" s="117">
        <v>-5.2341365032764397E-5</v>
      </c>
      <c r="BA78" s="118">
        <v>1.79655538591186E-4</v>
      </c>
      <c r="BB78" s="25">
        <v>0</v>
      </c>
      <c r="BC78" s="117">
        <v>-9.1316959603817094E-5</v>
      </c>
      <c r="BD78" s="117">
        <v>1.65085620457297E-6</v>
      </c>
      <c r="BE78" s="25">
        <v>0</v>
      </c>
      <c r="BF78" s="117">
        <v>1.4920509963768401E-6</v>
      </c>
      <c r="BG78" s="117">
        <v>-2.32084270859631E-5</v>
      </c>
      <c r="BH78" s="25">
        <v>0</v>
      </c>
      <c r="BI78" s="25">
        <v>0</v>
      </c>
      <c r="BJ78" s="25">
        <v>0</v>
      </c>
      <c r="BK78" s="25">
        <v>0</v>
      </c>
      <c r="BL78" s="25">
        <v>0</v>
      </c>
      <c r="BM78" s="25">
        <v>0</v>
      </c>
      <c r="BN78" s="117">
        <v>8.1746911406418692E-6</v>
      </c>
      <c r="BO78" s="25">
        <v>0</v>
      </c>
      <c r="BP78" s="25">
        <v>0</v>
      </c>
      <c r="BQ78" s="25">
        <v>0</v>
      </c>
      <c r="BR78" s="25">
        <v>0</v>
      </c>
      <c r="BS78" s="25">
        <v>0</v>
      </c>
      <c r="BT78" s="117">
        <v>-1.29607735641959E-6</v>
      </c>
      <c r="BU78" s="117">
        <v>8.2340030445702104E-7</v>
      </c>
      <c r="BV78" s="117">
        <v>3.7216186462984E-5</v>
      </c>
      <c r="BW78" s="117">
        <v>1.21642647233126E-6</v>
      </c>
      <c r="BX78" s="117">
        <v>-2.8360044322252301E-7</v>
      </c>
      <c r="BY78" s="117">
        <v>-5.2677864103848304E-7</v>
      </c>
      <c r="BZ78" s="117">
        <v>2.08178395874531E-6</v>
      </c>
      <c r="CA78" s="117">
        <v>1.3563547986786301E-5</v>
      </c>
      <c r="CB78" s="117">
        <v>-2.47253631955792E-5</v>
      </c>
      <c r="CC78" s="117">
        <v>1.0212344837704901E-6</v>
      </c>
      <c r="CD78" s="117">
        <v>-4.3436804350100701E-5</v>
      </c>
      <c r="CE78" s="117">
        <v>3.5297567097434202E-5</v>
      </c>
      <c r="CF78" s="117">
        <v>-1.04680571028697E-5</v>
      </c>
      <c r="CG78" s="117">
        <v>-1.18842963034783E-5</v>
      </c>
      <c r="CH78" s="117">
        <v>4.5441656448523999E-5</v>
      </c>
      <c r="CI78" s="117">
        <v>-5.2776014795817601E-6</v>
      </c>
      <c r="CJ78" s="117">
        <v>1.17923909945019E-5</v>
      </c>
      <c r="CK78" s="117">
        <v>-1.3936370124676799E-5</v>
      </c>
      <c r="CL78" s="117">
        <v>-2.7502805111575199E-5</v>
      </c>
      <c r="CM78" s="118">
        <v>3.64891112727257E-4</v>
      </c>
      <c r="CN78" s="120">
        <v>-8.1111878847062307E-6</v>
      </c>
    </row>
    <row r="79" spans="2:92" s="12" customFormat="1" x14ac:dyDescent="0.25">
      <c r="F79" s="7"/>
      <c r="G79" s="205"/>
      <c r="H79" s="7" t="s">
        <v>35</v>
      </c>
      <c r="I79" s="22">
        <f>I20*I59</f>
        <v>0</v>
      </c>
      <c r="J79" s="23">
        <v>1.5199104177316399E-2</v>
      </c>
      <c r="L79" s="7" t="str">
        <f t="shared" si="5"/>
        <v>X</v>
      </c>
      <c r="M79" s="7" t="str">
        <f t="shared" si="3"/>
        <v>X</v>
      </c>
      <c r="N79" s="7" t="str">
        <v>age_Dem</v>
      </c>
      <c r="O79" s="128" t="s">
        <v>35</v>
      </c>
      <c r="P79" s="25">
        <v>-5.3580990055877198E-6</v>
      </c>
      <c r="Q79" s="117">
        <v>-2.5278051921526302E-6</v>
      </c>
      <c r="R79" s="25">
        <v>-1.3525545665191E-6</v>
      </c>
      <c r="S79" s="117">
        <v>-3.3484400282873402E-6</v>
      </c>
      <c r="T79" s="117">
        <v>-3.9552707667275499E-7</v>
      </c>
      <c r="U79" s="117">
        <v>-9.3896252759535995E-5</v>
      </c>
      <c r="V79" s="117">
        <v>-1.31614699945741E-6</v>
      </c>
      <c r="W79" s="117">
        <v>4.3418727027716404E-6</v>
      </c>
      <c r="X79" s="117">
        <v>5.3958113116848796E-6</v>
      </c>
      <c r="Y79" s="117">
        <v>-2.16718727220714E-6</v>
      </c>
      <c r="Z79" s="117">
        <v>1.7699548167513599E-6</v>
      </c>
      <c r="AA79" s="117">
        <v>6.7795937905089499E-6</v>
      </c>
      <c r="AB79" s="117">
        <v>3.3614967245589298E-6</v>
      </c>
      <c r="AC79" s="117">
        <v>-6.32290711323296E-7</v>
      </c>
      <c r="AD79" s="117">
        <v>-6.6813187841926302E-7</v>
      </c>
      <c r="AE79" s="117">
        <v>-5.4612000752386302E-6</v>
      </c>
      <c r="AF79" s="117">
        <v>-5.1753802076441905E-7</v>
      </c>
      <c r="AG79" s="117">
        <v>-1.4858172245154399E-6</v>
      </c>
      <c r="AH79" s="117">
        <v>5.3349019677507003E-6</v>
      </c>
      <c r="AI79" s="117">
        <v>7.23214805909817E-6</v>
      </c>
      <c r="AJ79" s="117">
        <v>-3.7038932235503799E-6</v>
      </c>
      <c r="AK79" s="117">
        <v>5.31256802792453E-7</v>
      </c>
      <c r="AL79" s="117">
        <v>8.3881314597338508E-6</v>
      </c>
      <c r="AM79" s="117">
        <v>3.2001104454036397E-7</v>
      </c>
      <c r="AN79" s="25">
        <v>0</v>
      </c>
      <c r="AO79" s="25">
        <v>0</v>
      </c>
      <c r="AP79" s="117">
        <v>-9.9143753826796703E-8</v>
      </c>
      <c r="AQ79" s="25">
        <v>0</v>
      </c>
      <c r="AR79" s="25">
        <v>0</v>
      </c>
      <c r="AS79" s="25">
        <v>0</v>
      </c>
      <c r="AT79" s="117">
        <v>7.4175375942707805E-7</v>
      </c>
      <c r="AU79" s="25">
        <v>0</v>
      </c>
      <c r="AV79" s="25">
        <v>0</v>
      </c>
      <c r="AW79" s="117">
        <v>-1.1088545994822801E-6</v>
      </c>
      <c r="AX79" s="117">
        <v>1.2955131078585599E-6</v>
      </c>
      <c r="AY79" s="117">
        <v>3.17327091596985E-6</v>
      </c>
      <c r="AZ79" s="117">
        <v>8.5498146338714503E-5</v>
      </c>
      <c r="BA79" s="117">
        <v>-1.0176591745283799E-5</v>
      </c>
      <c r="BB79" s="25">
        <v>0</v>
      </c>
      <c r="BC79" s="118">
        <v>-7.2193910247749199E-4</v>
      </c>
      <c r="BD79" s="117">
        <v>-8.2879331719563002E-6</v>
      </c>
      <c r="BE79" s="25">
        <v>0</v>
      </c>
      <c r="BF79" s="117">
        <v>2.0445864283816999E-6</v>
      </c>
      <c r="BG79" s="117">
        <v>1.9742542862974102E-5</v>
      </c>
      <c r="BH79" s="25">
        <v>0</v>
      </c>
      <c r="BI79" s="25">
        <v>0</v>
      </c>
      <c r="BJ79" s="25">
        <v>0</v>
      </c>
      <c r="BK79" s="25">
        <v>0</v>
      </c>
      <c r="BL79" s="25">
        <v>0</v>
      </c>
      <c r="BM79" s="25">
        <v>0</v>
      </c>
      <c r="BN79" s="117">
        <v>-2.5382440653839399E-6</v>
      </c>
      <c r="BO79" s="25">
        <v>0</v>
      </c>
      <c r="BP79" s="25">
        <v>0</v>
      </c>
      <c r="BQ79" s="25">
        <v>0</v>
      </c>
      <c r="BR79" s="25">
        <v>0</v>
      </c>
      <c r="BS79" s="25">
        <v>0</v>
      </c>
      <c r="BT79" s="117">
        <v>-8.1223145524117394E-8</v>
      </c>
      <c r="BU79" s="117">
        <v>-1.2031569887316099E-6</v>
      </c>
      <c r="BV79" s="117">
        <v>1.2164264723313599E-6</v>
      </c>
      <c r="BW79" s="117">
        <v>1.0389801039616499E-5</v>
      </c>
      <c r="BX79" s="117">
        <v>-2.20749884589956E-7</v>
      </c>
      <c r="BY79" s="117">
        <v>1.7715406254866399E-7</v>
      </c>
      <c r="BZ79" s="117">
        <v>4.4678619338429398E-7</v>
      </c>
      <c r="CA79" s="117">
        <v>3.2668401138974301E-6</v>
      </c>
      <c r="CB79" s="117">
        <v>1.4054164323858101E-5</v>
      </c>
      <c r="CC79" s="117">
        <v>-8.7193942628181095E-8</v>
      </c>
      <c r="CD79" s="117">
        <v>-1.7439070679054399E-6</v>
      </c>
      <c r="CE79" s="117">
        <v>2.8205359434422701E-5</v>
      </c>
      <c r="CF79" s="117">
        <v>-6.5270693093037396E-7</v>
      </c>
      <c r="CG79" s="117">
        <v>1.12738358763544E-5</v>
      </c>
      <c r="CH79" s="117">
        <v>3.4756942316039099E-7</v>
      </c>
      <c r="CI79" s="117">
        <v>-2.8218105434980499E-5</v>
      </c>
      <c r="CJ79" s="117">
        <v>3.3077814181379402E-5</v>
      </c>
      <c r="CK79" s="117">
        <v>4.82296345344189E-5</v>
      </c>
      <c r="CL79" s="117">
        <v>3.1081126304476097E-5</v>
      </c>
      <c r="CM79" s="117">
        <v>2.3430569576368499E-6</v>
      </c>
      <c r="CN79" s="120">
        <v>7.2848038520613204E-5</v>
      </c>
    </row>
    <row r="80" spans="2:92" s="12" customFormat="1" x14ac:dyDescent="0.25">
      <c r="F80" s="7"/>
      <c r="G80" s="205"/>
      <c r="H80" s="7" t="s">
        <v>149</v>
      </c>
      <c r="I80" s="22">
        <f>I43*I51</f>
        <v>0</v>
      </c>
      <c r="J80" s="23">
        <v>1.2696821144225099E-2</v>
      </c>
      <c r="L80" s="7" t="str">
        <f t="shared" si="5"/>
        <v>X</v>
      </c>
      <c r="M80" s="7" t="str">
        <f t="shared" si="3"/>
        <v>X</v>
      </c>
      <c r="N80" s="7" t="str">
        <v>DIBAge_Bli</v>
      </c>
      <c r="O80" s="128" t="s">
        <v>149</v>
      </c>
      <c r="P80" s="25">
        <v>2.0883659872406401E-9</v>
      </c>
      <c r="Q80" s="117">
        <v>-1.01023005252699E-7</v>
      </c>
      <c r="R80" s="25">
        <v>-4.7997702729967197E-6</v>
      </c>
      <c r="S80" s="117">
        <v>2.4483020636924798E-6</v>
      </c>
      <c r="T80" s="117">
        <v>-1.86440805064879E-6</v>
      </c>
      <c r="U80" s="117">
        <v>1.8115594540618501E-5</v>
      </c>
      <c r="V80" s="117">
        <v>-5.2924344322607799E-8</v>
      </c>
      <c r="W80" s="117">
        <v>-3.9799167014973601E-6</v>
      </c>
      <c r="X80" s="117">
        <v>3.7086639911814299E-7</v>
      </c>
      <c r="Y80" s="117">
        <v>-1.18256763423733E-7</v>
      </c>
      <c r="Z80" s="117">
        <v>-7.28402126667487E-6</v>
      </c>
      <c r="AA80" s="117">
        <v>-4.9499087559172498E-6</v>
      </c>
      <c r="AB80" s="117">
        <v>2.7195392023415699E-6</v>
      </c>
      <c r="AC80" s="117">
        <v>-8.2838035057352006E-6</v>
      </c>
      <c r="AD80" s="117">
        <v>2.8366241509531499E-6</v>
      </c>
      <c r="AE80" s="117">
        <v>2.4110034429943399E-6</v>
      </c>
      <c r="AF80" s="117">
        <v>-1.1112331291446599E-6</v>
      </c>
      <c r="AG80" s="117">
        <v>6.3069989525408402E-6</v>
      </c>
      <c r="AH80" s="117">
        <v>-1.4505016135819201E-6</v>
      </c>
      <c r="AI80" s="117">
        <v>1.1410722599233199E-6</v>
      </c>
      <c r="AJ80" s="117">
        <v>-7.4611806116728998E-6</v>
      </c>
      <c r="AK80" s="117">
        <v>6.0124655557758103E-6</v>
      </c>
      <c r="AL80" s="117">
        <v>-1.0446657847672799E-5</v>
      </c>
      <c r="AM80" s="117">
        <v>-1.3656470245082799E-6</v>
      </c>
      <c r="AN80" s="25">
        <v>0</v>
      </c>
      <c r="AO80" s="25">
        <v>0</v>
      </c>
      <c r="AP80" s="117">
        <v>-1.50997861242605E-5</v>
      </c>
      <c r="AQ80" s="25">
        <v>0</v>
      </c>
      <c r="AR80" s="25">
        <v>0</v>
      </c>
      <c r="AS80" s="25">
        <v>0</v>
      </c>
      <c r="AT80" s="117">
        <v>-5.9269090169766597E-7</v>
      </c>
      <c r="AU80" s="25">
        <v>0</v>
      </c>
      <c r="AV80" s="25">
        <v>0</v>
      </c>
      <c r="AW80" s="117">
        <v>-1.1188518436635901E-6</v>
      </c>
      <c r="AX80" s="117">
        <v>3.8938035433444702E-6</v>
      </c>
      <c r="AY80" s="117">
        <v>-5.45095476161367E-6</v>
      </c>
      <c r="AZ80" s="117">
        <v>-2.1013660080652201E-6</v>
      </c>
      <c r="BA80" s="117">
        <v>9.84762603863219E-6</v>
      </c>
      <c r="BB80" s="25">
        <v>0</v>
      </c>
      <c r="BC80" s="117">
        <v>1.36224538505452E-5</v>
      </c>
      <c r="BD80" s="117">
        <v>3.8843731128401503E-6</v>
      </c>
      <c r="BE80" s="25">
        <v>0</v>
      </c>
      <c r="BF80" s="117">
        <v>-2.4445430194579301E-6</v>
      </c>
      <c r="BG80" s="117">
        <v>-2.8040957804826998E-6</v>
      </c>
      <c r="BH80" s="25">
        <v>0</v>
      </c>
      <c r="BI80" s="25">
        <v>0</v>
      </c>
      <c r="BJ80" s="25">
        <v>0</v>
      </c>
      <c r="BK80" s="25">
        <v>0</v>
      </c>
      <c r="BL80" s="25">
        <v>0</v>
      </c>
      <c r="BM80" s="25">
        <v>0</v>
      </c>
      <c r="BN80" s="117">
        <v>-4.4424473259526203E-6</v>
      </c>
      <c r="BO80" s="25">
        <v>0</v>
      </c>
      <c r="BP80" s="25">
        <v>0</v>
      </c>
      <c r="BQ80" s="25">
        <v>0</v>
      </c>
      <c r="BR80" s="25">
        <v>0</v>
      </c>
      <c r="BS80" s="25">
        <v>0</v>
      </c>
      <c r="BT80" s="117">
        <v>9.8964407723325194E-8</v>
      </c>
      <c r="BU80" s="117">
        <v>6.5762599131317496E-8</v>
      </c>
      <c r="BV80" s="117">
        <v>-2.8360044322250898E-7</v>
      </c>
      <c r="BW80" s="117">
        <v>-2.2074988458994899E-7</v>
      </c>
      <c r="BX80" s="117">
        <v>7.3365128174194797E-6</v>
      </c>
      <c r="BY80" s="117">
        <v>2.30102903322983E-7</v>
      </c>
      <c r="BZ80" s="117">
        <v>-1.0539438093683801E-5</v>
      </c>
      <c r="CA80" s="117">
        <v>-2.1532781484045499E-8</v>
      </c>
      <c r="CB80" s="117">
        <v>-4.3237999163144399E-6</v>
      </c>
      <c r="CC80" s="117">
        <v>2.5005178849658701E-7</v>
      </c>
      <c r="CD80" s="117">
        <v>-4.7223400841544698E-6</v>
      </c>
      <c r="CE80" s="117">
        <v>-1.1689113705791699E-5</v>
      </c>
      <c r="CF80" s="117">
        <v>-1.89774996620537E-6</v>
      </c>
      <c r="CG80" s="117">
        <v>-5.5559991664489499E-6</v>
      </c>
      <c r="CH80" s="117">
        <v>-2.52759469678837E-6</v>
      </c>
      <c r="CI80" s="117">
        <v>-2.2014124130192499E-6</v>
      </c>
      <c r="CJ80" s="117">
        <v>-8.7673734001519299E-5</v>
      </c>
      <c r="CK80" s="117">
        <v>-8.31193236800229E-6</v>
      </c>
      <c r="CL80" s="117">
        <v>1.14337059363573E-5</v>
      </c>
      <c r="CM80" s="117">
        <v>6.1216563104744802E-6</v>
      </c>
      <c r="CN80" s="120">
        <v>1.20331945515055E-5</v>
      </c>
    </row>
    <row r="81" spans="2:92" s="12" customFormat="1" x14ac:dyDescent="0.25">
      <c r="F81" s="40"/>
      <c r="G81" s="205"/>
      <c r="H81" s="7" t="s">
        <v>150</v>
      </c>
      <c r="I81" s="22">
        <f>I33*I43</f>
        <v>0</v>
      </c>
      <c r="J81" s="23">
        <v>1.2572032583474E-2</v>
      </c>
      <c r="L81" s="7" t="str">
        <f t="shared" si="5"/>
        <v>X</v>
      </c>
      <c r="M81" s="7" t="str">
        <f t="shared" si="3"/>
        <v>X</v>
      </c>
      <c r="N81" s="7" t="str">
        <v>BP4_DIBAge</v>
      </c>
      <c r="O81" s="128" t="s">
        <v>150</v>
      </c>
      <c r="P81" s="25">
        <v>-3.1725557185330798E-7</v>
      </c>
      <c r="Q81" s="117">
        <v>-2.8543881305493001E-6</v>
      </c>
      <c r="R81" s="117">
        <v>-1.44614187211246E-6</v>
      </c>
      <c r="S81" s="117">
        <v>2.7020326250467098E-6</v>
      </c>
      <c r="T81" s="117">
        <v>7.1663625418883903E-6</v>
      </c>
      <c r="U81" s="117">
        <v>2.1460694912811499E-5</v>
      </c>
      <c r="V81" s="117">
        <v>-5.2107260703756801E-6</v>
      </c>
      <c r="W81" s="117">
        <v>-4.0956438465397398E-6</v>
      </c>
      <c r="X81" s="117">
        <v>5.4599410138925902E-6</v>
      </c>
      <c r="Y81" s="117">
        <v>3.0807811501260798E-6</v>
      </c>
      <c r="Z81" s="117">
        <v>8.9001006362715307E-6</v>
      </c>
      <c r="AA81" s="117">
        <v>1.8643236514987099E-6</v>
      </c>
      <c r="AB81" s="117">
        <v>5.8058028592870297E-7</v>
      </c>
      <c r="AC81" s="118">
        <v>-3.2184682503163598E-4</v>
      </c>
      <c r="AD81" s="117">
        <v>4.8370993487764899E-6</v>
      </c>
      <c r="AE81" s="117">
        <v>-1.77897602567774E-7</v>
      </c>
      <c r="AF81" s="117">
        <v>-7.5630597849126901E-6</v>
      </c>
      <c r="AG81" s="117">
        <v>9.0069271409081107E-6</v>
      </c>
      <c r="AH81" s="117">
        <v>8.6541816176942492E-6</v>
      </c>
      <c r="AI81" s="117">
        <v>1.5132693570325201E-5</v>
      </c>
      <c r="AJ81" s="117">
        <v>-1.8942700729229299E-6</v>
      </c>
      <c r="AK81" s="117">
        <v>-2.1238076501965099E-6</v>
      </c>
      <c r="AL81" s="117">
        <v>-3.88913103308147E-5</v>
      </c>
      <c r="AM81" s="117">
        <v>-2.2819312304628401E-6</v>
      </c>
      <c r="AN81" s="25">
        <v>0</v>
      </c>
      <c r="AO81" s="25">
        <v>0</v>
      </c>
      <c r="AP81" s="117">
        <v>4.7399186556327003E-6</v>
      </c>
      <c r="AQ81" s="25">
        <v>0</v>
      </c>
      <c r="AR81" s="25">
        <v>0</v>
      </c>
      <c r="AS81" s="25">
        <v>0</v>
      </c>
      <c r="AT81" s="117">
        <v>2.5032393080133398E-6</v>
      </c>
      <c r="AU81" s="25">
        <v>0</v>
      </c>
      <c r="AV81" s="25">
        <v>0</v>
      </c>
      <c r="AW81" s="117">
        <v>4.9892598712735201E-6</v>
      </c>
      <c r="AX81" s="117">
        <v>-1.4148041040081E-6</v>
      </c>
      <c r="AY81" s="117">
        <v>-2.94375270383401E-6</v>
      </c>
      <c r="AZ81" s="117">
        <v>1.22799948201404E-5</v>
      </c>
      <c r="BA81" s="117">
        <v>-2.3740488642757899E-5</v>
      </c>
      <c r="BB81" s="25">
        <v>0</v>
      </c>
      <c r="BC81" s="117">
        <v>-1.14288402363791E-5</v>
      </c>
      <c r="BD81" s="117">
        <v>-2.1615937432195002E-6</v>
      </c>
      <c r="BE81" s="25">
        <v>0</v>
      </c>
      <c r="BF81" s="117">
        <v>7.7632979712936793E-6</v>
      </c>
      <c r="BG81" s="117">
        <v>3.1731375966823801E-6</v>
      </c>
      <c r="BH81" s="25">
        <v>0</v>
      </c>
      <c r="BI81" s="25">
        <v>0</v>
      </c>
      <c r="BJ81" s="25">
        <v>0</v>
      </c>
      <c r="BK81" s="25">
        <v>0</v>
      </c>
      <c r="BL81" s="25">
        <v>0</v>
      </c>
      <c r="BM81" s="25">
        <v>0</v>
      </c>
      <c r="BN81" s="117">
        <v>-1.06963630365383E-6</v>
      </c>
      <c r="BO81" s="25">
        <v>0</v>
      </c>
      <c r="BP81" s="25">
        <v>0</v>
      </c>
      <c r="BQ81" s="25">
        <v>0</v>
      </c>
      <c r="BR81" s="25">
        <v>0</v>
      </c>
      <c r="BS81" s="25">
        <v>0</v>
      </c>
      <c r="BT81" s="117">
        <v>6.9498262608672801E-7</v>
      </c>
      <c r="BU81" s="117">
        <v>-2.0768024023953E-7</v>
      </c>
      <c r="BV81" s="117">
        <v>-5.2677864103849204E-7</v>
      </c>
      <c r="BW81" s="117">
        <v>1.7715406254860001E-7</v>
      </c>
      <c r="BX81" s="117">
        <v>2.3010290332297599E-7</v>
      </c>
      <c r="BY81" s="117">
        <v>2.0922448097580001E-5</v>
      </c>
      <c r="BZ81" s="117">
        <v>-6.1087517050766898E-6</v>
      </c>
      <c r="CA81" s="117">
        <v>4.9021124869157398E-6</v>
      </c>
      <c r="CB81" s="117">
        <v>-1.24494367012025E-6</v>
      </c>
      <c r="CC81" s="117">
        <v>8.8260259031534497E-7</v>
      </c>
      <c r="CD81" s="117">
        <v>2.5552449189925499E-5</v>
      </c>
      <c r="CE81" s="117">
        <v>3.4696115744673399E-6</v>
      </c>
      <c r="CF81" s="117">
        <v>-4.3009857341536197E-6</v>
      </c>
      <c r="CG81" s="117">
        <v>-2.5169951504231499E-6</v>
      </c>
      <c r="CH81" s="117">
        <v>-3.9239717710098697E-5</v>
      </c>
      <c r="CI81" s="117">
        <v>-3.3521236035411797E-5</v>
      </c>
      <c r="CJ81" s="117">
        <v>-2.2406756442855201E-6</v>
      </c>
      <c r="CK81" s="117">
        <v>-1.2952068168442E-5</v>
      </c>
      <c r="CL81" s="117">
        <v>-1.2140679976106301E-5</v>
      </c>
      <c r="CM81" s="117">
        <v>2.4942223449663801E-5</v>
      </c>
      <c r="CN81" s="120">
        <v>-6.7680118324105103E-6</v>
      </c>
    </row>
    <row r="82" spans="2:92" s="12" customFormat="1" x14ac:dyDescent="0.25">
      <c r="F82" s="40"/>
      <c r="G82" s="205"/>
      <c r="H82" s="7" t="s">
        <v>151</v>
      </c>
      <c r="I82" s="22">
        <f>I39*I69</f>
        <v>0</v>
      </c>
      <c r="J82" s="23">
        <v>0.32283643128324102</v>
      </c>
      <c r="L82" s="7" t="str">
        <f t="shared" si="5"/>
        <v>X</v>
      </c>
      <c r="M82" s="7" t="str">
        <f t="shared" si="3"/>
        <v>X</v>
      </c>
      <c r="N82" s="7" t="str">
        <v>HbA1C1_MVD</v>
      </c>
      <c r="O82" s="128" t="s">
        <v>151</v>
      </c>
      <c r="P82" s="25">
        <v>-8.6672581053879504E-6</v>
      </c>
      <c r="Q82" s="118">
        <v>-1.14588592690323E-4</v>
      </c>
      <c r="R82" s="25">
        <v>4.1397712692002497E-5</v>
      </c>
      <c r="S82" s="117">
        <v>-2.1531986549029201E-5</v>
      </c>
      <c r="T82" s="117">
        <v>1.08199062116136E-5</v>
      </c>
      <c r="U82" s="118">
        <v>1.2628485287079401E-4</v>
      </c>
      <c r="V82" s="118">
        <v>1.0347204292750101E-4</v>
      </c>
      <c r="W82" s="117">
        <v>-2.5926534308386E-5</v>
      </c>
      <c r="X82" s="117">
        <v>2.44395336605972E-5</v>
      </c>
      <c r="Y82" s="118">
        <v>1.16186303805157E-4</v>
      </c>
      <c r="Z82" s="117">
        <v>-7.4542207389035502E-5</v>
      </c>
      <c r="AA82" s="118">
        <v>-1.07025188969101E-4</v>
      </c>
      <c r="AB82" s="117">
        <v>-1.3482039366875201E-6</v>
      </c>
      <c r="AC82" s="118">
        <v>2.36086164451776E-4</v>
      </c>
      <c r="AD82" s="117">
        <v>-6.1557593089852993E-5</v>
      </c>
      <c r="AE82" s="117">
        <v>-5.3377868589673203E-5</v>
      </c>
      <c r="AF82" s="117">
        <v>6.9482880860229006E-5</v>
      </c>
      <c r="AG82" s="117">
        <v>-9.1521311663524802E-5</v>
      </c>
      <c r="AH82" s="118">
        <v>-1.2710055714053301E-4</v>
      </c>
      <c r="AI82" s="118">
        <v>-9.75218959380168E-4</v>
      </c>
      <c r="AJ82" s="117">
        <v>-1.72087688794373E-5</v>
      </c>
      <c r="AK82" s="118">
        <v>1.11993838801416E-4</v>
      </c>
      <c r="AL82" s="118">
        <v>-1.69240383803323E-4</v>
      </c>
      <c r="AM82" s="117">
        <v>4.9318744849782103E-8</v>
      </c>
      <c r="AN82" s="25">
        <v>0</v>
      </c>
      <c r="AO82" s="25">
        <v>0</v>
      </c>
      <c r="AP82" s="117">
        <v>-1.0580838237327999E-5</v>
      </c>
      <c r="AQ82" s="25">
        <v>0</v>
      </c>
      <c r="AR82" s="25">
        <v>0</v>
      </c>
      <c r="AS82" s="25">
        <v>0</v>
      </c>
      <c r="AT82" s="118">
        <v>-1.0687165472535299E-4</v>
      </c>
      <c r="AU82" s="25">
        <v>0</v>
      </c>
      <c r="AV82" s="25">
        <v>0</v>
      </c>
      <c r="AW82" s="117">
        <v>4.1785505314372601E-5</v>
      </c>
      <c r="AX82" s="118">
        <v>-8.7342939034945599E-4</v>
      </c>
      <c r="AY82" s="118">
        <v>1.74462944684777E-4</v>
      </c>
      <c r="AZ82" s="118">
        <v>-1.0883832521507499E-4</v>
      </c>
      <c r="BA82" s="118">
        <v>-4.75291688665112E-4</v>
      </c>
      <c r="BB82" s="25">
        <v>0</v>
      </c>
      <c r="BC82" s="117">
        <v>-7.9948973463048697E-5</v>
      </c>
      <c r="BD82" s="118">
        <v>-1.022293118551E-3</v>
      </c>
      <c r="BE82" s="25">
        <v>0</v>
      </c>
      <c r="BF82" s="117">
        <v>-4.1399367494106301E-5</v>
      </c>
      <c r="BG82" s="118">
        <v>-1.9012942212256001E-4</v>
      </c>
      <c r="BH82" s="25">
        <v>0</v>
      </c>
      <c r="BI82" s="25">
        <v>0</v>
      </c>
      <c r="BJ82" s="25">
        <v>0</v>
      </c>
      <c r="BK82" s="25">
        <v>0</v>
      </c>
      <c r="BL82" s="25">
        <v>0</v>
      </c>
      <c r="BM82" s="25">
        <v>0</v>
      </c>
      <c r="BN82" s="118">
        <v>-1.3121094489468101E-4</v>
      </c>
      <c r="BO82" s="25">
        <v>0</v>
      </c>
      <c r="BP82" s="25">
        <v>0</v>
      </c>
      <c r="BQ82" s="25">
        <v>0</v>
      </c>
      <c r="BR82" s="25">
        <v>0</v>
      </c>
      <c r="BS82" s="25">
        <v>0</v>
      </c>
      <c r="BT82" s="117">
        <v>3.5560772404149002E-6</v>
      </c>
      <c r="BU82" s="117">
        <v>1.55099836022825E-6</v>
      </c>
      <c r="BV82" s="117">
        <v>2.0817839587452498E-6</v>
      </c>
      <c r="BW82" s="117">
        <v>4.4678619338430599E-7</v>
      </c>
      <c r="BX82" s="117">
        <v>-1.0539438093684001E-5</v>
      </c>
      <c r="BY82" s="117">
        <v>-6.1087517050767296E-6</v>
      </c>
      <c r="BZ82" s="118">
        <v>2.6130977782880399E-3</v>
      </c>
      <c r="CA82" s="118">
        <v>-1.10999905506383E-4</v>
      </c>
      <c r="CB82" s="118">
        <v>3.0922857629432399E-4</v>
      </c>
      <c r="CC82" s="117">
        <v>2.7178767301733799E-6</v>
      </c>
      <c r="CD82" s="118">
        <v>-3.4146533814301202E-4</v>
      </c>
      <c r="CE82" s="118">
        <v>4.9386457110817095E-4</v>
      </c>
      <c r="CF82" s="118">
        <v>1.85492137486597E-4</v>
      </c>
      <c r="CG82" s="117">
        <v>9.1835813753846998E-5</v>
      </c>
      <c r="CH82" s="118">
        <v>3.34891695854405E-4</v>
      </c>
      <c r="CI82" s="118">
        <v>1.21388647883537E-3</v>
      </c>
      <c r="CJ82" s="118">
        <v>2.2168949671672099E-4</v>
      </c>
      <c r="CK82" s="118">
        <v>4.3226294618134301E-4</v>
      </c>
      <c r="CL82" s="118">
        <v>-1.89802365084783E-4</v>
      </c>
      <c r="CM82" s="117">
        <v>2.09597694654433E-6</v>
      </c>
      <c r="CN82" s="119">
        <v>6.07597085463369E-4</v>
      </c>
    </row>
    <row r="83" spans="2:92" s="12" customFormat="1" x14ac:dyDescent="0.25">
      <c r="F83" s="40"/>
      <c r="G83" s="205"/>
      <c r="H83" s="7" t="s">
        <v>152</v>
      </c>
      <c r="I83" s="22">
        <f>I26*I45</f>
        <v>0</v>
      </c>
      <c r="J83" s="23">
        <v>0.40074314252189702</v>
      </c>
      <c r="L83" s="7" t="str">
        <f t="shared" si="5"/>
        <v>X</v>
      </c>
      <c r="M83" s="7" t="str">
        <f t="shared" si="3"/>
        <v>X</v>
      </c>
      <c r="N83" s="7" t="str">
        <v>BMI2_AF</v>
      </c>
      <c r="O83" s="128" t="s">
        <v>152</v>
      </c>
      <c r="P83" s="25">
        <v>-9.3438151394006197E-6</v>
      </c>
      <c r="Q83" s="118">
        <v>-1.5353180525856501E-4</v>
      </c>
      <c r="R83" s="25">
        <v>4.8413790967689097E-5</v>
      </c>
      <c r="S83" s="118">
        <v>1.66255495445555E-4</v>
      </c>
      <c r="T83" s="118">
        <v>-1.50053870236818E-4</v>
      </c>
      <c r="U83" s="118">
        <v>-9.7322211488337098E-4</v>
      </c>
      <c r="V83" s="118">
        <v>-6.2541303756532001E-4</v>
      </c>
      <c r="W83" s="118">
        <v>-1.67062746040571E-4</v>
      </c>
      <c r="X83" s="117">
        <v>3.0305676120358999E-5</v>
      </c>
      <c r="Y83" s="118">
        <v>4.0776382769843101E-4</v>
      </c>
      <c r="Z83" s="118">
        <v>1.4596539447044599E-4</v>
      </c>
      <c r="AA83" s="117">
        <v>5.1259336924671802E-5</v>
      </c>
      <c r="AB83" s="118">
        <v>1.2095630595447801E-4</v>
      </c>
      <c r="AC83" s="118">
        <v>-1.43401909849292E-4</v>
      </c>
      <c r="AD83" s="117">
        <v>1.06469893010366E-5</v>
      </c>
      <c r="AE83" s="117">
        <v>4.6560943960375599E-5</v>
      </c>
      <c r="AF83" s="117">
        <v>6.0712690772030299E-5</v>
      </c>
      <c r="AG83" s="117">
        <v>-2.4291086416193102E-5</v>
      </c>
      <c r="AH83" s="118">
        <v>1.4335081706559101E-4</v>
      </c>
      <c r="AI83" s="118">
        <v>1.0811910412796E-4</v>
      </c>
      <c r="AJ83" s="118">
        <v>-1.07588286722544E-4</v>
      </c>
      <c r="AK83" s="117">
        <v>-3.9862815116560599E-5</v>
      </c>
      <c r="AL83" s="118">
        <v>5.1792315592133996E-4</v>
      </c>
      <c r="AM83" s="117">
        <v>8.0641167959264402E-6</v>
      </c>
      <c r="AN83" s="25">
        <v>0</v>
      </c>
      <c r="AO83" s="25">
        <v>0</v>
      </c>
      <c r="AP83" s="117">
        <v>-8.7050910695341596E-5</v>
      </c>
      <c r="AQ83" s="25">
        <v>0</v>
      </c>
      <c r="AR83" s="25">
        <v>0</v>
      </c>
      <c r="AS83" s="25">
        <v>0</v>
      </c>
      <c r="AT83" s="118">
        <v>-1.44479664689082E-4</v>
      </c>
      <c r="AU83" s="25">
        <v>0</v>
      </c>
      <c r="AV83" s="25">
        <v>0</v>
      </c>
      <c r="AW83" s="117">
        <v>-2.0416748764861798E-5</v>
      </c>
      <c r="AX83" s="117">
        <v>-8.66260186550575E-5</v>
      </c>
      <c r="AY83" s="118">
        <v>-1.8282594872005701E-4</v>
      </c>
      <c r="AZ83" s="118">
        <v>7.4155518435340502E-4</v>
      </c>
      <c r="BA83" s="118">
        <v>5.1755997671061702E-4</v>
      </c>
      <c r="BB83" s="25">
        <v>0</v>
      </c>
      <c r="BC83" s="118">
        <v>-1.7439469447779599E-4</v>
      </c>
      <c r="BD83" s="117">
        <v>2.8605043398198899E-6</v>
      </c>
      <c r="BE83" s="25">
        <v>0</v>
      </c>
      <c r="BF83" s="118">
        <v>-5.7147817758054504E-4</v>
      </c>
      <c r="BG83" s="117">
        <v>-2.14503801365545E-5</v>
      </c>
      <c r="BH83" s="25">
        <v>0</v>
      </c>
      <c r="BI83" s="25">
        <v>0</v>
      </c>
      <c r="BJ83" s="25">
        <v>0</v>
      </c>
      <c r="BK83" s="25">
        <v>0</v>
      </c>
      <c r="BL83" s="25">
        <v>0</v>
      </c>
      <c r="BM83" s="25">
        <v>0</v>
      </c>
      <c r="BN83" s="117">
        <v>-5.3264006703240702E-5</v>
      </c>
      <c r="BO83" s="25">
        <v>0</v>
      </c>
      <c r="BP83" s="25">
        <v>0</v>
      </c>
      <c r="BQ83" s="25">
        <v>0</v>
      </c>
      <c r="BR83" s="25">
        <v>0</v>
      </c>
      <c r="BS83" s="25">
        <v>0</v>
      </c>
      <c r="BT83" s="117">
        <v>-6.7403653376961601E-6</v>
      </c>
      <c r="BU83" s="117">
        <v>-1.0664670393242501E-5</v>
      </c>
      <c r="BV83" s="117">
        <v>1.3563547986786501E-5</v>
      </c>
      <c r="BW83" s="117">
        <v>3.2668401138982398E-6</v>
      </c>
      <c r="BX83" s="117">
        <v>-2.15327814842788E-8</v>
      </c>
      <c r="BY83" s="117">
        <v>4.90211248691565E-6</v>
      </c>
      <c r="BZ83" s="118">
        <v>-1.10999905506383E-4</v>
      </c>
      <c r="CA83" s="118">
        <v>4.4603034514681898E-3</v>
      </c>
      <c r="CB83" s="118">
        <v>1.5241147748467401E-4</v>
      </c>
      <c r="CC83" s="117">
        <v>-8.5884679151703008E-6</v>
      </c>
      <c r="CD83" s="118">
        <v>2.07321941713204E-4</v>
      </c>
      <c r="CE83" s="118">
        <v>1.9453875779302599E-4</v>
      </c>
      <c r="CF83" s="118">
        <v>4.6463238286491201E-4</v>
      </c>
      <c r="CG83" s="118">
        <v>-3.3978973952860601E-4</v>
      </c>
      <c r="CH83" s="118">
        <v>2.87725833149837E-4</v>
      </c>
      <c r="CI83" s="118">
        <v>7.82830428832974E-4</v>
      </c>
      <c r="CJ83" s="117">
        <v>7.1818904845845097E-5</v>
      </c>
      <c r="CK83" s="118">
        <v>5.4594320856029296E-4</v>
      </c>
      <c r="CL83" s="118">
        <v>4.6189504785647002E-4</v>
      </c>
      <c r="CM83" s="118">
        <v>-1.4576289869402999E-4</v>
      </c>
      <c r="CN83" s="120">
        <v>6.9168771690647404E-5</v>
      </c>
    </row>
    <row r="84" spans="2:92" s="12" customFormat="1" x14ac:dyDescent="0.25">
      <c r="F84" s="40"/>
      <c r="G84" s="205"/>
      <c r="H84" s="7" t="s">
        <v>384</v>
      </c>
      <c r="I84" s="22">
        <f>I22*I66</f>
        <v>0</v>
      </c>
      <c r="J84" s="23">
        <v>1.3335943498153</v>
      </c>
      <c r="L84" s="7" t="str">
        <f t="shared" ref="L84:L96" si="6">IF(H84=O84,"X","")</f>
        <v>X</v>
      </c>
      <c r="M84" s="7" t="str">
        <f t="shared" si="3"/>
        <v>X</v>
      </c>
      <c r="N84" s="7" t="str">
        <v>IMD3_LD</v>
      </c>
      <c r="O84" s="128" t="s">
        <v>384</v>
      </c>
      <c r="P84" s="25">
        <v>1.4203177671144699E-5</v>
      </c>
      <c r="Q84" s="117">
        <v>1.5665570983319999E-5</v>
      </c>
      <c r="R84" s="118">
        <v>-4.5835581186843497E-4</v>
      </c>
      <c r="S84" s="117">
        <v>-5.0507649289304101E-5</v>
      </c>
      <c r="T84" s="118">
        <v>-1.3973688557629701E-4</v>
      </c>
      <c r="U84" s="118">
        <v>1.71777370613586E-3</v>
      </c>
      <c r="V84" s="118">
        <v>1.18620778003799E-4</v>
      </c>
      <c r="W84" s="118">
        <v>-5.78536668172729E-4</v>
      </c>
      <c r="X84" s="118">
        <v>-1.6452462972005099E-4</v>
      </c>
      <c r="Y84" s="118">
        <v>3.4132425722906601E-4</v>
      </c>
      <c r="Z84" s="117">
        <v>-9.4222963474447001E-5</v>
      </c>
      <c r="AA84" s="118">
        <v>2.1826352501129001E-4</v>
      </c>
      <c r="AB84" s="118">
        <v>-2.08445749290207E-4</v>
      </c>
      <c r="AC84" s="118">
        <v>-1.48952158492251E-4</v>
      </c>
      <c r="AD84" s="118">
        <v>4.2386787162364601E-4</v>
      </c>
      <c r="AE84" s="117">
        <v>-1.0002238482242501E-5</v>
      </c>
      <c r="AF84" s="118">
        <v>2.2821915792172801E-4</v>
      </c>
      <c r="AG84" s="118">
        <v>2.9749650067438201E-4</v>
      </c>
      <c r="AH84" s="118">
        <v>1.82584886932265E-4</v>
      </c>
      <c r="AI84" s="117">
        <v>6.9270732367391103E-5</v>
      </c>
      <c r="AJ84" s="118">
        <v>2.05696686921484E-4</v>
      </c>
      <c r="AK84" s="118">
        <v>-1.08699906254777E-4</v>
      </c>
      <c r="AL84" s="118">
        <v>-5.4525446236456201E-4</v>
      </c>
      <c r="AM84" s="117">
        <v>8.8142047683863992E-6</v>
      </c>
      <c r="AN84" s="25">
        <v>0</v>
      </c>
      <c r="AO84" s="25">
        <v>0</v>
      </c>
      <c r="AP84" s="118">
        <v>-5.0145345186723602E-4</v>
      </c>
      <c r="AQ84" s="25">
        <v>0</v>
      </c>
      <c r="AR84" s="25">
        <v>0</v>
      </c>
      <c r="AS84" s="25">
        <v>0</v>
      </c>
      <c r="AT84" s="117">
        <v>-9.2466203206197602E-5</v>
      </c>
      <c r="AU84" s="25">
        <v>0</v>
      </c>
      <c r="AV84" s="25">
        <v>0</v>
      </c>
      <c r="AW84" s="117">
        <v>-3.3833199638473802E-5</v>
      </c>
      <c r="AX84" s="118">
        <v>-1.7856109308967601E-4</v>
      </c>
      <c r="AY84" s="118">
        <v>2.8878131379954901E-4</v>
      </c>
      <c r="AZ84" s="118">
        <v>-3.0188344028491999E-3</v>
      </c>
      <c r="BA84" s="118">
        <v>1.03025222848492E-3</v>
      </c>
      <c r="BB84" s="25">
        <v>0</v>
      </c>
      <c r="BC84" s="118">
        <v>-1.1907300180638101E-3</v>
      </c>
      <c r="BD84" s="118">
        <v>-2.3117547645847399E-4</v>
      </c>
      <c r="BE84" s="25">
        <v>0</v>
      </c>
      <c r="BF84" s="118">
        <v>2.27314086976031E-4</v>
      </c>
      <c r="BG84" s="118">
        <v>1.5401903384514701E-4</v>
      </c>
      <c r="BH84" s="25">
        <v>0</v>
      </c>
      <c r="BI84" s="25">
        <v>0</v>
      </c>
      <c r="BJ84" s="25">
        <v>0</v>
      </c>
      <c r="BK84" s="25">
        <v>0</v>
      </c>
      <c r="BL84" s="25">
        <v>0</v>
      </c>
      <c r="BM84" s="25">
        <v>0</v>
      </c>
      <c r="BN84" s="118">
        <v>3.5002799097943701E-4</v>
      </c>
      <c r="BO84" s="25">
        <v>0</v>
      </c>
      <c r="BP84" s="25">
        <v>0</v>
      </c>
      <c r="BQ84" s="25">
        <v>0</v>
      </c>
      <c r="BR84" s="25">
        <v>0</v>
      </c>
      <c r="BS84" s="25">
        <v>0</v>
      </c>
      <c r="BT84" s="117">
        <v>1.00682307320269E-5</v>
      </c>
      <c r="BU84" s="117">
        <v>3.7122249493099697E-5</v>
      </c>
      <c r="BV84" s="117">
        <v>-2.47253631955792E-5</v>
      </c>
      <c r="BW84" s="117">
        <v>1.4054164323857199E-5</v>
      </c>
      <c r="BX84" s="117">
        <v>-4.3237999163143696E-6</v>
      </c>
      <c r="BY84" s="117">
        <v>-1.2449436701199301E-6</v>
      </c>
      <c r="BZ84" s="118">
        <v>3.0922857629432301E-4</v>
      </c>
      <c r="CA84" s="118">
        <v>1.5241147748467501E-4</v>
      </c>
      <c r="CB84" s="118">
        <v>2.7624529114141799E-2</v>
      </c>
      <c r="CC84" s="117">
        <v>2.8155968757494302E-6</v>
      </c>
      <c r="CD84" s="118">
        <v>5.0005952371434399E-4</v>
      </c>
      <c r="CE84" s="118">
        <v>-6.21556343630391E-3</v>
      </c>
      <c r="CF84" s="118">
        <v>3.2207738323626899E-4</v>
      </c>
      <c r="CG84" s="118">
        <v>5.6501428694488904E-4</v>
      </c>
      <c r="CH84" s="118">
        <v>7.26597111935759E-4</v>
      </c>
      <c r="CI84" s="118">
        <v>1.3060364345524799E-3</v>
      </c>
      <c r="CJ84" s="118">
        <v>6.7276989279261201E-4</v>
      </c>
      <c r="CK84" s="118">
        <v>7.0051456204935504E-4</v>
      </c>
      <c r="CL84" s="118">
        <v>1.3033102478746401E-3</v>
      </c>
      <c r="CM84" s="118">
        <v>2.3077539083667299E-4</v>
      </c>
      <c r="CN84" s="119">
        <v>8.1135242885049396E-4</v>
      </c>
    </row>
    <row r="85" spans="2:92" s="12" customFormat="1" x14ac:dyDescent="0.25">
      <c r="F85" s="40"/>
      <c r="G85" s="205"/>
      <c r="H85" s="7" t="s">
        <v>153</v>
      </c>
      <c r="I85" s="22">
        <f>I43*I49</f>
        <v>0</v>
      </c>
      <c r="J85" s="23">
        <v>1.8723515465790399E-2</v>
      </c>
      <c r="L85" s="7" t="str">
        <f t="shared" si="6"/>
        <v>X</v>
      </c>
      <c r="M85" s="7" t="str">
        <f t="shared" ref="M85:M96" si="7">IF(N85=O85,"X","")</f>
        <v>X</v>
      </c>
      <c r="N85" s="7" t="str">
        <v>DIBAge_Ano</v>
      </c>
      <c r="O85" s="128" t="s">
        <v>153</v>
      </c>
      <c r="P85" s="25">
        <v>3.3619202913503102E-7</v>
      </c>
      <c r="Q85" s="117">
        <v>-1.69680464544796E-5</v>
      </c>
      <c r="R85" s="117">
        <v>2.19493591373942E-6</v>
      </c>
      <c r="S85" s="117">
        <v>2.3600098903397402E-6</v>
      </c>
      <c r="T85" s="117">
        <v>7.8525422110377096E-6</v>
      </c>
      <c r="U85" s="117">
        <v>-8.76311374697404E-5</v>
      </c>
      <c r="V85" s="117">
        <v>1.02952232626515E-5</v>
      </c>
      <c r="W85" s="117">
        <v>-3.0488109826090402E-6</v>
      </c>
      <c r="X85" s="117">
        <v>-1.03793540755682E-6</v>
      </c>
      <c r="Y85" s="117">
        <v>-8.5652102379571806E-6</v>
      </c>
      <c r="Z85" s="117">
        <v>9.7605799081434304E-6</v>
      </c>
      <c r="AA85" s="117">
        <v>-5.5376658163586304E-6</v>
      </c>
      <c r="AB85" s="117">
        <v>6.7179790456706197E-6</v>
      </c>
      <c r="AC85" s="117">
        <v>-7.2184309712959296E-6</v>
      </c>
      <c r="AD85" s="117">
        <v>-1.9136506579516399E-6</v>
      </c>
      <c r="AE85" s="117">
        <v>4.9324052818426601E-6</v>
      </c>
      <c r="AF85" s="117">
        <v>3.01192983476867E-6</v>
      </c>
      <c r="AG85" s="117">
        <v>-1.9323955325812499E-6</v>
      </c>
      <c r="AH85" s="117">
        <v>2.0301374860757998E-6</v>
      </c>
      <c r="AI85" s="117">
        <v>-7.80600552641635E-6</v>
      </c>
      <c r="AJ85" s="117">
        <v>-1.7616333699401799E-6</v>
      </c>
      <c r="AK85" s="117">
        <v>6.3713340016766399E-6</v>
      </c>
      <c r="AL85" s="117">
        <v>-1.58547342264101E-5</v>
      </c>
      <c r="AM85" s="117">
        <v>-1.3930532634510599E-6</v>
      </c>
      <c r="AN85" s="25">
        <v>0</v>
      </c>
      <c r="AO85" s="25">
        <v>0</v>
      </c>
      <c r="AP85" s="117">
        <v>-1.1264352074010001E-5</v>
      </c>
      <c r="AQ85" s="25">
        <v>0</v>
      </c>
      <c r="AR85" s="25">
        <v>0</v>
      </c>
      <c r="AS85" s="25">
        <v>0</v>
      </c>
      <c r="AT85" s="117">
        <v>-2.9594132179608499E-7</v>
      </c>
      <c r="AU85" s="25">
        <v>0</v>
      </c>
      <c r="AV85" s="25">
        <v>0</v>
      </c>
      <c r="AW85" s="117">
        <v>-7.1657320598558702E-6</v>
      </c>
      <c r="AX85" s="117">
        <v>6.9613937949261404E-7</v>
      </c>
      <c r="AY85" s="117">
        <v>1.6336148817534001E-5</v>
      </c>
      <c r="AZ85" s="117">
        <v>7.3182476474097702E-6</v>
      </c>
      <c r="BA85" s="117">
        <v>1.8540947861576899E-5</v>
      </c>
      <c r="BB85" s="25">
        <v>0</v>
      </c>
      <c r="BC85" s="117">
        <v>2.1952004653236598E-6</v>
      </c>
      <c r="BD85" s="117">
        <v>-2.45358216708257E-5</v>
      </c>
      <c r="BE85" s="25">
        <v>0</v>
      </c>
      <c r="BF85" s="117">
        <v>5.0465933087899403E-6</v>
      </c>
      <c r="BG85" s="117">
        <v>-8.29016011670034E-6</v>
      </c>
      <c r="BH85" s="25">
        <v>0</v>
      </c>
      <c r="BI85" s="25">
        <v>0</v>
      </c>
      <c r="BJ85" s="25">
        <v>0</v>
      </c>
      <c r="BK85" s="25">
        <v>0</v>
      </c>
      <c r="BL85" s="25">
        <v>0</v>
      </c>
      <c r="BM85" s="25">
        <v>0</v>
      </c>
      <c r="BN85" s="117">
        <v>-7.6474772175704596E-6</v>
      </c>
      <c r="BO85" s="25">
        <v>0</v>
      </c>
      <c r="BP85" s="25">
        <v>0</v>
      </c>
      <c r="BQ85" s="25">
        <v>0</v>
      </c>
      <c r="BR85" s="25">
        <v>0</v>
      </c>
      <c r="BS85" s="25">
        <v>0</v>
      </c>
      <c r="BT85" s="117">
        <v>1.7784039491696E-7</v>
      </c>
      <c r="BU85" s="117">
        <v>-2.1208586294510699E-7</v>
      </c>
      <c r="BV85" s="117">
        <v>1.0212344837705199E-6</v>
      </c>
      <c r="BW85" s="117">
        <v>-8.7193942628279205E-8</v>
      </c>
      <c r="BX85" s="117">
        <v>2.5005178849659003E-7</v>
      </c>
      <c r="BY85" s="117">
        <v>8.82602590315333E-7</v>
      </c>
      <c r="BZ85" s="117">
        <v>2.71787673017297E-6</v>
      </c>
      <c r="CA85" s="117">
        <v>-8.5884679151699705E-6</v>
      </c>
      <c r="CB85" s="117">
        <v>2.8155968757485802E-6</v>
      </c>
      <c r="CC85" s="117">
        <v>2.6377583103314899E-5</v>
      </c>
      <c r="CD85" s="117">
        <v>-1.48894924607826E-5</v>
      </c>
      <c r="CE85" s="117">
        <v>-1.4750282842334501E-6</v>
      </c>
      <c r="CF85" s="118">
        <v>-5.52163769417564E-4</v>
      </c>
      <c r="CG85" s="117">
        <v>1.20456531402705E-5</v>
      </c>
      <c r="CH85" s="117">
        <v>2.39868296074588E-5</v>
      </c>
      <c r="CI85" s="117">
        <v>-4.64271882674427E-6</v>
      </c>
      <c r="CJ85" s="117">
        <v>4.8957949007214996E-6</v>
      </c>
      <c r="CK85" s="117">
        <v>-1.2999475189027399E-5</v>
      </c>
      <c r="CL85" s="117">
        <v>-1.7887292306353001E-5</v>
      </c>
      <c r="CM85" s="117">
        <v>5.11338296227825E-5</v>
      </c>
      <c r="CN85" s="120">
        <v>2.6595421332322301E-5</v>
      </c>
    </row>
    <row r="86" spans="2:92" s="12" customFormat="1" x14ac:dyDescent="0.25">
      <c r="F86" s="40"/>
      <c r="G86" s="205"/>
      <c r="H86" s="7" t="s">
        <v>154</v>
      </c>
      <c r="I86" s="22">
        <f>I41*I48</f>
        <v>0</v>
      </c>
      <c r="J86" s="23">
        <v>1.0097460078967599</v>
      </c>
      <c r="L86" s="7" t="str">
        <f t="shared" si="6"/>
        <v>X</v>
      </c>
      <c r="M86" s="7" t="str">
        <f t="shared" si="7"/>
        <v>X</v>
      </c>
      <c r="N86" s="7" t="str">
        <v>HbA1C3_Amp</v>
      </c>
      <c r="O86" s="128" t="s">
        <v>154</v>
      </c>
      <c r="P86" s="25">
        <v>1.89600486316027E-5</v>
      </c>
      <c r="Q86" s="118">
        <v>-2.7837471976166798E-4</v>
      </c>
      <c r="R86" s="118">
        <v>4.8035983096267999E-4</v>
      </c>
      <c r="S86" s="117">
        <v>-2.2704816907636298E-6</v>
      </c>
      <c r="T86" s="118">
        <v>-4.5828321553329399E-4</v>
      </c>
      <c r="U86" s="118">
        <v>2.2804756015708601E-3</v>
      </c>
      <c r="V86" s="118">
        <v>1.03041350352815E-4</v>
      </c>
      <c r="W86" s="118">
        <v>-2.1085821538029199E-4</v>
      </c>
      <c r="X86" s="118">
        <v>3.3297571013576102E-4</v>
      </c>
      <c r="Y86" s="118">
        <v>3.5159864935739999E-4</v>
      </c>
      <c r="Z86" s="118">
        <v>-1.23589392061715E-4</v>
      </c>
      <c r="AA86" s="118">
        <v>1.2073692929879E-4</v>
      </c>
      <c r="AB86" s="118">
        <v>-2.94915276093159E-4</v>
      </c>
      <c r="AC86" s="118">
        <v>-5.2190624433989905E-4</v>
      </c>
      <c r="AD86" s="117">
        <v>-6.4979671019453194E-5</v>
      </c>
      <c r="AE86" s="118">
        <v>-3.17374103951232E-4</v>
      </c>
      <c r="AF86" s="118">
        <v>-1.01589898052884E-4</v>
      </c>
      <c r="AG86" s="118">
        <v>6.0184289533609596E-4</v>
      </c>
      <c r="AH86" s="118">
        <v>-2.3993004928382801E-4</v>
      </c>
      <c r="AI86" s="118">
        <v>2.6733098336649498E-4</v>
      </c>
      <c r="AJ86" s="117">
        <v>-3.5894356582404201E-5</v>
      </c>
      <c r="AK86" s="118">
        <v>-5.8004423676844496E-4</v>
      </c>
      <c r="AL86" s="118">
        <v>-3.14481731083993E-3</v>
      </c>
      <c r="AM86" s="117">
        <v>-9.0505194703771004E-6</v>
      </c>
      <c r="AN86" s="25">
        <v>0</v>
      </c>
      <c r="AO86" s="25">
        <v>0</v>
      </c>
      <c r="AP86" s="117">
        <v>-9.5906467155240096E-5</v>
      </c>
      <c r="AQ86" s="25">
        <v>0</v>
      </c>
      <c r="AR86" s="25">
        <v>0</v>
      </c>
      <c r="AS86" s="25">
        <v>0</v>
      </c>
      <c r="AT86" s="117">
        <v>8.0919410566690904E-5</v>
      </c>
      <c r="AU86" s="25">
        <v>0</v>
      </c>
      <c r="AV86" s="25">
        <v>0</v>
      </c>
      <c r="AW86" s="118">
        <v>1.99086148869878E-4</v>
      </c>
      <c r="AX86" s="118">
        <v>-3.8802073264961799E-4</v>
      </c>
      <c r="AY86" s="118">
        <v>4.2851367525756698E-4</v>
      </c>
      <c r="AZ86" s="118">
        <v>9.5585394626530699E-4</v>
      </c>
      <c r="BA86" s="118">
        <v>3.1470898594696803E-4</v>
      </c>
      <c r="BB86" s="25">
        <v>0</v>
      </c>
      <c r="BC86" s="117">
        <v>-5.76008396029936E-5</v>
      </c>
      <c r="BD86" s="118">
        <v>-3.6221392158703001E-4</v>
      </c>
      <c r="BE86" s="25">
        <v>0</v>
      </c>
      <c r="BF86" s="118">
        <v>-2.7041263461939597E-4</v>
      </c>
      <c r="BG86" s="118">
        <v>-3.5037580743275601E-4</v>
      </c>
      <c r="BH86" s="25">
        <v>0</v>
      </c>
      <c r="BI86" s="25">
        <v>0</v>
      </c>
      <c r="BJ86" s="25">
        <v>0</v>
      </c>
      <c r="BK86" s="25">
        <v>0</v>
      </c>
      <c r="BL86" s="25">
        <v>0</v>
      </c>
      <c r="BM86" s="25">
        <v>0</v>
      </c>
      <c r="BN86" s="118">
        <v>-1.5305098875871299E-4</v>
      </c>
      <c r="BO86" s="25">
        <v>0</v>
      </c>
      <c r="BP86" s="25">
        <v>0</v>
      </c>
      <c r="BQ86" s="25">
        <v>0</v>
      </c>
      <c r="BR86" s="25">
        <v>0</v>
      </c>
      <c r="BS86" s="25">
        <v>0</v>
      </c>
      <c r="BT86" s="117">
        <v>4.7484794020533298E-5</v>
      </c>
      <c r="BU86" s="117">
        <v>-1.0998815743116301E-5</v>
      </c>
      <c r="BV86" s="117">
        <v>-4.3436804350100599E-5</v>
      </c>
      <c r="BW86" s="117">
        <v>-1.7439070679053201E-6</v>
      </c>
      <c r="BX86" s="117">
        <v>-4.72234008415484E-6</v>
      </c>
      <c r="BY86" s="117">
        <v>2.55524491899254E-5</v>
      </c>
      <c r="BZ86" s="118">
        <v>-3.4146533814301202E-4</v>
      </c>
      <c r="CA86" s="118">
        <v>2.0732194171320801E-4</v>
      </c>
      <c r="CB86" s="118">
        <v>5.0005952371434605E-4</v>
      </c>
      <c r="CC86" s="117">
        <v>-1.48894924607824E-5</v>
      </c>
      <c r="CD86" s="118">
        <v>2.7328397166201002E-2</v>
      </c>
      <c r="CE86" s="118">
        <v>1.8608157153015E-4</v>
      </c>
      <c r="CF86" s="118">
        <v>7.56176835355892E-4</v>
      </c>
      <c r="CG86" s="118">
        <v>-3.5864545260207099E-4</v>
      </c>
      <c r="CH86" s="118">
        <v>-2.19946812780231E-2</v>
      </c>
      <c r="CI86" s="118">
        <v>3.4035961030322699E-4</v>
      </c>
      <c r="CJ86" s="118">
        <v>1.92880122463878E-4</v>
      </c>
      <c r="CK86" s="118">
        <v>-4.6714818545857099E-4</v>
      </c>
      <c r="CL86" s="118">
        <v>-3.6682836339998798E-4</v>
      </c>
      <c r="CM86" s="118">
        <v>1.5534640702024401E-4</v>
      </c>
      <c r="CN86" s="119">
        <v>5.4127990374393795E-4</v>
      </c>
    </row>
    <row r="87" spans="2:92" s="12" customFormat="1" x14ac:dyDescent="0.25">
      <c r="F87" s="40"/>
      <c r="G87" s="205"/>
      <c r="H87" s="7" t="s">
        <v>155</v>
      </c>
      <c r="I87" s="22">
        <f>I61*I73</f>
        <v>0</v>
      </c>
      <c r="J87" s="23">
        <v>0.74691912124988802</v>
      </c>
      <c r="L87" s="7" t="str">
        <f t="shared" si="6"/>
        <v>X</v>
      </c>
      <c r="M87" s="7" t="str">
        <f t="shared" si="7"/>
        <v>X</v>
      </c>
      <c r="N87" s="7" t="str">
        <v>HeL_Sch</v>
      </c>
      <c r="O87" s="128" t="s">
        <v>155</v>
      </c>
      <c r="P87" s="25">
        <v>-2.3395750750788599E-5</v>
      </c>
      <c r="Q87" s="117">
        <v>-3.6237942325636703E-5</v>
      </c>
      <c r="R87" s="118">
        <v>-2.3095422081684399E-4</v>
      </c>
      <c r="S87" s="118">
        <v>-4.4281612518815602E-4</v>
      </c>
      <c r="T87" s="118">
        <v>7.4357282425667698E-4</v>
      </c>
      <c r="U87" s="118">
        <v>-2.30051205901335E-3</v>
      </c>
      <c r="V87" s="118">
        <v>-2.8333218370385401E-4</v>
      </c>
      <c r="W87" s="118">
        <v>5.4444706003678499E-4</v>
      </c>
      <c r="X87" s="118">
        <v>-2.04021034729485E-4</v>
      </c>
      <c r="Y87" s="118">
        <v>-2.5940347309007E-4</v>
      </c>
      <c r="Z87" s="118">
        <v>3.2438067454838702E-4</v>
      </c>
      <c r="AA87" s="118">
        <v>5.5866511438031996E-4</v>
      </c>
      <c r="AB87" s="118">
        <v>-2.1030309360559499E-4</v>
      </c>
      <c r="AC87" s="117">
        <v>8.5405819938557493E-5</v>
      </c>
      <c r="AD87" s="117">
        <v>9.6074625643031904E-5</v>
      </c>
      <c r="AE87" s="118">
        <v>-4.7988030854326003E-4</v>
      </c>
      <c r="AF87" s="117">
        <v>3.3397078452057397E-5</v>
      </c>
      <c r="AG87" s="118">
        <v>1.55227737921509E-4</v>
      </c>
      <c r="AH87" s="118">
        <v>3.2579546888371298E-4</v>
      </c>
      <c r="AI87" s="118">
        <v>4.8179612834330597E-4</v>
      </c>
      <c r="AJ87" s="118">
        <v>-1.55270322839631E-4</v>
      </c>
      <c r="AK87" s="117">
        <v>-1.85731666061425E-5</v>
      </c>
      <c r="AL87" s="117">
        <v>-1.8337161139991201E-6</v>
      </c>
      <c r="AM87" s="117">
        <v>8.5879348011612792E-6</v>
      </c>
      <c r="AN87" s="25">
        <v>0</v>
      </c>
      <c r="AO87" s="25">
        <v>0</v>
      </c>
      <c r="AP87" s="118">
        <v>-6.2878273260098198E-4</v>
      </c>
      <c r="AQ87" s="25">
        <v>0</v>
      </c>
      <c r="AR87" s="25">
        <v>0</v>
      </c>
      <c r="AS87" s="25">
        <v>0</v>
      </c>
      <c r="AT87" s="117">
        <v>-5.0193044966201903E-5</v>
      </c>
      <c r="AU87" s="25">
        <v>0</v>
      </c>
      <c r="AV87" s="25">
        <v>0</v>
      </c>
      <c r="AW87" s="117">
        <v>-1.84077184971352E-5</v>
      </c>
      <c r="AX87" s="117">
        <v>-9.04592979012663E-5</v>
      </c>
      <c r="AY87" s="118">
        <v>6.6352893497174904E-4</v>
      </c>
      <c r="AZ87" s="118">
        <v>-4.4230957862624702E-3</v>
      </c>
      <c r="BA87" s="118">
        <v>-6.7263171096124097E-4</v>
      </c>
      <c r="BB87" s="25">
        <v>0</v>
      </c>
      <c r="BC87" s="118">
        <v>-2.46122261879565E-3</v>
      </c>
      <c r="BD87" s="118">
        <v>4.1691872186175799E-4</v>
      </c>
      <c r="BE87" s="25">
        <v>0</v>
      </c>
      <c r="BF87" s="118">
        <v>2.3173985290783199E-4</v>
      </c>
      <c r="BG87" s="117">
        <v>-8.5860493541688605E-5</v>
      </c>
      <c r="BH87" s="25">
        <v>0</v>
      </c>
      <c r="BI87" s="25">
        <v>0</v>
      </c>
      <c r="BJ87" s="25">
        <v>0</v>
      </c>
      <c r="BK87" s="25">
        <v>0</v>
      </c>
      <c r="BL87" s="25">
        <v>0</v>
      </c>
      <c r="BM87" s="25">
        <v>0</v>
      </c>
      <c r="BN87" s="118">
        <v>-2.0615067229439E-4</v>
      </c>
      <c r="BO87" s="25">
        <v>0</v>
      </c>
      <c r="BP87" s="25">
        <v>0</v>
      </c>
      <c r="BQ87" s="25">
        <v>0</v>
      </c>
      <c r="BR87" s="25">
        <v>0</v>
      </c>
      <c r="BS87" s="25">
        <v>0</v>
      </c>
      <c r="BT87" s="117">
        <v>-1.20229965893017E-6</v>
      </c>
      <c r="BU87" s="117">
        <v>5.9519686299163303E-5</v>
      </c>
      <c r="BV87" s="117">
        <v>3.52975670974341E-5</v>
      </c>
      <c r="BW87" s="117">
        <v>2.82053594344216E-5</v>
      </c>
      <c r="BX87" s="117">
        <v>-1.1689113705791499E-5</v>
      </c>
      <c r="BY87" s="117">
        <v>3.4696115744676101E-6</v>
      </c>
      <c r="BZ87" s="118">
        <v>4.93864571108169E-4</v>
      </c>
      <c r="CA87" s="118">
        <v>1.9453875779302301E-4</v>
      </c>
      <c r="CB87" s="118">
        <v>-6.2155634363038996E-3</v>
      </c>
      <c r="CC87" s="117">
        <v>-1.47502828423431E-6</v>
      </c>
      <c r="CD87" s="118">
        <v>1.8608157153015599E-4</v>
      </c>
      <c r="CE87" s="118">
        <v>5.37607054432696E-2</v>
      </c>
      <c r="CF87" s="118">
        <v>5.8382430163672898E-4</v>
      </c>
      <c r="CG87" s="118">
        <v>-1.3131254812873399E-4</v>
      </c>
      <c r="CH87" s="118">
        <v>5.1356037924874301E-4</v>
      </c>
      <c r="CI87" s="117">
        <v>-6.7658984847727701E-6</v>
      </c>
      <c r="CJ87" s="118">
        <v>6.5696143479472601E-4</v>
      </c>
      <c r="CK87" s="118">
        <v>3.5700362409505298E-4</v>
      </c>
      <c r="CL87" s="118">
        <v>5.2411384331089105E-4</v>
      </c>
      <c r="CM87" s="118">
        <v>4.2357814690999001E-4</v>
      </c>
      <c r="CN87" s="120">
        <v>3.2873581255853902E-5</v>
      </c>
    </row>
    <row r="88" spans="2:92" s="12" customFormat="1" x14ac:dyDescent="0.25">
      <c r="F88" s="40"/>
      <c r="G88" s="205"/>
      <c r="H88" s="7" t="s">
        <v>156</v>
      </c>
      <c r="I88" s="22">
        <f>I49*I75</f>
        <v>0</v>
      </c>
      <c r="J88" s="23">
        <v>0.69086545147005596</v>
      </c>
      <c r="L88" s="7" t="str">
        <f t="shared" si="6"/>
        <v>X</v>
      </c>
      <c r="M88" s="7" t="str">
        <f t="shared" si="7"/>
        <v>X</v>
      </c>
      <c r="N88" s="7" t="str">
        <v>Ano_ThD</v>
      </c>
      <c r="O88" s="128" t="s">
        <v>156</v>
      </c>
      <c r="P88" s="25">
        <v>-1.5695488685213401E-5</v>
      </c>
      <c r="Q88" s="118">
        <v>2.82979368543758E-4</v>
      </c>
      <c r="R88" s="118">
        <v>2.1635922605954899E-4</v>
      </c>
      <c r="S88" s="118">
        <v>-5.4660278876336201E-4</v>
      </c>
      <c r="T88" s="117">
        <v>9.5788598596750806E-5</v>
      </c>
      <c r="U88" s="118">
        <v>7.8039690790778697E-4</v>
      </c>
      <c r="V88" s="118">
        <v>-1.8692124247544499E-4</v>
      </c>
      <c r="W88" s="118">
        <v>4.0231557273366598E-4</v>
      </c>
      <c r="X88" s="118">
        <v>-6.5412812756529396E-4</v>
      </c>
      <c r="Y88" s="118">
        <v>8.2537281697097795E-4</v>
      </c>
      <c r="Z88" s="117">
        <v>3.3731103565766897E-5</v>
      </c>
      <c r="AA88" s="118">
        <v>1.26716570742248E-4</v>
      </c>
      <c r="AB88" s="118">
        <v>-3.1476091306247602E-4</v>
      </c>
      <c r="AC88" s="118">
        <v>3.48616002857918E-4</v>
      </c>
      <c r="AD88" s="118">
        <v>1.25272444527344E-4</v>
      </c>
      <c r="AE88" s="118">
        <v>-4.9161013392208096E-4</v>
      </c>
      <c r="AF88" s="118">
        <v>2.6222026116059501E-4</v>
      </c>
      <c r="AG88" s="117">
        <v>1.03930513675592E-5</v>
      </c>
      <c r="AH88" s="117">
        <v>-9.4384083076804506E-5</v>
      </c>
      <c r="AI88" s="118">
        <v>1.08077153810182E-4</v>
      </c>
      <c r="AJ88" s="117">
        <v>-5.13974803175637E-5</v>
      </c>
      <c r="AK88" s="118">
        <v>-2.9180796129629001E-4</v>
      </c>
      <c r="AL88" s="118">
        <v>-5.5231715073588501E-4</v>
      </c>
      <c r="AM88" s="117">
        <v>1.2559511990573701E-5</v>
      </c>
      <c r="AN88" s="25">
        <v>0</v>
      </c>
      <c r="AO88" s="25">
        <v>0</v>
      </c>
      <c r="AP88" s="118">
        <v>-3.07460183994504E-4</v>
      </c>
      <c r="AQ88" s="25">
        <v>0</v>
      </c>
      <c r="AR88" s="25">
        <v>0</v>
      </c>
      <c r="AS88" s="25">
        <v>0</v>
      </c>
      <c r="AT88" s="118">
        <v>-4.77729694796457E-4</v>
      </c>
      <c r="AU88" s="25">
        <v>0</v>
      </c>
      <c r="AV88" s="25">
        <v>0</v>
      </c>
      <c r="AW88" s="117">
        <v>-8.4979962274098499E-5</v>
      </c>
      <c r="AX88" s="118">
        <v>-2.8940273872849999E-4</v>
      </c>
      <c r="AY88" s="118">
        <v>-4.7666480101435599E-4</v>
      </c>
      <c r="AZ88" s="118">
        <v>4.3716463721584398E-4</v>
      </c>
      <c r="BA88" s="118">
        <v>3.5343015271837398E-4</v>
      </c>
      <c r="BB88" s="25">
        <v>0</v>
      </c>
      <c r="BC88" s="118">
        <v>1.1681089324442E-4</v>
      </c>
      <c r="BD88" s="118">
        <v>8.4843268973236398E-4</v>
      </c>
      <c r="BE88" s="25">
        <v>0</v>
      </c>
      <c r="BF88" s="118">
        <v>1.3075100578977599E-4</v>
      </c>
      <c r="BG88" s="117">
        <v>7.6349358928834297E-5</v>
      </c>
      <c r="BH88" s="25">
        <v>0</v>
      </c>
      <c r="BI88" s="25">
        <v>0</v>
      </c>
      <c r="BJ88" s="25">
        <v>0</v>
      </c>
      <c r="BK88" s="25">
        <v>0</v>
      </c>
      <c r="BL88" s="25">
        <v>0</v>
      </c>
      <c r="BM88" s="25">
        <v>0</v>
      </c>
      <c r="BN88" s="117">
        <v>-2.1956897300597598E-5</v>
      </c>
      <c r="BO88" s="25">
        <v>0</v>
      </c>
      <c r="BP88" s="25">
        <v>0</v>
      </c>
      <c r="BQ88" s="25">
        <v>0</v>
      </c>
      <c r="BR88" s="25">
        <v>0</v>
      </c>
      <c r="BS88" s="25">
        <v>0</v>
      </c>
      <c r="BT88" s="117">
        <v>1.18041836403428E-5</v>
      </c>
      <c r="BU88" s="117">
        <v>-1.3073885362422699E-6</v>
      </c>
      <c r="BV88" s="117">
        <v>-1.0468057102870699E-5</v>
      </c>
      <c r="BW88" s="117">
        <v>-6.5270693093003302E-7</v>
      </c>
      <c r="BX88" s="117">
        <v>-1.8977499662054699E-6</v>
      </c>
      <c r="BY88" s="117">
        <v>-4.3009857341534096E-6</v>
      </c>
      <c r="BZ88" s="118">
        <v>1.85492137486599E-4</v>
      </c>
      <c r="CA88" s="118">
        <v>4.6463238286490398E-4</v>
      </c>
      <c r="CB88" s="118">
        <v>3.2207738323626497E-4</v>
      </c>
      <c r="CC88" s="118">
        <v>-5.52163769417564E-4</v>
      </c>
      <c r="CD88" s="118">
        <v>7.5617683535589601E-4</v>
      </c>
      <c r="CE88" s="118">
        <v>5.8382430163673104E-4</v>
      </c>
      <c r="CF88" s="118">
        <v>3.2079508885948897E-2</v>
      </c>
      <c r="CG88" s="118">
        <v>-3.7705232959355298E-4</v>
      </c>
      <c r="CH88" s="118">
        <v>-1.0166280318751699E-3</v>
      </c>
      <c r="CI88" s="118">
        <v>-1.9547208571178999E-4</v>
      </c>
      <c r="CJ88" s="118">
        <v>4.5716912117813897E-4</v>
      </c>
      <c r="CK88" s="118">
        <v>2.15809843993098E-4</v>
      </c>
      <c r="CL88" s="118">
        <v>9.3980582953291896E-4</v>
      </c>
      <c r="CM88" s="118">
        <v>-6.2657702458163297E-4</v>
      </c>
      <c r="CN88" s="119">
        <v>3.4906798345443399E-4</v>
      </c>
    </row>
    <row r="89" spans="2:92" s="12" customFormat="1" x14ac:dyDescent="0.25">
      <c r="F89" s="7"/>
      <c r="G89" s="205"/>
      <c r="H89" s="7" t="s">
        <v>157</v>
      </c>
      <c r="I89" s="22">
        <f>I26*I65</f>
        <v>0</v>
      </c>
      <c r="J89" s="23">
        <v>-0.30420582363708698</v>
      </c>
      <c r="L89" s="7" t="str">
        <f t="shared" si="6"/>
        <v>X</v>
      </c>
      <c r="M89" s="7" t="str">
        <f t="shared" si="7"/>
        <v>X</v>
      </c>
      <c r="N89" s="7" t="str">
        <v>BMI2_IBS</v>
      </c>
      <c r="O89" s="128" t="s">
        <v>157</v>
      </c>
      <c r="P89" s="25">
        <v>8.5280753733680003E-6</v>
      </c>
      <c r="Q89" s="118">
        <v>1.01039366616643E-4</v>
      </c>
      <c r="R89" s="117">
        <v>8.8036403686573002E-5</v>
      </c>
      <c r="S89" s="117">
        <v>8.6260462914803299E-6</v>
      </c>
      <c r="T89" s="117">
        <v>-9.3884456419243502E-5</v>
      </c>
      <c r="U89" s="118">
        <v>7.7675540577886197E-4</v>
      </c>
      <c r="V89" s="118">
        <v>-6.1029676046033595E-4</v>
      </c>
      <c r="W89" s="117">
        <v>5.7850806720905901E-5</v>
      </c>
      <c r="X89" s="118">
        <v>-2.3037541229274899E-4</v>
      </c>
      <c r="Y89" s="118">
        <v>2.3018268497954799E-4</v>
      </c>
      <c r="Z89" s="117">
        <v>6.8486755777976601E-5</v>
      </c>
      <c r="AA89" s="118">
        <v>-1.8108156581027001E-4</v>
      </c>
      <c r="AB89" s="117">
        <v>7.4867109697718804E-5</v>
      </c>
      <c r="AC89" s="118">
        <v>3.38990222027109E-4</v>
      </c>
      <c r="AD89" s="117">
        <v>8.65406127939295E-5</v>
      </c>
      <c r="AE89" s="117">
        <v>-4.9219835218895001E-6</v>
      </c>
      <c r="AF89" s="117">
        <v>-3.86920646082451E-5</v>
      </c>
      <c r="AG89" s="118">
        <v>2.6718210363005601E-4</v>
      </c>
      <c r="AH89" s="117">
        <v>-8.2146318990759597E-5</v>
      </c>
      <c r="AI89" s="118">
        <v>1.7312393639649901E-4</v>
      </c>
      <c r="AJ89" s="118">
        <v>1.2771750182535E-4</v>
      </c>
      <c r="AK89" s="118">
        <v>-2.3014114262059299E-4</v>
      </c>
      <c r="AL89" s="117">
        <v>-4.8984939079451202E-5</v>
      </c>
      <c r="AM89" s="117">
        <v>2.88818020806271E-7</v>
      </c>
      <c r="AN89" s="25">
        <v>0</v>
      </c>
      <c r="AO89" s="25">
        <v>0</v>
      </c>
      <c r="AP89" s="117">
        <v>-2.6207846149629901E-5</v>
      </c>
      <c r="AQ89" s="25">
        <v>0</v>
      </c>
      <c r="AR89" s="25">
        <v>0</v>
      </c>
      <c r="AS89" s="25">
        <v>0</v>
      </c>
      <c r="AT89" s="118">
        <v>1.2288059423990299E-4</v>
      </c>
      <c r="AU89" s="25">
        <v>0</v>
      </c>
      <c r="AV89" s="25">
        <v>0</v>
      </c>
      <c r="AW89" s="117">
        <v>-7.7961835890689803E-5</v>
      </c>
      <c r="AX89" s="118">
        <v>-1.6768538981364099E-4</v>
      </c>
      <c r="AY89" s="118">
        <v>1.17513231041184E-4</v>
      </c>
      <c r="AZ89" s="117">
        <v>-4.1472335757788202E-5</v>
      </c>
      <c r="BA89" s="118">
        <v>-1.9241502652760801E-3</v>
      </c>
      <c r="BB89" s="25">
        <v>0</v>
      </c>
      <c r="BC89" s="118">
        <v>-1.06075627223044E-3</v>
      </c>
      <c r="BD89" s="117">
        <v>4.9470517180035003E-5</v>
      </c>
      <c r="BE89" s="25">
        <v>0</v>
      </c>
      <c r="BF89" s="117">
        <v>-1.5598321019548599E-5</v>
      </c>
      <c r="BG89" s="118">
        <v>-1.12810910677828E-4</v>
      </c>
      <c r="BH89" s="25">
        <v>0</v>
      </c>
      <c r="BI89" s="25">
        <v>0</v>
      </c>
      <c r="BJ89" s="25">
        <v>0</v>
      </c>
      <c r="BK89" s="25">
        <v>0</v>
      </c>
      <c r="BL89" s="25">
        <v>0</v>
      </c>
      <c r="BM89" s="25">
        <v>0</v>
      </c>
      <c r="BN89" s="118">
        <v>-2.35833703686337E-4</v>
      </c>
      <c r="BO89" s="25">
        <v>0</v>
      </c>
      <c r="BP89" s="25">
        <v>0</v>
      </c>
      <c r="BQ89" s="25">
        <v>0</v>
      </c>
      <c r="BR89" s="25">
        <v>0</v>
      </c>
      <c r="BS89" s="25">
        <v>0</v>
      </c>
      <c r="BT89" s="117">
        <v>1.4583673192973501E-6</v>
      </c>
      <c r="BU89" s="117">
        <v>-2.2632393850302698E-6</v>
      </c>
      <c r="BV89" s="117">
        <v>-1.18842963034781E-5</v>
      </c>
      <c r="BW89" s="117">
        <v>1.12738358763536E-5</v>
      </c>
      <c r="BX89" s="117">
        <v>-5.5559991664489897E-6</v>
      </c>
      <c r="BY89" s="117">
        <v>-2.5169951504230699E-6</v>
      </c>
      <c r="BZ89" s="117">
        <v>9.1835813753846998E-5</v>
      </c>
      <c r="CA89" s="118">
        <v>-3.3978973952860698E-4</v>
      </c>
      <c r="CB89" s="118">
        <v>5.6501428694488904E-4</v>
      </c>
      <c r="CC89" s="117">
        <v>1.2045653140271601E-5</v>
      </c>
      <c r="CD89" s="118">
        <v>-3.5864545260207202E-4</v>
      </c>
      <c r="CE89" s="118">
        <v>-1.3131254812873499E-4</v>
      </c>
      <c r="CF89" s="118">
        <v>-3.7705232959358101E-4</v>
      </c>
      <c r="CG89" s="118">
        <v>8.76404717261073E-3</v>
      </c>
      <c r="CH89" s="118">
        <v>6.7864977379801896E-4</v>
      </c>
      <c r="CI89" s="118">
        <v>7.4116522613453602E-4</v>
      </c>
      <c r="CJ89" s="118">
        <v>7.1274962165583796E-4</v>
      </c>
      <c r="CK89" s="118">
        <v>1.7951474294495599E-4</v>
      </c>
      <c r="CL89" s="118">
        <v>2.2633145519253899E-4</v>
      </c>
      <c r="CM89" s="118">
        <v>-5.2461327861689599E-4</v>
      </c>
      <c r="CN89" s="119">
        <v>2.6120782049616001E-4</v>
      </c>
    </row>
    <row r="90" spans="2:92" s="12" customFormat="1" x14ac:dyDescent="0.25">
      <c r="F90" s="7"/>
      <c r="G90" s="205"/>
      <c r="H90" s="7" t="s">
        <v>158</v>
      </c>
      <c r="I90" s="22">
        <f>I24*I48</f>
        <v>0</v>
      </c>
      <c r="J90" s="23">
        <v>1.4418206799199</v>
      </c>
      <c r="L90" s="7" t="str">
        <f t="shared" si="6"/>
        <v>X</v>
      </c>
      <c r="M90" s="7" t="str">
        <f t="shared" si="7"/>
        <v>X</v>
      </c>
      <c r="N90" s="7" t="str">
        <v>BMI5_Amp</v>
      </c>
      <c r="O90" s="128" t="s">
        <v>158</v>
      </c>
      <c r="P90" s="25">
        <v>9.9548305721479202E-6</v>
      </c>
      <c r="Q90" s="118">
        <v>4.1563349229504999E-4</v>
      </c>
      <c r="R90" s="24">
        <v>-9.0145870131633796E-4</v>
      </c>
      <c r="S90" s="118">
        <v>4.3551196093348201E-4</v>
      </c>
      <c r="T90" s="118">
        <v>-2.88118749233201E-4</v>
      </c>
      <c r="U90" s="118">
        <v>-2.5158753244785199E-3</v>
      </c>
      <c r="V90" s="117">
        <v>-9.4782893518190103E-5</v>
      </c>
      <c r="W90" s="118">
        <v>1.9308418148652101E-4</v>
      </c>
      <c r="X90" s="118">
        <v>-2.2478980776175601E-4</v>
      </c>
      <c r="Y90" s="118">
        <v>-4.1127945358873296E-3</v>
      </c>
      <c r="Z90" s="118">
        <v>4.8019237858360999E-4</v>
      </c>
      <c r="AA90" s="117">
        <v>7.11082364851354E-5</v>
      </c>
      <c r="AB90" s="118">
        <v>-6.2482202341423499E-4</v>
      </c>
      <c r="AC90" s="118">
        <v>1.58270673638292E-3</v>
      </c>
      <c r="AD90" s="118">
        <v>-1.43915338949819E-4</v>
      </c>
      <c r="AE90" s="118">
        <v>1.1296015774677399E-3</v>
      </c>
      <c r="AF90" s="118">
        <v>5.6837807369160699E-4</v>
      </c>
      <c r="AG90" s="118">
        <v>-1.0133628366361399E-4</v>
      </c>
      <c r="AH90" s="117">
        <v>-9.8404823491085206E-5</v>
      </c>
      <c r="AI90" s="118">
        <v>-1.1435281332923301E-3</v>
      </c>
      <c r="AJ90" s="118">
        <v>9.9722860712022103E-4</v>
      </c>
      <c r="AK90" s="118">
        <v>2.9764506294985299E-4</v>
      </c>
      <c r="AL90" s="118">
        <v>1.9126720952689299E-3</v>
      </c>
      <c r="AM90" s="117">
        <v>1.0283805188060799E-5</v>
      </c>
      <c r="AN90" s="25">
        <v>0</v>
      </c>
      <c r="AO90" s="25">
        <v>0</v>
      </c>
      <c r="AP90" s="118">
        <v>4.37628513310539E-4</v>
      </c>
      <c r="AQ90" s="25">
        <v>0</v>
      </c>
      <c r="AR90" s="25">
        <v>0</v>
      </c>
      <c r="AS90" s="25">
        <v>0</v>
      </c>
      <c r="AT90" s="118">
        <v>1.01832085439103E-3</v>
      </c>
      <c r="AU90" s="25">
        <v>0</v>
      </c>
      <c r="AV90" s="25">
        <v>0</v>
      </c>
      <c r="AW90" s="118">
        <v>3.7273138148571997E-4</v>
      </c>
      <c r="AX90" s="118">
        <v>-7.7257947217136702E-4</v>
      </c>
      <c r="AY90" s="117">
        <v>6.7344806062850999E-5</v>
      </c>
      <c r="AZ90" s="118">
        <v>-3.07642983436901E-3</v>
      </c>
      <c r="BA90" s="117">
        <v>-8.7554337352786096E-5</v>
      </c>
      <c r="BB90" s="25">
        <v>0</v>
      </c>
      <c r="BC90" s="118">
        <v>-2.9346463782384399E-4</v>
      </c>
      <c r="BD90" s="118">
        <v>6.8560789977822998E-4</v>
      </c>
      <c r="BE90" s="25">
        <v>0</v>
      </c>
      <c r="BF90" s="117">
        <v>-4.3730146661344097E-5</v>
      </c>
      <c r="BG90" s="118">
        <v>1.7006291571840099E-4</v>
      </c>
      <c r="BH90" s="25">
        <v>0</v>
      </c>
      <c r="BI90" s="25">
        <v>0</v>
      </c>
      <c r="BJ90" s="25">
        <v>0</v>
      </c>
      <c r="BK90" s="25">
        <v>0</v>
      </c>
      <c r="BL90" s="25">
        <v>0</v>
      </c>
      <c r="BM90" s="25">
        <v>0</v>
      </c>
      <c r="BN90" s="118">
        <v>5.45904103406464E-4</v>
      </c>
      <c r="BO90" s="25">
        <v>0</v>
      </c>
      <c r="BP90" s="25">
        <v>0</v>
      </c>
      <c r="BQ90" s="25">
        <v>0</v>
      </c>
      <c r="BR90" s="25">
        <v>0</v>
      </c>
      <c r="BS90" s="25">
        <v>0</v>
      </c>
      <c r="BT90" s="117">
        <v>-5.0801724672768601E-5</v>
      </c>
      <c r="BU90" s="117">
        <v>3.7232321052137199E-5</v>
      </c>
      <c r="BV90" s="117">
        <v>4.5441656448523599E-5</v>
      </c>
      <c r="BW90" s="117">
        <v>3.4756942315948599E-7</v>
      </c>
      <c r="BX90" s="117">
        <v>-2.5275946967884199E-6</v>
      </c>
      <c r="BY90" s="117">
        <v>-3.9239717710098602E-5</v>
      </c>
      <c r="BZ90" s="118">
        <v>3.34891695854407E-4</v>
      </c>
      <c r="CA90" s="118">
        <v>2.8772583314983402E-4</v>
      </c>
      <c r="CB90" s="118">
        <v>7.2659711193575802E-4</v>
      </c>
      <c r="CC90" s="117">
        <v>2.3986829607460701E-5</v>
      </c>
      <c r="CD90" s="118">
        <v>-2.19946812780231E-2</v>
      </c>
      <c r="CE90" s="118">
        <v>5.1356037924874399E-4</v>
      </c>
      <c r="CF90" s="118">
        <v>-1.0166280318751699E-3</v>
      </c>
      <c r="CG90" s="118">
        <v>6.7864977379801603E-4</v>
      </c>
      <c r="CH90" s="118">
        <v>0.167936723282612</v>
      </c>
      <c r="CI90" s="118">
        <v>5.5957135387300497E-3</v>
      </c>
      <c r="CJ90" s="118">
        <v>-2.5008910073369298E-4</v>
      </c>
      <c r="CK90" s="118">
        <v>-1.4737987422037301E-4</v>
      </c>
      <c r="CL90" s="118">
        <v>-9.4802057039567096E-4</v>
      </c>
      <c r="CM90" s="118">
        <v>3.8411917820188601E-4</v>
      </c>
      <c r="CN90" s="119">
        <v>-8.6311757627061396E-4</v>
      </c>
    </row>
    <row r="91" spans="2:92" s="12" customFormat="1" x14ac:dyDescent="0.25">
      <c r="F91" s="7"/>
      <c r="G91" s="205"/>
      <c r="H91" s="7" t="s">
        <v>159</v>
      </c>
      <c r="I91" s="22">
        <f>I29*I71</f>
        <v>0</v>
      </c>
      <c r="J91" s="23">
        <v>6.50257272968744</v>
      </c>
      <c r="L91" s="7" t="str">
        <f t="shared" si="6"/>
        <v>X</v>
      </c>
      <c r="M91" s="7" t="str">
        <f t="shared" si="7"/>
        <v>X</v>
      </c>
      <c r="N91" s="7" t="str">
        <v>BMI5_PuF</v>
      </c>
      <c r="O91" s="128" t="s">
        <v>159</v>
      </c>
      <c r="P91" s="25">
        <v>5.1779476063414201E-5</v>
      </c>
      <c r="Q91" s="117">
        <v>1.79640088575868E-5</v>
      </c>
      <c r="R91" s="117">
        <v>2.2355505298276599E-6</v>
      </c>
      <c r="S91" s="117">
        <v>-2.9362172474789801E-6</v>
      </c>
      <c r="T91" s="118">
        <v>-1.69026244622542E-3</v>
      </c>
      <c r="U91" s="118">
        <v>5.2384689318662699E-4</v>
      </c>
      <c r="V91" s="117">
        <v>-9.2343539801103102E-5</v>
      </c>
      <c r="W91" s="118">
        <v>1.33921516435273E-4</v>
      </c>
      <c r="X91" s="118">
        <v>2.5831207904358501E-4</v>
      </c>
      <c r="Y91" s="118">
        <v>-3.6945587762390402E-3</v>
      </c>
      <c r="Z91" s="118">
        <v>2.6163141564921298E-4</v>
      </c>
      <c r="AA91" s="118">
        <v>-1.2112928454643399E-3</v>
      </c>
      <c r="AB91" s="118">
        <v>9.3334106026867099E-4</v>
      </c>
      <c r="AC91" s="118">
        <v>6.6706652923023799E-4</v>
      </c>
      <c r="AD91" s="118">
        <v>8.95375292825445E-4</v>
      </c>
      <c r="AE91" s="117">
        <v>-1.51462010121735E-6</v>
      </c>
      <c r="AF91" s="118">
        <v>5.1304028059855403E-4</v>
      </c>
      <c r="AG91" s="118">
        <v>-2.1539775350576501E-4</v>
      </c>
      <c r="AH91" s="118">
        <v>-1.5337182001840601E-4</v>
      </c>
      <c r="AI91" s="118">
        <v>-6.6143938843911301E-4</v>
      </c>
      <c r="AJ91" s="118">
        <v>1.09276697564926E-4</v>
      </c>
      <c r="AK91" s="118">
        <v>-1.0574172502209401E-3</v>
      </c>
      <c r="AL91" s="118">
        <v>2.3490620635029098E-3</v>
      </c>
      <c r="AM91" s="117">
        <v>2.2274619223068299E-5</v>
      </c>
      <c r="AN91" s="25">
        <v>0</v>
      </c>
      <c r="AO91" s="25">
        <v>0</v>
      </c>
      <c r="AP91" s="118">
        <v>3.5551305225228102E-4</v>
      </c>
      <c r="AQ91" s="25">
        <v>0</v>
      </c>
      <c r="AR91" s="25">
        <v>0</v>
      </c>
      <c r="AS91" s="25">
        <v>0</v>
      </c>
      <c r="AT91" s="118">
        <v>1.42317955674337E-3</v>
      </c>
      <c r="AU91" s="25">
        <v>0</v>
      </c>
      <c r="AV91" s="25">
        <v>0</v>
      </c>
      <c r="AW91" s="118">
        <v>4.7129867153817098E-4</v>
      </c>
      <c r="AX91" s="118">
        <v>-1.46030527557926E-3</v>
      </c>
      <c r="AY91" s="118">
        <v>4.6066557642137501E-4</v>
      </c>
      <c r="AZ91" s="118">
        <v>-2.6861020658589798E-3</v>
      </c>
      <c r="BA91" s="118">
        <v>-4.3617567104642E-4</v>
      </c>
      <c r="BB91" s="25">
        <v>0</v>
      </c>
      <c r="BC91" s="118">
        <v>2.7883054330427302E-3</v>
      </c>
      <c r="BD91" s="118">
        <v>-1.71115565948582E-4</v>
      </c>
      <c r="BE91" s="25">
        <v>0</v>
      </c>
      <c r="BF91" s="118">
        <v>-1.3501876756113599E-3</v>
      </c>
      <c r="BG91" s="118">
        <v>-3.9658167456553002E-4</v>
      </c>
      <c r="BH91" s="25">
        <v>0</v>
      </c>
      <c r="BI91" s="25">
        <v>0</v>
      </c>
      <c r="BJ91" s="25">
        <v>0</v>
      </c>
      <c r="BK91" s="25">
        <v>0</v>
      </c>
      <c r="BL91" s="25">
        <v>0</v>
      </c>
      <c r="BM91" s="25">
        <v>0</v>
      </c>
      <c r="BN91" s="118">
        <v>3.0064498524884901E-4</v>
      </c>
      <c r="BO91" s="25">
        <v>0</v>
      </c>
      <c r="BP91" s="25">
        <v>0</v>
      </c>
      <c r="BQ91" s="25">
        <v>0</v>
      </c>
      <c r="BR91" s="25">
        <v>0</v>
      </c>
      <c r="BS91" s="25">
        <v>0</v>
      </c>
      <c r="BT91" s="117">
        <v>-2.1134591858898701E-5</v>
      </c>
      <c r="BU91" s="117">
        <v>3.1370074034073603E-5</v>
      </c>
      <c r="BV91" s="117">
        <v>-5.2776014795809096E-6</v>
      </c>
      <c r="BW91" s="117">
        <v>-2.8218105434974401E-5</v>
      </c>
      <c r="BX91" s="117">
        <v>-2.2014124130191398E-6</v>
      </c>
      <c r="BY91" s="117">
        <v>-3.3521236035412203E-5</v>
      </c>
      <c r="BZ91" s="118">
        <v>1.21388647883537E-3</v>
      </c>
      <c r="CA91" s="118">
        <v>7.8283042883297801E-4</v>
      </c>
      <c r="CB91" s="118">
        <v>1.3060364345524899E-3</v>
      </c>
      <c r="CC91" s="117">
        <v>-4.6427188267452703E-6</v>
      </c>
      <c r="CD91" s="118">
        <v>3.4035961030321903E-4</v>
      </c>
      <c r="CE91" s="117">
        <v>-6.7658984847557498E-6</v>
      </c>
      <c r="CF91" s="118">
        <v>-1.9547208571177099E-4</v>
      </c>
      <c r="CG91" s="118">
        <v>7.4116522613453602E-4</v>
      </c>
      <c r="CH91" s="118">
        <v>5.5957135387300601E-3</v>
      </c>
      <c r="CI91" s="118">
        <v>1.1380306078197899</v>
      </c>
      <c r="CJ91" s="118">
        <v>1.04422833107723E-4</v>
      </c>
      <c r="CK91" s="118">
        <v>7.5700405436366204E-4</v>
      </c>
      <c r="CL91" s="118">
        <v>-5.4629221074813995E-4</v>
      </c>
      <c r="CM91" s="118">
        <v>4.4620990108980101E-4</v>
      </c>
      <c r="CN91" s="119">
        <v>1.21428424534531E-4</v>
      </c>
    </row>
    <row r="92" spans="2:92" s="12" customFormat="1" x14ac:dyDescent="0.25">
      <c r="B92" s="7"/>
      <c r="C92" s="7"/>
      <c r="D92" s="7"/>
      <c r="E92" s="7"/>
      <c r="F92" s="7"/>
      <c r="G92" s="205"/>
      <c r="H92" s="7" t="s">
        <v>160</v>
      </c>
      <c r="I92" s="22">
        <f>I51*I52</f>
        <v>0</v>
      </c>
      <c r="J92" s="23">
        <v>2.1665946091092199</v>
      </c>
      <c r="L92" s="7" t="str">
        <f t="shared" si="6"/>
        <v>X</v>
      </c>
      <c r="M92" s="7" t="str">
        <f t="shared" si="7"/>
        <v>X</v>
      </c>
      <c r="N92" s="7" t="str">
        <v>Bli_Bro</v>
      </c>
      <c r="O92" s="128" t="s">
        <v>160</v>
      </c>
      <c r="P92" s="25">
        <v>-2.4719240879071401E-5</v>
      </c>
      <c r="Q92" s="118">
        <v>1.5826946171903201E-4</v>
      </c>
      <c r="R92" s="118">
        <v>3.4736706684422201E-4</v>
      </c>
      <c r="S92" s="118">
        <v>-6.7212212065257803E-4</v>
      </c>
      <c r="T92" s="117">
        <v>4.78080429982083E-5</v>
      </c>
      <c r="U92" s="118">
        <v>-5.0268296418501997E-4</v>
      </c>
      <c r="V92" s="118">
        <v>-1.70809680099116E-4</v>
      </c>
      <c r="W92" s="118">
        <v>3.2513301479250697E-4</v>
      </c>
      <c r="X92" s="118">
        <v>-1.0184188049473201E-3</v>
      </c>
      <c r="Y92" s="118">
        <v>1.3176518794543999E-3</v>
      </c>
      <c r="Z92" s="118">
        <v>6.0701505530976504E-4</v>
      </c>
      <c r="AA92" s="118">
        <v>4.1303690870328702E-4</v>
      </c>
      <c r="AB92" s="118">
        <v>-3.1876824649655302E-4</v>
      </c>
      <c r="AC92" s="118">
        <v>8.14805214866449E-4</v>
      </c>
      <c r="AD92" s="118">
        <v>5.0211838346676005E-4</v>
      </c>
      <c r="AE92" s="118">
        <v>1.0387334979209699E-4</v>
      </c>
      <c r="AF92" s="117">
        <v>1.0082876361031E-6</v>
      </c>
      <c r="AG92" s="117">
        <v>-8.1901549933344401E-5</v>
      </c>
      <c r="AH92" s="118">
        <v>4.97411530866454E-4</v>
      </c>
      <c r="AI92" s="118">
        <v>-4.5842849277833797E-4</v>
      </c>
      <c r="AJ92" s="117">
        <v>-9.1490186878073298E-5</v>
      </c>
      <c r="AK92" s="117">
        <v>9.8571736568067093E-5</v>
      </c>
      <c r="AL92" s="118">
        <v>3.3268058278917702E-4</v>
      </c>
      <c r="AM92" s="117">
        <v>1.52477644696761E-5</v>
      </c>
      <c r="AN92" s="25">
        <v>0</v>
      </c>
      <c r="AO92" s="25">
        <v>0</v>
      </c>
      <c r="AP92" s="118">
        <v>4.29526585856844E-4</v>
      </c>
      <c r="AQ92" s="25">
        <v>0</v>
      </c>
      <c r="AR92" s="25">
        <v>0</v>
      </c>
      <c r="AS92" s="25">
        <v>0</v>
      </c>
      <c r="AT92" s="117">
        <v>8.1324507306722004E-5</v>
      </c>
      <c r="AU92" s="25">
        <v>0</v>
      </c>
      <c r="AV92" s="25">
        <v>0</v>
      </c>
      <c r="AW92" s="118">
        <v>4.23065403950309E-4</v>
      </c>
      <c r="AX92" s="118">
        <v>4.4746697508596199E-4</v>
      </c>
      <c r="AY92" s="118">
        <v>-2.96711865719778E-4</v>
      </c>
      <c r="AZ92" s="118">
        <v>-1.32766252050033E-3</v>
      </c>
      <c r="BA92" s="118">
        <v>5.204501045193E-4</v>
      </c>
      <c r="BB92" s="25">
        <v>0</v>
      </c>
      <c r="BC92" s="118">
        <v>-2.2115564347745501E-3</v>
      </c>
      <c r="BD92" s="118">
        <v>-2.3346066584694299E-4</v>
      </c>
      <c r="BE92" s="25">
        <v>0</v>
      </c>
      <c r="BF92" s="118">
        <v>2.10871672863065E-4</v>
      </c>
      <c r="BG92" s="118">
        <v>-2.8394131136581303E-4</v>
      </c>
      <c r="BH92" s="25">
        <v>0</v>
      </c>
      <c r="BI92" s="25">
        <v>0</v>
      </c>
      <c r="BJ92" s="25">
        <v>0</v>
      </c>
      <c r="BK92" s="25">
        <v>0</v>
      </c>
      <c r="BL92" s="25">
        <v>0</v>
      </c>
      <c r="BM92" s="25">
        <v>0</v>
      </c>
      <c r="BN92" s="118">
        <v>-2.6714938692926402E-4</v>
      </c>
      <c r="BO92" s="25">
        <v>0</v>
      </c>
      <c r="BP92" s="25">
        <v>0</v>
      </c>
      <c r="BQ92" s="25">
        <v>0</v>
      </c>
      <c r="BR92" s="25">
        <v>0</v>
      </c>
      <c r="BS92" s="25">
        <v>0</v>
      </c>
      <c r="BT92" s="117">
        <v>1.7636377519470201E-6</v>
      </c>
      <c r="BU92" s="117">
        <v>8.6941986254060804E-6</v>
      </c>
      <c r="BV92" s="117">
        <v>1.17923909945014E-5</v>
      </c>
      <c r="BW92" s="117">
        <v>3.3077814181376597E-5</v>
      </c>
      <c r="BX92" s="117">
        <v>-8.7673734001518798E-5</v>
      </c>
      <c r="BY92" s="117">
        <v>-2.2406756442854702E-6</v>
      </c>
      <c r="BZ92" s="118">
        <v>2.2168949671672199E-4</v>
      </c>
      <c r="CA92" s="117">
        <v>7.1818904845838701E-5</v>
      </c>
      <c r="CB92" s="118">
        <v>6.7276989279261201E-4</v>
      </c>
      <c r="CC92" s="117">
        <v>4.89579490072003E-6</v>
      </c>
      <c r="CD92" s="118">
        <v>1.92880122463879E-4</v>
      </c>
      <c r="CE92" s="118">
        <v>6.5696143479472004E-4</v>
      </c>
      <c r="CF92" s="118">
        <v>4.5716912117818001E-4</v>
      </c>
      <c r="CG92" s="118">
        <v>7.1274962165583601E-4</v>
      </c>
      <c r="CH92" s="118">
        <v>-2.5008910073369601E-4</v>
      </c>
      <c r="CI92" s="118">
        <v>1.04422833107709E-4</v>
      </c>
      <c r="CJ92" s="118">
        <v>0.103288511567372</v>
      </c>
      <c r="CK92" s="118">
        <v>4.5764912572083199E-4</v>
      </c>
      <c r="CL92" s="118">
        <v>5.5828148990920499E-4</v>
      </c>
      <c r="CM92" s="118">
        <v>-6.6388047002220296E-4</v>
      </c>
      <c r="CN92" s="119">
        <v>7.4389787646969704E-4</v>
      </c>
    </row>
    <row r="93" spans="2:92" s="12" customFormat="1" x14ac:dyDescent="0.25">
      <c r="B93" s="7"/>
      <c r="C93" s="7"/>
      <c r="D93" s="7"/>
      <c r="E93" s="7"/>
      <c r="F93" s="7"/>
      <c r="G93" s="205"/>
      <c r="H93" s="7" t="s">
        <v>161</v>
      </c>
      <c r="I93" s="22">
        <f>I47*I58</f>
        <v>0</v>
      </c>
      <c r="J93" s="23">
        <v>2.98188706408075</v>
      </c>
      <c r="L93" s="7" t="str">
        <f t="shared" si="6"/>
        <v>X</v>
      </c>
      <c r="M93" s="7" t="str">
        <f t="shared" si="7"/>
        <v>X</v>
      </c>
      <c r="N93" s="7" t="str">
        <v>AID_DDI</v>
      </c>
      <c r="O93" s="128" t="s">
        <v>161</v>
      </c>
      <c r="P93" s="25">
        <v>-8.7262570855360601E-5</v>
      </c>
      <c r="Q93" s="117">
        <v>-7.5222151583907799E-5</v>
      </c>
      <c r="R93" s="117">
        <v>4.3452574594796802E-5</v>
      </c>
      <c r="S93" s="118">
        <v>-2.0219314897127901E-3</v>
      </c>
      <c r="T93" s="118">
        <v>1.53948017605396E-3</v>
      </c>
      <c r="U93" s="118">
        <v>8.7924670256869699E-4</v>
      </c>
      <c r="V93" s="118">
        <v>-3.1805733577519601E-4</v>
      </c>
      <c r="W93" s="118">
        <v>-2.25080985756784E-3</v>
      </c>
      <c r="X93" s="118">
        <v>1.8326783997038799E-3</v>
      </c>
      <c r="Y93" s="118">
        <v>1.08766329737488E-4</v>
      </c>
      <c r="Z93" s="117">
        <v>8.3843402193223404E-5</v>
      </c>
      <c r="AA93" s="118">
        <v>-9.0762880230358203E-4</v>
      </c>
      <c r="AB93" s="118">
        <v>8.41133442319989E-4</v>
      </c>
      <c r="AC93" s="118">
        <v>1.1850579094312E-4</v>
      </c>
      <c r="AD93" s="118">
        <v>-1.61052267300221E-3</v>
      </c>
      <c r="AE93" s="118">
        <v>1.3878817305141801E-3</v>
      </c>
      <c r="AF93" s="118">
        <v>6.1142248669529E-4</v>
      </c>
      <c r="AG93" s="118">
        <v>-3.9846058047108201E-4</v>
      </c>
      <c r="AH93" s="117">
        <v>4.5833692714960602E-5</v>
      </c>
      <c r="AI93" s="117">
        <v>-6.9121806148621007E-5</v>
      </c>
      <c r="AJ93" s="118">
        <v>-2.7864371395112101E-4</v>
      </c>
      <c r="AK93" s="118">
        <v>-7.6019688156311904E-4</v>
      </c>
      <c r="AL93" s="118">
        <v>9.3978621855187795E-4</v>
      </c>
      <c r="AM93" s="117">
        <v>2.0828247850532799E-5</v>
      </c>
      <c r="AN93" s="25">
        <v>0</v>
      </c>
      <c r="AO93" s="25">
        <v>0</v>
      </c>
      <c r="AP93" s="118">
        <v>-1.7444211979617899E-4</v>
      </c>
      <c r="AQ93" s="25">
        <v>0</v>
      </c>
      <c r="AR93" s="25">
        <v>0</v>
      </c>
      <c r="AS93" s="25">
        <v>0</v>
      </c>
      <c r="AT93" s="118">
        <v>2.6634531678914898E-4</v>
      </c>
      <c r="AU93" s="25">
        <v>0</v>
      </c>
      <c r="AV93" s="25">
        <v>0</v>
      </c>
      <c r="AW93" s="118">
        <v>5.7326110014673296E-4</v>
      </c>
      <c r="AX93" s="118">
        <v>2.2200982899760901E-4</v>
      </c>
      <c r="AY93" s="117">
        <v>7.5916849940334702E-5</v>
      </c>
      <c r="AZ93" s="118">
        <v>-1.9294038506601401E-3</v>
      </c>
      <c r="BA93" s="118">
        <v>-4.6271538154230599E-4</v>
      </c>
      <c r="BB93" s="25">
        <v>0</v>
      </c>
      <c r="BC93" s="118">
        <v>-2.9871437630625899E-3</v>
      </c>
      <c r="BD93" s="118">
        <v>1.26830797949023E-4</v>
      </c>
      <c r="BE93" s="25">
        <v>0</v>
      </c>
      <c r="BF93" s="118">
        <v>2.0555807498405599E-4</v>
      </c>
      <c r="BG93" s="118">
        <v>4.4316319222339803E-3</v>
      </c>
      <c r="BH93" s="25">
        <v>0</v>
      </c>
      <c r="BI93" s="25">
        <v>0</v>
      </c>
      <c r="BJ93" s="25">
        <v>0</v>
      </c>
      <c r="BK93" s="25">
        <v>0</v>
      </c>
      <c r="BL93" s="25">
        <v>0</v>
      </c>
      <c r="BM93" s="25">
        <v>0</v>
      </c>
      <c r="BN93" s="117">
        <v>-3.8456741288058896E-6</v>
      </c>
      <c r="BO93" s="25">
        <v>0</v>
      </c>
      <c r="BP93" s="25">
        <v>0</v>
      </c>
      <c r="BQ93" s="25">
        <v>0</v>
      </c>
      <c r="BR93" s="25">
        <v>0</v>
      </c>
      <c r="BS93" s="25">
        <v>0</v>
      </c>
      <c r="BT93" s="117">
        <v>-3.54087087498896E-6</v>
      </c>
      <c r="BU93" s="117">
        <v>3.1384370645051898E-5</v>
      </c>
      <c r="BV93" s="117">
        <v>-1.3936370124676799E-5</v>
      </c>
      <c r="BW93" s="117">
        <v>4.8229634534427499E-5</v>
      </c>
      <c r="BX93" s="117">
        <v>-8.31193236800208E-6</v>
      </c>
      <c r="BY93" s="117">
        <v>-1.2952068168440699E-5</v>
      </c>
      <c r="BZ93" s="118">
        <v>4.3226294618134198E-4</v>
      </c>
      <c r="CA93" s="118">
        <v>5.4594320856029199E-4</v>
      </c>
      <c r="CB93" s="118">
        <v>7.0051456204935905E-4</v>
      </c>
      <c r="CC93" s="117">
        <v>-1.2999475189026999E-5</v>
      </c>
      <c r="CD93" s="118">
        <v>-4.67148185458544E-4</v>
      </c>
      <c r="CE93" s="118">
        <v>3.5700362409505401E-4</v>
      </c>
      <c r="CF93" s="118">
        <v>2.1580984399313801E-4</v>
      </c>
      <c r="CG93" s="118">
        <v>1.7951474294497201E-4</v>
      </c>
      <c r="CH93" s="118">
        <v>-1.4737987422041199E-4</v>
      </c>
      <c r="CI93" s="118">
        <v>7.5700405436354397E-4</v>
      </c>
      <c r="CJ93" s="118">
        <v>4.5764912572086001E-4</v>
      </c>
      <c r="CK93" s="118">
        <v>1.0117611717039801</v>
      </c>
      <c r="CL93" s="118">
        <v>-2.3221284369825699E-4</v>
      </c>
      <c r="CM93" s="118">
        <v>4.4486873681952302E-3</v>
      </c>
      <c r="CN93" s="119">
        <v>8.9977394897565704E-4</v>
      </c>
    </row>
    <row r="94" spans="2:92" s="12" customFormat="1" x14ac:dyDescent="0.25">
      <c r="B94" s="7"/>
      <c r="C94" s="7"/>
      <c r="D94" s="7"/>
      <c r="E94" s="7"/>
      <c r="F94" s="7"/>
      <c r="G94" s="205"/>
      <c r="H94" s="7" t="s">
        <v>162</v>
      </c>
      <c r="I94" s="22">
        <f>I64*I72</f>
        <v>0</v>
      </c>
      <c r="J94" s="23">
        <v>2.0979956873171499</v>
      </c>
      <c r="L94" s="7" t="str">
        <f t="shared" si="6"/>
        <v>X</v>
      </c>
      <c r="M94" s="7" t="str">
        <f t="shared" si="7"/>
        <v>X</v>
      </c>
      <c r="N94" s="7" t="str">
        <v>IBD_SLD</v>
      </c>
      <c r="O94" s="128" t="s">
        <v>162</v>
      </c>
      <c r="P94" s="25">
        <v>-1.31880305863969E-5</v>
      </c>
      <c r="Q94" s="117">
        <v>6.0955737839898E-5</v>
      </c>
      <c r="R94" s="118">
        <v>-4.7053351242674901E-4</v>
      </c>
      <c r="S94" s="117">
        <v>9.1549431195486002E-5</v>
      </c>
      <c r="T94" s="118">
        <v>-8.8834471009659297E-4</v>
      </c>
      <c r="U94" s="118">
        <v>2.59041429425612E-3</v>
      </c>
      <c r="V94" s="118">
        <v>-4.3443787249841399E-4</v>
      </c>
      <c r="W94" s="118">
        <v>3.8516246856656899E-4</v>
      </c>
      <c r="X94" s="117">
        <v>7.8613804505201797E-5</v>
      </c>
      <c r="Y94" s="118">
        <v>6.0659146201224895E-4</v>
      </c>
      <c r="Z94" s="118">
        <v>-1.8322633410782E-3</v>
      </c>
      <c r="AA94" s="118">
        <v>6.83093007407407E-4</v>
      </c>
      <c r="AB94" s="117">
        <v>8.1844248830513795E-5</v>
      </c>
      <c r="AC94" s="118">
        <v>-1.5079553517248099E-4</v>
      </c>
      <c r="AD94" s="118">
        <v>5.4131949487660396E-4</v>
      </c>
      <c r="AE94" s="118">
        <v>3.51668110803754E-4</v>
      </c>
      <c r="AF94" s="118">
        <v>1.7809342671559799E-4</v>
      </c>
      <c r="AG94" s="118">
        <v>6.4002235413921E-4</v>
      </c>
      <c r="AH94" s="118">
        <v>-1.26551243157904E-4</v>
      </c>
      <c r="AI94" s="118">
        <v>2.6170339171643201E-3</v>
      </c>
      <c r="AJ94" s="118">
        <v>-1.4451412943362399E-4</v>
      </c>
      <c r="AK94" s="118">
        <v>-2.8994831906043801E-4</v>
      </c>
      <c r="AL94" s="118">
        <v>-1.25445239519887E-3</v>
      </c>
      <c r="AM94" s="117">
        <v>7.4552903264142799E-6</v>
      </c>
      <c r="AN94" s="25">
        <v>0</v>
      </c>
      <c r="AO94" s="25">
        <v>0</v>
      </c>
      <c r="AP94" s="118">
        <v>-3.6346829333767802E-4</v>
      </c>
      <c r="AQ94" s="25">
        <v>0</v>
      </c>
      <c r="AR94" s="25">
        <v>0</v>
      </c>
      <c r="AS94" s="25">
        <v>0</v>
      </c>
      <c r="AT94" s="118">
        <v>-8.4556211701125399E-4</v>
      </c>
      <c r="AU94" s="25">
        <v>0</v>
      </c>
      <c r="AV94" s="25">
        <v>0</v>
      </c>
      <c r="AW94" s="118">
        <v>-7.2340776545579805E-4</v>
      </c>
      <c r="AX94" s="118">
        <v>6.5598606749664196E-4</v>
      </c>
      <c r="AY94" s="118">
        <v>-4.8759817200048601E-3</v>
      </c>
      <c r="AZ94" s="118">
        <v>-2.9745297199505901E-3</v>
      </c>
      <c r="BA94" s="118">
        <v>3.45605419351557E-3</v>
      </c>
      <c r="BB94" s="25">
        <v>0</v>
      </c>
      <c r="BC94" s="118">
        <v>-1.6560037524311899E-3</v>
      </c>
      <c r="BD94" s="118">
        <v>3.4526726888873101E-4</v>
      </c>
      <c r="BE94" s="25">
        <v>0</v>
      </c>
      <c r="BF94" s="118">
        <v>8.2866945297606202E-4</v>
      </c>
      <c r="BG94" s="117">
        <v>-3.4017393600428898E-5</v>
      </c>
      <c r="BH94" s="25">
        <v>0</v>
      </c>
      <c r="BI94" s="25">
        <v>0</v>
      </c>
      <c r="BJ94" s="25">
        <v>0</v>
      </c>
      <c r="BK94" s="25">
        <v>0</v>
      </c>
      <c r="BL94" s="25">
        <v>0</v>
      </c>
      <c r="BM94" s="25">
        <v>0</v>
      </c>
      <c r="BN94" s="118">
        <v>6.1769743242744905E-4</v>
      </c>
      <c r="BO94" s="25">
        <v>0</v>
      </c>
      <c r="BP94" s="25">
        <v>0</v>
      </c>
      <c r="BQ94" s="25">
        <v>0</v>
      </c>
      <c r="BR94" s="25">
        <v>0</v>
      </c>
      <c r="BS94" s="25">
        <v>0</v>
      </c>
      <c r="BT94" s="117">
        <v>2.2580880402175598E-5</v>
      </c>
      <c r="BU94" s="117">
        <v>3.2192471533297799E-5</v>
      </c>
      <c r="BV94" s="117">
        <v>-2.7502805111573701E-5</v>
      </c>
      <c r="BW94" s="117">
        <v>3.10811263044874E-5</v>
      </c>
      <c r="BX94" s="117">
        <v>1.14337059363582E-5</v>
      </c>
      <c r="BY94" s="117">
        <v>-1.2140679976105999E-5</v>
      </c>
      <c r="BZ94" s="118">
        <v>-1.8980236508477999E-4</v>
      </c>
      <c r="CA94" s="118">
        <v>4.6189504785647099E-4</v>
      </c>
      <c r="CB94" s="118">
        <v>1.30331024787467E-3</v>
      </c>
      <c r="CC94" s="117">
        <v>-1.78872923063531E-5</v>
      </c>
      <c r="CD94" s="118">
        <v>-3.6682836339998201E-4</v>
      </c>
      <c r="CE94" s="118">
        <v>5.2411384331091805E-4</v>
      </c>
      <c r="CF94" s="118">
        <v>9.3980582953290205E-4</v>
      </c>
      <c r="CG94" s="118">
        <v>2.2633145519255799E-4</v>
      </c>
      <c r="CH94" s="118">
        <v>-9.4802057039567204E-4</v>
      </c>
      <c r="CI94" s="118">
        <v>-5.4629221074819297E-4</v>
      </c>
      <c r="CJ94" s="118">
        <v>5.5828148990923502E-4</v>
      </c>
      <c r="CK94" s="118">
        <v>-2.3221284369820099E-4</v>
      </c>
      <c r="CL94" s="118">
        <v>0.13571461204378299</v>
      </c>
      <c r="CM94" s="118">
        <v>-2.9728615774466299E-4</v>
      </c>
      <c r="CN94" s="119">
        <v>7.5495017972754003E-4</v>
      </c>
    </row>
    <row r="95" spans="2:92" x14ac:dyDescent="0.25">
      <c r="G95" s="205"/>
      <c r="H95" s="7" t="s">
        <v>163</v>
      </c>
      <c r="I95" s="22">
        <f>I25*I68</f>
        <v>0</v>
      </c>
      <c r="J95" s="23">
        <v>4.3567800421492704</v>
      </c>
      <c r="L95" s="7" t="str">
        <f t="shared" si="6"/>
        <v>X</v>
      </c>
      <c r="M95" s="7" t="str">
        <f t="shared" si="7"/>
        <v>X</v>
      </c>
      <c r="N95" s="7" t="str">
        <v>BMI1_MSc</v>
      </c>
      <c r="O95" s="128" t="s">
        <v>163</v>
      </c>
      <c r="P95" s="25">
        <v>1.6036486975946201E-5</v>
      </c>
      <c r="Q95" s="118">
        <v>-1.63637688463358E-4</v>
      </c>
      <c r="R95" s="118">
        <v>-1.6119325681175701E-3</v>
      </c>
      <c r="S95" s="118">
        <v>1.3102796439127501E-3</v>
      </c>
      <c r="T95" s="118">
        <v>1.5455431362582599E-4</v>
      </c>
      <c r="U95" s="118">
        <v>-3.29152773830024E-2</v>
      </c>
      <c r="V95" s="117">
        <v>-3.3361195635110299E-5</v>
      </c>
      <c r="W95" s="117">
        <v>4.4952833764074098E-5</v>
      </c>
      <c r="X95" s="118">
        <v>-3.7475350432316902E-4</v>
      </c>
      <c r="Y95" s="118">
        <v>2.4173051339574099E-4</v>
      </c>
      <c r="Z95" s="118">
        <v>9.4660365630831798E-4</v>
      </c>
      <c r="AA95" s="118">
        <v>1.41750027874685E-3</v>
      </c>
      <c r="AB95" s="117">
        <v>-3.9022099986041399E-5</v>
      </c>
      <c r="AC95" s="118">
        <v>-5.8599483084164597E-4</v>
      </c>
      <c r="AD95" s="118">
        <v>-1.8037697798551501E-3</v>
      </c>
      <c r="AE95" s="118">
        <v>2.4276033601020501E-3</v>
      </c>
      <c r="AF95" s="118">
        <v>4.6469297122149499E-4</v>
      </c>
      <c r="AG95" s="117">
        <v>-8.3013807472742695E-5</v>
      </c>
      <c r="AH95" s="118">
        <v>2.6184513474336102E-4</v>
      </c>
      <c r="AI95" s="118">
        <v>-5.7925777846589896E-4</v>
      </c>
      <c r="AJ95" s="118">
        <v>-3.2122400900621098E-4</v>
      </c>
      <c r="AK95" s="118">
        <v>-5.7969541753902102E-4</v>
      </c>
      <c r="AL95" s="118">
        <v>5.71900300964548E-3</v>
      </c>
      <c r="AM95" s="117">
        <v>-1.9339075858455801E-5</v>
      </c>
      <c r="AN95" s="25">
        <v>0</v>
      </c>
      <c r="AO95" s="25">
        <v>0</v>
      </c>
      <c r="AP95" s="118">
        <v>4.8609812222473703E-4</v>
      </c>
      <c r="AQ95" s="25">
        <v>0</v>
      </c>
      <c r="AR95" s="25">
        <v>0</v>
      </c>
      <c r="AS95" s="25">
        <v>0</v>
      </c>
      <c r="AT95" s="118">
        <v>1.7768726192862399E-4</v>
      </c>
      <c r="AU95" s="25">
        <v>0</v>
      </c>
      <c r="AV95" s="25">
        <v>0</v>
      </c>
      <c r="AW95" s="118">
        <v>3.7846330941328801E-4</v>
      </c>
      <c r="AX95" s="117">
        <v>7.6418797095647095E-5</v>
      </c>
      <c r="AY95" s="118">
        <v>3.6269954298662698E-4</v>
      </c>
      <c r="AZ95" s="118">
        <v>1.3244885076631101E-3</v>
      </c>
      <c r="BA95" s="118">
        <v>4.1856132199338501E-3</v>
      </c>
      <c r="BB95" s="25">
        <v>0</v>
      </c>
      <c r="BC95" s="118">
        <v>1.4329498495509801E-4</v>
      </c>
      <c r="BD95" s="118">
        <v>-1.7510599510454699E-4</v>
      </c>
      <c r="BE95" s="25">
        <v>0</v>
      </c>
      <c r="BF95" s="118">
        <v>1.4517028405354199E-4</v>
      </c>
      <c r="BG95" s="118">
        <v>2.59369517755183E-3</v>
      </c>
      <c r="BH95" s="25">
        <v>0</v>
      </c>
      <c r="BI95" s="25">
        <v>0</v>
      </c>
      <c r="BJ95" s="25">
        <v>0</v>
      </c>
      <c r="BK95" s="25">
        <v>0</v>
      </c>
      <c r="BL95" s="25">
        <v>0</v>
      </c>
      <c r="BM95" s="25">
        <v>0</v>
      </c>
      <c r="BN95" s="117">
        <v>-1.17072717203464E-5</v>
      </c>
      <c r="BO95" s="25">
        <v>0</v>
      </c>
      <c r="BP95" s="25">
        <v>0</v>
      </c>
      <c r="BQ95" s="25">
        <v>0</v>
      </c>
      <c r="BR95" s="25">
        <v>0</v>
      </c>
      <c r="BS95" s="25">
        <v>0</v>
      </c>
      <c r="BT95" s="117">
        <v>-7.04086394510644E-5</v>
      </c>
      <c r="BU95" s="117">
        <v>-1.4876193954990601E-5</v>
      </c>
      <c r="BV95" s="118">
        <v>3.6489111272725901E-4</v>
      </c>
      <c r="BW95" s="117">
        <v>2.34305695764567E-6</v>
      </c>
      <c r="BX95" s="117">
        <v>6.1216563104759303E-6</v>
      </c>
      <c r="BY95" s="117">
        <v>2.4942223449665E-5</v>
      </c>
      <c r="BZ95" s="117">
        <v>2.0959769465467199E-6</v>
      </c>
      <c r="CA95" s="118">
        <v>-1.45762898694031E-4</v>
      </c>
      <c r="CB95" s="118">
        <v>2.3077539083666599E-4</v>
      </c>
      <c r="CC95" s="117">
        <v>5.1133829622783001E-5</v>
      </c>
      <c r="CD95" s="118">
        <v>1.55346407020222E-4</v>
      </c>
      <c r="CE95" s="118">
        <v>4.2357814691001299E-4</v>
      </c>
      <c r="CF95" s="118">
        <v>-6.26577024581654E-4</v>
      </c>
      <c r="CG95" s="118">
        <v>-5.2461327861688895E-4</v>
      </c>
      <c r="CH95" s="118">
        <v>3.8411917820191399E-4</v>
      </c>
      <c r="CI95" s="118">
        <v>4.46209901089779E-4</v>
      </c>
      <c r="CJ95" s="118">
        <v>-6.6388047002216403E-4</v>
      </c>
      <c r="CK95" s="118">
        <v>4.4486873681953004E-3</v>
      </c>
      <c r="CL95" s="118">
        <v>-2.97286157744647E-4</v>
      </c>
      <c r="CM95" s="118">
        <v>0.52064091460156803</v>
      </c>
      <c r="CN95" s="119">
        <v>1.3345856708399601E-3</v>
      </c>
    </row>
    <row r="96" spans="2:92" x14ac:dyDescent="0.25">
      <c r="G96" s="206"/>
      <c r="H96" s="55" t="s">
        <v>164</v>
      </c>
      <c r="I96" s="28">
        <f>I45*I68</f>
        <v>0</v>
      </c>
      <c r="J96" s="29">
        <v>7.8061497939796203</v>
      </c>
      <c r="K96" s="19"/>
      <c r="L96" s="19" t="str">
        <f t="shared" si="6"/>
        <v>X</v>
      </c>
      <c r="M96" s="19" t="str">
        <f t="shared" si="7"/>
        <v>X</v>
      </c>
      <c r="N96" s="57" t="str">
        <v>AF_MSc</v>
      </c>
      <c r="O96" s="129" t="s">
        <v>164</v>
      </c>
      <c r="P96" s="31">
        <v>6.2798332383360299E-6</v>
      </c>
      <c r="Q96" s="122">
        <v>-6.7235191184990097E-5</v>
      </c>
      <c r="R96" s="31">
        <v>-9.1379198943903703E-5</v>
      </c>
      <c r="S96" s="122">
        <v>4.2064022213018997E-5</v>
      </c>
      <c r="T96" s="121">
        <v>-2.1228393375224198E-3</v>
      </c>
      <c r="U96" s="121">
        <v>1.50254084713333E-3</v>
      </c>
      <c r="V96" s="121">
        <v>1.5606108504318799E-3</v>
      </c>
      <c r="W96" s="121">
        <v>1.7955998903099001E-4</v>
      </c>
      <c r="X96" s="121">
        <v>1.8177678431386901E-4</v>
      </c>
      <c r="Y96" s="121">
        <v>5.2433087446602199E-4</v>
      </c>
      <c r="Z96" s="121">
        <v>3.3968075327864598E-4</v>
      </c>
      <c r="AA96" s="121">
        <v>-8.91727240000293E-4</v>
      </c>
      <c r="AB96" s="121">
        <v>7.2393623680384997E-4</v>
      </c>
      <c r="AC96" s="121">
        <v>2.04996172643102E-4</v>
      </c>
      <c r="AD96" s="121">
        <v>-1.6831949667740901E-3</v>
      </c>
      <c r="AE96" s="121">
        <v>1.7321910978810699E-3</v>
      </c>
      <c r="AF96" s="121">
        <v>4.8113616844892398E-4</v>
      </c>
      <c r="AG96" s="121">
        <v>-3.6021484355857198E-4</v>
      </c>
      <c r="AH96" s="121">
        <v>8.7514678037403898E-4</v>
      </c>
      <c r="AI96" s="121">
        <v>-3.17582420255628E-4</v>
      </c>
      <c r="AJ96" s="121">
        <v>1.24779922900279E-4</v>
      </c>
      <c r="AK96" s="121">
        <v>-8.0623377442398496E-4</v>
      </c>
      <c r="AL96" s="121">
        <v>4.3180662298458903E-3</v>
      </c>
      <c r="AM96" s="122">
        <v>-4.7389327145257003E-6</v>
      </c>
      <c r="AN96" s="31">
        <v>0</v>
      </c>
      <c r="AO96" s="31">
        <v>0</v>
      </c>
      <c r="AP96" s="121">
        <v>3.0706267345834203E-4</v>
      </c>
      <c r="AQ96" s="31">
        <v>0</v>
      </c>
      <c r="AR96" s="31">
        <v>0</v>
      </c>
      <c r="AS96" s="31">
        <v>0</v>
      </c>
      <c r="AT96" s="121">
        <v>-1.6949950882826101E-3</v>
      </c>
      <c r="AU96" s="31">
        <v>0</v>
      </c>
      <c r="AV96" s="31">
        <v>0</v>
      </c>
      <c r="AW96" s="121">
        <v>5.3040255997343201E-4</v>
      </c>
      <c r="AX96" s="121">
        <v>7.1434612701731803E-4</v>
      </c>
      <c r="AY96" s="121">
        <v>4.4890593080829002E-4</v>
      </c>
      <c r="AZ96" s="121">
        <v>4.1887385644405698E-3</v>
      </c>
      <c r="BA96" s="121">
        <v>1.09314433907174E-3</v>
      </c>
      <c r="BB96" s="31">
        <v>0</v>
      </c>
      <c r="BC96" s="121">
        <v>-5.8806025296578397E-3</v>
      </c>
      <c r="BD96" s="121">
        <v>1.54187483626151E-4</v>
      </c>
      <c r="BE96" s="31">
        <v>0</v>
      </c>
      <c r="BF96" s="121">
        <v>4.7003418905330701E-4</v>
      </c>
      <c r="BG96" s="121">
        <v>-1.1825913622580801E-3</v>
      </c>
      <c r="BH96" s="31">
        <v>0</v>
      </c>
      <c r="BI96" s="31">
        <v>0</v>
      </c>
      <c r="BJ96" s="31">
        <v>0</v>
      </c>
      <c r="BK96" s="31">
        <v>0</v>
      </c>
      <c r="BL96" s="31">
        <v>0</v>
      </c>
      <c r="BM96" s="31">
        <v>0</v>
      </c>
      <c r="BN96" s="121">
        <v>5.8393082750168401E-4</v>
      </c>
      <c r="BO96" s="31">
        <v>0</v>
      </c>
      <c r="BP96" s="31">
        <v>0</v>
      </c>
      <c r="BQ96" s="31">
        <v>0</v>
      </c>
      <c r="BR96" s="31">
        <v>0</v>
      </c>
      <c r="BS96" s="31">
        <v>0</v>
      </c>
      <c r="BT96" s="122">
        <v>-4.8118300758483598E-5</v>
      </c>
      <c r="BU96" s="122">
        <v>-4.4169061121243798E-5</v>
      </c>
      <c r="BV96" s="122">
        <v>-8.1111878847055395E-6</v>
      </c>
      <c r="BW96" s="122">
        <v>7.2848038520605804E-5</v>
      </c>
      <c r="BX96" s="122">
        <v>1.2033194551504399E-5</v>
      </c>
      <c r="BY96" s="122">
        <v>-6.7680118324105103E-6</v>
      </c>
      <c r="BZ96" s="121">
        <v>6.0759708546336705E-4</v>
      </c>
      <c r="CA96" s="122">
        <v>6.9168771690639001E-5</v>
      </c>
      <c r="CB96" s="121">
        <v>8.1135242885046804E-4</v>
      </c>
      <c r="CC96" s="122">
        <v>2.6595421332323799E-5</v>
      </c>
      <c r="CD96" s="121">
        <v>5.4127990374392505E-4</v>
      </c>
      <c r="CE96" s="122">
        <v>3.28735812558245E-5</v>
      </c>
      <c r="CF96" s="121">
        <v>3.4906798345444797E-4</v>
      </c>
      <c r="CG96" s="121">
        <v>2.61207820496149E-4</v>
      </c>
      <c r="CH96" s="121">
        <v>-8.6311757627059E-4</v>
      </c>
      <c r="CI96" s="121">
        <v>1.21428424534503E-4</v>
      </c>
      <c r="CJ96" s="121">
        <v>7.4389787646969899E-4</v>
      </c>
      <c r="CK96" s="121">
        <v>8.9977394897556499E-4</v>
      </c>
      <c r="CL96" s="121">
        <v>7.5495017972741698E-4</v>
      </c>
      <c r="CM96" s="121">
        <v>1.33458567083989E-3</v>
      </c>
      <c r="CN96" s="123">
        <v>1.1521641449964399</v>
      </c>
    </row>
    <row r="97" spans="17:92" x14ac:dyDescent="0.25">
      <c r="Q97" s="12"/>
      <c r="S97" s="12"/>
      <c r="T97" s="12"/>
      <c r="U97" s="12"/>
      <c r="V97" s="12"/>
      <c r="W97" s="12"/>
      <c r="X97" s="12"/>
      <c r="Y97" s="12"/>
      <c r="Z97" s="12"/>
      <c r="AA97" s="12"/>
      <c r="AB97" s="12"/>
      <c r="AC97" s="12"/>
      <c r="AD97" s="12"/>
      <c r="AE97" s="12"/>
      <c r="AF97" s="12"/>
      <c r="AG97" s="12"/>
      <c r="AH97" s="12"/>
      <c r="AI97" s="12"/>
      <c r="AJ97" s="12"/>
      <c r="AK97" s="12"/>
      <c r="AL97" s="12"/>
      <c r="AM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row>
    <row r="98" spans="17:92" x14ac:dyDescent="0.25">
      <c r="Q98" s="12"/>
      <c r="S98" s="12"/>
      <c r="T98" s="12"/>
      <c r="U98" s="12"/>
      <c r="V98" s="12"/>
      <c r="W98" s="12"/>
      <c r="X98" s="12"/>
      <c r="Y98" s="12"/>
      <c r="Z98" s="12"/>
      <c r="AA98" s="12"/>
      <c r="AB98" s="12"/>
      <c r="AC98" s="12"/>
      <c r="AD98" s="12"/>
      <c r="AE98" s="12"/>
      <c r="AF98" s="12"/>
      <c r="AG98" s="12"/>
      <c r="AH98" s="12"/>
      <c r="AI98" s="12"/>
      <c r="AJ98" s="12"/>
      <c r="AK98" s="12"/>
      <c r="AL98" s="12"/>
      <c r="AM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row>
    <row r="99" spans="17:92" x14ac:dyDescent="0.25">
      <c r="Q99" s="12"/>
      <c r="S99" s="12"/>
      <c r="T99" s="12"/>
      <c r="U99" s="12"/>
      <c r="V99" s="12"/>
      <c r="W99" s="12"/>
      <c r="X99" s="12"/>
      <c r="Y99" s="12"/>
      <c r="Z99" s="12"/>
      <c r="AA99" s="12"/>
      <c r="AB99" s="12"/>
      <c r="AC99" s="12"/>
      <c r="AD99" s="12"/>
      <c r="AE99" s="12"/>
      <c r="AF99" s="12"/>
      <c r="AG99" s="12"/>
      <c r="AH99" s="12"/>
      <c r="AI99" s="12"/>
      <c r="AJ99" s="12"/>
      <c r="AK99" s="12"/>
      <c r="AL99" s="12"/>
      <c r="AM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row>
    <row r="100" spans="17:92" x14ac:dyDescent="0.25">
      <c r="Q100" s="12"/>
      <c r="S100" s="12"/>
      <c r="T100" s="12"/>
      <c r="U100" s="12"/>
      <c r="V100" s="12"/>
      <c r="W100" s="12"/>
      <c r="X100" s="12"/>
      <c r="Y100" s="12"/>
      <c r="Z100" s="12"/>
      <c r="AA100" s="12"/>
      <c r="AB100" s="12"/>
      <c r="AC100" s="12"/>
      <c r="AD100" s="12"/>
      <c r="AE100" s="12"/>
      <c r="AF100" s="12"/>
      <c r="AG100" s="12"/>
      <c r="AH100" s="12"/>
      <c r="AI100" s="12"/>
      <c r="AJ100" s="12"/>
      <c r="AK100" s="12"/>
      <c r="AL100" s="12"/>
      <c r="AM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row>
    <row r="101" spans="17:92" x14ac:dyDescent="0.25">
      <c r="Q101" s="12"/>
      <c r="S101" s="12"/>
      <c r="T101" s="12"/>
      <c r="U101" s="12"/>
      <c r="V101" s="12"/>
      <c r="W101" s="12"/>
      <c r="X101" s="12"/>
      <c r="Y101" s="12"/>
      <c r="Z101" s="12"/>
      <c r="AA101" s="12"/>
      <c r="AB101" s="12"/>
      <c r="AC101" s="12"/>
      <c r="AD101" s="12"/>
      <c r="AE101" s="12"/>
      <c r="AF101" s="12"/>
      <c r="AG101" s="12"/>
      <c r="AH101" s="12"/>
      <c r="AI101" s="12"/>
      <c r="AJ101" s="12"/>
      <c r="AK101" s="12"/>
      <c r="AL101" s="12"/>
      <c r="AM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row>
    <row r="102" spans="17:92" x14ac:dyDescent="0.25">
      <c r="Q102" s="12"/>
      <c r="S102" s="12"/>
      <c r="T102" s="12"/>
      <c r="U102" s="12"/>
      <c r="V102" s="12"/>
      <c r="W102" s="12"/>
      <c r="X102" s="12"/>
      <c r="Y102" s="12"/>
      <c r="Z102" s="12"/>
      <c r="AA102" s="12"/>
      <c r="AB102" s="12"/>
      <c r="AC102" s="12"/>
      <c r="AD102" s="12"/>
      <c r="AE102" s="12"/>
      <c r="AF102" s="12"/>
      <c r="AG102" s="12"/>
      <c r="AH102" s="12"/>
      <c r="AI102" s="12"/>
      <c r="AJ102" s="12"/>
      <c r="AK102" s="12"/>
      <c r="AL102" s="12"/>
      <c r="AM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row>
    <row r="103" spans="17:92" x14ac:dyDescent="0.25">
      <c r="Q103" s="12"/>
      <c r="S103" s="12"/>
      <c r="T103" s="12"/>
      <c r="U103" s="12"/>
      <c r="V103" s="12"/>
      <c r="W103" s="12"/>
      <c r="X103" s="12"/>
      <c r="Y103" s="12"/>
      <c r="Z103" s="12"/>
      <c r="AA103" s="12"/>
      <c r="AB103" s="12"/>
      <c r="AC103" s="12"/>
      <c r="AD103" s="12"/>
      <c r="AE103" s="12"/>
      <c r="AF103" s="12"/>
      <c r="AG103" s="12"/>
      <c r="AH103" s="12"/>
      <c r="AI103" s="12"/>
      <c r="AJ103" s="12"/>
      <c r="AK103" s="12"/>
      <c r="AL103" s="12"/>
      <c r="AM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row>
    <row r="104" spans="17:92" x14ac:dyDescent="0.25">
      <c r="Q104" s="12"/>
      <c r="S104" s="12"/>
      <c r="T104" s="12"/>
      <c r="U104" s="12"/>
      <c r="V104" s="12"/>
      <c r="W104" s="12"/>
      <c r="X104" s="12"/>
      <c r="Y104" s="12"/>
      <c r="Z104" s="12"/>
      <c r="AA104" s="12"/>
      <c r="AB104" s="12"/>
      <c r="AC104" s="12"/>
      <c r="AD104" s="12"/>
      <c r="AE104" s="12"/>
      <c r="AF104" s="12"/>
      <c r="AG104" s="12"/>
      <c r="AH104" s="12"/>
      <c r="AI104" s="12"/>
      <c r="AJ104" s="12"/>
      <c r="AK104" s="12"/>
      <c r="AL104" s="12"/>
      <c r="AM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row>
    <row r="105" spans="17:92" x14ac:dyDescent="0.25">
      <c r="Q105" s="12"/>
      <c r="S105" s="12"/>
      <c r="T105" s="12"/>
      <c r="U105" s="12"/>
      <c r="V105" s="12"/>
      <c r="W105" s="12"/>
      <c r="X105" s="12"/>
      <c r="Y105" s="12"/>
      <c r="Z105" s="12"/>
      <c r="AA105" s="12"/>
      <c r="AB105" s="12"/>
      <c r="AC105" s="12"/>
      <c r="AD105" s="12"/>
      <c r="AE105" s="12"/>
      <c r="AF105" s="12"/>
      <c r="AG105" s="12"/>
      <c r="AH105" s="12"/>
      <c r="AI105" s="12"/>
      <c r="AJ105" s="12"/>
      <c r="AK105" s="12"/>
      <c r="AL105" s="12"/>
      <c r="AM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row>
    <row r="106" spans="17:92" x14ac:dyDescent="0.25">
      <c r="Q106" s="12"/>
      <c r="S106" s="12"/>
      <c r="T106" s="12"/>
      <c r="U106" s="12"/>
      <c r="V106" s="12"/>
      <c r="W106" s="12"/>
      <c r="X106" s="12"/>
      <c r="Y106" s="12"/>
      <c r="Z106" s="12"/>
      <c r="AA106" s="12"/>
      <c r="AB106" s="12"/>
      <c r="AC106" s="12"/>
      <c r="AD106" s="12"/>
      <c r="AE106" s="12"/>
      <c r="AF106" s="12"/>
      <c r="AG106" s="12"/>
      <c r="AH106" s="12"/>
      <c r="AI106" s="12"/>
      <c r="AJ106" s="12"/>
      <c r="AK106" s="12"/>
      <c r="AL106" s="12"/>
      <c r="AM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row>
    <row r="107" spans="17:92" x14ac:dyDescent="0.25">
      <c r="Q107" s="12"/>
      <c r="S107" s="12"/>
      <c r="T107" s="12"/>
      <c r="U107" s="12"/>
      <c r="V107" s="12"/>
      <c r="W107" s="12"/>
      <c r="X107" s="12"/>
      <c r="Y107" s="12"/>
      <c r="Z107" s="12"/>
      <c r="AA107" s="12"/>
      <c r="AB107" s="12"/>
      <c r="AC107" s="12"/>
      <c r="AD107" s="12"/>
      <c r="AE107" s="12"/>
      <c r="AF107" s="12"/>
      <c r="AG107" s="12"/>
      <c r="AH107" s="12"/>
      <c r="AI107" s="12"/>
      <c r="AJ107" s="12"/>
      <c r="AK107" s="12"/>
      <c r="AL107" s="12"/>
      <c r="AM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row>
    <row r="108" spans="17:92" x14ac:dyDescent="0.25">
      <c r="Q108" s="12"/>
      <c r="S108" s="12"/>
      <c r="T108" s="12"/>
      <c r="U108" s="12"/>
      <c r="V108" s="12"/>
      <c r="W108" s="12"/>
      <c r="X108" s="12"/>
      <c r="Y108" s="12"/>
      <c r="Z108" s="12"/>
      <c r="AA108" s="12"/>
      <c r="AB108" s="12"/>
      <c r="AC108" s="12"/>
      <c r="AD108" s="12"/>
      <c r="AE108" s="12"/>
      <c r="AF108" s="12"/>
      <c r="AG108" s="12"/>
      <c r="AH108" s="12"/>
      <c r="AI108" s="12"/>
      <c r="AJ108" s="12"/>
      <c r="AK108" s="12"/>
      <c r="AL108" s="12"/>
      <c r="AM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row>
    <row r="109" spans="17:92" x14ac:dyDescent="0.25">
      <c r="Q109" s="12"/>
      <c r="S109" s="12"/>
      <c r="T109" s="12"/>
      <c r="U109" s="12"/>
      <c r="V109" s="12"/>
      <c r="W109" s="12"/>
      <c r="X109" s="12"/>
      <c r="Y109" s="12"/>
      <c r="Z109" s="12"/>
      <c r="AA109" s="12"/>
      <c r="AB109" s="12"/>
      <c r="AC109" s="12"/>
      <c r="AD109" s="12"/>
      <c r="AE109" s="12"/>
      <c r="AF109" s="12"/>
      <c r="AG109" s="12"/>
      <c r="AH109" s="12"/>
      <c r="AI109" s="12"/>
      <c r="AJ109" s="12"/>
      <c r="AK109" s="12"/>
      <c r="AL109" s="12"/>
      <c r="AM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row>
    <row r="110" spans="17:92" x14ac:dyDescent="0.25">
      <c r="Q110" s="12"/>
      <c r="S110" s="12"/>
      <c r="T110" s="12"/>
      <c r="U110" s="12"/>
      <c r="V110" s="12"/>
      <c r="W110" s="12"/>
      <c r="X110" s="12"/>
      <c r="Y110" s="12"/>
      <c r="Z110" s="12"/>
      <c r="AA110" s="12"/>
      <c r="AB110" s="12"/>
      <c r="AC110" s="12"/>
      <c r="AD110" s="12"/>
      <c r="AE110" s="12"/>
      <c r="AF110" s="12"/>
      <c r="AG110" s="12"/>
      <c r="AH110" s="12"/>
      <c r="AI110" s="12"/>
      <c r="AJ110" s="12"/>
      <c r="AK110" s="12"/>
      <c r="AL110" s="12"/>
      <c r="AM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row>
    <row r="111" spans="17:92" x14ac:dyDescent="0.25">
      <c r="Q111" s="12"/>
      <c r="S111" s="12"/>
      <c r="T111" s="12"/>
      <c r="U111" s="12"/>
      <c r="V111" s="12"/>
      <c r="W111" s="12"/>
      <c r="X111" s="12"/>
      <c r="Y111" s="12"/>
      <c r="Z111" s="12"/>
      <c r="AA111" s="12"/>
      <c r="AB111" s="12"/>
      <c r="AC111" s="12"/>
      <c r="AD111" s="12"/>
      <c r="AE111" s="12"/>
      <c r="AF111" s="12"/>
      <c r="AG111" s="12"/>
      <c r="AH111" s="12"/>
      <c r="AI111" s="12"/>
      <c r="AJ111" s="12"/>
      <c r="AK111" s="12"/>
      <c r="AL111" s="12"/>
      <c r="AM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row>
    <row r="112" spans="17:92" x14ac:dyDescent="0.25">
      <c r="Q112" s="12"/>
      <c r="S112" s="12"/>
      <c r="T112" s="12"/>
      <c r="U112" s="12"/>
      <c r="V112" s="12"/>
      <c r="W112" s="12"/>
      <c r="X112" s="12"/>
      <c r="Y112" s="12"/>
      <c r="Z112" s="12"/>
      <c r="AA112" s="12"/>
      <c r="AB112" s="12"/>
      <c r="AC112" s="12"/>
      <c r="AD112" s="12"/>
      <c r="AE112" s="12"/>
      <c r="AF112" s="12"/>
      <c r="AG112" s="12"/>
      <c r="AH112" s="12"/>
      <c r="AI112" s="12"/>
      <c r="AJ112" s="12"/>
      <c r="AK112" s="12"/>
      <c r="AL112" s="12"/>
      <c r="AM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row>
    <row r="113" spans="17:92" x14ac:dyDescent="0.25">
      <c r="Q113" s="12"/>
      <c r="S113" s="12"/>
      <c r="T113" s="12"/>
      <c r="U113" s="12"/>
      <c r="V113" s="12"/>
      <c r="W113" s="12"/>
      <c r="X113" s="12"/>
      <c r="Y113" s="12"/>
      <c r="Z113" s="12"/>
      <c r="AA113" s="12"/>
      <c r="AB113" s="12"/>
      <c r="AC113" s="12"/>
      <c r="AD113" s="12"/>
      <c r="AE113" s="12"/>
      <c r="AF113" s="12"/>
      <c r="AG113" s="12"/>
      <c r="AH113" s="12"/>
      <c r="AI113" s="12"/>
      <c r="AJ113" s="12"/>
      <c r="AK113" s="12"/>
      <c r="AL113" s="12"/>
      <c r="AM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row>
    <row r="114" spans="17:92" x14ac:dyDescent="0.25">
      <c r="Q114" s="12"/>
      <c r="S114" s="12"/>
      <c r="T114" s="12"/>
      <c r="U114" s="12"/>
      <c r="V114" s="12"/>
      <c r="W114" s="12"/>
      <c r="X114" s="12"/>
      <c r="Y114" s="12"/>
      <c r="Z114" s="12"/>
      <c r="AA114" s="12"/>
      <c r="AB114" s="12"/>
      <c r="AC114" s="12"/>
      <c r="AD114" s="12"/>
      <c r="AE114" s="12"/>
      <c r="AF114" s="12"/>
      <c r="AG114" s="12"/>
      <c r="AH114" s="12"/>
      <c r="AI114" s="12"/>
      <c r="AJ114" s="12"/>
      <c r="AK114" s="12"/>
      <c r="AL114" s="12"/>
      <c r="AM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row>
  </sheetData>
  <sheetProtection sheet="1" objects="1" scenarios="1"/>
  <mergeCells count="10">
    <mergeCell ref="G34:G35"/>
    <mergeCell ref="G36:G38"/>
    <mergeCell ref="G39:G43"/>
    <mergeCell ref="G76:G96"/>
    <mergeCell ref="G44:G75"/>
    <mergeCell ref="B18:E18"/>
    <mergeCell ref="B3:E3"/>
    <mergeCell ref="G21:G24"/>
    <mergeCell ref="G25:G29"/>
    <mergeCell ref="G30:G33"/>
  </mergeCells>
  <hyperlinks>
    <hyperlink ref="A1" location="TableOfContents!A1" display="TableOfContents" xr:uid="{194AF5FC-F9AE-43C6-B5C9-6E2CEC535075}"/>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8BE99-6584-4AE3-AAA3-E2414674C587}">
  <sheetPr>
    <tabColor theme="0" tint="-0.14999847407452621"/>
  </sheetPr>
  <dimension ref="A1:CK107"/>
  <sheetViews>
    <sheetView zoomScale="45" zoomScaleNormal="45" workbookViewId="0">
      <selection activeCell="B65" sqref="B1:B1048576"/>
    </sheetView>
  </sheetViews>
  <sheetFormatPr defaultColWidth="9" defaultRowHeight="15" x14ac:dyDescent="0.25"/>
  <cols>
    <col min="1" max="1" width="9" style="7"/>
    <col min="2" max="2" width="57.140625" style="7" bestFit="1" customWidth="1"/>
    <col min="3" max="4" width="11.5703125" style="7" customWidth="1"/>
    <col min="5" max="5" width="11.7109375" style="7" bestFit="1" customWidth="1"/>
    <col min="6" max="6" width="11.7109375" style="7" customWidth="1"/>
    <col min="7" max="7" width="20.7109375" style="12" bestFit="1" customWidth="1"/>
    <col min="8" max="8" width="24.85546875" style="7" bestFit="1" customWidth="1"/>
    <col min="9" max="9" width="15.7109375" style="7" bestFit="1" customWidth="1"/>
    <col min="10" max="10" width="16.5703125" style="7" customWidth="1"/>
    <col min="11" max="11" width="9" style="7" customWidth="1"/>
    <col min="12" max="16384" width="9" style="7"/>
  </cols>
  <sheetData>
    <row r="1" spans="1:8" x14ac:dyDescent="0.25">
      <c r="A1" s="11" t="s">
        <v>338</v>
      </c>
      <c r="G1" s="7"/>
      <c r="H1" s="12"/>
    </row>
    <row r="2" spans="1:8" x14ac:dyDescent="0.25">
      <c r="G2" s="7"/>
      <c r="H2" s="12"/>
    </row>
    <row r="3" spans="1:8" ht="15.75" thickBot="1" x14ac:dyDescent="0.3">
      <c r="B3" s="226" t="s">
        <v>295</v>
      </c>
      <c r="C3" s="227"/>
      <c r="D3" s="227"/>
      <c r="E3" s="228"/>
      <c r="G3" s="7"/>
      <c r="H3" s="12"/>
    </row>
    <row r="4" spans="1:8" ht="15.75" x14ac:dyDescent="0.25">
      <c r="B4" s="17" t="s">
        <v>103</v>
      </c>
      <c r="C4" s="2">
        <f>IF(C39="","",EXP(SUMPRODUCT(I20:I93,J20:J93)))</f>
        <v>2.9568352245567282</v>
      </c>
      <c r="E4" s="14"/>
      <c r="G4" s="7"/>
      <c r="H4" s="12"/>
    </row>
    <row r="5" spans="1:8" ht="15.75" x14ac:dyDescent="0.25">
      <c r="B5" s="17" t="s">
        <v>104</v>
      </c>
      <c r="C5" s="2">
        <f>IF(C39="","",EXP(YEARFRAC(DATE(2010,1,1),C19)*J20)*0.0000969166440133911)</f>
        <v>2.6144969208401561E-4</v>
      </c>
      <c r="E5" s="14"/>
      <c r="G5" s="7"/>
      <c r="H5" s="12"/>
    </row>
    <row r="6" spans="1:8" ht="15.75" x14ac:dyDescent="0.25">
      <c r="B6" s="17" t="s">
        <v>105</v>
      </c>
      <c r="C6" s="3">
        <f>IF(C39="","",C5*C4)</f>
        <v>7.7306365900352769E-4</v>
      </c>
      <c r="D6" s="41" t="s">
        <v>271</v>
      </c>
      <c r="E6" s="42" t="s">
        <v>272</v>
      </c>
      <c r="G6" s="7"/>
      <c r="H6" s="12"/>
    </row>
    <row r="7" spans="1:8" ht="15.75" x14ac:dyDescent="0.25">
      <c r="B7" s="17" t="s">
        <v>371</v>
      </c>
      <c r="C7" s="43">
        <f>IF(C39="","",1-EXP(-$C$6/J20*(EXP(J20)-1)))</f>
        <v>8.0080121026571138E-4</v>
      </c>
      <c r="D7" s="3">
        <f>IF($C$39="","",C7/$C$15)</f>
        <v>6.1659209469765814E-4</v>
      </c>
      <c r="E7" s="60">
        <f>IF($C$39="","",C7*$C$15)</f>
        <v>1.0400434645168081E-3</v>
      </c>
      <c r="G7" s="7"/>
      <c r="H7" s="12"/>
    </row>
    <row r="8" spans="1:8" ht="15.75" x14ac:dyDescent="0.25">
      <c r="B8" s="17" t="s">
        <v>373</v>
      </c>
      <c r="C8" s="43">
        <f>IF(C39="","",1-EXP(-$C$6/J20*(EXP(J20*2)-EXP(J20*1))))</f>
        <v>8.5960102992066467E-4</v>
      </c>
      <c r="D8" s="3">
        <f t="shared" ref="D8:D13" si="0">IF($C$39="","",C8/$C$15)</f>
        <v>6.6186613212932278E-4</v>
      </c>
      <c r="E8" s="60">
        <f t="shared" ref="E8:E13" si="1">IF($C$39="","",C8*$C$15)</f>
        <v>1.1164099426925961E-3</v>
      </c>
      <c r="G8" s="7"/>
      <c r="H8" s="12"/>
    </row>
    <row r="9" spans="1:8" ht="15.75" x14ac:dyDescent="0.25">
      <c r="B9" s="17" t="s">
        <v>374</v>
      </c>
      <c r="C9" s="43">
        <f>IF(C39="","",1-EXP(-$C$6/J20*(EXP(J20*3)-EXP(J20*2))))</f>
        <v>9.2271630525109227E-4</v>
      </c>
      <c r="D9" s="3">
        <f t="shared" si="0"/>
        <v>7.1046293658531888E-4</v>
      </c>
      <c r="E9" s="60">
        <f t="shared" si="1"/>
        <v>1.1983811345153575E-3</v>
      </c>
      <c r="G9" s="7"/>
      <c r="H9" s="12"/>
    </row>
    <row r="10" spans="1:8" ht="15.75" x14ac:dyDescent="0.25">
      <c r="B10" s="17" t="s">
        <v>375</v>
      </c>
      <c r="C10" s="43">
        <f>IF(C39="","",1-EXP(-$C$6/J20*(EXP(J20*4)-EXP(J20*3))))</f>
        <v>9.9046345397646451E-4</v>
      </c>
      <c r="D10" s="3">
        <f t="shared" si="0"/>
        <v>7.6262613989580173E-4</v>
      </c>
      <c r="E10" s="60">
        <f t="shared" si="1"/>
        <v>1.2863679886412304E-3</v>
      </c>
      <c r="G10" s="7"/>
      <c r="H10" s="12"/>
    </row>
    <row r="11" spans="1:8" ht="15.75" x14ac:dyDescent="0.25">
      <c r="B11" s="17" t="s">
        <v>376</v>
      </c>
      <c r="C11" s="43">
        <f>IF(C39="","",1-EXP(-$C$6/J20*(EXP(J20*2)-EXP(J20*0))))</f>
        <v>1.6597138706412329E-3</v>
      </c>
      <c r="D11" s="3">
        <f t="shared" si="0"/>
        <v>1.2779282036273092E-3</v>
      </c>
      <c r="E11" s="60">
        <f t="shared" si="1"/>
        <v>2.1555593847760951E-3</v>
      </c>
      <c r="G11" s="7"/>
      <c r="H11" s="12"/>
    </row>
    <row r="12" spans="1:8" ht="15.75" x14ac:dyDescent="0.25">
      <c r="B12" s="17" t="s">
        <v>377</v>
      </c>
      <c r="C12" s="43">
        <f>IF(C39="","",1-EXP(-$C$6/J20*(EXP(J20*3)-EXP(J20*0))))</f>
        <v>2.5808987308418851E-3</v>
      </c>
      <c r="D12" s="3">
        <f t="shared" si="0"/>
        <v>1.9872119750222409E-3</v>
      </c>
      <c r="E12" s="60">
        <f t="shared" si="1"/>
        <v>3.3519515495002501E-3</v>
      </c>
      <c r="G12" s="7"/>
      <c r="H12" s="12"/>
    </row>
    <row r="13" spans="1:8" ht="15.75" x14ac:dyDescent="0.25">
      <c r="B13" s="17" t="s">
        <v>378</v>
      </c>
      <c r="C13" s="43">
        <f>IF(C39="","",1-EXP(-$C$6/J20*(EXP(J20*4)-EXP(J20*0))))</f>
        <v>3.5688058989470361E-3</v>
      </c>
      <c r="D13" s="3">
        <f t="shared" si="0"/>
        <v>2.7478698540814787E-3</v>
      </c>
      <c r="E13" s="60">
        <f t="shared" si="1"/>
        <v>4.6349995526322003E-3</v>
      </c>
      <c r="G13" s="7"/>
      <c r="H13" s="12"/>
    </row>
    <row r="14" spans="1:8" ht="15.75" x14ac:dyDescent="0.25">
      <c r="B14" s="17"/>
      <c r="C14" s="40"/>
      <c r="E14" s="14"/>
      <c r="G14" s="7"/>
      <c r="H14" s="12"/>
    </row>
    <row r="15" spans="1:8" ht="15.75" x14ac:dyDescent="0.25">
      <c r="B15" s="17" t="s">
        <v>270</v>
      </c>
      <c r="C15" s="2">
        <f>IF(C39="","",EXP(1.96*SQRT(C16)))</f>
        <v>1.2987536122375669</v>
      </c>
      <c r="E15" s="14"/>
      <c r="G15" s="7"/>
      <c r="H15" s="12"/>
    </row>
    <row r="16" spans="1:8" ht="15.75" x14ac:dyDescent="0.25">
      <c r="B16" s="18" t="s">
        <v>274</v>
      </c>
      <c r="C16" s="4" cm="1">
        <f t="array" ref="C16">IF(C39="","",MMULT(MMULT(TRANSPOSE(I20:I93),P20:CK93),I20:I93))</f>
        <v>1.7787535771212337E-2</v>
      </c>
      <c r="D16" s="19"/>
      <c r="E16" s="44"/>
      <c r="G16" s="7"/>
      <c r="H16" s="12"/>
    </row>
    <row r="17" spans="2:89" x14ac:dyDescent="0.25">
      <c r="G17" s="7"/>
      <c r="H17" s="12"/>
    </row>
    <row r="18" spans="2:89" x14ac:dyDescent="0.25">
      <c r="B18" s="223" t="s">
        <v>284</v>
      </c>
      <c r="C18" s="224"/>
      <c r="D18" s="224"/>
      <c r="E18" s="225"/>
      <c r="G18" s="7"/>
      <c r="H18" s="12"/>
    </row>
    <row r="19" spans="2:89" ht="15.75" x14ac:dyDescent="0.25">
      <c r="B19" s="16" t="s">
        <v>102</v>
      </c>
      <c r="C19" s="6">
        <f>INDEX(Input_Cases!$B:$C,MATCH('D1T Male Homo'!$B19,Input_Cases!$B:$B,0),2)</f>
        <v>45292</v>
      </c>
      <c r="E19" s="50"/>
      <c r="F19" s="94"/>
      <c r="G19" s="77" t="s">
        <v>287</v>
      </c>
      <c r="H19" s="37" t="s">
        <v>290</v>
      </c>
      <c r="I19" s="37" t="s">
        <v>299</v>
      </c>
      <c r="J19" s="37" t="s">
        <v>291</v>
      </c>
      <c r="K19" s="37"/>
      <c r="L19" s="37" t="s">
        <v>399</v>
      </c>
      <c r="M19" s="37" t="s">
        <v>399</v>
      </c>
      <c r="N19" s="37" t="s">
        <v>399</v>
      </c>
      <c r="O19" s="127" t="s">
        <v>269</v>
      </c>
      <c r="P19" s="38" t="s">
        <v>0</v>
      </c>
      <c r="Q19" s="38" t="s">
        <v>311</v>
      </c>
      <c r="R19" s="38" t="s">
        <v>312</v>
      </c>
      <c r="S19" s="38" t="s">
        <v>314</v>
      </c>
      <c r="T19" s="38" t="s">
        <v>313</v>
      </c>
      <c r="U19" s="38" t="s">
        <v>6</v>
      </c>
      <c r="V19" s="38" t="s">
        <v>8</v>
      </c>
      <c r="W19" s="38" t="s">
        <v>10</v>
      </c>
      <c r="X19" s="38" t="s">
        <v>12</v>
      </c>
      <c r="Y19" s="38" t="s">
        <v>14</v>
      </c>
      <c r="Z19" s="38" t="s">
        <v>16</v>
      </c>
      <c r="AA19" s="38" t="s">
        <v>18</v>
      </c>
      <c r="AB19" s="38" t="s">
        <v>20</v>
      </c>
      <c r="AC19" s="38" t="s">
        <v>22</v>
      </c>
      <c r="AD19" s="38" t="s">
        <v>24</v>
      </c>
      <c r="AE19" s="38" t="s">
        <v>26</v>
      </c>
      <c r="AF19" s="38" t="s">
        <v>28</v>
      </c>
      <c r="AG19" s="38" t="s">
        <v>30</v>
      </c>
      <c r="AH19" s="38" t="s">
        <v>32</v>
      </c>
      <c r="AI19" s="38" t="s">
        <v>137</v>
      </c>
      <c r="AJ19" s="38" t="s">
        <v>138</v>
      </c>
      <c r="AK19" s="38" t="s">
        <v>139</v>
      </c>
      <c r="AL19" s="38" t="s">
        <v>140</v>
      </c>
      <c r="AM19" s="38" t="s">
        <v>141</v>
      </c>
      <c r="AN19" s="38"/>
      <c r="AO19" s="38" t="s">
        <v>34</v>
      </c>
      <c r="AP19" s="38" t="s">
        <v>36</v>
      </c>
      <c r="AQ19" s="38"/>
      <c r="AR19" s="38"/>
      <c r="AS19" s="38"/>
      <c r="AT19" s="38"/>
      <c r="AU19" s="38" t="s">
        <v>45</v>
      </c>
      <c r="AV19" s="38" t="s">
        <v>49</v>
      </c>
      <c r="AW19" s="38"/>
      <c r="AX19" s="38" t="s">
        <v>76</v>
      </c>
      <c r="AY19" s="38" t="s">
        <v>53</v>
      </c>
      <c r="AZ19" s="38"/>
      <c r="BA19" s="38" t="s">
        <v>57</v>
      </c>
      <c r="BB19" s="38" t="s">
        <v>58</v>
      </c>
      <c r="BC19" s="38"/>
      <c r="BD19" s="38"/>
      <c r="BE19" s="38"/>
      <c r="BF19" s="38" t="s">
        <v>60</v>
      </c>
      <c r="BG19" s="38"/>
      <c r="BH19" s="38"/>
      <c r="BI19" s="38"/>
      <c r="BJ19" s="38"/>
      <c r="BK19" s="38" t="s">
        <v>63</v>
      </c>
      <c r="BL19" s="38"/>
      <c r="BM19" s="38"/>
      <c r="BN19" s="38" t="s">
        <v>9</v>
      </c>
      <c r="BO19" s="38" t="s">
        <v>5</v>
      </c>
      <c r="BP19" s="38" t="s">
        <v>1</v>
      </c>
      <c r="BQ19" s="38" t="s">
        <v>35</v>
      </c>
      <c r="BR19" s="38" t="s">
        <v>27</v>
      </c>
      <c r="BS19" s="38" t="s">
        <v>175</v>
      </c>
      <c r="BT19" s="38" t="s">
        <v>176</v>
      </c>
      <c r="BU19" s="38" t="s">
        <v>2</v>
      </c>
      <c r="BV19" s="38" t="s">
        <v>177</v>
      </c>
      <c r="BW19" s="38" t="s">
        <v>126</v>
      </c>
      <c r="BX19" s="38" t="s">
        <v>178</v>
      </c>
      <c r="BY19" s="38" t="s">
        <v>382</v>
      </c>
      <c r="BZ19" s="38" t="s">
        <v>154</v>
      </c>
      <c r="CA19" s="38" t="s">
        <v>179</v>
      </c>
      <c r="CB19" s="38" t="s">
        <v>180</v>
      </c>
      <c r="CC19" s="38" t="s">
        <v>383</v>
      </c>
      <c r="CD19" s="38" t="s">
        <v>181</v>
      </c>
      <c r="CE19" s="38" t="s">
        <v>182</v>
      </c>
      <c r="CF19" s="38" t="s">
        <v>183</v>
      </c>
      <c r="CG19" s="38" t="s">
        <v>184</v>
      </c>
      <c r="CH19" s="38" t="s">
        <v>185</v>
      </c>
      <c r="CI19" s="38" t="s">
        <v>186</v>
      </c>
      <c r="CJ19" s="38" t="s">
        <v>187</v>
      </c>
      <c r="CK19" s="39" t="s">
        <v>188</v>
      </c>
    </row>
    <row r="20" spans="2:89" x14ac:dyDescent="0.25">
      <c r="B20" s="13" t="s">
        <v>65</v>
      </c>
      <c r="C20" s="6" t="str">
        <f>INDEX(Input_Cases!$B:$C,MATCH('D1T Male Homo'!$B20,Input_Cases!$B:$B,0),2)</f>
        <v>01/01/1997</v>
      </c>
      <c r="D20" s="92"/>
      <c r="E20" s="50"/>
      <c r="G20" s="36" t="s">
        <v>292</v>
      </c>
      <c r="H20" s="7" t="s">
        <v>0</v>
      </c>
      <c r="I20" s="22">
        <f>IF(2009 -YEAR(C20)&gt;50,2009 -YEAR(C20),ROUND((2009 -YEAR(C20))*0.65105+17.4522,3))</f>
        <v>25.265000000000001</v>
      </c>
      <c r="J20" s="23">
        <v>7.0885043851312099E-2</v>
      </c>
      <c r="L20" s="7" t="str">
        <f t="shared" ref="L20:L51" si="2">IF(H20=O20,"X","")</f>
        <v>X</v>
      </c>
      <c r="M20" s="7" t="str">
        <f>IF(N20=O20,"X","")</f>
        <v>X</v>
      </c>
      <c r="N20" s="7" t="str" cm="1">
        <f t="array" ref="N20:N93">TRANSPOSE(P19:CK19)</f>
        <v>age</v>
      </c>
      <c r="O20" s="128" t="s">
        <v>0</v>
      </c>
      <c r="P20" s="25">
        <v>1.4120938871E-5</v>
      </c>
      <c r="Q20" s="25">
        <v>2.6822624943586201E-5</v>
      </c>
      <c r="R20" s="25">
        <v>5.45884404301706E-6</v>
      </c>
      <c r="S20" s="25">
        <v>2.0329358951551501E-6</v>
      </c>
      <c r="T20" s="25">
        <v>4.4944624837511398E-7</v>
      </c>
      <c r="U20" s="25">
        <v>-2.5854389061388301E-6</v>
      </c>
      <c r="V20" s="25">
        <v>-2.1423766892381798E-6</v>
      </c>
      <c r="W20" s="25">
        <v>6.8067159716140095E-7</v>
      </c>
      <c r="X20" s="25">
        <v>4.0823191939845703E-6</v>
      </c>
      <c r="Y20" s="25">
        <v>-2.6466414066071302E-6</v>
      </c>
      <c r="Z20" s="25">
        <v>-1.2684254936196799E-5</v>
      </c>
      <c r="AA20" s="25">
        <v>-1.9615882176294102E-6</v>
      </c>
      <c r="AB20" s="25">
        <v>-3.58803411048641E-6</v>
      </c>
      <c r="AC20" s="25">
        <v>-9.1076485838087399E-6</v>
      </c>
      <c r="AD20" s="25">
        <v>-2.2706142330608502E-6</v>
      </c>
      <c r="AE20" s="25">
        <v>1.61648996196957E-5</v>
      </c>
      <c r="AF20" s="25">
        <v>9.3243891789855596E-6</v>
      </c>
      <c r="AG20" s="25">
        <v>4.2849912675001899E-7</v>
      </c>
      <c r="AH20" s="25">
        <v>7.5450827787509599E-6</v>
      </c>
      <c r="AI20" s="25">
        <v>-1.6022213142183699E-5</v>
      </c>
      <c r="AJ20" s="25">
        <v>8.2321525630291097E-6</v>
      </c>
      <c r="AK20" s="25">
        <v>6.2464452464025397E-6</v>
      </c>
      <c r="AL20" s="25">
        <v>1.1662763734674E-5</v>
      </c>
      <c r="AM20" s="25">
        <v>-1.6548914938115399E-7</v>
      </c>
      <c r="AN20" s="25">
        <v>0</v>
      </c>
      <c r="AO20" s="25">
        <v>-3.3522933682159999E-6</v>
      </c>
      <c r="AP20" s="24">
        <v>1.28269246476128E-4</v>
      </c>
      <c r="AQ20" s="25">
        <v>0</v>
      </c>
      <c r="AR20" s="25">
        <v>0</v>
      </c>
      <c r="AS20" s="25">
        <v>0</v>
      </c>
      <c r="AT20" s="25">
        <v>0</v>
      </c>
      <c r="AU20" s="25">
        <v>6.4806222576470102E-5</v>
      </c>
      <c r="AV20" s="25">
        <v>7.9328250598069006E-6</v>
      </c>
      <c r="AW20" s="25">
        <v>0</v>
      </c>
      <c r="AX20" s="25">
        <v>9.4469917878257904E-5</v>
      </c>
      <c r="AY20" s="24">
        <v>1.88178745609621E-4</v>
      </c>
      <c r="AZ20" s="25">
        <v>0</v>
      </c>
      <c r="BA20" s="25">
        <v>-8.9691145068557406E-6</v>
      </c>
      <c r="BB20" s="24">
        <v>5.4399892602511701E-4</v>
      </c>
      <c r="BC20" s="25">
        <v>0</v>
      </c>
      <c r="BD20" s="25">
        <v>0</v>
      </c>
      <c r="BE20" s="25">
        <v>0</v>
      </c>
      <c r="BF20" s="25">
        <v>-8.3660893728887394E-6</v>
      </c>
      <c r="BG20" s="25">
        <v>0</v>
      </c>
      <c r="BH20" s="25">
        <v>0</v>
      </c>
      <c r="BI20" s="25">
        <v>0</v>
      </c>
      <c r="BJ20" s="25">
        <v>0</v>
      </c>
      <c r="BK20" s="24">
        <v>2.3205926262556201E-4</v>
      </c>
      <c r="BL20" s="25">
        <v>0</v>
      </c>
      <c r="BM20" s="25">
        <v>0</v>
      </c>
      <c r="BN20" s="25">
        <v>-1.0374927786401001E-5</v>
      </c>
      <c r="BO20" s="25">
        <v>-1.92567715494998E-6</v>
      </c>
      <c r="BP20" s="25">
        <v>-3.0773279017334501E-6</v>
      </c>
      <c r="BQ20" s="25">
        <v>-2.9512622816206501E-6</v>
      </c>
      <c r="BR20" s="25">
        <v>-4.1722489053750301E-6</v>
      </c>
      <c r="BS20" s="25">
        <v>-3.7676704064001102E-7</v>
      </c>
      <c r="BT20" s="25">
        <v>-6.07560121544369E-7</v>
      </c>
      <c r="BU20" s="24">
        <v>1.5011965976072201E-4</v>
      </c>
      <c r="BV20" s="25">
        <v>-6.3754581786088497E-6</v>
      </c>
      <c r="BW20" s="25">
        <v>-9.5410161206399493E-6</v>
      </c>
      <c r="BX20" s="25">
        <v>9.3815653296052694E-6</v>
      </c>
      <c r="BY20" s="25">
        <v>-3.1169587038347599E-5</v>
      </c>
      <c r="BZ20" s="25">
        <v>-7.6479722749770901E-6</v>
      </c>
      <c r="CA20" s="25">
        <v>3.8627252848653103E-6</v>
      </c>
      <c r="CB20" s="25">
        <v>2.4803809322735199E-6</v>
      </c>
      <c r="CC20" s="25">
        <v>-3.5778717619700501E-6</v>
      </c>
      <c r="CD20" s="25">
        <v>-2.6992392091453599E-5</v>
      </c>
      <c r="CE20" s="25">
        <v>-2.3278119669698101E-5</v>
      </c>
      <c r="CF20" s="25">
        <v>1.59872513994651E-5</v>
      </c>
      <c r="CG20" s="25">
        <v>1.7742904868304499E-5</v>
      </c>
      <c r="CH20" s="24">
        <v>-2.4075626212020701E-4</v>
      </c>
      <c r="CI20" s="25">
        <v>3.6157754553110098E-5</v>
      </c>
      <c r="CJ20" s="25">
        <v>-1.06274746734012E-5</v>
      </c>
      <c r="CK20" s="26">
        <v>-1.184264320225E-4</v>
      </c>
    </row>
    <row r="21" spans="2:89" x14ac:dyDescent="0.25">
      <c r="B21" s="13" t="s">
        <v>372</v>
      </c>
      <c r="C21" s="1">
        <f>INDEX(Input_Cases!$B:$C,MATCH('D1T Male Homo'!$B21,Input_Cases!$B:$B,0),2)</f>
        <v>1</v>
      </c>
      <c r="D21" s="12"/>
      <c r="E21" s="50"/>
      <c r="G21" s="204" t="s">
        <v>310</v>
      </c>
      <c r="H21" s="7" t="s">
        <v>311</v>
      </c>
      <c r="I21" s="22">
        <f>IF($C$21&gt;1,1,0)</f>
        <v>0</v>
      </c>
      <c r="J21" s="23">
        <v>0.52266985251526898</v>
      </c>
      <c r="L21" s="7" t="str">
        <f t="shared" si="2"/>
        <v>X</v>
      </c>
      <c r="M21" s="7" t="str">
        <f t="shared" ref="M21:M84" si="3">IF(N21=O21,"X","")</f>
        <v>X</v>
      </c>
      <c r="N21" s="7" t="str">
        <v>IMD2</v>
      </c>
      <c r="O21" s="128" t="s">
        <v>311</v>
      </c>
      <c r="P21" s="25">
        <v>2.6822624943586201E-5</v>
      </c>
      <c r="Q21" s="24">
        <v>2.1510943835572199E-2</v>
      </c>
      <c r="R21" s="24">
        <v>-1.55062011177527E-3</v>
      </c>
      <c r="S21" s="25">
        <v>-2.04889152288642E-5</v>
      </c>
      <c r="T21" s="25">
        <v>2.22586222732539E-5</v>
      </c>
      <c r="U21" s="24">
        <v>7.92231835068251E-4</v>
      </c>
      <c r="V21" s="25">
        <v>4.2097755071586697E-6</v>
      </c>
      <c r="W21" s="25">
        <v>-1.6469137743437402E-5</v>
      </c>
      <c r="X21" s="24">
        <v>1.04105361199593E-4</v>
      </c>
      <c r="Y21" s="24">
        <v>-1.38264023693654E-4</v>
      </c>
      <c r="Z21" s="24">
        <v>1.3046353680907599E-4</v>
      </c>
      <c r="AA21" s="25">
        <v>4.8713350238774397E-5</v>
      </c>
      <c r="AB21" s="24">
        <v>1.0332431572975599E-4</v>
      </c>
      <c r="AC21" s="24">
        <v>-1.13001383580761E-4</v>
      </c>
      <c r="AD21" s="24">
        <v>-1.3517335309586501E-4</v>
      </c>
      <c r="AE21" s="25">
        <v>7.5996515971666999E-5</v>
      </c>
      <c r="AF21" s="24">
        <v>2.2827445787209499E-4</v>
      </c>
      <c r="AG21" s="24">
        <v>-2.6346366230801802E-4</v>
      </c>
      <c r="AH21" s="24">
        <v>1.4206788028796799E-4</v>
      </c>
      <c r="AI21" s="25">
        <v>9.5924360669075604E-5</v>
      </c>
      <c r="AJ21" s="25">
        <v>6.03139172699577E-5</v>
      </c>
      <c r="AK21" s="24">
        <v>-1.01029100396596E-4</v>
      </c>
      <c r="AL21" s="25">
        <v>-5.2952629025947998E-5</v>
      </c>
      <c r="AM21" s="25">
        <v>1.2399155662706E-6</v>
      </c>
      <c r="AN21" s="25">
        <v>0</v>
      </c>
      <c r="AO21" s="24">
        <v>-1.42761348763322E-4</v>
      </c>
      <c r="AP21" s="24">
        <v>-1.62130910049601E-3</v>
      </c>
      <c r="AQ21" s="25">
        <v>0</v>
      </c>
      <c r="AR21" s="25">
        <v>0</v>
      </c>
      <c r="AS21" s="25">
        <v>0</v>
      </c>
      <c r="AT21" s="25">
        <v>0</v>
      </c>
      <c r="AU21" s="24">
        <v>5.94669600845523E-4</v>
      </c>
      <c r="AV21" s="25">
        <v>-5.51445917377348E-5</v>
      </c>
      <c r="AW21" s="25">
        <v>0</v>
      </c>
      <c r="AX21" s="24">
        <v>3.9613156640080601E-4</v>
      </c>
      <c r="AY21" s="24">
        <v>-2.63893767203729E-4</v>
      </c>
      <c r="AZ21" s="24">
        <v>0</v>
      </c>
      <c r="BA21" s="25">
        <v>-2.3373309401681401E-5</v>
      </c>
      <c r="BB21" s="24">
        <v>1.9589619359054299E-2</v>
      </c>
      <c r="BC21" s="24">
        <v>0</v>
      </c>
      <c r="BD21" s="24">
        <v>0</v>
      </c>
      <c r="BE21" s="24">
        <v>0</v>
      </c>
      <c r="BF21" s="25">
        <v>-7.9875331919120502E-5</v>
      </c>
      <c r="BG21" s="25">
        <v>0</v>
      </c>
      <c r="BH21" s="25">
        <v>0</v>
      </c>
      <c r="BI21" s="25">
        <v>0</v>
      </c>
      <c r="BJ21" s="25">
        <v>0</v>
      </c>
      <c r="BK21" s="24">
        <v>7.8350536342544695E-4</v>
      </c>
      <c r="BL21" s="25">
        <v>0</v>
      </c>
      <c r="BM21" s="25">
        <v>0</v>
      </c>
      <c r="BN21" s="25">
        <v>-3.2728633763874899E-5</v>
      </c>
      <c r="BO21" s="25">
        <v>2.8663744343513099E-5</v>
      </c>
      <c r="BP21" s="25">
        <v>-6.3666263142710401E-6</v>
      </c>
      <c r="BQ21" s="25">
        <v>4.66788163512715E-6</v>
      </c>
      <c r="BR21" s="25">
        <v>-1.36218172390824E-5</v>
      </c>
      <c r="BS21" s="25">
        <v>-8.4527583951479408E-6</v>
      </c>
      <c r="BT21" s="25">
        <v>-1.36808375343502E-5</v>
      </c>
      <c r="BU21" s="24">
        <v>-1.87291081647189E-4</v>
      </c>
      <c r="BV21" s="25">
        <v>5.5618695709671697E-5</v>
      </c>
      <c r="BW21" s="24">
        <v>1.0486023988363099E-4</v>
      </c>
      <c r="BX21" s="25">
        <v>-4.2175813084706201E-5</v>
      </c>
      <c r="BY21" s="24">
        <v>-2.0328839993560201E-2</v>
      </c>
      <c r="BZ21" s="24">
        <v>1.1099339862307599E-4</v>
      </c>
      <c r="CA21" s="24">
        <v>-2.1259897444684999E-4</v>
      </c>
      <c r="CB21" s="25">
        <v>-3.41962332039993E-5</v>
      </c>
      <c r="CC21" s="24">
        <v>-2.1247246149565799E-4</v>
      </c>
      <c r="CD21" s="24">
        <v>1.9131347248744999E-4</v>
      </c>
      <c r="CE21" s="24">
        <v>-9.7049025534825498E-4</v>
      </c>
      <c r="CF21" s="25">
        <v>8.5940249120315001E-5</v>
      </c>
      <c r="CG21" s="24">
        <v>-6.1067968812142804E-4</v>
      </c>
      <c r="CH21" s="24">
        <v>1.5026144590622599E-2</v>
      </c>
      <c r="CI21" s="24">
        <v>-4.7352225851377602E-4</v>
      </c>
      <c r="CJ21" s="24">
        <v>2.2775601887090901E-4</v>
      </c>
      <c r="CK21" s="26">
        <v>1.67938937730212E-2</v>
      </c>
    </row>
    <row r="22" spans="2:89" x14ac:dyDescent="0.25">
      <c r="B22" s="13"/>
      <c r="C22" s="12"/>
      <c r="D22" s="12"/>
      <c r="E22" s="50"/>
      <c r="G22" s="205"/>
      <c r="H22" s="7" t="s">
        <v>312</v>
      </c>
      <c r="I22" s="22">
        <f>IF($C$21&gt;2,1,0)</f>
        <v>0</v>
      </c>
      <c r="J22" s="23">
        <v>-1.47009785058375E-2</v>
      </c>
      <c r="L22" s="7" t="str">
        <f t="shared" si="2"/>
        <v>X</v>
      </c>
      <c r="M22" s="7" t="str">
        <f t="shared" si="3"/>
        <v>X</v>
      </c>
      <c r="N22" s="7" t="str">
        <v>IMD3</v>
      </c>
      <c r="O22" s="128" t="s">
        <v>312</v>
      </c>
      <c r="P22" s="25">
        <v>5.45884404301706E-6</v>
      </c>
      <c r="Q22" s="24">
        <v>-1.55062011177527E-3</v>
      </c>
      <c r="R22" s="24">
        <v>3.1956872330563702E-3</v>
      </c>
      <c r="S22" s="24">
        <v>-1.58209707799312E-3</v>
      </c>
      <c r="T22" s="25">
        <v>1.08999880363196E-5</v>
      </c>
      <c r="U22" s="25">
        <v>1.4608697685345801E-5</v>
      </c>
      <c r="V22" s="25">
        <v>-4.1147604824646403E-6</v>
      </c>
      <c r="W22" s="25">
        <v>6.2181431373044307E-5</v>
      </c>
      <c r="X22" s="24">
        <v>-2.03829778361642E-4</v>
      </c>
      <c r="Y22" s="24">
        <v>3.2276979900434401E-4</v>
      </c>
      <c r="Z22" s="25">
        <v>3.5563433450471701E-5</v>
      </c>
      <c r="AA22" s="25">
        <v>5.5400838780444601E-5</v>
      </c>
      <c r="AB22" s="25">
        <v>-4.2910651114192003E-5</v>
      </c>
      <c r="AC22" s="24">
        <v>1.88150890919019E-4</v>
      </c>
      <c r="AD22" s="25">
        <v>3.29425682117433E-5</v>
      </c>
      <c r="AE22" s="24">
        <v>-1.2036630314649701E-4</v>
      </c>
      <c r="AF22" s="25">
        <v>2.2604964362922001E-6</v>
      </c>
      <c r="AG22" s="25">
        <v>6.5462844834784004E-5</v>
      </c>
      <c r="AH22" s="24">
        <v>-4.1853723301312103E-4</v>
      </c>
      <c r="AI22" s="25">
        <v>4.6273755884282997E-5</v>
      </c>
      <c r="AJ22" s="25">
        <v>1.7459223934216199E-5</v>
      </c>
      <c r="AK22" s="25">
        <v>3.9344210230016997E-6</v>
      </c>
      <c r="AL22" s="25">
        <v>3.2067730564776897E-5</v>
      </c>
      <c r="AM22" s="25">
        <v>6.55246447737913E-7</v>
      </c>
      <c r="AN22" s="25">
        <v>0</v>
      </c>
      <c r="AO22" s="25">
        <v>7.7071618861058503E-5</v>
      </c>
      <c r="AP22" s="25">
        <v>6.0947476916622497E-5</v>
      </c>
      <c r="AQ22" s="25">
        <v>0</v>
      </c>
      <c r="AR22" s="25">
        <v>0</v>
      </c>
      <c r="AS22" s="25">
        <v>0</v>
      </c>
      <c r="AT22" s="25">
        <v>0</v>
      </c>
      <c r="AU22" s="24">
        <v>-1.3196606810794999E-4</v>
      </c>
      <c r="AV22" s="25">
        <v>-7.3045231613749206E-5</v>
      </c>
      <c r="AW22" s="25">
        <v>0</v>
      </c>
      <c r="AX22" s="24">
        <v>1.13081238855451E-4</v>
      </c>
      <c r="AY22" s="24">
        <v>1.19941309804092E-4</v>
      </c>
      <c r="AZ22" s="24">
        <v>0</v>
      </c>
      <c r="BA22" s="25">
        <v>-5.3542380345928997E-5</v>
      </c>
      <c r="BB22" s="24">
        <v>3.8982877569763898E-4</v>
      </c>
      <c r="BC22" s="24">
        <v>0</v>
      </c>
      <c r="BD22" s="24">
        <v>0</v>
      </c>
      <c r="BE22" s="24">
        <v>0</v>
      </c>
      <c r="BF22" s="25">
        <v>6.2695855814572104E-5</v>
      </c>
      <c r="BG22" s="25">
        <v>0</v>
      </c>
      <c r="BH22" s="25">
        <v>0</v>
      </c>
      <c r="BI22" s="25">
        <v>0</v>
      </c>
      <c r="BJ22" s="25">
        <v>0</v>
      </c>
      <c r="BK22" s="24">
        <v>4.7669151013648601E-4</v>
      </c>
      <c r="BL22" s="25">
        <v>0</v>
      </c>
      <c r="BM22" s="25">
        <v>0</v>
      </c>
      <c r="BN22" s="25">
        <v>-7.1507501940245298E-6</v>
      </c>
      <c r="BO22" s="25">
        <v>-1.9204092171158599E-6</v>
      </c>
      <c r="BP22" s="25">
        <v>2.34901041279489E-6</v>
      </c>
      <c r="BQ22" s="25">
        <v>-1.83247033132242E-6</v>
      </c>
      <c r="BR22" s="25">
        <v>-1.17095210640601E-5</v>
      </c>
      <c r="BS22" s="25">
        <v>4.6073874264826496E-6</v>
      </c>
      <c r="BT22" s="25">
        <v>-3.8991432010700598E-6</v>
      </c>
      <c r="BU22" s="25">
        <v>-1.25221110547385E-5</v>
      </c>
      <c r="BV22" s="25">
        <v>-6.5609222199173498E-6</v>
      </c>
      <c r="BW22" s="24">
        <v>1.23644936082541E-4</v>
      </c>
      <c r="BX22" s="24">
        <v>-1.5992390840249899E-4</v>
      </c>
      <c r="BY22" s="25">
        <v>-6.2487957661707001E-5</v>
      </c>
      <c r="BZ22" s="25">
        <v>-4.61347312088128E-5</v>
      </c>
      <c r="CA22" s="25">
        <v>-7.7523405836189005E-5</v>
      </c>
      <c r="CB22" s="25">
        <v>-7.57812812010385E-5</v>
      </c>
      <c r="CC22" s="25">
        <v>-9.6579025255390903E-5</v>
      </c>
      <c r="CD22" s="25">
        <v>-6.7134428999692295E-5</v>
      </c>
      <c r="CE22" s="24">
        <v>3.32996702813084E-4</v>
      </c>
      <c r="CF22" s="24">
        <v>-3.0491082184007303E-4</v>
      </c>
      <c r="CG22" s="24">
        <v>2.2891723346185101E-4</v>
      </c>
      <c r="CH22" s="25">
        <v>-5.43534041674746E-5</v>
      </c>
      <c r="CI22" s="24">
        <v>1.5841376101717201E-4</v>
      </c>
      <c r="CJ22" s="24">
        <v>1.00634069308747E-4</v>
      </c>
      <c r="CK22" s="27">
        <v>-8.6084855452268997E-5</v>
      </c>
    </row>
    <row r="23" spans="2:89" x14ac:dyDescent="0.25">
      <c r="B23" s="13"/>
      <c r="C23" s="12"/>
      <c r="D23" s="12"/>
      <c r="E23" s="50"/>
      <c r="G23" s="205"/>
      <c r="H23" s="7" t="s">
        <v>314</v>
      </c>
      <c r="I23" s="22">
        <f>IF($C$21&gt;3,1,0)</f>
        <v>0</v>
      </c>
      <c r="J23" s="23">
        <v>-7.7727572309582299E-3</v>
      </c>
      <c r="L23" s="7" t="str">
        <f t="shared" si="2"/>
        <v>X</v>
      </c>
      <c r="M23" s="7" t="str">
        <f t="shared" si="3"/>
        <v>X</v>
      </c>
      <c r="N23" s="7" t="str">
        <v>IMD4</v>
      </c>
      <c r="O23" s="128" t="s">
        <v>314</v>
      </c>
      <c r="P23" s="25">
        <v>2.0329358951551501E-6</v>
      </c>
      <c r="Q23" s="25">
        <v>-2.04889152288642E-5</v>
      </c>
      <c r="R23" s="24">
        <v>-1.58209707799312E-3</v>
      </c>
      <c r="S23" s="24">
        <v>3.43349501692601E-3</v>
      </c>
      <c r="T23" s="24">
        <v>-1.79599593056479E-3</v>
      </c>
      <c r="U23" s="25">
        <v>-8.4473582275895702E-5</v>
      </c>
      <c r="V23" s="25">
        <v>-2.0827635757827099E-5</v>
      </c>
      <c r="W23" s="25">
        <v>-5.2982786296555903E-5</v>
      </c>
      <c r="X23" s="25">
        <v>9.9492100793529897E-5</v>
      </c>
      <c r="Y23" s="24">
        <v>-1.57124597040213E-4</v>
      </c>
      <c r="Z23" s="25">
        <v>-3.1757108699358299E-5</v>
      </c>
      <c r="AA23" s="25">
        <v>-5.4356153396778799E-5</v>
      </c>
      <c r="AB23" s="25">
        <v>1.7318091413906802E-5</v>
      </c>
      <c r="AC23" s="25">
        <v>-6.6898838695453401E-5</v>
      </c>
      <c r="AD23" s="25">
        <v>3.0830581388409502E-7</v>
      </c>
      <c r="AE23" s="25">
        <v>-9.4774010381911596E-5</v>
      </c>
      <c r="AF23" s="25">
        <v>1.16672829237744E-5</v>
      </c>
      <c r="AG23" s="24">
        <v>2.2016479987607099E-4</v>
      </c>
      <c r="AH23" s="25">
        <v>-1.6505587961232E-5</v>
      </c>
      <c r="AI23" s="24">
        <v>-1.15169947991741E-4</v>
      </c>
      <c r="AJ23" s="25">
        <v>-8.7971237471592495E-5</v>
      </c>
      <c r="AK23" s="25">
        <v>3.7834217599036402E-5</v>
      </c>
      <c r="AL23" s="24">
        <v>-1.23639718260501E-4</v>
      </c>
      <c r="AM23" s="25">
        <v>2.63189143930334E-6</v>
      </c>
      <c r="AN23" s="25">
        <v>0</v>
      </c>
      <c r="AO23" s="25">
        <v>4.399741907875E-5</v>
      </c>
      <c r="AP23" s="24">
        <v>-3.1022330298944803E-4</v>
      </c>
      <c r="AQ23" s="25">
        <v>0</v>
      </c>
      <c r="AR23" s="25">
        <v>0</v>
      </c>
      <c r="AS23" s="25">
        <v>0</v>
      </c>
      <c r="AT23" s="25">
        <v>0</v>
      </c>
      <c r="AU23" s="24">
        <v>-1.08432136276693E-4</v>
      </c>
      <c r="AV23" s="25">
        <v>9.8123359048915202E-5</v>
      </c>
      <c r="AW23" s="25">
        <v>0</v>
      </c>
      <c r="AX23" s="25">
        <v>-2.4895543980024299E-5</v>
      </c>
      <c r="AY23" s="25">
        <v>3.8732716826764601E-5</v>
      </c>
      <c r="AZ23" s="25">
        <v>0</v>
      </c>
      <c r="BA23" s="25">
        <v>4.2308885987795698E-5</v>
      </c>
      <c r="BB23" s="24">
        <v>-2.1705931322181201E-4</v>
      </c>
      <c r="BC23" s="25">
        <v>0</v>
      </c>
      <c r="BD23" s="25">
        <v>0</v>
      </c>
      <c r="BE23" s="25">
        <v>0</v>
      </c>
      <c r="BF23" s="25">
        <v>-5.8240602110426199E-5</v>
      </c>
      <c r="BG23" s="25">
        <v>0</v>
      </c>
      <c r="BH23" s="25">
        <v>0</v>
      </c>
      <c r="BI23" s="25">
        <v>0</v>
      </c>
      <c r="BJ23" s="25">
        <v>0</v>
      </c>
      <c r="BK23" s="24">
        <v>-4.0625883076957499E-4</v>
      </c>
      <c r="BL23" s="25">
        <v>0</v>
      </c>
      <c r="BM23" s="25">
        <v>0</v>
      </c>
      <c r="BN23" s="25">
        <v>2.8817194425801302E-6</v>
      </c>
      <c r="BO23" s="25">
        <v>4.2494657869342696E-6</v>
      </c>
      <c r="BP23" s="25">
        <v>1.58543064950451E-6</v>
      </c>
      <c r="BQ23" s="25">
        <v>-2.1766411066651899E-7</v>
      </c>
      <c r="BR23" s="25">
        <v>1.00030035418756E-5</v>
      </c>
      <c r="BS23" s="25">
        <v>-2.3188732542749199E-6</v>
      </c>
      <c r="BT23" s="25">
        <v>-3.7031376697197001E-6</v>
      </c>
      <c r="BU23" s="25">
        <v>-3.1248418415506998E-5</v>
      </c>
      <c r="BV23" s="25">
        <v>-3.1225463906111401E-5</v>
      </c>
      <c r="BW23" s="24">
        <v>-1.2745164539285599E-4</v>
      </c>
      <c r="BX23" s="25">
        <v>8.2484887418791004E-5</v>
      </c>
      <c r="BY23" s="25">
        <v>4.8333613136365897E-5</v>
      </c>
      <c r="BZ23" s="25">
        <v>-7.7033247060576905E-5</v>
      </c>
      <c r="CA23" s="24">
        <v>1.47342330263746E-4</v>
      </c>
      <c r="CB23" s="25">
        <v>-2.4626906351793999E-5</v>
      </c>
      <c r="CC23" s="25">
        <v>-2.55658070163638E-5</v>
      </c>
      <c r="CD23" s="24">
        <v>-2.0493999706856E-4</v>
      </c>
      <c r="CE23" s="24">
        <v>-3.9534440954331701E-4</v>
      </c>
      <c r="CF23" s="25">
        <v>5.0240708864850797E-5</v>
      </c>
      <c r="CG23" s="24">
        <v>1.1976913221711499E-4</v>
      </c>
      <c r="CH23" s="25">
        <v>-9.5323407890384898E-6</v>
      </c>
      <c r="CI23" s="24">
        <v>1.6635317630334101E-4</v>
      </c>
      <c r="CJ23" s="24">
        <v>-1.50295009499217E-4</v>
      </c>
      <c r="CK23" s="26">
        <v>2.7953490767206897E-4</v>
      </c>
    </row>
    <row r="24" spans="2:89" x14ac:dyDescent="0.25">
      <c r="B24" s="13"/>
      <c r="C24" s="12"/>
      <c r="D24" s="12"/>
      <c r="E24" s="50"/>
      <c r="G24" s="206"/>
      <c r="H24" s="7" t="s">
        <v>313</v>
      </c>
      <c r="I24" s="22">
        <f>IF($C$21&gt;4,1,0)</f>
        <v>0</v>
      </c>
      <c r="J24" s="23">
        <v>0.14598489896608399</v>
      </c>
      <c r="L24" s="7" t="str">
        <f t="shared" si="2"/>
        <v>X</v>
      </c>
      <c r="M24" s="7" t="str">
        <f t="shared" si="3"/>
        <v>X</v>
      </c>
      <c r="N24" s="7" t="str">
        <v>IMD5</v>
      </c>
      <c r="O24" s="128" t="s">
        <v>313</v>
      </c>
      <c r="P24" s="25">
        <v>4.4944624837511398E-7</v>
      </c>
      <c r="Q24" s="25">
        <v>2.22586222732539E-5</v>
      </c>
      <c r="R24" s="25">
        <v>1.08999880363196E-5</v>
      </c>
      <c r="S24" s="24">
        <v>-1.79599593056479E-3</v>
      </c>
      <c r="T24" s="24">
        <v>3.4785438696780099E-3</v>
      </c>
      <c r="U24" s="24">
        <v>1.3437473049378201E-4</v>
      </c>
      <c r="V24" s="25">
        <v>8.2221087757319099E-6</v>
      </c>
      <c r="W24" s="25">
        <v>-3.8865435450530297E-5</v>
      </c>
      <c r="X24" s="25">
        <v>8.4930982826094897E-5</v>
      </c>
      <c r="Y24" s="25">
        <v>2.72212421914111E-5</v>
      </c>
      <c r="Z24" s="25">
        <v>8.1801060792046497E-7</v>
      </c>
      <c r="AA24" s="25">
        <v>6.7275329978738299E-5</v>
      </c>
      <c r="AB24" s="25">
        <v>4.7144411204089999E-5</v>
      </c>
      <c r="AC24" s="25">
        <v>-2.7062568347750999E-5</v>
      </c>
      <c r="AD24" s="25">
        <v>-3.6778125647841699E-5</v>
      </c>
      <c r="AE24" s="25">
        <v>-5.0987122197842202E-5</v>
      </c>
      <c r="AF24" s="25">
        <v>-4.2314943298895302E-5</v>
      </c>
      <c r="AG24" s="24">
        <v>-2.14318536973258E-4</v>
      </c>
      <c r="AH24" s="24">
        <v>4.4502965642355998E-4</v>
      </c>
      <c r="AI24" s="24">
        <v>1.68780053334903E-4</v>
      </c>
      <c r="AJ24" s="25">
        <v>-7.2283973491611799E-6</v>
      </c>
      <c r="AK24" s="25">
        <v>-4.1717692270043697E-6</v>
      </c>
      <c r="AL24" s="25">
        <v>-7.9240621387429894E-5</v>
      </c>
      <c r="AM24" s="25">
        <v>1.06184956447181E-6</v>
      </c>
      <c r="AN24" s="25">
        <v>0</v>
      </c>
      <c r="AO24" s="25">
        <v>-1.89031994067557E-5</v>
      </c>
      <c r="AP24" s="24">
        <v>-1.8231245217212899E-4</v>
      </c>
      <c r="AQ24" s="25">
        <v>0</v>
      </c>
      <c r="AR24" s="25">
        <v>0</v>
      </c>
      <c r="AS24" s="25">
        <v>0</v>
      </c>
      <c r="AT24" s="25">
        <v>0</v>
      </c>
      <c r="AU24" s="24">
        <v>1.9420054278503499E-4</v>
      </c>
      <c r="AV24" s="24">
        <v>-5.3479387183151604E-4</v>
      </c>
      <c r="AW24" s="25">
        <v>0</v>
      </c>
      <c r="AX24" s="24">
        <v>-2.0780526706241399E-4</v>
      </c>
      <c r="AY24" s="25">
        <v>-3.5856418368143897E-5</v>
      </c>
      <c r="AZ24" s="25">
        <v>0</v>
      </c>
      <c r="BA24" s="25">
        <v>-5.3212716261527003E-5</v>
      </c>
      <c r="BB24" s="25">
        <v>-6.9609997067409204E-5</v>
      </c>
      <c r="BC24" s="25">
        <v>0</v>
      </c>
      <c r="BD24" s="25">
        <v>0</v>
      </c>
      <c r="BE24" s="25">
        <v>0</v>
      </c>
      <c r="BF24" s="25">
        <v>4.9433969171308697E-5</v>
      </c>
      <c r="BG24" s="25">
        <v>0</v>
      </c>
      <c r="BH24" s="25">
        <v>0</v>
      </c>
      <c r="BI24" s="25">
        <v>0</v>
      </c>
      <c r="BJ24" s="25">
        <v>0</v>
      </c>
      <c r="BK24" s="24">
        <v>1.23029514518811E-4</v>
      </c>
      <c r="BL24" s="25">
        <v>0</v>
      </c>
      <c r="BM24" s="25">
        <v>0</v>
      </c>
      <c r="BN24" s="25">
        <v>2.71690114459115E-7</v>
      </c>
      <c r="BO24" s="25">
        <v>2.3995008770852799E-6</v>
      </c>
      <c r="BP24" s="25">
        <v>-2.6281020626830702E-6</v>
      </c>
      <c r="BQ24" s="25">
        <v>3.69723667067161E-7</v>
      </c>
      <c r="BR24" s="25">
        <v>-7.6358555245984796E-6</v>
      </c>
      <c r="BS24" s="25">
        <v>2.67664910707245E-6</v>
      </c>
      <c r="BT24" s="25">
        <v>2.14396462480691E-6</v>
      </c>
      <c r="BU24" s="25">
        <v>6.6301029756956205E-5</v>
      </c>
      <c r="BV24" s="25">
        <v>-3.8252261368908103E-5</v>
      </c>
      <c r="BW24" s="25">
        <v>-4.4181820200193797E-5</v>
      </c>
      <c r="BX24" s="25">
        <v>1.7466791342345299E-6</v>
      </c>
      <c r="BY24" s="25">
        <v>-2.3965182556766099E-5</v>
      </c>
      <c r="BZ24" s="25">
        <v>9.9065179193741294E-5</v>
      </c>
      <c r="CA24" s="25">
        <v>-4.0695014048239503E-5</v>
      </c>
      <c r="CB24" s="25">
        <v>3.8492088706549298E-5</v>
      </c>
      <c r="CC24" s="25">
        <v>7.56294277122665E-5</v>
      </c>
      <c r="CD24" s="24">
        <v>-1.2783000467076199E-4</v>
      </c>
      <c r="CE24" s="24">
        <v>2.4246147776817799E-4</v>
      </c>
      <c r="CF24" s="24">
        <v>1.7653966874006999E-4</v>
      </c>
      <c r="CG24" s="24">
        <v>-3.8806816415314402E-4</v>
      </c>
      <c r="CH24" s="24">
        <v>-3.0778264318197398E-4</v>
      </c>
      <c r="CI24" s="24">
        <v>-1.68803101571751E-3</v>
      </c>
      <c r="CJ24" s="24">
        <v>5.6816030873125102E-4</v>
      </c>
      <c r="CK24" s="26">
        <v>1.02488678444101E-4</v>
      </c>
    </row>
    <row r="25" spans="2:89" x14ac:dyDescent="0.25">
      <c r="B25" s="13" t="s">
        <v>66</v>
      </c>
      <c r="C25" s="1">
        <f>INDEX(Input_Cases!$B:$C,MATCH('D1T Male Homo'!$B25,Input_Cases!$B:$B,0),2)</f>
        <v>28</v>
      </c>
      <c r="D25" s="12"/>
      <c r="E25" s="50"/>
      <c r="G25" s="204" t="s">
        <v>66</v>
      </c>
      <c r="H25" s="7" t="s">
        <v>6</v>
      </c>
      <c r="I25" s="22">
        <f>IF($C$25&lt;18.5,1,0)</f>
        <v>0</v>
      </c>
      <c r="J25" s="23">
        <v>5.1447807855115699E-2</v>
      </c>
      <c r="L25" s="7" t="str">
        <f t="shared" si="2"/>
        <v>X</v>
      </c>
      <c r="M25" s="7" t="str">
        <f t="shared" si="3"/>
        <v>X</v>
      </c>
      <c r="N25" s="7" t="str">
        <v>BMI1</v>
      </c>
      <c r="O25" s="128" t="s">
        <v>6</v>
      </c>
      <c r="P25" s="25">
        <v>-2.5854389061388301E-6</v>
      </c>
      <c r="Q25" s="24">
        <v>7.92231835068251E-4</v>
      </c>
      <c r="R25" s="25">
        <v>1.4608697685345801E-5</v>
      </c>
      <c r="S25" s="25">
        <v>-8.4473582275895702E-5</v>
      </c>
      <c r="T25" s="24">
        <v>1.3437473049378201E-4</v>
      </c>
      <c r="U25" s="24">
        <v>2.5721374964760998E-2</v>
      </c>
      <c r="V25" s="24">
        <v>9.6984998287294997E-4</v>
      </c>
      <c r="W25" s="25">
        <v>5.3872949911714698E-5</v>
      </c>
      <c r="X25" s="25">
        <v>-3.4271578945550603E-5</v>
      </c>
      <c r="Y25" s="24">
        <v>1.8681683043648601E-4</v>
      </c>
      <c r="Z25" s="24">
        <v>-6.3300610950593696E-4</v>
      </c>
      <c r="AA25" s="24">
        <v>3.5177375316885502E-4</v>
      </c>
      <c r="AB25" s="24">
        <v>-3.0506655616259601E-4</v>
      </c>
      <c r="AC25" s="24">
        <v>1.6478991144878299E-4</v>
      </c>
      <c r="AD25" s="25">
        <v>6.2496154077314105E-5</v>
      </c>
      <c r="AE25" s="24">
        <v>-2.00452582427163E-4</v>
      </c>
      <c r="AF25" s="24">
        <v>-2.5593094952440298E-4</v>
      </c>
      <c r="AG25" s="24">
        <v>1.19318404367696E-3</v>
      </c>
      <c r="AH25" s="24">
        <v>-7.2556993763952095E-4</v>
      </c>
      <c r="AI25" s="24">
        <v>-2.55438274883612E-4</v>
      </c>
      <c r="AJ25" s="24">
        <v>5.4990188587841998E-4</v>
      </c>
      <c r="AK25" s="25">
        <v>-3.7500632927016099E-5</v>
      </c>
      <c r="AL25" s="24">
        <v>-3.8400282676449301E-4</v>
      </c>
      <c r="AM25" s="25">
        <v>2.23953728206887E-5</v>
      </c>
      <c r="AN25" s="25">
        <v>0</v>
      </c>
      <c r="AO25" s="24">
        <v>-1.3783782171429399E-4</v>
      </c>
      <c r="AP25" s="24">
        <v>-7.9015853347514297E-4</v>
      </c>
      <c r="AQ25" s="25">
        <v>0</v>
      </c>
      <c r="AR25" s="25">
        <v>0</v>
      </c>
      <c r="AS25" s="25">
        <v>0</v>
      </c>
      <c r="AT25" s="25">
        <v>0</v>
      </c>
      <c r="AU25" s="25">
        <v>-6.4835114101788495E-5</v>
      </c>
      <c r="AV25" s="24">
        <v>-1.1512930869069E-4</v>
      </c>
      <c r="AW25" s="25">
        <v>0</v>
      </c>
      <c r="AX25" s="24">
        <v>1.6919731318330001E-3</v>
      </c>
      <c r="AY25" s="24">
        <v>-4.2992901712615201E-4</v>
      </c>
      <c r="AZ25" s="25">
        <v>0</v>
      </c>
      <c r="BA25" s="25">
        <v>-4.24129286586785E-5</v>
      </c>
      <c r="BB25" s="24">
        <v>8.7939206549279695E-4</v>
      </c>
      <c r="BC25" s="25">
        <v>0</v>
      </c>
      <c r="BD25" s="25">
        <v>0</v>
      </c>
      <c r="BE25" s="25">
        <v>0</v>
      </c>
      <c r="BF25" s="25">
        <v>6.3879145760572506E-5</v>
      </c>
      <c r="BG25" s="25">
        <v>0</v>
      </c>
      <c r="BH25" s="25">
        <v>0</v>
      </c>
      <c r="BI25" s="25">
        <v>0</v>
      </c>
      <c r="BJ25" s="25">
        <v>0</v>
      </c>
      <c r="BK25" s="24">
        <v>1.20771203919338E-3</v>
      </c>
      <c r="BL25" s="25">
        <v>0</v>
      </c>
      <c r="BM25" s="25">
        <v>0</v>
      </c>
      <c r="BN25" s="25">
        <v>3.5165474919506299E-6</v>
      </c>
      <c r="BO25" s="25">
        <v>9.6729388818266492E-6</v>
      </c>
      <c r="BP25" s="25">
        <v>-9.9633139513120599E-6</v>
      </c>
      <c r="BQ25" s="25">
        <v>5.7389574165445102E-6</v>
      </c>
      <c r="BR25" s="25">
        <v>-7.8063303125071499E-6</v>
      </c>
      <c r="BS25" s="25">
        <v>-6.69752792572215E-6</v>
      </c>
      <c r="BT25" s="24">
        <v>-8.8798971818660301E-4</v>
      </c>
      <c r="BU25" s="24">
        <v>1.0107909345818699E-3</v>
      </c>
      <c r="BV25" s="25">
        <v>3.2354503102201598E-5</v>
      </c>
      <c r="BW25" s="24">
        <v>-4.5484151189617198E-4</v>
      </c>
      <c r="BX25" s="25">
        <v>5.1701088214059902E-5</v>
      </c>
      <c r="BY25" s="24">
        <v>-8.6084406264616401E-4</v>
      </c>
      <c r="BZ25" s="24">
        <v>4.5559279939253399E-4</v>
      </c>
      <c r="CA25" s="24">
        <v>-4.8805858076554002E-4</v>
      </c>
      <c r="CB25" s="25">
        <v>-9.0471281897564802E-5</v>
      </c>
      <c r="CC25" s="25">
        <v>4.0133923782917203E-5</v>
      </c>
      <c r="CD25" s="25">
        <v>6.62964580222125E-5</v>
      </c>
      <c r="CE25" s="24">
        <v>3.5459955970057098E-4</v>
      </c>
      <c r="CF25" s="25">
        <v>2.9402850767013398E-5</v>
      </c>
      <c r="CG25" s="24">
        <v>-3.7284802596471798E-3</v>
      </c>
      <c r="CH25" s="24">
        <v>-1.6620677269471699E-2</v>
      </c>
      <c r="CI25" s="24">
        <v>-8.1192435411105296E-3</v>
      </c>
      <c r="CJ25" s="24">
        <v>-1.10274660234911E-3</v>
      </c>
      <c r="CK25" s="26">
        <v>-2.5003699069974499E-2</v>
      </c>
    </row>
    <row r="26" spans="2:89" x14ac:dyDescent="0.25">
      <c r="B26" s="13"/>
      <c r="C26" s="12"/>
      <c r="D26" s="12"/>
      <c r="E26" s="50"/>
      <c r="G26" s="205"/>
      <c r="H26" s="7" t="s">
        <v>8</v>
      </c>
      <c r="I26" s="22">
        <f>IF($C$25&gt;=25,1,0)</f>
        <v>1</v>
      </c>
      <c r="J26" s="23">
        <v>-0.40683163913467801</v>
      </c>
      <c r="L26" s="7" t="str">
        <f t="shared" si="2"/>
        <v>X</v>
      </c>
      <c r="M26" s="7" t="str">
        <f t="shared" si="3"/>
        <v>X</v>
      </c>
      <c r="N26" s="7" t="str">
        <v>BMI2</v>
      </c>
      <c r="O26" s="128" t="s">
        <v>8</v>
      </c>
      <c r="P26" s="25">
        <v>-2.1423766892381798E-6</v>
      </c>
      <c r="Q26" s="25">
        <v>4.2097755071586697E-6</v>
      </c>
      <c r="R26" s="25">
        <v>-4.1147604824646403E-6</v>
      </c>
      <c r="S26" s="25">
        <v>-2.0827635757827099E-5</v>
      </c>
      <c r="T26" s="25">
        <v>8.2221087757319099E-6</v>
      </c>
      <c r="U26" s="24">
        <v>9.6984998287294997E-4</v>
      </c>
      <c r="V26" s="24">
        <v>2.2002951027310599E-3</v>
      </c>
      <c r="W26" s="24">
        <v>-1.0469302970859699E-3</v>
      </c>
      <c r="X26" s="25">
        <v>1.4467839879746301E-5</v>
      </c>
      <c r="Y26" s="25">
        <v>-1.3302811988069201E-5</v>
      </c>
      <c r="Z26" s="25">
        <v>4.01818292260771E-5</v>
      </c>
      <c r="AA26" s="25">
        <v>-9.2310712633463202E-5</v>
      </c>
      <c r="AB26" s="25">
        <v>-8.7052770531127394E-5</v>
      </c>
      <c r="AC26" s="25">
        <v>-3.9458582988651902E-5</v>
      </c>
      <c r="AD26" s="25">
        <v>-5.27828050089905E-6</v>
      </c>
      <c r="AE26" s="24">
        <v>2.7247944978837203E-4</v>
      </c>
      <c r="AF26" s="25">
        <v>-9.3860385076958008E-6</v>
      </c>
      <c r="AG26" s="24">
        <v>-1.3411190008887701E-4</v>
      </c>
      <c r="AH26" s="24">
        <v>-1.8917465200165001E-4</v>
      </c>
      <c r="AI26" s="25">
        <v>2.09646685497538E-5</v>
      </c>
      <c r="AJ26" s="25">
        <v>1.06965828225927E-6</v>
      </c>
      <c r="AK26" s="25">
        <v>-2.0096160031973002E-6</v>
      </c>
      <c r="AL26" s="25">
        <v>4.5835240315259402E-5</v>
      </c>
      <c r="AM26" s="25">
        <v>3.3563439149220401E-6</v>
      </c>
      <c r="AN26" s="25">
        <v>0</v>
      </c>
      <c r="AO26" s="25">
        <v>1.11408121591492E-5</v>
      </c>
      <c r="AP26" s="24">
        <v>5.5363031533437802E-4</v>
      </c>
      <c r="AQ26" s="25">
        <v>0</v>
      </c>
      <c r="AR26" s="25">
        <v>0</v>
      </c>
      <c r="AS26" s="25">
        <v>0</v>
      </c>
      <c r="AT26" s="25">
        <v>0</v>
      </c>
      <c r="AU26" s="25">
        <v>1.5949929608010699E-5</v>
      </c>
      <c r="AV26" s="25">
        <v>3.3368549862260402E-5</v>
      </c>
      <c r="AW26" s="25">
        <v>0</v>
      </c>
      <c r="AX26" s="24">
        <v>3.87978124908727E-4</v>
      </c>
      <c r="AY26" s="24">
        <v>-2.4351211585171099E-4</v>
      </c>
      <c r="AZ26" s="25">
        <v>0</v>
      </c>
      <c r="BA26" s="25">
        <v>-8.0848717615918399E-5</v>
      </c>
      <c r="BB26" s="24">
        <v>-1.63668619062735E-4</v>
      </c>
      <c r="BC26" s="25">
        <v>0</v>
      </c>
      <c r="BD26" s="25">
        <v>0</v>
      </c>
      <c r="BE26" s="25">
        <v>0</v>
      </c>
      <c r="BF26" s="25">
        <v>5.8789184426996699E-6</v>
      </c>
      <c r="BG26" s="25">
        <v>0</v>
      </c>
      <c r="BH26" s="25">
        <v>0</v>
      </c>
      <c r="BI26" s="25">
        <v>0</v>
      </c>
      <c r="BJ26" s="25">
        <v>0</v>
      </c>
      <c r="BK26" s="25">
        <v>4.0445649019880104E-6</v>
      </c>
      <c r="BL26" s="25">
        <v>0</v>
      </c>
      <c r="BM26" s="25">
        <v>0</v>
      </c>
      <c r="BN26" s="25">
        <v>7.0661486395317294E-8</v>
      </c>
      <c r="BO26" s="25">
        <v>-7.8308086149917203E-6</v>
      </c>
      <c r="BP26" s="25">
        <v>-8.5159146270858697E-7</v>
      </c>
      <c r="BQ26" s="25">
        <v>3.8257067398852397E-6</v>
      </c>
      <c r="BR26" s="25">
        <v>9.4548857305686803E-7</v>
      </c>
      <c r="BS26" s="25">
        <v>3.09411793926636E-7</v>
      </c>
      <c r="BT26" s="25">
        <v>7.7263617914428497E-8</v>
      </c>
      <c r="BU26" s="25">
        <v>2.9654511308504098E-6</v>
      </c>
      <c r="BV26" s="25">
        <v>7.5606490961180803E-5</v>
      </c>
      <c r="BW26" s="25">
        <v>-3.2418694668410503E-5</v>
      </c>
      <c r="BX26" s="25">
        <v>-4.1326867397177302E-5</v>
      </c>
      <c r="BY26" s="25">
        <v>2.5093903339079E-5</v>
      </c>
      <c r="BZ26" s="24">
        <v>2.4586835486623801E-4</v>
      </c>
      <c r="CA26" s="25">
        <v>6.3446907199964202E-6</v>
      </c>
      <c r="CB26" s="25">
        <v>-7.5152621034718295E-5</v>
      </c>
      <c r="CC26" s="25">
        <v>-6.9519429295107705E-5</v>
      </c>
      <c r="CD26" s="25">
        <v>4.1163433743797801E-5</v>
      </c>
      <c r="CE26" s="25">
        <v>6.4544243447445102E-5</v>
      </c>
      <c r="CF26" s="25">
        <v>3.5214661638917101E-5</v>
      </c>
      <c r="CG26" s="24">
        <v>-3.4068849748937501E-4</v>
      </c>
      <c r="CH26" s="25">
        <v>-2.3961658134521199E-6</v>
      </c>
      <c r="CI26" s="24">
        <v>3.6544250125050101E-4</v>
      </c>
      <c r="CJ26" s="25">
        <v>-9.5796306578749003E-5</v>
      </c>
      <c r="CK26" s="26">
        <v>-1.74961872949886E-4</v>
      </c>
    </row>
    <row r="27" spans="2:89" x14ac:dyDescent="0.25">
      <c r="B27" s="13"/>
      <c r="C27" s="12"/>
      <c r="D27" s="12"/>
      <c r="E27" s="50"/>
      <c r="G27" s="205"/>
      <c r="H27" s="7" t="s">
        <v>10</v>
      </c>
      <c r="I27" s="22">
        <f>IF($C$25&gt;=30,1,0)</f>
        <v>0</v>
      </c>
      <c r="J27" s="23">
        <v>6.6822492030455996E-2</v>
      </c>
      <c r="L27" s="7" t="str">
        <f t="shared" si="2"/>
        <v>X</v>
      </c>
      <c r="M27" s="7" t="str">
        <f t="shared" si="3"/>
        <v>X</v>
      </c>
      <c r="N27" s="7" t="str">
        <v>BMI3</v>
      </c>
      <c r="O27" s="128" t="s">
        <v>10</v>
      </c>
      <c r="P27" s="25">
        <v>6.8067159716140095E-7</v>
      </c>
      <c r="Q27" s="25">
        <v>-1.6469137743437402E-5</v>
      </c>
      <c r="R27" s="25">
        <v>6.2181431373044307E-5</v>
      </c>
      <c r="S27" s="25">
        <v>-5.2982786296555903E-5</v>
      </c>
      <c r="T27" s="25">
        <v>-3.8865435450530297E-5</v>
      </c>
      <c r="U27" s="25">
        <v>5.3872949911714698E-5</v>
      </c>
      <c r="V27" s="24">
        <v>-1.0469302970859699E-3</v>
      </c>
      <c r="W27" s="24">
        <v>2.8080958425830299E-3</v>
      </c>
      <c r="X27" s="24">
        <v>-1.64942900190349E-3</v>
      </c>
      <c r="Y27" s="25">
        <v>4.5487043788810102E-5</v>
      </c>
      <c r="Z27" s="25">
        <v>-6.3540013699354698E-5</v>
      </c>
      <c r="AA27" s="25">
        <v>-2.8979772372362399E-5</v>
      </c>
      <c r="AB27" s="25">
        <v>4.8858734419778601E-7</v>
      </c>
      <c r="AC27" s="25">
        <v>-9.1323481201873995E-5</v>
      </c>
      <c r="AD27" s="25">
        <v>-5.9129191888210097E-5</v>
      </c>
      <c r="AE27" s="25">
        <v>5.5966067885678598E-5</v>
      </c>
      <c r="AF27" s="25">
        <v>1.07199248968296E-5</v>
      </c>
      <c r="AG27" s="25">
        <v>6.6150677084258406E-5</v>
      </c>
      <c r="AH27" s="24">
        <v>2.9057484879485199E-4</v>
      </c>
      <c r="AI27" s="24">
        <v>-1.5089519155903099E-4</v>
      </c>
      <c r="AJ27" s="25">
        <v>-7.4795657648095301E-5</v>
      </c>
      <c r="AK27" s="25">
        <v>7.4724536475141801E-5</v>
      </c>
      <c r="AL27" s="25">
        <v>4.66761099756514E-5</v>
      </c>
      <c r="AM27" s="25">
        <v>4.3106661322778002E-6</v>
      </c>
      <c r="AN27" s="25">
        <v>0</v>
      </c>
      <c r="AO27" s="25">
        <v>-4.5153259786028001E-6</v>
      </c>
      <c r="AP27" s="24">
        <v>4.10419304927079E-4</v>
      </c>
      <c r="AQ27" s="25">
        <v>0</v>
      </c>
      <c r="AR27" s="25">
        <v>0</v>
      </c>
      <c r="AS27" s="25">
        <v>0</v>
      </c>
      <c r="AT27" s="25">
        <v>0</v>
      </c>
      <c r="AU27" s="24">
        <v>-1.68900531859565E-4</v>
      </c>
      <c r="AV27" s="25">
        <v>-5.6220235532898002E-5</v>
      </c>
      <c r="AW27" s="25">
        <v>0</v>
      </c>
      <c r="AX27" s="24">
        <v>4.7730432492407903E-4</v>
      </c>
      <c r="AY27" s="25">
        <v>4.0305126331831499E-5</v>
      </c>
      <c r="AZ27" s="25">
        <v>0</v>
      </c>
      <c r="BA27" s="24">
        <v>-2.0365316360132699E-4</v>
      </c>
      <c r="BB27" s="24">
        <v>-4.6098446129651401E-4</v>
      </c>
      <c r="BC27" s="25">
        <v>0</v>
      </c>
      <c r="BD27" s="25">
        <v>0</v>
      </c>
      <c r="BE27" s="25">
        <v>0</v>
      </c>
      <c r="BF27" s="25">
        <v>-5.0273419586953201E-6</v>
      </c>
      <c r="BG27" s="25">
        <v>0</v>
      </c>
      <c r="BH27" s="25">
        <v>0</v>
      </c>
      <c r="BI27" s="25">
        <v>0</v>
      </c>
      <c r="BJ27" s="25">
        <v>0</v>
      </c>
      <c r="BK27" s="24">
        <v>2.25133445917576E-4</v>
      </c>
      <c r="BL27" s="25">
        <v>0</v>
      </c>
      <c r="BM27" s="25">
        <v>0</v>
      </c>
      <c r="BN27" s="25">
        <v>7.96858124988403E-6</v>
      </c>
      <c r="BO27" s="25">
        <v>-7.2758309389506099E-6</v>
      </c>
      <c r="BP27" s="25">
        <v>6.20254642849454E-6</v>
      </c>
      <c r="BQ27" s="25">
        <v>-6.4427024753473897E-7</v>
      </c>
      <c r="BR27" s="25">
        <v>-6.7491640842320602E-6</v>
      </c>
      <c r="BS27" s="25">
        <v>2.1540993179063399E-6</v>
      </c>
      <c r="BT27" s="25">
        <v>-6.8200323793575103E-6</v>
      </c>
      <c r="BU27" s="24">
        <v>-2.4711179195093501E-4</v>
      </c>
      <c r="BV27" s="25">
        <v>-3.36960630839935E-7</v>
      </c>
      <c r="BW27" s="25">
        <v>3.9556397847847798E-5</v>
      </c>
      <c r="BX27" s="25">
        <v>7.6085658137738603E-5</v>
      </c>
      <c r="BY27" s="24">
        <v>-1.3731003802672199E-4</v>
      </c>
      <c r="BZ27" s="25">
        <v>1.74531088808334E-5</v>
      </c>
      <c r="CA27" s="25">
        <v>-4.7438866843887898E-5</v>
      </c>
      <c r="CB27" s="24">
        <v>1.5049939691302299E-4</v>
      </c>
      <c r="CC27" s="25">
        <v>1.5310901296482999E-7</v>
      </c>
      <c r="CD27" s="25">
        <v>8.3806603155472999E-5</v>
      </c>
      <c r="CE27" s="25">
        <v>1.7960175776280901E-5</v>
      </c>
      <c r="CF27" s="25">
        <v>-1.67394339880622E-5</v>
      </c>
      <c r="CG27" s="25">
        <v>1.46587095761124E-5</v>
      </c>
      <c r="CH27" s="25">
        <v>-2.8002481027084901E-5</v>
      </c>
      <c r="CI27" s="24">
        <v>1.12331408706572E-4</v>
      </c>
      <c r="CJ27" s="25">
        <v>1.5458344093559601E-5</v>
      </c>
      <c r="CK27" s="27">
        <v>4.1417411084895203E-5</v>
      </c>
    </row>
    <row r="28" spans="2:89" x14ac:dyDescent="0.25">
      <c r="B28" s="13"/>
      <c r="C28" s="12"/>
      <c r="D28" s="12"/>
      <c r="E28" s="50"/>
      <c r="G28" s="205"/>
      <c r="H28" s="7" t="s">
        <v>12</v>
      </c>
      <c r="I28" s="22">
        <f>IF($C$25&gt;=35,1,0)</f>
        <v>0</v>
      </c>
      <c r="J28" s="23">
        <v>2.2648967297147299E-2</v>
      </c>
      <c r="L28" s="7" t="str">
        <f t="shared" si="2"/>
        <v>X</v>
      </c>
      <c r="M28" s="7" t="str">
        <f t="shared" si="3"/>
        <v>X</v>
      </c>
      <c r="N28" s="7" t="str">
        <v>BMI4</v>
      </c>
      <c r="O28" s="128" t="s">
        <v>12</v>
      </c>
      <c r="P28" s="25">
        <v>4.0823191939845703E-6</v>
      </c>
      <c r="Q28" s="24">
        <v>1.04105361199593E-4</v>
      </c>
      <c r="R28" s="24">
        <v>-2.03829778361642E-4</v>
      </c>
      <c r="S28" s="25">
        <v>9.9492100793529897E-5</v>
      </c>
      <c r="T28" s="25">
        <v>8.4930982826094897E-5</v>
      </c>
      <c r="U28" s="25">
        <v>-3.4271578945550603E-5</v>
      </c>
      <c r="V28" s="25">
        <v>1.4467839879746301E-5</v>
      </c>
      <c r="W28" s="24">
        <v>-1.64942900190349E-3</v>
      </c>
      <c r="X28" s="24">
        <v>6.4534121068270198E-3</v>
      </c>
      <c r="Y28" s="24">
        <v>-4.7457962237231598E-3</v>
      </c>
      <c r="Z28" s="24">
        <v>1.2387166938856799E-4</v>
      </c>
      <c r="AA28" s="25">
        <v>2.4564233881071001E-5</v>
      </c>
      <c r="AB28" s="25">
        <v>-6.77803783354523E-5</v>
      </c>
      <c r="AC28" s="24">
        <v>1.4637917425721299E-4</v>
      </c>
      <c r="AD28" s="24">
        <v>-1.2416106662342999E-4</v>
      </c>
      <c r="AE28" s="24">
        <v>1.48811206657464E-4</v>
      </c>
      <c r="AF28" s="25">
        <v>-6.0582858391608503E-5</v>
      </c>
      <c r="AG28" s="25">
        <v>9.5900341830411294E-5</v>
      </c>
      <c r="AH28" s="24">
        <v>-3.9458462490091402E-4</v>
      </c>
      <c r="AI28" s="25">
        <v>6.7026063624883795E-5</v>
      </c>
      <c r="AJ28" s="24">
        <v>-1.8372969129085799E-4</v>
      </c>
      <c r="AK28" s="25">
        <v>9.3873454818482396E-5</v>
      </c>
      <c r="AL28" s="25">
        <v>-1.7005684430669601E-5</v>
      </c>
      <c r="AM28" s="25">
        <v>1.3224412397142599E-6</v>
      </c>
      <c r="AN28" s="25">
        <v>0</v>
      </c>
      <c r="AO28" s="24">
        <v>-2.3988068739501999E-4</v>
      </c>
      <c r="AP28" s="24">
        <v>1.59837189948421E-4</v>
      </c>
      <c r="AQ28" s="25">
        <v>0</v>
      </c>
      <c r="AR28" s="25">
        <v>0</v>
      </c>
      <c r="AS28" s="25">
        <v>0</v>
      </c>
      <c r="AT28" s="25">
        <v>0</v>
      </c>
      <c r="AU28" s="25">
        <v>-8.7220803427973898E-5</v>
      </c>
      <c r="AV28" s="24">
        <v>4.7756925410826601E-4</v>
      </c>
      <c r="AW28" s="25">
        <v>0</v>
      </c>
      <c r="AX28" s="24">
        <v>1.6768672481742199E-4</v>
      </c>
      <c r="AY28" s="24">
        <v>-1.2680019801260199E-4</v>
      </c>
      <c r="AZ28" s="25">
        <v>0</v>
      </c>
      <c r="BA28" s="25">
        <v>3.3908088209796402E-5</v>
      </c>
      <c r="BB28" s="24">
        <v>-2.7129696697375901E-4</v>
      </c>
      <c r="BC28" s="25">
        <v>0</v>
      </c>
      <c r="BD28" s="25">
        <v>0</v>
      </c>
      <c r="BE28" s="25">
        <v>0</v>
      </c>
      <c r="BF28" s="25">
        <v>-2.2066506483855499E-5</v>
      </c>
      <c r="BG28" s="25">
        <v>0</v>
      </c>
      <c r="BH28" s="25">
        <v>0</v>
      </c>
      <c r="BI28" s="25">
        <v>0</v>
      </c>
      <c r="BJ28" s="25">
        <v>0</v>
      </c>
      <c r="BK28" s="25">
        <v>4.6807351628002798E-5</v>
      </c>
      <c r="BL28" s="25">
        <v>0</v>
      </c>
      <c r="BM28" s="25">
        <v>0</v>
      </c>
      <c r="BN28" s="25">
        <v>1.50588036490943E-6</v>
      </c>
      <c r="BO28" s="25">
        <v>-4.7570480145119402E-6</v>
      </c>
      <c r="BP28" s="25">
        <v>-1.36519657575552E-6</v>
      </c>
      <c r="BQ28" s="25">
        <v>2.37419038540906E-6</v>
      </c>
      <c r="BR28" s="25">
        <v>5.0847696776825197E-6</v>
      </c>
      <c r="BS28" s="25">
        <v>-8.9406219481508505E-8</v>
      </c>
      <c r="BT28" s="25">
        <v>1.20085551827979E-6</v>
      </c>
      <c r="BU28" s="24">
        <v>1.3280158256929301E-4</v>
      </c>
      <c r="BV28" s="25">
        <v>8.1916834587617406E-5</v>
      </c>
      <c r="BW28" s="24">
        <v>-1.21549357227748E-4</v>
      </c>
      <c r="BX28" s="24">
        <v>-4.0978697025640602E-4</v>
      </c>
      <c r="BY28" s="25">
        <v>9.2292018226965703E-5</v>
      </c>
      <c r="BZ28" s="24">
        <v>-3.0651619291892102E-4</v>
      </c>
      <c r="CA28" s="25">
        <v>7.3541496149495597E-6</v>
      </c>
      <c r="CB28" s="25">
        <v>-6.1399005575514103E-5</v>
      </c>
      <c r="CC28" s="25">
        <v>2.8237573095450599E-5</v>
      </c>
      <c r="CD28" s="24">
        <v>-9.2856334664776505E-4</v>
      </c>
      <c r="CE28" s="24">
        <v>-4.7056371211756198E-4</v>
      </c>
      <c r="CF28" s="24">
        <v>2.43435731424545E-4</v>
      </c>
      <c r="CG28" s="24">
        <v>-1.0058229421448E-4</v>
      </c>
      <c r="CH28" s="25">
        <v>-1.62795693462172E-5</v>
      </c>
      <c r="CI28" s="25">
        <v>-5.2760273656575498E-5</v>
      </c>
      <c r="CJ28" s="24">
        <v>-2.0559587277161701E-4</v>
      </c>
      <c r="CK28" s="26">
        <v>2.1147271588166001E-4</v>
      </c>
    </row>
    <row r="29" spans="2:89" x14ac:dyDescent="0.25">
      <c r="B29" s="13"/>
      <c r="C29" s="12"/>
      <c r="D29" s="12"/>
      <c r="E29" s="50"/>
      <c r="G29" s="206"/>
      <c r="H29" s="7" t="s">
        <v>14</v>
      </c>
      <c r="I29" s="22">
        <f>IF($C$25&gt;=40,1,0)</f>
        <v>0</v>
      </c>
      <c r="J29" s="23">
        <v>0.42070088474338801</v>
      </c>
      <c r="L29" s="7" t="str">
        <f t="shared" si="2"/>
        <v>X</v>
      </c>
      <c r="M29" s="7" t="str">
        <f t="shared" si="3"/>
        <v>X</v>
      </c>
      <c r="N29" s="7" t="str">
        <v>BMI5</v>
      </c>
      <c r="O29" s="128" t="s">
        <v>14</v>
      </c>
      <c r="P29" s="25">
        <v>-2.6466414066071302E-6</v>
      </c>
      <c r="Q29" s="24">
        <v>-1.38264023693654E-4</v>
      </c>
      <c r="R29" s="24">
        <v>3.2276979900434401E-4</v>
      </c>
      <c r="S29" s="24">
        <v>-1.57124597040213E-4</v>
      </c>
      <c r="T29" s="25">
        <v>2.72212421914111E-5</v>
      </c>
      <c r="U29" s="24">
        <v>1.8681683043648601E-4</v>
      </c>
      <c r="V29" s="25">
        <v>-1.3302811988069201E-5</v>
      </c>
      <c r="W29" s="25">
        <v>4.5487043788810102E-5</v>
      </c>
      <c r="X29" s="24">
        <v>-4.7457962237231598E-3</v>
      </c>
      <c r="Y29" s="24">
        <v>1.28956359994589E-2</v>
      </c>
      <c r="Z29" s="25">
        <v>-8.6939234778758801E-5</v>
      </c>
      <c r="AA29" s="24">
        <v>-1.01918542893475E-4</v>
      </c>
      <c r="AB29" s="24">
        <v>-1.17400490324983E-4</v>
      </c>
      <c r="AC29" s="25">
        <v>-4.9452462245511603E-5</v>
      </c>
      <c r="AD29" s="24">
        <v>1.51264736437565E-4</v>
      </c>
      <c r="AE29" s="25">
        <v>-1.12019354078278E-5</v>
      </c>
      <c r="AF29" s="24">
        <v>2.6377264114784598E-4</v>
      </c>
      <c r="AG29" s="24">
        <v>-1.86494807875183E-4</v>
      </c>
      <c r="AH29" s="24">
        <v>3.75854953543452E-4</v>
      </c>
      <c r="AI29" s="25">
        <v>5.72136491856853E-5</v>
      </c>
      <c r="AJ29" s="25">
        <v>4.9448558859416899E-5</v>
      </c>
      <c r="AK29" s="25">
        <v>-9.37864611013508E-5</v>
      </c>
      <c r="AL29" s="24">
        <v>-1.8154787734307501E-4</v>
      </c>
      <c r="AM29" s="25">
        <v>6.4849157387583101E-6</v>
      </c>
      <c r="AN29" s="25">
        <v>0</v>
      </c>
      <c r="AO29" s="24">
        <v>2.36543974770642E-4</v>
      </c>
      <c r="AP29" s="24">
        <v>-3.8347525473992201E-4</v>
      </c>
      <c r="AQ29" s="25">
        <v>0</v>
      </c>
      <c r="AR29" s="25">
        <v>0</v>
      </c>
      <c r="AS29" s="25">
        <v>0</v>
      </c>
      <c r="AT29" s="25">
        <v>0</v>
      </c>
      <c r="AU29" s="24">
        <v>-3.4796943115225702E-4</v>
      </c>
      <c r="AV29" s="24">
        <v>-1.0350890814308401E-4</v>
      </c>
      <c r="AW29" s="25">
        <v>0</v>
      </c>
      <c r="AX29" s="25">
        <v>-1.41589807267557E-5</v>
      </c>
      <c r="AY29" s="24">
        <v>1.7461782258848101E-4</v>
      </c>
      <c r="AZ29" s="25">
        <v>0</v>
      </c>
      <c r="BA29" s="25">
        <v>-4.62499901943722E-5</v>
      </c>
      <c r="BB29" s="24">
        <v>-5.1436305787671405E-4</v>
      </c>
      <c r="BC29" s="25">
        <v>0</v>
      </c>
      <c r="BD29" s="25">
        <v>0</v>
      </c>
      <c r="BE29" s="25">
        <v>0</v>
      </c>
      <c r="BF29" s="24">
        <v>1.74816709064663E-4</v>
      </c>
      <c r="BG29" s="25">
        <v>0</v>
      </c>
      <c r="BH29" s="25">
        <v>0</v>
      </c>
      <c r="BI29" s="25">
        <v>0</v>
      </c>
      <c r="BJ29" s="25">
        <v>0</v>
      </c>
      <c r="BK29" s="24">
        <v>-1.5057983169600999E-3</v>
      </c>
      <c r="BL29" s="25">
        <v>0</v>
      </c>
      <c r="BM29" s="25">
        <v>0</v>
      </c>
      <c r="BN29" s="25">
        <v>8.3040576343532298E-6</v>
      </c>
      <c r="BO29" s="25">
        <v>5.3378465773833E-6</v>
      </c>
      <c r="BP29" s="25">
        <v>7.1498429764154897E-6</v>
      </c>
      <c r="BQ29" s="25">
        <v>-5.2807263089568697E-6</v>
      </c>
      <c r="BR29" s="25">
        <v>2.5668754429684301E-5</v>
      </c>
      <c r="BS29" s="25">
        <v>-1.1528098609832299E-6</v>
      </c>
      <c r="BT29" s="25">
        <v>-8.0629354273831801E-6</v>
      </c>
      <c r="BU29" s="25">
        <v>2.8718515134303502E-5</v>
      </c>
      <c r="BV29" s="24">
        <v>-1.47242378823441E-4</v>
      </c>
      <c r="BW29" s="24">
        <v>-1.2678497213357401E-4</v>
      </c>
      <c r="BX29" s="24">
        <v>4.4173564703724899E-4</v>
      </c>
      <c r="BY29" s="25">
        <v>-9.5526366615835299E-5</v>
      </c>
      <c r="BZ29" s="24">
        <v>2.16274956265953E-4</v>
      </c>
      <c r="CA29" s="25">
        <v>-3.0658582646132001E-6</v>
      </c>
      <c r="CB29" s="24">
        <v>1.6226585717476301E-4</v>
      </c>
      <c r="CC29" s="24">
        <v>1.10785278037439E-4</v>
      </c>
      <c r="CD29" s="24">
        <v>8.8836963243693905E-4</v>
      </c>
      <c r="CE29" s="25">
        <v>-6.2141390441932E-5</v>
      </c>
      <c r="CF29" s="24">
        <v>-2.5236281914432101E-4</v>
      </c>
      <c r="CG29" s="25">
        <v>5.3586919407069803E-5</v>
      </c>
      <c r="CH29" s="25">
        <v>-9.6244498180829606E-5</v>
      </c>
      <c r="CI29" s="24">
        <v>1.9132066485595101E-4</v>
      </c>
      <c r="CJ29" s="25">
        <v>4.5889256727939801E-6</v>
      </c>
      <c r="CK29" s="27">
        <v>4.4582586825921102E-5</v>
      </c>
    </row>
    <row r="30" spans="2:89" x14ac:dyDescent="0.25">
      <c r="B30" s="13" t="s">
        <v>67</v>
      </c>
      <c r="C30" s="1">
        <f>INDEX(Input_Cases!$B:$C,MATCH('D1T Male Homo'!$B30,Input_Cases!$B:$B,0),2)</f>
        <v>90</v>
      </c>
      <c r="D30" s="12"/>
      <c r="E30" s="50"/>
      <c r="G30" s="204" t="s">
        <v>293</v>
      </c>
      <c r="H30" s="7" t="s">
        <v>16</v>
      </c>
      <c r="I30" s="22">
        <f>IF(OR($C$30&lt;90,$C$31&lt;60),1,0)</f>
        <v>0</v>
      </c>
      <c r="J30" s="23">
        <v>3.5634871888587299E-2</v>
      </c>
      <c r="L30" s="7" t="str">
        <f t="shared" si="2"/>
        <v>X</v>
      </c>
      <c r="M30" s="7" t="str">
        <f t="shared" si="3"/>
        <v>X</v>
      </c>
      <c r="N30" s="7" t="str">
        <v>BP1</v>
      </c>
      <c r="O30" s="128" t="s">
        <v>16</v>
      </c>
      <c r="P30" s="25">
        <v>-1.2684254936196799E-5</v>
      </c>
      <c r="Q30" s="24">
        <v>1.3046353680907599E-4</v>
      </c>
      <c r="R30" s="25">
        <v>3.5563433450471701E-5</v>
      </c>
      <c r="S30" s="25">
        <v>-3.1757108699358299E-5</v>
      </c>
      <c r="T30" s="25">
        <v>8.1801060792046497E-7</v>
      </c>
      <c r="U30" s="24">
        <v>-6.3300610950593696E-4</v>
      </c>
      <c r="V30" s="25">
        <v>4.01818292260771E-5</v>
      </c>
      <c r="W30" s="25">
        <v>-6.3540013699354698E-5</v>
      </c>
      <c r="X30" s="24">
        <v>1.2387166938856799E-4</v>
      </c>
      <c r="Y30" s="25">
        <v>-8.6939234778758801E-5</v>
      </c>
      <c r="Z30" s="24">
        <v>4.2034789601921602E-3</v>
      </c>
      <c r="AA30" s="24">
        <v>7.8515662414021397E-4</v>
      </c>
      <c r="AB30" s="25">
        <v>5.6705887735364101E-5</v>
      </c>
      <c r="AC30" s="25">
        <v>2.0977888507625499E-5</v>
      </c>
      <c r="AD30" s="25">
        <v>-2.2024723912424201E-5</v>
      </c>
      <c r="AE30" s="25">
        <v>-3.4683835874707903E-5</v>
      </c>
      <c r="AF30" s="25">
        <v>6.5348837878447896E-5</v>
      </c>
      <c r="AG30" s="24">
        <v>1.52422191841076E-4</v>
      </c>
      <c r="AH30" s="24">
        <v>-2.25924083976282E-4</v>
      </c>
      <c r="AI30" s="24">
        <v>-1.7456914069703301E-4</v>
      </c>
      <c r="AJ30" s="24">
        <v>2.1069892840839901E-4</v>
      </c>
      <c r="AK30" s="25">
        <v>5.0907819015754597E-6</v>
      </c>
      <c r="AL30" s="24">
        <v>1.5849030220502301E-4</v>
      </c>
      <c r="AM30" s="25">
        <v>-4.17546151519041E-6</v>
      </c>
      <c r="AN30" s="25">
        <v>0</v>
      </c>
      <c r="AO30" s="24">
        <v>1.4455844980515301E-4</v>
      </c>
      <c r="AP30" s="24">
        <v>3.8059656766358202E-4</v>
      </c>
      <c r="AQ30" s="25">
        <v>0</v>
      </c>
      <c r="AR30" s="25">
        <v>0</v>
      </c>
      <c r="AS30" s="25">
        <v>0</v>
      </c>
      <c r="AT30" s="25">
        <v>0</v>
      </c>
      <c r="AU30" s="24">
        <v>-2.6981140474115699E-4</v>
      </c>
      <c r="AV30" s="24">
        <v>2.1142574019997299E-4</v>
      </c>
      <c r="AW30" s="25">
        <v>0</v>
      </c>
      <c r="AX30" s="25">
        <v>7.4383120475053396E-6</v>
      </c>
      <c r="AY30" s="24">
        <v>-2.6293685943618597E-4</v>
      </c>
      <c r="AZ30" s="25">
        <v>0</v>
      </c>
      <c r="BA30" s="25">
        <v>-6.2273499129939506E-5</v>
      </c>
      <c r="BB30" s="24">
        <v>2.0207905019907699E-4</v>
      </c>
      <c r="BC30" s="25">
        <v>0</v>
      </c>
      <c r="BD30" s="25">
        <v>0</v>
      </c>
      <c r="BE30" s="25">
        <v>0</v>
      </c>
      <c r="BF30" s="25">
        <v>-5.04982898724549E-5</v>
      </c>
      <c r="BG30" s="25">
        <v>0</v>
      </c>
      <c r="BH30" s="25">
        <v>0</v>
      </c>
      <c r="BI30" s="25">
        <v>0</v>
      </c>
      <c r="BJ30" s="25">
        <v>0</v>
      </c>
      <c r="BK30" s="24">
        <v>8.1467059383593201E-4</v>
      </c>
      <c r="BL30" s="25">
        <v>0</v>
      </c>
      <c r="BM30" s="25">
        <v>0</v>
      </c>
      <c r="BN30" s="25">
        <v>-2.3116888748960401E-6</v>
      </c>
      <c r="BO30" s="25">
        <v>-7.6162351942278201E-6</v>
      </c>
      <c r="BP30" s="25">
        <v>8.9287806709772104E-7</v>
      </c>
      <c r="BQ30" s="25">
        <v>4.4836683659412504E-6</v>
      </c>
      <c r="BR30" s="25">
        <v>-1.86074581807976E-5</v>
      </c>
      <c r="BS30" s="25">
        <v>2.9537464174388799E-6</v>
      </c>
      <c r="BT30" s="25">
        <v>1.44278443775076E-5</v>
      </c>
      <c r="BU30" s="24">
        <v>3.1314777243885003E-4</v>
      </c>
      <c r="BV30" s="25">
        <v>-1.86038948117292E-5</v>
      </c>
      <c r="BW30" s="24">
        <v>-1.7666653580683799E-4</v>
      </c>
      <c r="BX30" s="24">
        <v>-1.06427902569704E-4</v>
      </c>
      <c r="BY30" s="24">
        <v>-2.10477664016267E-4</v>
      </c>
      <c r="BZ30" s="25">
        <v>4.5973230601781101E-6</v>
      </c>
      <c r="CA30" s="25">
        <v>-9.2780974805031396E-6</v>
      </c>
      <c r="CB30" s="25">
        <v>-1.65912138491454E-5</v>
      </c>
      <c r="CC30" s="25">
        <v>2.2698031380191199E-5</v>
      </c>
      <c r="CD30" s="24">
        <v>-2.3400850591953401E-4</v>
      </c>
      <c r="CE30" s="24">
        <v>-3.0499590764947702E-4</v>
      </c>
      <c r="CF30" s="24">
        <v>1.9385761992321999E-4</v>
      </c>
      <c r="CG30" s="24">
        <v>2.10052633182204E-4</v>
      </c>
      <c r="CH30" s="24">
        <v>1.5353640608375099E-3</v>
      </c>
      <c r="CI30" s="24">
        <v>2.2887996653183699E-4</v>
      </c>
      <c r="CJ30" s="24">
        <v>-1.4748909842161401E-4</v>
      </c>
      <c r="CK30" s="26">
        <v>1.5863127256199299E-3</v>
      </c>
    </row>
    <row r="31" spans="2:89" x14ac:dyDescent="0.25">
      <c r="B31" s="13" t="s">
        <v>68</v>
      </c>
      <c r="C31" s="1">
        <f>INDEX(Input_Cases!$B:$C,MATCH('D1T Male Homo'!$B31,Input_Cases!$B:$B,0),2)</f>
        <v>70</v>
      </c>
      <c r="D31" s="12"/>
      <c r="E31" s="50"/>
      <c r="G31" s="205"/>
      <c r="H31" s="7" t="s">
        <v>18</v>
      </c>
      <c r="I31" s="22">
        <f>IF(OR($C$30&gt;120,$C$31&gt;80),1,0)</f>
        <v>0</v>
      </c>
      <c r="J31" s="23">
        <v>-0.37934588115297102</v>
      </c>
      <c r="L31" s="7" t="str">
        <f t="shared" si="2"/>
        <v>X</v>
      </c>
      <c r="M31" s="7" t="str">
        <f t="shared" si="3"/>
        <v>X</v>
      </c>
      <c r="N31" s="7" t="str">
        <v>BP2</v>
      </c>
      <c r="O31" s="128" t="s">
        <v>18</v>
      </c>
      <c r="P31" s="25">
        <v>-1.9615882176294102E-6</v>
      </c>
      <c r="Q31" s="25">
        <v>4.8713350238774397E-5</v>
      </c>
      <c r="R31" s="25">
        <v>5.5400838780444601E-5</v>
      </c>
      <c r="S31" s="25">
        <v>-5.4356153396778799E-5</v>
      </c>
      <c r="T31" s="25">
        <v>6.7275329978738299E-5</v>
      </c>
      <c r="U31" s="24">
        <v>3.5177375316885502E-4</v>
      </c>
      <c r="V31" s="25">
        <v>-9.2310712633463202E-5</v>
      </c>
      <c r="W31" s="25">
        <v>-2.8979772372362399E-5</v>
      </c>
      <c r="X31" s="25">
        <v>2.4564233881071001E-5</v>
      </c>
      <c r="Y31" s="24">
        <v>-1.01918542893475E-4</v>
      </c>
      <c r="Z31" s="24">
        <v>7.8515662414021397E-4</v>
      </c>
      <c r="AA31" s="24">
        <v>2.7396023679432699E-3</v>
      </c>
      <c r="AB31" s="24">
        <v>-7.1177895706834898E-4</v>
      </c>
      <c r="AC31" s="24">
        <v>-2.5134487635856202E-4</v>
      </c>
      <c r="AD31" s="25">
        <v>-5.2894004529813901E-5</v>
      </c>
      <c r="AE31" s="24">
        <v>1.4694571864435301E-4</v>
      </c>
      <c r="AF31" s="25">
        <v>-9.7697413364762202E-5</v>
      </c>
      <c r="AG31" s="24">
        <v>-1.1818848937285301E-4</v>
      </c>
      <c r="AH31" s="24">
        <v>1.9732286682397999E-4</v>
      </c>
      <c r="AI31" s="24">
        <v>-1.1838468149938801E-4</v>
      </c>
      <c r="AJ31" s="24">
        <v>1.0090025966664E-4</v>
      </c>
      <c r="AK31" s="25">
        <v>-7.8871729288938305E-5</v>
      </c>
      <c r="AL31" s="25">
        <v>2.6675908144074099E-5</v>
      </c>
      <c r="AM31" s="25">
        <v>-3.98363672438766E-6</v>
      </c>
      <c r="AN31" s="25">
        <v>0</v>
      </c>
      <c r="AO31" s="24">
        <v>1.07557818780098E-4</v>
      </c>
      <c r="AP31" s="24">
        <v>4.0782267836529201E-4</v>
      </c>
      <c r="AQ31" s="25">
        <v>0</v>
      </c>
      <c r="AR31" s="25">
        <v>0</v>
      </c>
      <c r="AS31" s="25">
        <v>0</v>
      </c>
      <c r="AT31" s="25">
        <v>0</v>
      </c>
      <c r="AU31" s="24">
        <v>1.9438048927237001E-4</v>
      </c>
      <c r="AV31" s="24">
        <v>-1.06254574849958E-4</v>
      </c>
      <c r="AW31" s="25">
        <v>0</v>
      </c>
      <c r="AX31" s="24">
        <v>-1.3929517962877101E-4</v>
      </c>
      <c r="AY31" s="24">
        <v>-2.8277349571280902E-4</v>
      </c>
      <c r="AZ31" s="25">
        <v>0</v>
      </c>
      <c r="BA31" s="24">
        <v>1.69602042486837E-4</v>
      </c>
      <c r="BB31" s="24">
        <v>-1.01971331427434E-4</v>
      </c>
      <c r="BC31" s="25">
        <v>0</v>
      </c>
      <c r="BD31" s="25">
        <v>0</v>
      </c>
      <c r="BE31" s="25">
        <v>0</v>
      </c>
      <c r="BF31" s="24">
        <v>3.1591274153612201E-4</v>
      </c>
      <c r="BG31" s="25">
        <v>0</v>
      </c>
      <c r="BH31" s="25">
        <v>0</v>
      </c>
      <c r="BI31" s="25">
        <v>0</v>
      </c>
      <c r="BJ31" s="25">
        <v>0</v>
      </c>
      <c r="BK31" s="25">
        <v>1.07852415160205E-5</v>
      </c>
      <c r="BL31" s="25">
        <v>0</v>
      </c>
      <c r="BM31" s="25">
        <v>0</v>
      </c>
      <c r="BN31" s="25">
        <v>3.5087957146243299E-7</v>
      </c>
      <c r="BO31" s="25">
        <v>-6.1928434316826001E-6</v>
      </c>
      <c r="BP31" s="25">
        <v>-2.2534130957310899E-6</v>
      </c>
      <c r="BQ31" s="25">
        <v>4.7963037240388903E-6</v>
      </c>
      <c r="BR31" s="25">
        <v>2.3018489545414201E-6</v>
      </c>
      <c r="BS31" s="25">
        <v>1.1606241661602499E-6</v>
      </c>
      <c r="BT31" s="25">
        <v>-5.6189022264705199E-6</v>
      </c>
      <c r="BU31" s="25">
        <v>-3.6921759985267197E-5</v>
      </c>
      <c r="BV31" s="24">
        <v>-9.1179356164845403E-4</v>
      </c>
      <c r="BW31" s="25">
        <v>-4.8054218398674197E-5</v>
      </c>
      <c r="BX31" s="25">
        <v>-2.5119316063505102E-5</v>
      </c>
      <c r="BY31" s="25">
        <v>-5.7499023426363401E-5</v>
      </c>
      <c r="BZ31" s="25">
        <v>5.7420218638344899E-5</v>
      </c>
      <c r="CA31" s="24">
        <v>1.76825946095159E-4</v>
      </c>
      <c r="CB31" s="25">
        <v>6.1633852741150097E-5</v>
      </c>
      <c r="CC31" s="25">
        <v>-3.3343254221735001E-5</v>
      </c>
      <c r="CD31" s="24">
        <v>4.3998921975308601E-4</v>
      </c>
      <c r="CE31" s="25">
        <v>-5.7480490798488302E-5</v>
      </c>
      <c r="CF31" s="24">
        <v>7.8815775956741997E-4</v>
      </c>
      <c r="CG31" s="25">
        <v>9.2319572904422505E-5</v>
      </c>
      <c r="CH31" s="24">
        <v>1.2814314199251599E-3</v>
      </c>
      <c r="CI31" s="24">
        <v>-8.6558329131372104E-4</v>
      </c>
      <c r="CJ31" s="24">
        <v>1.3373356685687999E-4</v>
      </c>
      <c r="CK31" s="26">
        <v>1.1221848955229299E-3</v>
      </c>
    </row>
    <row r="32" spans="2:89" x14ac:dyDescent="0.25">
      <c r="B32" s="13"/>
      <c r="C32" s="12"/>
      <c r="D32" s="12"/>
      <c r="E32" s="50"/>
      <c r="G32" s="205"/>
      <c r="H32" s="7" t="s">
        <v>20</v>
      </c>
      <c r="I32" s="22">
        <f>IF(OR($C$30&gt;140,$C$31&gt;90),1,0)</f>
        <v>0</v>
      </c>
      <c r="J32" s="23">
        <v>2.4538934645971001E-2</v>
      </c>
      <c r="L32" s="7" t="str">
        <f t="shared" si="2"/>
        <v>X</v>
      </c>
      <c r="M32" s="7" t="str">
        <f t="shared" si="3"/>
        <v>X</v>
      </c>
      <c r="N32" s="7" t="str">
        <v>BP3</v>
      </c>
      <c r="O32" s="128" t="s">
        <v>20</v>
      </c>
      <c r="P32" s="25">
        <v>-3.58803411048641E-6</v>
      </c>
      <c r="Q32" s="24">
        <v>1.0332431572975599E-4</v>
      </c>
      <c r="R32" s="25">
        <v>-4.2910651114192003E-5</v>
      </c>
      <c r="S32" s="25">
        <v>1.7318091413906802E-5</v>
      </c>
      <c r="T32" s="25">
        <v>4.7144411204089999E-5</v>
      </c>
      <c r="U32" s="24">
        <v>-3.0506655616259601E-4</v>
      </c>
      <c r="V32" s="25">
        <v>-8.7052770531127394E-5</v>
      </c>
      <c r="W32" s="25">
        <v>4.8858734419778601E-7</v>
      </c>
      <c r="X32" s="25">
        <v>-6.77803783354523E-5</v>
      </c>
      <c r="Y32" s="24">
        <v>-1.17400490324983E-4</v>
      </c>
      <c r="Z32" s="25">
        <v>5.6705887735364101E-5</v>
      </c>
      <c r="AA32" s="24">
        <v>-7.1177895706834898E-4</v>
      </c>
      <c r="AB32" s="24">
        <v>2.23715918997277E-3</v>
      </c>
      <c r="AC32" s="24">
        <v>-1.45694518447545E-3</v>
      </c>
      <c r="AD32" s="25">
        <v>2.3750127319227401E-5</v>
      </c>
      <c r="AE32" s="25">
        <v>-8.8884716452993095E-5</v>
      </c>
      <c r="AF32" s="25">
        <v>-8.23430346610151E-5</v>
      </c>
      <c r="AG32" s="24">
        <v>1.04912722647247E-4</v>
      </c>
      <c r="AH32" s="25">
        <v>-6.3936595642507599E-5</v>
      </c>
      <c r="AI32" s="24">
        <v>1.5732386245544E-4</v>
      </c>
      <c r="AJ32" s="25">
        <v>-2.6275543515416601E-5</v>
      </c>
      <c r="AK32" s="25">
        <v>-3.3112221819164203E-5</v>
      </c>
      <c r="AL32" s="25">
        <v>4.8067586419335799E-6</v>
      </c>
      <c r="AM32" s="25">
        <v>-1.4597904998763301E-6</v>
      </c>
      <c r="AN32" s="25">
        <v>0</v>
      </c>
      <c r="AO32" s="24">
        <v>1.39119963597944E-4</v>
      </c>
      <c r="AP32" s="24">
        <v>2.6088761970731E-4</v>
      </c>
      <c r="AQ32" s="25">
        <v>0</v>
      </c>
      <c r="AR32" s="25">
        <v>0</v>
      </c>
      <c r="AS32" s="25">
        <v>0</v>
      </c>
      <c r="AT32" s="25">
        <v>0</v>
      </c>
      <c r="AU32" s="25">
        <v>-6.4978188785525502E-5</v>
      </c>
      <c r="AV32" s="25">
        <v>3.9964078858281801E-5</v>
      </c>
      <c r="AW32" s="25">
        <v>0</v>
      </c>
      <c r="AX32" s="24">
        <v>-1.6674425411031799E-4</v>
      </c>
      <c r="AY32" s="24">
        <v>2.4136417436890201E-4</v>
      </c>
      <c r="AZ32" s="25">
        <v>0</v>
      </c>
      <c r="BA32" s="25">
        <v>-5.3708021671594201E-5</v>
      </c>
      <c r="BB32" s="24">
        <v>-3.2647368533636701E-4</v>
      </c>
      <c r="BC32" s="25">
        <v>0</v>
      </c>
      <c r="BD32" s="25">
        <v>0</v>
      </c>
      <c r="BE32" s="25">
        <v>0</v>
      </c>
      <c r="BF32" s="25">
        <v>6.3416760834733598E-5</v>
      </c>
      <c r="BG32" s="25">
        <v>0</v>
      </c>
      <c r="BH32" s="25">
        <v>0</v>
      </c>
      <c r="BI32" s="25">
        <v>0</v>
      </c>
      <c r="BJ32" s="25">
        <v>0</v>
      </c>
      <c r="BK32" s="24">
        <v>7.3919809459131801E-4</v>
      </c>
      <c r="BL32" s="25">
        <v>0</v>
      </c>
      <c r="BM32" s="25">
        <v>0</v>
      </c>
      <c r="BN32" s="25">
        <v>4.0179818017234397E-6</v>
      </c>
      <c r="BO32" s="25">
        <v>-4.5718888808253198E-6</v>
      </c>
      <c r="BP32" s="25">
        <v>-4.9641639874461703E-7</v>
      </c>
      <c r="BQ32" s="25">
        <v>-4.1400375201851003E-6</v>
      </c>
      <c r="BR32" s="25">
        <v>-1.46316897525313E-5</v>
      </c>
      <c r="BS32" s="25">
        <v>1.04746967393669E-6</v>
      </c>
      <c r="BT32" s="25">
        <v>1.20309091652648E-5</v>
      </c>
      <c r="BU32" s="24">
        <v>1.4798931127765901E-4</v>
      </c>
      <c r="BV32" s="24">
        <v>-1.1568373672555E-4</v>
      </c>
      <c r="BW32" s="25">
        <v>7.5218864225007405E-5</v>
      </c>
      <c r="BX32" s="25">
        <v>-1.3460799017361799E-5</v>
      </c>
      <c r="BY32" s="25">
        <v>-7.4049016047615394E-5</v>
      </c>
      <c r="BZ32" s="24">
        <v>1.5220264144727701E-4</v>
      </c>
      <c r="CA32" s="25">
        <v>-7.2976486337095899E-6</v>
      </c>
      <c r="CB32" s="24">
        <v>-1.4544284887308201E-4</v>
      </c>
      <c r="CC32" s="25">
        <v>5.94703215915744E-5</v>
      </c>
      <c r="CD32" s="24">
        <v>-3.3245927629253601E-4</v>
      </c>
      <c r="CE32" s="24">
        <v>1.18049191955933E-4</v>
      </c>
      <c r="CF32" s="24">
        <v>1.2143719936005599E-4</v>
      </c>
      <c r="CG32" s="24">
        <v>1.7201900635904901E-4</v>
      </c>
      <c r="CH32" s="24">
        <v>2.0098744520706001E-4</v>
      </c>
      <c r="CI32" s="24">
        <v>-7.1087840114263698E-4</v>
      </c>
      <c r="CJ32" s="24">
        <v>-1.7826865820150901E-4</v>
      </c>
      <c r="CK32" s="26">
        <v>1.8972323497081701E-4</v>
      </c>
    </row>
    <row r="33" spans="2:89" x14ac:dyDescent="0.25">
      <c r="B33" s="13"/>
      <c r="C33" s="12"/>
      <c r="D33" s="12"/>
      <c r="E33" s="50"/>
      <c r="G33" s="206"/>
      <c r="H33" s="7" t="s">
        <v>22</v>
      </c>
      <c r="I33" s="22">
        <f>IF(OR($C$30&gt;160,$C$31&gt;100),1,0)</f>
        <v>0</v>
      </c>
      <c r="J33" s="23">
        <v>0.112977193791631</v>
      </c>
      <c r="L33" s="7" t="str">
        <f t="shared" si="2"/>
        <v>X</v>
      </c>
      <c r="M33" s="7" t="str">
        <f t="shared" si="3"/>
        <v>X</v>
      </c>
      <c r="N33" s="7" t="str">
        <v>BP4</v>
      </c>
      <c r="O33" s="128" t="s">
        <v>22</v>
      </c>
      <c r="P33" s="25">
        <v>-9.1076485838087399E-6</v>
      </c>
      <c r="Q33" s="24">
        <v>-1.13001383580761E-4</v>
      </c>
      <c r="R33" s="24">
        <v>1.88150890919019E-4</v>
      </c>
      <c r="S33" s="25">
        <v>-6.6898838695453401E-5</v>
      </c>
      <c r="T33" s="25">
        <v>-2.7062568347750999E-5</v>
      </c>
      <c r="U33" s="24">
        <v>1.6478991144878299E-4</v>
      </c>
      <c r="V33" s="25">
        <v>-3.9458582988651902E-5</v>
      </c>
      <c r="W33" s="25">
        <v>-9.1323481201873995E-5</v>
      </c>
      <c r="X33" s="24">
        <v>1.4637917425721299E-4</v>
      </c>
      <c r="Y33" s="25">
        <v>-4.9452462245511603E-5</v>
      </c>
      <c r="Z33" s="25">
        <v>2.0977888507625499E-5</v>
      </c>
      <c r="AA33" s="24">
        <v>-2.5134487635856202E-4</v>
      </c>
      <c r="AB33" s="24">
        <v>-1.45694518447545E-3</v>
      </c>
      <c r="AC33" s="24">
        <v>8.1866348873420001E-3</v>
      </c>
      <c r="AD33" s="25">
        <v>2.5670008015839701E-5</v>
      </c>
      <c r="AE33" s="24">
        <v>-1.6369152962131901E-4</v>
      </c>
      <c r="AF33" s="25">
        <v>-7.7483379927732006E-5</v>
      </c>
      <c r="AG33" s="25">
        <v>3.7749933986490701E-5</v>
      </c>
      <c r="AH33" s="24">
        <v>-5.2671629148190002E-4</v>
      </c>
      <c r="AI33" s="24">
        <v>1.8291911172560099E-4</v>
      </c>
      <c r="AJ33" s="25">
        <v>3.4073658101428301E-6</v>
      </c>
      <c r="AK33" s="25">
        <v>-6.7998014717537703E-5</v>
      </c>
      <c r="AL33" s="25">
        <v>6.6926187512513698E-5</v>
      </c>
      <c r="AM33" s="25">
        <v>1.91299812150633E-6</v>
      </c>
      <c r="AN33" s="25">
        <v>0</v>
      </c>
      <c r="AO33" s="24">
        <v>-2.0672128561703701E-4</v>
      </c>
      <c r="AP33" s="24">
        <v>-2.7619470177679299E-4</v>
      </c>
      <c r="AQ33" s="25">
        <v>0</v>
      </c>
      <c r="AR33" s="25">
        <v>0</v>
      </c>
      <c r="AS33" s="25">
        <v>0</v>
      </c>
      <c r="AT33" s="25">
        <v>0</v>
      </c>
      <c r="AU33" s="25">
        <v>-2.48168141390158E-5</v>
      </c>
      <c r="AV33" s="24">
        <v>-1.2656149264439199E-4</v>
      </c>
      <c r="AW33" s="25">
        <v>0</v>
      </c>
      <c r="AX33" s="24">
        <v>3.0909042837034103E-4</v>
      </c>
      <c r="AY33" s="24">
        <v>-5.0593634406741802E-4</v>
      </c>
      <c r="AZ33" s="25">
        <v>0</v>
      </c>
      <c r="BA33" s="24">
        <v>1.2747482190415301E-4</v>
      </c>
      <c r="BB33" s="24">
        <v>-4.0012294557312603E-4</v>
      </c>
      <c r="BC33" s="25">
        <v>0</v>
      </c>
      <c r="BD33" s="25">
        <v>0</v>
      </c>
      <c r="BE33" s="25">
        <v>0</v>
      </c>
      <c r="BF33" s="24">
        <v>-1.5973696765527199E-4</v>
      </c>
      <c r="BG33" s="25">
        <v>0</v>
      </c>
      <c r="BH33" s="25">
        <v>0</v>
      </c>
      <c r="BI33" s="25">
        <v>0</v>
      </c>
      <c r="BJ33" s="25">
        <v>0</v>
      </c>
      <c r="BK33" s="24">
        <v>-1.3198724751114599E-4</v>
      </c>
      <c r="BL33" s="25">
        <v>0</v>
      </c>
      <c r="BM33" s="25">
        <v>0</v>
      </c>
      <c r="BN33" s="25">
        <v>5.3166012225281602E-6</v>
      </c>
      <c r="BO33" s="25">
        <v>4.8407181350974599E-6</v>
      </c>
      <c r="BP33" s="25">
        <v>2.6788297103906398E-6</v>
      </c>
      <c r="BQ33" s="25">
        <v>8.5095936206168898E-6</v>
      </c>
      <c r="BR33" s="25">
        <v>1.54536000757249E-6</v>
      </c>
      <c r="BS33" s="25">
        <v>-1.4810630762925099E-6</v>
      </c>
      <c r="BT33" s="25">
        <v>-5.0852126707358197E-6</v>
      </c>
      <c r="BU33" s="24">
        <v>-2.1396916161225599E-4</v>
      </c>
      <c r="BV33" s="24">
        <v>8.9334124108034001E-4</v>
      </c>
      <c r="BW33" s="25">
        <v>2.95734461830896E-5</v>
      </c>
      <c r="BX33" s="24">
        <v>-2.35903266216465E-4</v>
      </c>
      <c r="BY33" s="25">
        <v>9.27241210854895E-6</v>
      </c>
      <c r="BZ33" s="24">
        <v>-2.5447435179365798E-4</v>
      </c>
      <c r="CA33" s="25">
        <v>9.9706979847732693E-5</v>
      </c>
      <c r="CB33" s="25">
        <v>-7.0038732149600803E-5</v>
      </c>
      <c r="CC33" s="24">
        <v>-1.26397234805572E-4</v>
      </c>
      <c r="CD33" s="24">
        <v>4.5979424506320402E-4</v>
      </c>
      <c r="CE33" s="24">
        <v>3.8318078677290599E-4</v>
      </c>
      <c r="CF33" s="24">
        <v>-7.2460971146303798E-3</v>
      </c>
      <c r="CG33" s="25">
        <v>9.0865520793729097E-5</v>
      </c>
      <c r="CH33" s="25">
        <v>-6.8468279935579202E-5</v>
      </c>
      <c r="CI33" s="24">
        <v>1.04248875478961E-3</v>
      </c>
      <c r="CJ33" s="24">
        <v>1.4492519210961699E-4</v>
      </c>
      <c r="CK33" s="26">
        <v>-2.6705506506854098E-4</v>
      </c>
    </row>
    <row r="34" spans="2:89" x14ac:dyDescent="0.25">
      <c r="B34" s="13" t="s">
        <v>69</v>
      </c>
      <c r="C34" s="1">
        <f>INDEX(Input_Cases!$B:$C,MATCH('D1T Male Homo'!$B34,Input_Cases!$B:$B,0),2)</f>
        <v>0</v>
      </c>
      <c r="D34" s="12"/>
      <c r="E34" s="50"/>
      <c r="G34" s="220" t="s">
        <v>294</v>
      </c>
      <c r="H34" s="7" t="s">
        <v>24</v>
      </c>
      <c r="I34" s="22">
        <f>IF(OR($C$34=1,$C$35=1),1,0)</f>
        <v>0</v>
      </c>
      <c r="J34" s="23">
        <v>4.4655427124826598E-2</v>
      </c>
      <c r="L34" s="7" t="str">
        <f t="shared" si="2"/>
        <v>X</v>
      </c>
      <c r="M34" s="7" t="str">
        <f t="shared" si="3"/>
        <v>X</v>
      </c>
      <c r="N34" s="7" t="str">
        <v>SmokerEver</v>
      </c>
      <c r="O34" s="128" t="s">
        <v>24</v>
      </c>
      <c r="P34" s="25">
        <v>-2.2706142330608502E-6</v>
      </c>
      <c r="Q34" s="24">
        <v>-1.3517335309586501E-4</v>
      </c>
      <c r="R34" s="25">
        <v>3.29425682117433E-5</v>
      </c>
      <c r="S34" s="25">
        <v>3.0830581388409502E-7</v>
      </c>
      <c r="T34" s="25">
        <v>-3.6778125647841699E-5</v>
      </c>
      <c r="U34" s="25">
        <v>6.2496154077314105E-5</v>
      </c>
      <c r="V34" s="25">
        <v>-5.27828050089905E-6</v>
      </c>
      <c r="W34" s="25">
        <v>-5.9129191888210097E-5</v>
      </c>
      <c r="X34" s="24">
        <v>-1.2416106662342999E-4</v>
      </c>
      <c r="Y34" s="24">
        <v>1.51264736437565E-4</v>
      </c>
      <c r="Z34" s="25">
        <v>-2.2024723912424201E-5</v>
      </c>
      <c r="AA34" s="25">
        <v>-5.2894004529813901E-5</v>
      </c>
      <c r="AB34" s="25">
        <v>2.3750127319227401E-5</v>
      </c>
      <c r="AC34" s="25">
        <v>2.5670008015839701E-5</v>
      </c>
      <c r="AD34" s="24">
        <v>2.0705824885337101E-3</v>
      </c>
      <c r="AE34" s="24">
        <v>-8.8661307121619805E-4</v>
      </c>
      <c r="AF34" s="25">
        <v>8.5143461682691895E-5</v>
      </c>
      <c r="AG34" s="25">
        <v>3.6264955155834197E-5</v>
      </c>
      <c r="AH34" s="24">
        <v>-1.93329629469061E-4</v>
      </c>
      <c r="AI34" s="25">
        <v>-7.0781736971022198E-5</v>
      </c>
      <c r="AJ34" s="25">
        <v>-3.4427104260205098E-5</v>
      </c>
      <c r="AK34" s="25">
        <v>3.8716873797228899E-6</v>
      </c>
      <c r="AL34" s="25">
        <v>-2.30535129897089E-5</v>
      </c>
      <c r="AM34" s="25">
        <v>1.15645807876527E-6</v>
      </c>
      <c r="AN34" s="25">
        <v>0</v>
      </c>
      <c r="AO34" s="25">
        <v>-6.3686922585356299E-6</v>
      </c>
      <c r="AP34" s="24">
        <v>-6.5841661477398204E-4</v>
      </c>
      <c r="AQ34" s="25">
        <v>0</v>
      </c>
      <c r="AR34" s="25">
        <v>0</v>
      </c>
      <c r="AS34" s="25">
        <v>0</v>
      </c>
      <c r="AT34" s="25">
        <v>0</v>
      </c>
      <c r="AU34" s="25">
        <v>7.6709466934274097E-5</v>
      </c>
      <c r="AV34" s="24">
        <v>1.94115301455625E-4</v>
      </c>
      <c r="AW34" s="25">
        <v>0</v>
      </c>
      <c r="AX34" s="24">
        <v>3.74781106884602E-4</v>
      </c>
      <c r="AY34" s="25">
        <v>-9.6359207391019902E-5</v>
      </c>
      <c r="AZ34" s="25">
        <v>0</v>
      </c>
      <c r="BA34" s="25">
        <v>7.5925644641703003E-5</v>
      </c>
      <c r="BB34" s="25">
        <v>-3.1055144856911297E-5</v>
      </c>
      <c r="BC34" s="25">
        <v>0</v>
      </c>
      <c r="BD34" s="25">
        <v>0</v>
      </c>
      <c r="BE34" s="25">
        <v>0</v>
      </c>
      <c r="BF34" s="24">
        <v>-1.40113870517557E-4</v>
      </c>
      <c r="BG34" s="25">
        <v>0</v>
      </c>
      <c r="BH34" s="25">
        <v>0</v>
      </c>
      <c r="BI34" s="25">
        <v>0</v>
      </c>
      <c r="BJ34" s="25">
        <v>0</v>
      </c>
      <c r="BK34" s="24">
        <v>-4.60814281326133E-4</v>
      </c>
      <c r="BL34" s="25">
        <v>0</v>
      </c>
      <c r="BM34" s="25">
        <v>0</v>
      </c>
      <c r="BN34" s="25">
        <v>-4.6325791764005102E-7</v>
      </c>
      <c r="BO34" s="25">
        <v>1.06893104611298E-5</v>
      </c>
      <c r="BP34" s="25">
        <v>-5.7271151161124203E-7</v>
      </c>
      <c r="BQ34" s="25">
        <v>1.6678284697428699E-6</v>
      </c>
      <c r="BR34" s="25">
        <v>9.0171621458089902E-6</v>
      </c>
      <c r="BS34" s="25">
        <v>-5.4672100538130804E-7</v>
      </c>
      <c r="BT34" s="25">
        <v>1.5040061493791699E-6</v>
      </c>
      <c r="BU34" s="25">
        <v>-7.0014782003838906E-5</v>
      </c>
      <c r="BV34" s="25">
        <v>8.1422698854228604E-5</v>
      </c>
      <c r="BW34" s="24">
        <v>-8.5966249417322802E-4</v>
      </c>
      <c r="BX34" s="25">
        <v>3.8058806706493097E-5</v>
      </c>
      <c r="BY34" s="25">
        <v>4.96069588805368E-5</v>
      </c>
      <c r="BZ34" s="25">
        <v>3.8688528544913899E-6</v>
      </c>
      <c r="CA34" s="25">
        <v>1.8899555954128E-5</v>
      </c>
      <c r="CB34" s="25">
        <v>-1.67497843810616E-5</v>
      </c>
      <c r="CC34" s="25">
        <v>2.4809603418210099E-5</v>
      </c>
      <c r="CD34" s="24">
        <v>2.02678251803947E-4</v>
      </c>
      <c r="CE34" s="24">
        <v>4.0518969184962699E-4</v>
      </c>
      <c r="CF34" s="25">
        <v>8.0437752144960696E-5</v>
      </c>
      <c r="CG34" s="24">
        <v>4.4590705512917602E-4</v>
      </c>
      <c r="CH34" s="24">
        <v>6.5533733302211995E-4</v>
      </c>
      <c r="CI34" s="24">
        <v>-1.7669590596242201E-4</v>
      </c>
      <c r="CJ34" s="24">
        <v>-1.2453240641361799E-4</v>
      </c>
      <c r="CK34" s="26">
        <v>2.9019152020455399E-4</v>
      </c>
    </row>
    <row r="35" spans="2:89" x14ac:dyDescent="0.25">
      <c r="B35" s="13" t="s">
        <v>70</v>
      </c>
      <c r="C35" s="1">
        <f>INDEX(Input_Cases!$B:$C,MATCH('D1T Male Homo'!$B35,Input_Cases!$B:$B,0),2)</f>
        <v>0</v>
      </c>
      <c r="D35" s="12"/>
      <c r="E35" s="50"/>
      <c r="G35" s="222"/>
      <c r="H35" s="7" t="s">
        <v>26</v>
      </c>
      <c r="I35" s="22">
        <f>IF($C$35=1,1,0)</f>
        <v>0</v>
      </c>
      <c r="J35" s="23">
        <v>0.34138697398347001</v>
      </c>
      <c r="L35" s="7" t="str">
        <f t="shared" si="2"/>
        <v>X</v>
      </c>
      <c r="M35" s="7" t="str">
        <f t="shared" si="3"/>
        <v>X</v>
      </c>
      <c r="N35" s="7" t="str">
        <v>SmokerCurrent</v>
      </c>
      <c r="O35" s="128" t="s">
        <v>26</v>
      </c>
      <c r="P35" s="25">
        <v>1.61648996196957E-5</v>
      </c>
      <c r="Q35" s="25">
        <v>7.5996515971666999E-5</v>
      </c>
      <c r="R35" s="24">
        <v>-1.2036630314649701E-4</v>
      </c>
      <c r="S35" s="25">
        <v>-9.4774010381911596E-5</v>
      </c>
      <c r="T35" s="25">
        <v>-5.0987122197842202E-5</v>
      </c>
      <c r="U35" s="24">
        <v>-2.00452582427163E-4</v>
      </c>
      <c r="V35" s="24">
        <v>2.7247944978837203E-4</v>
      </c>
      <c r="W35" s="25">
        <v>5.5966067885678598E-5</v>
      </c>
      <c r="X35" s="24">
        <v>1.48811206657464E-4</v>
      </c>
      <c r="Y35" s="25">
        <v>-1.12019354078278E-5</v>
      </c>
      <c r="Z35" s="25">
        <v>-3.4683835874707903E-5</v>
      </c>
      <c r="AA35" s="24">
        <v>1.4694571864435301E-4</v>
      </c>
      <c r="AB35" s="25">
        <v>-8.8884716452993095E-5</v>
      </c>
      <c r="AC35" s="24">
        <v>-1.6369152962131901E-4</v>
      </c>
      <c r="AD35" s="24">
        <v>-8.8661307121619805E-4</v>
      </c>
      <c r="AE35" s="24">
        <v>3.09693327890578E-3</v>
      </c>
      <c r="AF35" s="24">
        <v>-1.26268417436023E-4</v>
      </c>
      <c r="AG35" s="25">
        <v>-8.2653220915936406E-5</v>
      </c>
      <c r="AH35" s="24">
        <v>4.0331550939032198E-4</v>
      </c>
      <c r="AI35" s="25">
        <v>-5.1676354642554199E-5</v>
      </c>
      <c r="AJ35" s="24">
        <v>1.4256747752885299E-4</v>
      </c>
      <c r="AK35" s="24">
        <v>-1.27391039463391E-4</v>
      </c>
      <c r="AL35" s="24">
        <v>-1.21565846566084E-4</v>
      </c>
      <c r="AM35" s="25">
        <v>1.8591072932048299E-6</v>
      </c>
      <c r="AN35" s="25">
        <v>0</v>
      </c>
      <c r="AO35" s="24">
        <v>1.1420501945668899E-4</v>
      </c>
      <c r="AP35" s="24">
        <v>-1.0237744481959199E-3</v>
      </c>
      <c r="AQ35" s="25">
        <v>0</v>
      </c>
      <c r="AR35" s="25">
        <v>0</v>
      </c>
      <c r="AS35" s="25">
        <v>0</v>
      </c>
      <c r="AT35" s="25">
        <v>0</v>
      </c>
      <c r="AU35" s="24">
        <v>1.03126595019641E-4</v>
      </c>
      <c r="AV35" s="25">
        <v>-5.7118414505767603E-6</v>
      </c>
      <c r="AW35" s="25">
        <v>0</v>
      </c>
      <c r="AX35" s="24">
        <v>3.1776617557957798E-4</v>
      </c>
      <c r="AY35" s="24">
        <v>3.9937056505289799E-4</v>
      </c>
      <c r="AZ35" s="25">
        <v>0</v>
      </c>
      <c r="BA35" s="25">
        <v>9.4466880183780095E-5</v>
      </c>
      <c r="BB35" s="25">
        <v>-5.2247773396962002E-5</v>
      </c>
      <c r="BC35" s="25">
        <v>0</v>
      </c>
      <c r="BD35" s="25">
        <v>0</v>
      </c>
      <c r="BE35" s="25">
        <v>0</v>
      </c>
      <c r="BF35" s="25">
        <v>-1.2098937146192699E-5</v>
      </c>
      <c r="BG35" s="25">
        <v>0</v>
      </c>
      <c r="BH35" s="25">
        <v>0</v>
      </c>
      <c r="BI35" s="25">
        <v>0</v>
      </c>
      <c r="BJ35" s="25">
        <v>0</v>
      </c>
      <c r="BK35" s="24">
        <v>2.7285353553015699E-4</v>
      </c>
      <c r="BL35" s="25">
        <v>0</v>
      </c>
      <c r="BM35" s="25">
        <v>0</v>
      </c>
      <c r="BN35" s="25">
        <v>4.4627474577194801E-6</v>
      </c>
      <c r="BO35" s="25">
        <v>1.1692958066692901E-5</v>
      </c>
      <c r="BP35" s="25">
        <v>7.7835880847742102E-7</v>
      </c>
      <c r="BQ35" s="25">
        <v>-5.1340210392713598E-6</v>
      </c>
      <c r="BR35" s="25">
        <v>-7.4727181328346601E-6</v>
      </c>
      <c r="BS35" s="25">
        <v>-2.47816227869975E-6</v>
      </c>
      <c r="BT35" s="25">
        <v>3.3327157617682099E-6</v>
      </c>
      <c r="BU35" s="25">
        <v>-7.9171037024320694E-5</v>
      </c>
      <c r="BV35" s="25">
        <v>-1.04741577540358E-5</v>
      </c>
      <c r="BW35" s="25">
        <v>-6.7632855312091896E-5</v>
      </c>
      <c r="BX35" s="24">
        <v>1.30402207166879E-4</v>
      </c>
      <c r="BY35" s="25">
        <v>-6.4604659888049904E-5</v>
      </c>
      <c r="BZ35" s="24">
        <v>-1.04070150618267E-4</v>
      </c>
      <c r="CA35" s="25">
        <v>-5.1322663646983401E-6</v>
      </c>
      <c r="CB35" s="24">
        <v>3.39538846842959E-4</v>
      </c>
      <c r="CC35" s="25">
        <v>5.4842462443588002E-5</v>
      </c>
      <c r="CD35" s="25">
        <v>6.2988954710740505E-5</v>
      </c>
      <c r="CE35" s="24">
        <v>-1.75046053705078E-4</v>
      </c>
      <c r="CF35" s="25">
        <v>2.8373572559669101E-5</v>
      </c>
      <c r="CG35" s="25">
        <v>4.2298671165017498E-5</v>
      </c>
      <c r="CH35" s="24">
        <v>5.4684192495975197E-4</v>
      </c>
      <c r="CI35" s="24">
        <v>-8.10453061278312E-4</v>
      </c>
      <c r="CJ35" s="25">
        <v>-7.7299101178598994E-5</v>
      </c>
      <c r="CK35" s="26">
        <v>-1.5339099737082E-3</v>
      </c>
    </row>
    <row r="36" spans="2:89" x14ac:dyDescent="0.25">
      <c r="B36" s="13" t="s">
        <v>71</v>
      </c>
      <c r="C36" s="1">
        <f>INDEX(Input_Cases!$B:$C,MATCH('D1T Male Homo'!$B36,Input_Cases!$B:$B,0),2)</f>
        <v>5</v>
      </c>
      <c r="D36" s="12"/>
      <c r="E36" s="50"/>
      <c r="G36" s="220" t="s">
        <v>297</v>
      </c>
      <c r="H36" s="7" t="s">
        <v>28</v>
      </c>
      <c r="I36" s="22">
        <f>IF($C$36&gt;5,1,0)</f>
        <v>0</v>
      </c>
      <c r="J36" s="23">
        <v>5.7912682364017698E-2</v>
      </c>
      <c r="L36" s="7" t="str">
        <f t="shared" si="2"/>
        <v>X</v>
      </c>
      <c r="M36" s="7" t="str">
        <f t="shared" si="3"/>
        <v>X</v>
      </c>
      <c r="N36" s="7" t="str">
        <v>Cl1</v>
      </c>
      <c r="O36" s="128" t="s">
        <v>28</v>
      </c>
      <c r="P36" s="25">
        <v>9.3243891789855596E-6</v>
      </c>
      <c r="Q36" s="24">
        <v>2.2827445787209499E-4</v>
      </c>
      <c r="R36" s="25">
        <v>2.2604964362922001E-6</v>
      </c>
      <c r="S36" s="25">
        <v>1.16672829237744E-5</v>
      </c>
      <c r="T36" s="25">
        <v>-4.2314943298895302E-5</v>
      </c>
      <c r="U36" s="24">
        <v>-2.5593094952440298E-4</v>
      </c>
      <c r="V36" s="25">
        <v>-9.3860385076958008E-6</v>
      </c>
      <c r="W36" s="25">
        <v>1.07199248968296E-5</v>
      </c>
      <c r="X36" s="25">
        <v>-6.0582858391608503E-5</v>
      </c>
      <c r="Y36" s="24">
        <v>2.6377264114784598E-4</v>
      </c>
      <c r="Z36" s="25">
        <v>6.5348837878447896E-5</v>
      </c>
      <c r="AA36" s="25">
        <v>-9.7697413364762202E-5</v>
      </c>
      <c r="AB36" s="25">
        <v>-8.23430346610151E-5</v>
      </c>
      <c r="AC36" s="25">
        <v>-7.7483379927732006E-5</v>
      </c>
      <c r="AD36" s="25">
        <v>8.5143461682691895E-5</v>
      </c>
      <c r="AE36" s="24">
        <v>-1.26268417436023E-4</v>
      </c>
      <c r="AF36" s="24">
        <v>3.13271045744099E-3</v>
      </c>
      <c r="AG36" s="24">
        <v>-2.4992997056231901E-3</v>
      </c>
      <c r="AH36" s="25">
        <v>-2.9757014068646899E-5</v>
      </c>
      <c r="AI36" s="24">
        <v>2.6193182315930002E-4</v>
      </c>
      <c r="AJ36" s="25">
        <v>8.1951310117661804E-5</v>
      </c>
      <c r="AK36" s="25">
        <v>-8.9128439174702604E-5</v>
      </c>
      <c r="AL36" s="24">
        <v>-1.6608883186629099E-4</v>
      </c>
      <c r="AM36" s="25">
        <v>8.41509391134098E-7</v>
      </c>
      <c r="AN36" s="25">
        <v>0</v>
      </c>
      <c r="AO36" s="25">
        <v>-1.7026041006614001E-5</v>
      </c>
      <c r="AP36" s="24">
        <v>-1.94685551886279E-4</v>
      </c>
      <c r="AQ36" s="25">
        <v>0</v>
      </c>
      <c r="AR36" s="25">
        <v>0</v>
      </c>
      <c r="AS36" s="25">
        <v>0</v>
      </c>
      <c r="AT36" s="25">
        <v>0</v>
      </c>
      <c r="AU36" s="24">
        <v>4.05395334866988E-4</v>
      </c>
      <c r="AV36" s="24">
        <v>1.8671263521973601E-4</v>
      </c>
      <c r="AW36" s="25">
        <v>0</v>
      </c>
      <c r="AX36" s="24">
        <v>5.0780365435245203E-4</v>
      </c>
      <c r="AY36" s="24">
        <v>2.1215808588009299E-4</v>
      </c>
      <c r="AZ36" s="25">
        <v>0</v>
      </c>
      <c r="BA36" s="25">
        <v>-3.6999981206884402E-5</v>
      </c>
      <c r="BB36" s="24">
        <v>2.0220393108218E-4</v>
      </c>
      <c r="BC36" s="25">
        <v>0</v>
      </c>
      <c r="BD36" s="25">
        <v>0</v>
      </c>
      <c r="BE36" s="25">
        <v>0</v>
      </c>
      <c r="BF36" s="24">
        <v>1.0601147580132E-4</v>
      </c>
      <c r="BG36" s="25">
        <v>0</v>
      </c>
      <c r="BH36" s="25">
        <v>0</v>
      </c>
      <c r="BI36" s="25">
        <v>0</v>
      </c>
      <c r="BJ36" s="25">
        <v>0</v>
      </c>
      <c r="BK36" s="24">
        <v>-3.01123989599824E-4</v>
      </c>
      <c r="BL36" s="25">
        <v>0</v>
      </c>
      <c r="BM36" s="25">
        <v>0</v>
      </c>
      <c r="BN36" s="25">
        <v>1.8157993075001501E-6</v>
      </c>
      <c r="BO36" s="25">
        <v>4.5708395646694901E-6</v>
      </c>
      <c r="BP36" s="25">
        <v>-8.5059241935062607E-6</v>
      </c>
      <c r="BQ36" s="25">
        <v>-2.5331782603119399E-6</v>
      </c>
      <c r="BR36" s="25">
        <v>3.3306282813536601E-7</v>
      </c>
      <c r="BS36" s="25">
        <v>3.9287873506598603E-6</v>
      </c>
      <c r="BT36" s="25">
        <v>1.15836598733103E-7</v>
      </c>
      <c r="BU36" s="24">
        <v>1.5797073970723601E-4</v>
      </c>
      <c r="BV36" s="24">
        <v>-1.03885790097844E-4</v>
      </c>
      <c r="BW36" s="25">
        <v>-2.5574666121600498E-5</v>
      </c>
      <c r="BX36" s="25">
        <v>3.0090551510752399E-5</v>
      </c>
      <c r="BY36" s="24">
        <v>-2.56313274867135E-4</v>
      </c>
      <c r="BZ36" s="25">
        <v>-4.8795728206511601E-5</v>
      </c>
      <c r="CA36" s="25">
        <v>-6.6997588720507303E-5</v>
      </c>
      <c r="CB36" s="25">
        <v>-2.35964344201027E-5</v>
      </c>
      <c r="CC36" s="25">
        <v>-4.1878025168627498E-5</v>
      </c>
      <c r="CD36" s="24">
        <v>2.9082577777431802E-4</v>
      </c>
      <c r="CE36" s="24">
        <v>3.2853909297875998E-4</v>
      </c>
      <c r="CF36" s="25">
        <v>3.3877905732653301E-5</v>
      </c>
      <c r="CG36" s="25">
        <v>-9.1147602473521497E-5</v>
      </c>
      <c r="CH36" s="24">
        <v>7.9591669910813003E-4</v>
      </c>
      <c r="CI36" s="24">
        <v>8.7282486121230797E-4</v>
      </c>
      <c r="CJ36" s="24">
        <v>-1.00414037412144E-4</v>
      </c>
      <c r="CK36" s="26">
        <v>1.16308457876787E-3</v>
      </c>
    </row>
    <row r="37" spans="2:89" x14ac:dyDescent="0.25">
      <c r="B37" s="13"/>
      <c r="C37" s="12"/>
      <c r="D37" s="12"/>
      <c r="E37" s="50"/>
      <c r="G37" s="221"/>
      <c r="H37" s="7" t="s">
        <v>30</v>
      </c>
      <c r="I37" s="22">
        <f>IF($C$36&gt;6.5,1,0)</f>
        <v>0</v>
      </c>
      <c r="J37" s="23">
        <v>0.30129524529569601</v>
      </c>
      <c r="L37" s="7" t="str">
        <f t="shared" si="2"/>
        <v>X</v>
      </c>
      <c r="M37" s="7" t="str">
        <f t="shared" si="3"/>
        <v>X</v>
      </c>
      <c r="N37" s="7" t="str">
        <v>Cl2</v>
      </c>
      <c r="O37" s="128" t="s">
        <v>30</v>
      </c>
      <c r="P37" s="25">
        <v>4.2849912675001899E-7</v>
      </c>
      <c r="Q37" s="24">
        <v>-2.6346366230801802E-4</v>
      </c>
      <c r="R37" s="25">
        <v>6.5462844834784004E-5</v>
      </c>
      <c r="S37" s="24">
        <v>2.2016479987607099E-4</v>
      </c>
      <c r="T37" s="24">
        <v>-2.14318536973258E-4</v>
      </c>
      <c r="U37" s="24">
        <v>1.19318404367696E-3</v>
      </c>
      <c r="V37" s="24">
        <v>-1.3411190008887701E-4</v>
      </c>
      <c r="W37" s="25">
        <v>6.6150677084258406E-5</v>
      </c>
      <c r="X37" s="25">
        <v>9.5900341830411294E-5</v>
      </c>
      <c r="Y37" s="24">
        <v>-1.86494807875183E-4</v>
      </c>
      <c r="Z37" s="24">
        <v>1.52422191841076E-4</v>
      </c>
      <c r="AA37" s="24">
        <v>-1.1818848937285301E-4</v>
      </c>
      <c r="AB37" s="24">
        <v>1.04912722647247E-4</v>
      </c>
      <c r="AC37" s="25">
        <v>3.7749933986490701E-5</v>
      </c>
      <c r="AD37" s="25">
        <v>3.6264955155834197E-5</v>
      </c>
      <c r="AE37" s="25">
        <v>-8.2653220915936406E-5</v>
      </c>
      <c r="AF37" s="24">
        <v>-2.4992997056231901E-3</v>
      </c>
      <c r="AG37" s="24">
        <v>1.3978587963533001E-2</v>
      </c>
      <c r="AH37" s="24">
        <v>-1.1190385826490099E-2</v>
      </c>
      <c r="AI37" s="25">
        <v>5.7272394804444803E-5</v>
      </c>
      <c r="AJ37" s="25">
        <v>8.1748206927648401E-5</v>
      </c>
      <c r="AK37" s="25">
        <v>1.27419463747154E-5</v>
      </c>
      <c r="AL37" s="24">
        <v>-3.24983217362771E-4</v>
      </c>
      <c r="AM37" s="25">
        <v>-4.7075417054653796E-6</v>
      </c>
      <c r="AN37" s="25">
        <v>0</v>
      </c>
      <c r="AO37" s="25">
        <v>8.7138675947717698E-5</v>
      </c>
      <c r="AP37" s="24">
        <v>-2.67398344411674E-4</v>
      </c>
      <c r="AQ37" s="25">
        <v>0</v>
      </c>
      <c r="AR37" s="25">
        <v>0</v>
      </c>
      <c r="AS37" s="25">
        <v>0</v>
      </c>
      <c r="AT37" s="25">
        <v>0</v>
      </c>
      <c r="AU37" s="24">
        <v>-2.3862595029557499E-4</v>
      </c>
      <c r="AV37" s="24">
        <v>3.1166460686460101E-4</v>
      </c>
      <c r="AW37" s="25">
        <v>0</v>
      </c>
      <c r="AX37" s="24">
        <v>2.89748369077876E-4</v>
      </c>
      <c r="AY37" s="24">
        <v>-5.0722202278133399E-4</v>
      </c>
      <c r="AZ37" s="25">
        <v>0</v>
      </c>
      <c r="BA37" s="25">
        <v>-4.8942416632132501E-5</v>
      </c>
      <c r="BB37" s="24">
        <v>-3.0627097517550998E-4</v>
      </c>
      <c r="BC37" s="25">
        <v>0</v>
      </c>
      <c r="BD37" s="25">
        <v>0</v>
      </c>
      <c r="BE37" s="25">
        <v>0</v>
      </c>
      <c r="BF37" s="24">
        <v>-2.6004062711588701E-4</v>
      </c>
      <c r="BG37" s="25">
        <v>0</v>
      </c>
      <c r="BH37" s="25">
        <v>0</v>
      </c>
      <c r="BI37" s="25">
        <v>0</v>
      </c>
      <c r="BJ37" s="25">
        <v>0</v>
      </c>
      <c r="BK37" s="24">
        <v>-1.27514913291361E-3</v>
      </c>
      <c r="BL37" s="25">
        <v>0</v>
      </c>
      <c r="BM37" s="25">
        <v>0</v>
      </c>
      <c r="BN37" s="25">
        <v>2.3156329091931601E-6</v>
      </c>
      <c r="BO37" s="25">
        <v>1.8658870350852999E-6</v>
      </c>
      <c r="BP37" s="25">
        <v>2.4483459380994098E-6</v>
      </c>
      <c r="BQ37" s="25">
        <v>8.4977840787143599E-6</v>
      </c>
      <c r="BR37" s="25">
        <v>2.2336881607615E-5</v>
      </c>
      <c r="BS37" s="25">
        <v>-2.7119280692236302E-7</v>
      </c>
      <c r="BT37" s="25">
        <v>-9.68708131458898E-5</v>
      </c>
      <c r="BU37" s="25">
        <v>-5.79721623355621E-5</v>
      </c>
      <c r="BV37" s="24">
        <v>2.27258420136094E-4</v>
      </c>
      <c r="BW37" s="25">
        <v>1.9104460364116401E-5</v>
      </c>
      <c r="BX37" s="24">
        <v>1.3524375495371701E-4</v>
      </c>
      <c r="BY37" s="25">
        <v>5.5535375020659901E-5</v>
      </c>
      <c r="BZ37" s="24">
        <v>3.7732895489559301E-4</v>
      </c>
      <c r="CA37" s="25">
        <v>6.4023540152994198E-5</v>
      </c>
      <c r="CB37" s="24">
        <v>1.28972705145809E-4</v>
      </c>
      <c r="CC37" s="25">
        <v>1.60219808167209E-6</v>
      </c>
      <c r="CD37" s="25">
        <v>-4.4832740347208202E-5</v>
      </c>
      <c r="CE37" s="24">
        <v>-8.2494141921636002E-4</v>
      </c>
      <c r="CF37" s="24">
        <v>-6.1644028499865098E-4</v>
      </c>
      <c r="CG37" s="24">
        <v>-1.21326700977505E-3</v>
      </c>
      <c r="CH37" s="24">
        <v>-9.1460934645834903E-4</v>
      </c>
      <c r="CI37" s="24">
        <v>-5.5221546325992304E-4</v>
      </c>
      <c r="CJ37" s="24">
        <v>-2.1208039673631401E-4</v>
      </c>
      <c r="CK37" s="26">
        <v>-1.7291817364992401E-3</v>
      </c>
    </row>
    <row r="38" spans="2:89" x14ac:dyDescent="0.25">
      <c r="B38" s="49"/>
      <c r="D38" s="12"/>
      <c r="E38" s="50"/>
      <c r="G38" s="222"/>
      <c r="H38" s="7" t="s">
        <v>32</v>
      </c>
      <c r="I38" s="22">
        <f>IF($C$36&gt;7.8,1,0)</f>
        <v>0</v>
      </c>
      <c r="J38" s="23">
        <v>-0.32106090925151598</v>
      </c>
      <c r="L38" s="7" t="str">
        <f t="shared" si="2"/>
        <v>X</v>
      </c>
      <c r="M38" s="7" t="str">
        <f t="shared" si="3"/>
        <v>X</v>
      </c>
      <c r="N38" s="7" t="str">
        <v>Cl3</v>
      </c>
      <c r="O38" s="128" t="s">
        <v>32</v>
      </c>
      <c r="P38" s="25">
        <v>7.5450827787509599E-6</v>
      </c>
      <c r="Q38" s="24">
        <v>1.4206788028796799E-4</v>
      </c>
      <c r="R38" s="24">
        <v>-4.1853723301312103E-4</v>
      </c>
      <c r="S38" s="25">
        <v>-1.6505587961232E-5</v>
      </c>
      <c r="T38" s="24">
        <v>4.4502965642355998E-4</v>
      </c>
      <c r="U38" s="24">
        <v>-7.2556993763952095E-4</v>
      </c>
      <c r="V38" s="24">
        <v>-1.8917465200165001E-4</v>
      </c>
      <c r="W38" s="24">
        <v>2.9057484879485199E-4</v>
      </c>
      <c r="X38" s="24">
        <v>-3.9458462490091402E-4</v>
      </c>
      <c r="Y38" s="24">
        <v>3.75854953543452E-4</v>
      </c>
      <c r="Z38" s="24">
        <v>-2.25924083976282E-4</v>
      </c>
      <c r="AA38" s="24">
        <v>1.9732286682397999E-4</v>
      </c>
      <c r="AB38" s="25">
        <v>-6.3936595642507599E-5</v>
      </c>
      <c r="AC38" s="24">
        <v>-5.2671629148190002E-4</v>
      </c>
      <c r="AD38" s="24">
        <v>-1.93329629469061E-4</v>
      </c>
      <c r="AE38" s="24">
        <v>4.0331550939032198E-4</v>
      </c>
      <c r="AF38" s="25">
        <v>-2.9757014068646899E-5</v>
      </c>
      <c r="AG38" s="24">
        <v>-1.1190385826490099E-2</v>
      </c>
      <c r="AH38" s="24">
        <v>4.1603577850426399E-2</v>
      </c>
      <c r="AI38" s="24">
        <v>2.2932816332318901E-4</v>
      </c>
      <c r="AJ38" s="24">
        <v>-3.6642186753053398E-4</v>
      </c>
      <c r="AK38" s="24">
        <v>2.1684204601565599E-4</v>
      </c>
      <c r="AL38" s="24">
        <v>-4.4017265117425001E-4</v>
      </c>
      <c r="AM38" s="25">
        <v>8.6052571098406994E-6</v>
      </c>
      <c r="AN38" s="25">
        <v>0</v>
      </c>
      <c r="AO38" s="24">
        <v>1.6246728725431201E-4</v>
      </c>
      <c r="AP38" s="24">
        <v>4.9740301867464798E-4</v>
      </c>
      <c r="AQ38" s="25">
        <v>0</v>
      </c>
      <c r="AR38" s="25">
        <v>0</v>
      </c>
      <c r="AS38" s="25">
        <v>0</v>
      </c>
      <c r="AT38" s="25">
        <v>0</v>
      </c>
      <c r="AU38" s="24">
        <v>4.58127973577578E-4</v>
      </c>
      <c r="AV38" s="24">
        <v>-4.8283508969869702E-4</v>
      </c>
      <c r="AW38" s="25">
        <v>0</v>
      </c>
      <c r="AX38" s="24">
        <v>-5.2334044818649395E-4</v>
      </c>
      <c r="AY38" s="24">
        <v>1.2618676811466301E-3</v>
      </c>
      <c r="AZ38" s="25">
        <v>0</v>
      </c>
      <c r="BA38" s="24">
        <v>-1.6952788460947399E-4</v>
      </c>
      <c r="BB38" s="24">
        <v>-8.48604239549375E-4</v>
      </c>
      <c r="BC38" s="25">
        <v>0</v>
      </c>
      <c r="BD38" s="25">
        <v>0</v>
      </c>
      <c r="BE38" s="25">
        <v>0</v>
      </c>
      <c r="BF38" s="24">
        <v>-1.9660740470040999E-4</v>
      </c>
      <c r="BG38" s="25">
        <v>0</v>
      </c>
      <c r="BH38" s="25">
        <v>0</v>
      </c>
      <c r="BI38" s="25">
        <v>0</v>
      </c>
      <c r="BJ38" s="25">
        <v>0</v>
      </c>
      <c r="BK38" s="24">
        <v>5.5142258214940505E-4</v>
      </c>
      <c r="BL38" s="25">
        <v>0</v>
      </c>
      <c r="BM38" s="25">
        <v>0</v>
      </c>
      <c r="BN38" s="25">
        <v>1.24962891461384E-5</v>
      </c>
      <c r="BO38" s="25">
        <v>-1.5757177908684599E-5</v>
      </c>
      <c r="BP38" s="25">
        <v>-2.6098417589689799E-6</v>
      </c>
      <c r="BQ38" s="25">
        <v>-2.04533290879355E-5</v>
      </c>
      <c r="BR38" s="25">
        <v>-4.5914847979811401E-6</v>
      </c>
      <c r="BS38" s="25">
        <v>-3.9208628604199602E-6</v>
      </c>
      <c r="BT38" s="25">
        <v>9.1664737837363197E-5</v>
      </c>
      <c r="BU38" s="25">
        <v>-5.7497565936828796E-6</v>
      </c>
      <c r="BV38" s="24">
        <v>-2.09169095303331E-4</v>
      </c>
      <c r="BW38" s="24">
        <v>-1.4123073453842301E-4</v>
      </c>
      <c r="BX38" s="24">
        <v>2.5491421382325301E-4</v>
      </c>
      <c r="BY38" s="25">
        <v>6.4865821363057494E-5</v>
      </c>
      <c r="BZ38" s="25">
        <v>4.0834517524144499E-5</v>
      </c>
      <c r="CA38" s="25">
        <v>6.7389498877067899E-5</v>
      </c>
      <c r="CB38" s="24">
        <v>-2.5610711563141302E-4</v>
      </c>
      <c r="CC38" s="24">
        <v>-6.3307280529924302E-4</v>
      </c>
      <c r="CD38" s="25">
        <v>-3.4538264160447199E-5</v>
      </c>
      <c r="CE38" s="24">
        <v>8.0964984724333404E-4</v>
      </c>
      <c r="CF38" s="25">
        <v>-8.0260792476862501E-5</v>
      </c>
      <c r="CG38" s="24">
        <v>1.5277833754744001E-3</v>
      </c>
      <c r="CH38" s="24">
        <v>-4.2531858062709002E-4</v>
      </c>
      <c r="CI38" s="25">
        <v>-3.9256080008787998E-5</v>
      </c>
      <c r="CJ38" s="24">
        <v>4.8131502997597597E-4</v>
      </c>
      <c r="CK38" s="26">
        <v>1.03228244069716E-3</v>
      </c>
    </row>
    <row r="39" spans="2:89" x14ac:dyDescent="0.25">
      <c r="B39" s="13" t="s">
        <v>165</v>
      </c>
      <c r="C39" s="1">
        <f>INDEX(Input_Cases!$B:$C,MATCH('D1T Male Homo'!$B39,Input_Cases!$B:$B,0),2)</f>
        <v>2006</v>
      </c>
      <c r="D39" s="12"/>
      <c r="E39" s="50"/>
      <c r="G39" s="204" t="s">
        <v>321</v>
      </c>
      <c r="H39" s="7" t="s">
        <v>137</v>
      </c>
      <c r="I39" s="22">
        <f>IF(C40&gt;5.7,1,0)</f>
        <v>1</v>
      </c>
      <c r="J39" s="23">
        <v>-0.25429022379714</v>
      </c>
      <c r="L39" s="7" t="str">
        <f t="shared" si="2"/>
        <v>X</v>
      </c>
      <c r="M39" s="7" t="str">
        <f t="shared" si="3"/>
        <v>X</v>
      </c>
      <c r="N39" s="7" t="str">
        <v>HbA1C1</v>
      </c>
      <c r="O39" s="128" t="s">
        <v>137</v>
      </c>
      <c r="P39" s="25">
        <v>-1.6022213142183699E-5</v>
      </c>
      <c r="Q39" s="25">
        <v>9.5924360669075604E-5</v>
      </c>
      <c r="R39" s="25">
        <v>4.6273755884282997E-5</v>
      </c>
      <c r="S39" s="24">
        <v>-1.15169947991741E-4</v>
      </c>
      <c r="T39" s="24">
        <v>1.68780053334903E-4</v>
      </c>
      <c r="U39" s="24">
        <v>-2.55438274883612E-4</v>
      </c>
      <c r="V39" s="25">
        <v>2.09646685497538E-5</v>
      </c>
      <c r="W39" s="24">
        <v>-1.5089519155903099E-4</v>
      </c>
      <c r="X39" s="25">
        <v>6.7026063624883795E-5</v>
      </c>
      <c r="Y39" s="25">
        <v>5.72136491856853E-5</v>
      </c>
      <c r="Z39" s="24">
        <v>-1.7456914069703301E-4</v>
      </c>
      <c r="AA39" s="24">
        <v>-1.1838468149938801E-4</v>
      </c>
      <c r="AB39" s="24">
        <v>1.5732386245544E-4</v>
      </c>
      <c r="AC39" s="24">
        <v>1.8291911172560099E-4</v>
      </c>
      <c r="AD39" s="25">
        <v>-7.0781736971022198E-5</v>
      </c>
      <c r="AE39" s="25">
        <v>-5.1676354642554199E-5</v>
      </c>
      <c r="AF39" s="24">
        <v>2.6193182315930002E-4</v>
      </c>
      <c r="AG39" s="25">
        <v>5.7272394804444803E-5</v>
      </c>
      <c r="AH39" s="24">
        <v>2.2932816332318901E-4</v>
      </c>
      <c r="AI39" s="24">
        <v>7.5322077610518196E-3</v>
      </c>
      <c r="AJ39" s="24">
        <v>-4.1032269824023103E-3</v>
      </c>
      <c r="AK39" s="25">
        <v>-9.8016060881708805E-5</v>
      </c>
      <c r="AL39" s="25">
        <v>-9.2607816752909801E-5</v>
      </c>
      <c r="AM39" s="25">
        <v>8.8491816031899101E-6</v>
      </c>
      <c r="AN39" s="25">
        <v>0</v>
      </c>
      <c r="AO39" s="25">
        <v>-7.6342111980939802E-5</v>
      </c>
      <c r="AP39" s="24">
        <v>9.8062744744641193E-4</v>
      </c>
      <c r="AQ39" s="25">
        <v>0</v>
      </c>
      <c r="AR39" s="25">
        <v>0</v>
      </c>
      <c r="AS39" s="25">
        <v>0</v>
      </c>
      <c r="AT39" s="25">
        <v>0</v>
      </c>
      <c r="AU39" s="24">
        <v>-1.7888900536769099E-4</v>
      </c>
      <c r="AV39" s="25">
        <v>-8.0267178788226204E-5</v>
      </c>
      <c r="AW39" s="25">
        <v>0</v>
      </c>
      <c r="AX39" s="24">
        <v>4.6245908618041298E-4</v>
      </c>
      <c r="AY39" s="25">
        <v>3.1389859404281199E-5</v>
      </c>
      <c r="AZ39" s="25">
        <v>0</v>
      </c>
      <c r="BA39" s="25">
        <v>7.3044436352468495E-5</v>
      </c>
      <c r="BB39" s="24">
        <v>-6.4441660424006096E-4</v>
      </c>
      <c r="BC39" s="25">
        <v>0</v>
      </c>
      <c r="BD39" s="25">
        <v>0</v>
      </c>
      <c r="BE39" s="25">
        <v>0</v>
      </c>
      <c r="BF39" s="24">
        <v>-1.6032303035697399E-4</v>
      </c>
      <c r="BG39" s="25">
        <v>0</v>
      </c>
      <c r="BH39" s="25">
        <v>0</v>
      </c>
      <c r="BI39" s="25">
        <v>0</v>
      </c>
      <c r="BJ39" s="25">
        <v>0</v>
      </c>
      <c r="BK39" s="24">
        <v>3.3527326909531702E-4</v>
      </c>
      <c r="BL39" s="25">
        <v>0</v>
      </c>
      <c r="BM39" s="25">
        <v>0</v>
      </c>
      <c r="BN39" s="25">
        <v>1.2369997740070599E-5</v>
      </c>
      <c r="BO39" s="25">
        <v>-1.40740613558787E-5</v>
      </c>
      <c r="BP39" s="25">
        <v>-6.0363403650890697E-6</v>
      </c>
      <c r="BQ39" s="25">
        <v>-2.2645651902106199E-6</v>
      </c>
      <c r="BR39" s="25">
        <v>-5.0935943003009499E-6</v>
      </c>
      <c r="BS39" s="25">
        <v>9.0461630205884999E-7</v>
      </c>
      <c r="BT39" s="25">
        <v>1.37539683817548E-5</v>
      </c>
      <c r="BU39" s="24">
        <v>6.6149644252951197E-4</v>
      </c>
      <c r="BV39" s="24">
        <v>2.23509505548079E-4</v>
      </c>
      <c r="BW39" s="25">
        <v>4.4344629944200103E-5</v>
      </c>
      <c r="BX39" s="25">
        <v>3.7289938389764502E-5</v>
      </c>
      <c r="BY39" s="24">
        <v>-1.6861065296583201E-4</v>
      </c>
      <c r="BZ39" s="25">
        <v>-4.6840313019375603E-5</v>
      </c>
      <c r="CA39" s="24">
        <v>-4.4851981606104202E-4</v>
      </c>
      <c r="CB39" s="24">
        <v>-2.2965312598642999E-4</v>
      </c>
      <c r="CC39" s="24">
        <v>3.6642550926410298E-4</v>
      </c>
      <c r="CD39" s="24">
        <v>-3.0457257589992402E-4</v>
      </c>
      <c r="CE39" s="24">
        <v>2.6356713284147098E-4</v>
      </c>
      <c r="CF39" s="24">
        <v>-6.5112011535237396E-4</v>
      </c>
      <c r="CG39" s="24">
        <v>4.6168593001607401E-4</v>
      </c>
      <c r="CH39" s="24">
        <v>2.93804516343194E-4</v>
      </c>
      <c r="CI39" s="24">
        <v>-1.7153912536126E-3</v>
      </c>
      <c r="CJ39" s="24">
        <v>-2.0527129436115701E-4</v>
      </c>
      <c r="CK39" s="26">
        <v>6.6187069327287005E-4</v>
      </c>
    </row>
    <row r="40" spans="2:89" x14ac:dyDescent="0.25">
      <c r="B40" s="13" t="s">
        <v>273</v>
      </c>
      <c r="C40" s="1">
        <f>INDEX(Input_Cases!$B:$C,MATCH('D1T Male Homo'!$B40,Input_Cases!$B:$B,0),2)</f>
        <v>7.0000000000000009</v>
      </c>
      <c r="D40" s="12"/>
      <c r="E40" s="50"/>
      <c r="G40" s="205"/>
      <c r="H40" s="7" t="s">
        <v>138</v>
      </c>
      <c r="I40" s="22">
        <f>IF(C40&gt;6.5,1,0)</f>
        <v>1</v>
      </c>
      <c r="J40" s="23">
        <v>-4.7822864589633397E-2</v>
      </c>
      <c r="L40" s="7" t="str">
        <f t="shared" si="2"/>
        <v>X</v>
      </c>
      <c r="M40" s="7" t="str">
        <f t="shared" si="3"/>
        <v>X</v>
      </c>
      <c r="N40" s="7" t="str">
        <v>HbA1C2</v>
      </c>
      <c r="O40" s="128" t="s">
        <v>138</v>
      </c>
      <c r="P40" s="25">
        <v>8.2321525630291097E-6</v>
      </c>
      <c r="Q40" s="25">
        <v>6.03139172699577E-5</v>
      </c>
      <c r="R40" s="25">
        <v>1.7459223934216199E-5</v>
      </c>
      <c r="S40" s="25">
        <v>-8.7971237471592495E-5</v>
      </c>
      <c r="T40" s="25">
        <v>-7.2283973491611799E-6</v>
      </c>
      <c r="U40" s="24">
        <v>5.4990188587841998E-4</v>
      </c>
      <c r="V40" s="25">
        <v>1.06965828225927E-6</v>
      </c>
      <c r="W40" s="25">
        <v>-7.4795657648095301E-5</v>
      </c>
      <c r="X40" s="24">
        <v>-1.8372969129085799E-4</v>
      </c>
      <c r="Y40" s="25">
        <v>4.9448558859416899E-5</v>
      </c>
      <c r="Z40" s="24">
        <v>2.1069892840839901E-4</v>
      </c>
      <c r="AA40" s="24">
        <v>1.0090025966664E-4</v>
      </c>
      <c r="AB40" s="25">
        <v>-2.6275543515416601E-5</v>
      </c>
      <c r="AC40" s="25">
        <v>3.4073658101428301E-6</v>
      </c>
      <c r="AD40" s="25">
        <v>-3.4427104260205098E-5</v>
      </c>
      <c r="AE40" s="24">
        <v>1.4256747752885299E-4</v>
      </c>
      <c r="AF40" s="25">
        <v>8.1951310117661804E-5</v>
      </c>
      <c r="AG40" s="25">
        <v>8.1748206927648401E-5</v>
      </c>
      <c r="AH40" s="24">
        <v>-3.6642186753053398E-4</v>
      </c>
      <c r="AI40" s="24">
        <v>-4.1032269824023103E-3</v>
      </c>
      <c r="AJ40" s="24">
        <v>7.6631406234254299E-3</v>
      </c>
      <c r="AK40" s="24">
        <v>-3.4746264554821899E-3</v>
      </c>
      <c r="AL40" s="25">
        <v>-2.66331625710764E-5</v>
      </c>
      <c r="AM40" s="25">
        <v>-3.6706100530274701E-6</v>
      </c>
      <c r="AN40" s="25">
        <v>0</v>
      </c>
      <c r="AO40" s="24">
        <v>-1.3952046730886201E-4</v>
      </c>
      <c r="AP40" s="24">
        <v>-3.0558834036509801E-4</v>
      </c>
      <c r="AQ40" s="25">
        <v>0</v>
      </c>
      <c r="AR40" s="25">
        <v>0</v>
      </c>
      <c r="AS40" s="25">
        <v>0</v>
      </c>
      <c r="AT40" s="25">
        <v>0</v>
      </c>
      <c r="AU40" s="25">
        <v>-2.2614975170849399E-5</v>
      </c>
      <c r="AV40" s="24">
        <v>-3.6292742268256498E-4</v>
      </c>
      <c r="AW40" s="25">
        <v>0</v>
      </c>
      <c r="AX40" s="25">
        <v>-9.6238373692025399E-5</v>
      </c>
      <c r="AY40" s="25">
        <v>-7.3689747193777302E-5</v>
      </c>
      <c r="AZ40" s="25">
        <v>0</v>
      </c>
      <c r="BA40" s="25">
        <v>4.7210158591760997E-5</v>
      </c>
      <c r="BB40" s="24">
        <v>5.1781047467121797E-4</v>
      </c>
      <c r="BC40" s="25">
        <v>0</v>
      </c>
      <c r="BD40" s="25">
        <v>0</v>
      </c>
      <c r="BE40" s="25">
        <v>0</v>
      </c>
      <c r="BF40" s="25">
        <v>1.0405979930319601E-5</v>
      </c>
      <c r="BG40" s="25">
        <v>0</v>
      </c>
      <c r="BH40" s="25">
        <v>0</v>
      </c>
      <c r="BI40" s="25">
        <v>0</v>
      </c>
      <c r="BJ40" s="25">
        <v>0</v>
      </c>
      <c r="BK40" s="24">
        <v>-3.3161757682252099E-4</v>
      </c>
      <c r="BL40" s="25">
        <v>0</v>
      </c>
      <c r="BM40" s="25">
        <v>0</v>
      </c>
      <c r="BN40" s="25">
        <v>-9.4017071222421594E-6</v>
      </c>
      <c r="BO40" s="25">
        <v>6.1599732814025103E-6</v>
      </c>
      <c r="BP40" s="25">
        <v>6.5253480742545797E-6</v>
      </c>
      <c r="BQ40" s="25">
        <v>5.8784975633845496E-7</v>
      </c>
      <c r="BR40" s="25">
        <v>7.7215991366205594E-6</v>
      </c>
      <c r="BS40" s="25">
        <v>2.5453554272553402E-6</v>
      </c>
      <c r="BT40" s="25">
        <v>-1.5188150682292499E-5</v>
      </c>
      <c r="BU40" s="24">
        <v>-5.0545252090418999E-4</v>
      </c>
      <c r="BV40" s="24">
        <v>1.1892180018821701E-4</v>
      </c>
      <c r="BW40" s="25">
        <v>1.9308323194916402E-6</v>
      </c>
      <c r="BX40" s="24">
        <v>-6.0985351046214796E-4</v>
      </c>
      <c r="BY40" s="25">
        <v>3.1782597252909003E-5</v>
      </c>
      <c r="BZ40" s="25">
        <v>7.1439071571794205E-5</v>
      </c>
      <c r="CA40" s="25">
        <v>-3.8364211826734898E-5</v>
      </c>
      <c r="CB40" s="25">
        <v>-8.3833337332508696E-5</v>
      </c>
      <c r="CC40" s="25">
        <v>-6.5046782739351295E-5</v>
      </c>
      <c r="CD40" s="24">
        <v>7.0311288789433497E-4</v>
      </c>
      <c r="CE40" s="24">
        <v>4.6451290970947001E-4</v>
      </c>
      <c r="CF40" s="24">
        <v>1.33426611264303E-4</v>
      </c>
      <c r="CG40" s="24">
        <v>-1.3008286715662E-3</v>
      </c>
      <c r="CH40" s="24">
        <v>-4.4538064588352E-4</v>
      </c>
      <c r="CI40" s="24">
        <v>1.1885836232266699E-3</v>
      </c>
      <c r="CJ40" s="24">
        <v>6.7018849388590402E-4</v>
      </c>
      <c r="CK40" s="26">
        <v>-5.8571607014334503E-4</v>
      </c>
    </row>
    <row r="41" spans="2:89" x14ac:dyDescent="0.25">
      <c r="B41" s="13"/>
      <c r="C41" s="12"/>
      <c r="D41" s="12"/>
      <c r="E41" s="50"/>
      <c r="G41" s="205"/>
      <c r="H41" s="7" t="s">
        <v>139</v>
      </c>
      <c r="I41" s="22">
        <f>IF(C40&gt;7,1,0)</f>
        <v>0</v>
      </c>
      <c r="J41" s="23">
        <v>-3.74512244540973E-2</v>
      </c>
      <c r="L41" s="7" t="str">
        <f t="shared" si="2"/>
        <v>X</v>
      </c>
      <c r="M41" s="7" t="str">
        <f t="shared" si="3"/>
        <v>X</v>
      </c>
      <c r="N41" s="7" t="str">
        <v>HbA1C3</v>
      </c>
      <c r="O41" s="128" t="s">
        <v>139</v>
      </c>
      <c r="P41" s="25">
        <v>6.2464452464025397E-6</v>
      </c>
      <c r="Q41" s="24">
        <v>-1.01029100396596E-4</v>
      </c>
      <c r="R41" s="25">
        <v>3.9344210230016997E-6</v>
      </c>
      <c r="S41" s="25">
        <v>3.7834217599036402E-5</v>
      </c>
      <c r="T41" s="25">
        <v>-4.1717692270043697E-6</v>
      </c>
      <c r="U41" s="25">
        <v>-3.7500632927016099E-5</v>
      </c>
      <c r="V41" s="25">
        <v>-2.0096160031973002E-6</v>
      </c>
      <c r="W41" s="25">
        <v>7.4724536475141801E-5</v>
      </c>
      <c r="X41" s="25">
        <v>9.3873454818482396E-5</v>
      </c>
      <c r="Y41" s="25">
        <v>-9.37864611013508E-5</v>
      </c>
      <c r="Z41" s="25">
        <v>5.0907819015754597E-6</v>
      </c>
      <c r="AA41" s="25">
        <v>-7.8871729288938305E-5</v>
      </c>
      <c r="AB41" s="25">
        <v>-3.3112221819164203E-5</v>
      </c>
      <c r="AC41" s="25">
        <v>-6.7998014717537703E-5</v>
      </c>
      <c r="AD41" s="25">
        <v>3.8716873797228899E-6</v>
      </c>
      <c r="AE41" s="24">
        <v>-1.27391039463391E-4</v>
      </c>
      <c r="AF41" s="25">
        <v>-8.9128439174702604E-5</v>
      </c>
      <c r="AG41" s="25">
        <v>1.27419463747154E-5</v>
      </c>
      <c r="AH41" s="24">
        <v>2.1684204601565599E-4</v>
      </c>
      <c r="AI41" s="25">
        <v>-9.8016060881708805E-5</v>
      </c>
      <c r="AJ41" s="24">
        <v>-3.4746264554821899E-3</v>
      </c>
      <c r="AK41" s="24">
        <v>4.1771004837860204E-3</v>
      </c>
      <c r="AL41" s="24">
        <v>-6.0372750556712904E-4</v>
      </c>
      <c r="AM41" s="25">
        <v>-5.0595771676071402E-6</v>
      </c>
      <c r="AN41" s="25">
        <v>0</v>
      </c>
      <c r="AO41" s="24">
        <v>1.0035654113744501E-4</v>
      </c>
      <c r="AP41" s="24">
        <v>-1.00329119594168E-4</v>
      </c>
      <c r="AQ41" s="25">
        <v>0</v>
      </c>
      <c r="AR41" s="25">
        <v>0</v>
      </c>
      <c r="AS41" s="25">
        <v>0</v>
      </c>
      <c r="AT41" s="25">
        <v>0</v>
      </c>
      <c r="AU41" s="25">
        <v>8.3632114011286402E-5</v>
      </c>
      <c r="AV41" s="24">
        <v>3.5786140862211499E-4</v>
      </c>
      <c r="AW41" s="25">
        <v>0</v>
      </c>
      <c r="AX41" s="25">
        <v>-8.8713921337515005E-5</v>
      </c>
      <c r="AY41" s="24">
        <v>-1.61702492853503E-4</v>
      </c>
      <c r="AZ41" s="25">
        <v>0</v>
      </c>
      <c r="BA41" s="25">
        <v>6.2947895515342601E-7</v>
      </c>
      <c r="BB41" s="24">
        <v>-1.3449285498637101E-4</v>
      </c>
      <c r="BC41" s="25">
        <v>0</v>
      </c>
      <c r="BD41" s="25">
        <v>0</v>
      </c>
      <c r="BE41" s="25">
        <v>0</v>
      </c>
      <c r="BF41" s="25">
        <v>-1.4221193416619401E-5</v>
      </c>
      <c r="BG41" s="25">
        <v>0</v>
      </c>
      <c r="BH41" s="25">
        <v>0</v>
      </c>
      <c r="BI41" s="25">
        <v>0</v>
      </c>
      <c r="BJ41" s="25">
        <v>0</v>
      </c>
      <c r="BK41" s="24">
        <v>4.7422890888411298E-4</v>
      </c>
      <c r="BL41" s="25">
        <v>0</v>
      </c>
      <c r="BM41" s="25">
        <v>0</v>
      </c>
      <c r="BN41" s="25">
        <v>-1.0928580558548201E-6</v>
      </c>
      <c r="BO41" s="25">
        <v>7.8931979872955703E-7</v>
      </c>
      <c r="BP41" s="25">
        <v>-2.2389886519030799E-6</v>
      </c>
      <c r="BQ41" s="25">
        <v>2.6589580384770298E-6</v>
      </c>
      <c r="BR41" s="25">
        <v>-7.8297065295803896E-6</v>
      </c>
      <c r="BS41" s="25">
        <v>-2.4248487230402699E-6</v>
      </c>
      <c r="BT41" s="25">
        <v>-1.9775479365778801E-6</v>
      </c>
      <c r="BU41" s="24">
        <v>1.11325823432102E-4</v>
      </c>
      <c r="BV41" s="24">
        <v>-1.4345591708976501E-4</v>
      </c>
      <c r="BW41" s="25">
        <v>-2.0179415209627701E-5</v>
      </c>
      <c r="BX41" s="24">
        <v>1.8866352718459201E-4</v>
      </c>
      <c r="BY41" s="24">
        <v>1.7397422903429299E-4</v>
      </c>
      <c r="BZ41" s="24">
        <v>-3.8217354709948499E-4</v>
      </c>
      <c r="CA41" s="25">
        <v>2.69620242824974E-5</v>
      </c>
      <c r="CB41" s="25">
        <v>-6.0613617450501898E-5</v>
      </c>
      <c r="CC41" s="25">
        <v>-4.5220450580174202E-5</v>
      </c>
      <c r="CD41" s="24">
        <v>-4.92356619684066E-4</v>
      </c>
      <c r="CE41" s="24">
        <v>-1.05841592774151E-4</v>
      </c>
      <c r="CF41" s="24">
        <v>2.6897019246765802E-4</v>
      </c>
      <c r="CG41" s="24">
        <v>8.6026225779669402E-4</v>
      </c>
      <c r="CH41" s="24">
        <v>-9.0772742489302896E-4</v>
      </c>
      <c r="CI41" s="24">
        <v>-1.7032376504273199E-4</v>
      </c>
      <c r="CJ41" s="24">
        <v>-2.5324414595937102E-4</v>
      </c>
      <c r="CK41" s="26">
        <v>-2.40759814238902E-4</v>
      </c>
    </row>
    <row r="42" spans="2:89" s="12" customFormat="1" x14ac:dyDescent="0.25">
      <c r="B42" s="46"/>
      <c r="E42" s="50"/>
      <c r="F42" s="7"/>
      <c r="G42" s="205"/>
      <c r="H42" s="7" t="s">
        <v>140</v>
      </c>
      <c r="I42" s="22">
        <f>IF(C40&gt;10,1,0)</f>
        <v>0</v>
      </c>
      <c r="J42" s="23">
        <v>0.33641792687766803</v>
      </c>
      <c r="L42" s="7" t="str">
        <f t="shared" si="2"/>
        <v>X</v>
      </c>
      <c r="M42" s="7" t="str">
        <f t="shared" si="3"/>
        <v>X</v>
      </c>
      <c r="N42" s="12" t="str">
        <v>HbA1C4</v>
      </c>
      <c r="O42" s="128" t="s">
        <v>140</v>
      </c>
      <c r="P42" s="117">
        <v>1.1662763734674E-5</v>
      </c>
      <c r="Q42" s="117">
        <v>-5.2952629025947998E-5</v>
      </c>
      <c r="R42" s="117">
        <v>3.2067730564776897E-5</v>
      </c>
      <c r="S42" s="118">
        <v>-1.23639718260501E-4</v>
      </c>
      <c r="T42" s="117">
        <v>-7.9240621387429894E-5</v>
      </c>
      <c r="U42" s="118">
        <v>-3.8400282676449301E-4</v>
      </c>
      <c r="V42" s="117">
        <v>4.5835240315259402E-5</v>
      </c>
      <c r="W42" s="117">
        <v>4.66761099756514E-5</v>
      </c>
      <c r="X42" s="117">
        <v>-1.7005684430669601E-5</v>
      </c>
      <c r="Y42" s="118">
        <v>-1.8154787734307501E-4</v>
      </c>
      <c r="Z42" s="118">
        <v>1.5849030220502301E-4</v>
      </c>
      <c r="AA42" s="117">
        <v>2.6675908144074099E-5</v>
      </c>
      <c r="AB42" s="117">
        <v>4.8067586419335799E-6</v>
      </c>
      <c r="AC42" s="117">
        <v>6.6926187512513698E-5</v>
      </c>
      <c r="AD42" s="117">
        <v>-2.30535129897089E-5</v>
      </c>
      <c r="AE42" s="118">
        <v>-1.21565846566084E-4</v>
      </c>
      <c r="AF42" s="118">
        <v>-1.6608883186629099E-4</v>
      </c>
      <c r="AG42" s="118">
        <v>-3.24983217362771E-4</v>
      </c>
      <c r="AH42" s="118">
        <v>-4.4017265117425001E-4</v>
      </c>
      <c r="AI42" s="117">
        <v>-9.2607816752909801E-5</v>
      </c>
      <c r="AJ42" s="117">
        <v>-2.66331625710764E-5</v>
      </c>
      <c r="AK42" s="118">
        <v>-6.0372750556712904E-4</v>
      </c>
      <c r="AL42" s="118">
        <v>2.8276556120183701E-3</v>
      </c>
      <c r="AM42" s="117">
        <v>5.1117505811253102E-6</v>
      </c>
      <c r="AN42" s="117">
        <v>0</v>
      </c>
      <c r="AO42" s="117">
        <v>3.6645950465902901E-5</v>
      </c>
      <c r="AP42" s="118">
        <v>-2.05743303008123E-4</v>
      </c>
      <c r="AQ42" s="118">
        <v>0</v>
      </c>
      <c r="AR42" s="118">
        <v>0</v>
      </c>
      <c r="AS42" s="118">
        <v>0</v>
      </c>
      <c r="AT42" s="118">
        <v>0</v>
      </c>
      <c r="AU42" s="118">
        <v>4.9744140837787996E-4</v>
      </c>
      <c r="AV42" s="118">
        <v>-1.8843807317817999E-4</v>
      </c>
      <c r="AW42" s="118">
        <v>0</v>
      </c>
      <c r="AX42" s="118">
        <v>4.24175578417468E-4</v>
      </c>
      <c r="AY42" s="118">
        <v>1.9022637280114701E-4</v>
      </c>
      <c r="AZ42" s="118">
        <v>0</v>
      </c>
      <c r="BA42" s="117">
        <v>-9.3247372364360304E-5</v>
      </c>
      <c r="BB42" s="118">
        <v>2.5885958325742799E-4</v>
      </c>
      <c r="BC42" s="118">
        <v>0</v>
      </c>
      <c r="BD42" s="118">
        <v>0</v>
      </c>
      <c r="BE42" s="118">
        <v>0</v>
      </c>
      <c r="BF42" s="117">
        <v>5.8868708503964603E-5</v>
      </c>
      <c r="BG42" s="117">
        <v>0</v>
      </c>
      <c r="BH42" s="117">
        <v>0</v>
      </c>
      <c r="BI42" s="117">
        <v>0</v>
      </c>
      <c r="BJ42" s="117">
        <v>0</v>
      </c>
      <c r="BK42" s="117">
        <v>8.24104363976832E-5</v>
      </c>
      <c r="BL42" s="117">
        <v>0</v>
      </c>
      <c r="BM42" s="117">
        <v>0</v>
      </c>
      <c r="BN42" s="117">
        <v>-5.1142547183286002E-6</v>
      </c>
      <c r="BO42" s="117">
        <v>1.0276489267743299E-6</v>
      </c>
      <c r="BP42" s="117">
        <v>-7.5880604161116099E-6</v>
      </c>
      <c r="BQ42" s="117">
        <v>-2.48569475181829E-6</v>
      </c>
      <c r="BR42" s="117">
        <v>-3.5806559305169301E-6</v>
      </c>
      <c r="BS42" s="117">
        <v>-8.4567380229833702E-7</v>
      </c>
      <c r="BT42" s="117">
        <v>4.0056143495160198E-6</v>
      </c>
      <c r="BU42" s="118">
        <v>1.18884184956841E-4</v>
      </c>
      <c r="BV42" s="117">
        <v>1.17690967300374E-5</v>
      </c>
      <c r="BW42" s="117">
        <v>-4.1724669427264797E-5</v>
      </c>
      <c r="BX42" s="117">
        <v>-4.1859999859812499E-5</v>
      </c>
      <c r="BY42" s="117">
        <v>-6.4800900922262793E-5</v>
      </c>
      <c r="BZ42" s="118">
        <v>-3.0085226828892E-4</v>
      </c>
      <c r="CA42" s="117">
        <v>5.05381168523609E-5</v>
      </c>
      <c r="CB42" s="117">
        <v>-6.0216134539926198E-5</v>
      </c>
      <c r="CC42" s="118">
        <v>1.27269693130623E-4</v>
      </c>
      <c r="CD42" s="118">
        <v>1.35998956237815E-4</v>
      </c>
      <c r="CE42" s="118">
        <v>-2.22243401409332E-4</v>
      </c>
      <c r="CF42" s="118">
        <v>-1.8276702910504099E-4</v>
      </c>
      <c r="CG42" s="118">
        <v>-1.5833836920514199E-4</v>
      </c>
      <c r="CH42" s="118">
        <v>7.6422974482371199E-4</v>
      </c>
      <c r="CI42" s="118">
        <v>1.1571233019583001E-3</v>
      </c>
      <c r="CJ42" s="118">
        <v>2.7750585160802899E-4</v>
      </c>
      <c r="CK42" s="119">
        <v>-1.6592231127478801E-3</v>
      </c>
    </row>
    <row r="43" spans="2:89" s="12" customFormat="1" x14ac:dyDescent="0.25">
      <c r="B43" s="130"/>
      <c r="E43" s="50"/>
      <c r="F43" s="7"/>
      <c r="G43" s="206"/>
      <c r="H43" s="7" t="s">
        <v>141</v>
      </c>
      <c r="I43" s="22">
        <f>2009-C39</f>
        <v>3</v>
      </c>
      <c r="J43" s="23">
        <v>7.17870026464911E-4</v>
      </c>
      <c r="L43" s="7" t="str">
        <f t="shared" si="2"/>
        <v>X</v>
      </c>
      <c r="M43" s="7" t="str">
        <f t="shared" si="3"/>
        <v>X</v>
      </c>
      <c r="N43" s="12" t="str">
        <v>DIBAge</v>
      </c>
      <c r="O43" s="128" t="s">
        <v>141</v>
      </c>
      <c r="P43" s="117">
        <v>-1.6548914938115399E-7</v>
      </c>
      <c r="Q43" s="117">
        <v>1.2399155662706E-6</v>
      </c>
      <c r="R43" s="117">
        <v>6.55246447737913E-7</v>
      </c>
      <c r="S43" s="117">
        <v>2.63189143930334E-6</v>
      </c>
      <c r="T43" s="117">
        <v>1.06184956447181E-6</v>
      </c>
      <c r="U43" s="117">
        <v>2.23953728206887E-5</v>
      </c>
      <c r="V43" s="117">
        <v>3.3563439149220401E-6</v>
      </c>
      <c r="W43" s="117">
        <v>4.3106661322778002E-6</v>
      </c>
      <c r="X43" s="117">
        <v>1.3224412397142599E-6</v>
      </c>
      <c r="Y43" s="117">
        <v>6.4849157387583101E-6</v>
      </c>
      <c r="Z43" s="117">
        <v>-4.17546151519041E-6</v>
      </c>
      <c r="AA43" s="117">
        <v>-3.98363672438766E-6</v>
      </c>
      <c r="AB43" s="117">
        <v>-1.4597904998763301E-6</v>
      </c>
      <c r="AC43" s="117">
        <v>1.91299812150633E-6</v>
      </c>
      <c r="AD43" s="117">
        <v>1.15645807876527E-6</v>
      </c>
      <c r="AE43" s="117">
        <v>1.8591072932048299E-6</v>
      </c>
      <c r="AF43" s="117">
        <v>8.41509391134098E-7</v>
      </c>
      <c r="AG43" s="117">
        <v>-4.7075417054653796E-6</v>
      </c>
      <c r="AH43" s="117">
        <v>8.6052571098406994E-6</v>
      </c>
      <c r="AI43" s="117">
        <v>8.8491816031899101E-6</v>
      </c>
      <c r="AJ43" s="117">
        <v>-3.6706100530274701E-6</v>
      </c>
      <c r="AK43" s="117">
        <v>-5.0595771676071402E-6</v>
      </c>
      <c r="AL43" s="117">
        <v>5.1117505811253102E-6</v>
      </c>
      <c r="AM43" s="117">
        <v>1.81775337030274E-6</v>
      </c>
      <c r="AN43" s="117">
        <v>0</v>
      </c>
      <c r="AO43" s="117">
        <v>1.43507247613867E-6</v>
      </c>
      <c r="AP43" s="117">
        <v>9.8192130039905294E-6</v>
      </c>
      <c r="AQ43" s="117">
        <v>0</v>
      </c>
      <c r="AR43" s="117">
        <v>0</v>
      </c>
      <c r="AS43" s="117">
        <v>0</v>
      </c>
      <c r="AT43" s="117">
        <v>0</v>
      </c>
      <c r="AU43" s="117">
        <v>5.6086759446241499E-6</v>
      </c>
      <c r="AV43" s="117">
        <v>4.5751672848456101E-6</v>
      </c>
      <c r="AW43" s="117">
        <v>0</v>
      </c>
      <c r="AX43" s="117">
        <v>1.7391247256910899E-5</v>
      </c>
      <c r="AY43" s="117">
        <v>-7.1945568625931002E-6</v>
      </c>
      <c r="AZ43" s="117">
        <v>0</v>
      </c>
      <c r="BA43" s="117">
        <v>3.8229409891736199E-7</v>
      </c>
      <c r="BB43" s="117">
        <v>-1.80239681108916E-5</v>
      </c>
      <c r="BC43" s="117">
        <v>0</v>
      </c>
      <c r="BD43" s="117">
        <v>0</v>
      </c>
      <c r="BE43" s="117">
        <v>0</v>
      </c>
      <c r="BF43" s="117">
        <v>3.4541157462539101E-7</v>
      </c>
      <c r="BG43" s="117">
        <v>0</v>
      </c>
      <c r="BH43" s="117">
        <v>0</v>
      </c>
      <c r="BI43" s="117">
        <v>0</v>
      </c>
      <c r="BJ43" s="117">
        <v>0</v>
      </c>
      <c r="BK43" s="117">
        <v>9.1700680403715804E-6</v>
      </c>
      <c r="BL43" s="117">
        <v>0</v>
      </c>
      <c r="BM43" s="117">
        <v>0</v>
      </c>
      <c r="BN43" s="117">
        <v>2.7272213067491598E-7</v>
      </c>
      <c r="BO43" s="117">
        <v>-1.6326431002530599E-7</v>
      </c>
      <c r="BP43" s="117">
        <v>-3.0420421557883E-8</v>
      </c>
      <c r="BQ43" s="117">
        <v>7.2554185906071195E-8</v>
      </c>
      <c r="BR43" s="117">
        <v>-9.6244526585459102E-8</v>
      </c>
      <c r="BS43" s="117">
        <v>2.9433291173977E-8</v>
      </c>
      <c r="BT43" s="117">
        <v>-1.5492692579642E-6</v>
      </c>
      <c r="BU43" s="117">
        <v>-2.5404257822566298E-6</v>
      </c>
      <c r="BV43" s="117">
        <v>2.1876484483102999E-6</v>
      </c>
      <c r="BW43" s="117">
        <v>2.6498041432007999E-7</v>
      </c>
      <c r="BX43" s="117">
        <v>2.77423083729776E-6</v>
      </c>
      <c r="BY43" s="117">
        <v>-1.30063694171914E-6</v>
      </c>
      <c r="BZ43" s="117">
        <v>-9.7304731340939203E-6</v>
      </c>
      <c r="CA43" s="117">
        <v>-2.3471262453534001E-6</v>
      </c>
      <c r="CB43" s="117">
        <v>-5.1628094063988699E-6</v>
      </c>
      <c r="CC43" s="117">
        <v>4.0377748895706702E-6</v>
      </c>
      <c r="CD43" s="117">
        <v>-2.9525851136689201E-6</v>
      </c>
      <c r="CE43" s="117">
        <v>-9.8056490344103192E-6</v>
      </c>
      <c r="CF43" s="117">
        <v>-3.0971521146544201E-6</v>
      </c>
      <c r="CG43" s="117">
        <v>-6.65545682771272E-6</v>
      </c>
      <c r="CH43" s="117">
        <v>9.4770641422993592E-6</v>
      </c>
      <c r="CI43" s="117">
        <v>8.40297451673385E-6</v>
      </c>
      <c r="CJ43" s="117">
        <v>4.2925354138591299E-6</v>
      </c>
      <c r="CK43" s="120">
        <v>2.5262202008540202E-6</v>
      </c>
    </row>
    <row r="44" spans="2:89" s="12" customFormat="1" ht="14.25" customHeight="1" x14ac:dyDescent="0.25">
      <c r="B44" s="46" t="s">
        <v>380</v>
      </c>
      <c r="E44" s="50"/>
      <c r="F44" s="7"/>
      <c r="G44" s="204" t="s">
        <v>296</v>
      </c>
      <c r="H44" s="7"/>
      <c r="I44" s="22">
        <v>0</v>
      </c>
      <c r="J44" s="23"/>
      <c r="L44" s="7" t="str">
        <f t="shared" si="2"/>
        <v>X</v>
      </c>
      <c r="M44" s="7" t="str">
        <f t="shared" si="3"/>
        <v>X</v>
      </c>
      <c r="N44" s="12">
        <v>0</v>
      </c>
      <c r="O44" s="128"/>
      <c r="P44" s="117">
        <v>0</v>
      </c>
      <c r="Q44" s="117">
        <v>0</v>
      </c>
      <c r="R44" s="117">
        <v>0</v>
      </c>
      <c r="S44" s="117">
        <v>0</v>
      </c>
      <c r="T44" s="117">
        <v>0</v>
      </c>
      <c r="U44" s="117">
        <v>0</v>
      </c>
      <c r="V44" s="117">
        <v>0</v>
      </c>
      <c r="W44" s="117">
        <v>0</v>
      </c>
      <c r="X44" s="117">
        <v>0</v>
      </c>
      <c r="Y44" s="117">
        <v>0</v>
      </c>
      <c r="Z44" s="117">
        <v>0</v>
      </c>
      <c r="AA44" s="117">
        <v>0</v>
      </c>
      <c r="AB44" s="117">
        <v>0</v>
      </c>
      <c r="AC44" s="117">
        <v>0</v>
      </c>
      <c r="AD44" s="117">
        <v>0</v>
      </c>
      <c r="AE44" s="117">
        <v>0</v>
      </c>
      <c r="AF44" s="117">
        <v>0</v>
      </c>
      <c r="AG44" s="117">
        <v>0</v>
      </c>
      <c r="AH44" s="117">
        <v>0</v>
      </c>
      <c r="AI44" s="117">
        <v>0</v>
      </c>
      <c r="AJ44" s="117">
        <v>0</v>
      </c>
      <c r="AK44" s="117">
        <v>0</v>
      </c>
      <c r="AL44" s="117">
        <v>0</v>
      </c>
      <c r="AM44" s="117">
        <v>0</v>
      </c>
      <c r="AN44" s="117">
        <v>0</v>
      </c>
      <c r="AO44" s="117">
        <v>0</v>
      </c>
      <c r="AP44" s="117">
        <v>0</v>
      </c>
      <c r="AQ44" s="117">
        <v>0</v>
      </c>
      <c r="AR44" s="117">
        <v>0</v>
      </c>
      <c r="AS44" s="117">
        <v>0</v>
      </c>
      <c r="AT44" s="117">
        <v>0</v>
      </c>
      <c r="AU44" s="117">
        <v>0</v>
      </c>
      <c r="AV44" s="117">
        <v>0</v>
      </c>
      <c r="AW44" s="117">
        <v>0</v>
      </c>
      <c r="AX44" s="117">
        <v>0</v>
      </c>
      <c r="AY44" s="117">
        <v>0</v>
      </c>
      <c r="AZ44" s="117">
        <v>0</v>
      </c>
      <c r="BA44" s="117">
        <v>0</v>
      </c>
      <c r="BB44" s="117">
        <v>0</v>
      </c>
      <c r="BC44" s="117">
        <v>0</v>
      </c>
      <c r="BD44" s="117">
        <v>0</v>
      </c>
      <c r="BE44" s="117">
        <v>0</v>
      </c>
      <c r="BF44" s="117">
        <v>0</v>
      </c>
      <c r="BG44" s="117">
        <v>0</v>
      </c>
      <c r="BH44" s="117">
        <v>0</v>
      </c>
      <c r="BI44" s="117">
        <v>0</v>
      </c>
      <c r="BJ44" s="117">
        <v>0</v>
      </c>
      <c r="BK44" s="117">
        <v>0</v>
      </c>
      <c r="BL44" s="117">
        <v>0</v>
      </c>
      <c r="BM44" s="117">
        <v>0</v>
      </c>
      <c r="BN44" s="117">
        <v>0</v>
      </c>
      <c r="BO44" s="117">
        <v>0</v>
      </c>
      <c r="BP44" s="117">
        <v>0</v>
      </c>
      <c r="BQ44" s="117">
        <v>0</v>
      </c>
      <c r="BR44" s="117">
        <v>0</v>
      </c>
      <c r="BS44" s="117">
        <v>0</v>
      </c>
      <c r="BT44" s="117">
        <v>0</v>
      </c>
      <c r="BU44" s="117">
        <v>0</v>
      </c>
      <c r="BV44" s="117">
        <v>0</v>
      </c>
      <c r="BW44" s="117">
        <v>0</v>
      </c>
      <c r="BX44" s="117">
        <v>0</v>
      </c>
      <c r="BY44" s="117">
        <v>0</v>
      </c>
      <c r="BZ44" s="117">
        <v>0</v>
      </c>
      <c r="CA44" s="117">
        <v>0</v>
      </c>
      <c r="CB44" s="117">
        <v>0</v>
      </c>
      <c r="CC44" s="117">
        <v>0</v>
      </c>
      <c r="CD44" s="117">
        <v>0</v>
      </c>
      <c r="CE44" s="117">
        <v>0</v>
      </c>
      <c r="CF44" s="117">
        <v>0</v>
      </c>
      <c r="CG44" s="117">
        <v>0</v>
      </c>
      <c r="CH44" s="117">
        <v>0</v>
      </c>
      <c r="CI44" s="117">
        <v>0</v>
      </c>
      <c r="CJ44" s="117">
        <v>0</v>
      </c>
      <c r="CK44" s="120">
        <v>0</v>
      </c>
    </row>
    <row r="45" spans="2:89" s="12" customFormat="1" ht="15.4" customHeight="1" x14ac:dyDescent="0.25">
      <c r="B45" s="16" t="s">
        <v>77</v>
      </c>
      <c r="C45" s="1">
        <f>INDEX(Input_Cases!$B:$C,MATCH('D1T Male Homo'!$B45,Input_Cases!$B:$B,0),2)</f>
        <v>0</v>
      </c>
      <c r="E45" s="50"/>
      <c r="F45" s="7"/>
      <c r="G45" s="205"/>
      <c r="H45" s="7" t="s">
        <v>34</v>
      </c>
      <c r="I45" s="22">
        <f>C45</f>
        <v>0</v>
      </c>
      <c r="J45" s="23">
        <v>0.36747295566586302</v>
      </c>
      <c r="L45" s="7" t="str">
        <f t="shared" si="2"/>
        <v>X</v>
      </c>
      <c r="M45" s="7" t="str">
        <f t="shared" si="3"/>
        <v>X</v>
      </c>
      <c r="N45" s="12" t="str">
        <v>AF</v>
      </c>
      <c r="O45" s="128" t="s">
        <v>34</v>
      </c>
      <c r="P45" s="117">
        <v>-3.3522933682159999E-6</v>
      </c>
      <c r="Q45" s="118">
        <v>-1.42761348763322E-4</v>
      </c>
      <c r="R45" s="117">
        <v>7.7071618861058503E-5</v>
      </c>
      <c r="S45" s="117">
        <v>4.399741907875E-5</v>
      </c>
      <c r="T45" s="117">
        <v>-1.89031994067557E-5</v>
      </c>
      <c r="U45" s="118">
        <v>-1.3783782171429399E-4</v>
      </c>
      <c r="V45" s="117">
        <v>1.11408121591492E-5</v>
      </c>
      <c r="W45" s="117">
        <v>-4.5153259786028001E-6</v>
      </c>
      <c r="X45" s="118">
        <v>-2.3988068739501999E-4</v>
      </c>
      <c r="Y45" s="118">
        <v>2.36543974770642E-4</v>
      </c>
      <c r="Z45" s="118">
        <v>1.4455844980515301E-4</v>
      </c>
      <c r="AA45" s="118">
        <v>1.07557818780098E-4</v>
      </c>
      <c r="AB45" s="118">
        <v>1.39119963597944E-4</v>
      </c>
      <c r="AC45" s="118">
        <v>-2.0672128561703701E-4</v>
      </c>
      <c r="AD45" s="117">
        <v>-6.3686922585356299E-6</v>
      </c>
      <c r="AE45" s="118">
        <v>1.1420501945668899E-4</v>
      </c>
      <c r="AF45" s="117">
        <v>-1.7026041006614001E-5</v>
      </c>
      <c r="AG45" s="117">
        <v>8.7138675947717698E-5</v>
      </c>
      <c r="AH45" s="118">
        <v>1.6246728725431201E-4</v>
      </c>
      <c r="AI45" s="117">
        <v>-7.6342111980939802E-5</v>
      </c>
      <c r="AJ45" s="118">
        <v>-1.3952046730886201E-4</v>
      </c>
      <c r="AK45" s="118">
        <v>1.0035654113744501E-4</v>
      </c>
      <c r="AL45" s="117">
        <v>3.6645950465902901E-5</v>
      </c>
      <c r="AM45" s="117">
        <v>1.43507247613867E-6</v>
      </c>
      <c r="AN45" s="117">
        <v>0</v>
      </c>
      <c r="AO45" s="118">
        <v>2.59603097454616E-3</v>
      </c>
      <c r="AP45" s="118">
        <v>4.7142295530637701E-4</v>
      </c>
      <c r="AQ45" s="118">
        <v>0</v>
      </c>
      <c r="AR45" s="118">
        <v>0</v>
      </c>
      <c r="AS45" s="118">
        <v>0</v>
      </c>
      <c r="AT45" s="118">
        <v>0</v>
      </c>
      <c r="AU45" s="118">
        <v>3.4981292002802497E-4</v>
      </c>
      <c r="AV45" s="118">
        <v>-2.8778508020750398E-4</v>
      </c>
      <c r="AW45" s="118">
        <v>0</v>
      </c>
      <c r="AX45" s="117">
        <v>-3.1113048034952999E-6</v>
      </c>
      <c r="AY45" s="117">
        <v>-1.39295988928022E-6</v>
      </c>
      <c r="AZ45" s="117">
        <v>0</v>
      </c>
      <c r="BA45" s="118">
        <v>-5.2560542018344604E-4</v>
      </c>
      <c r="BB45" s="118">
        <v>2.67788115767489E-4</v>
      </c>
      <c r="BC45" s="118">
        <v>0</v>
      </c>
      <c r="BD45" s="118">
        <v>0</v>
      </c>
      <c r="BE45" s="118">
        <v>0</v>
      </c>
      <c r="BF45" s="117">
        <v>-6.1662025452536095E-5</v>
      </c>
      <c r="BG45" s="117">
        <v>0</v>
      </c>
      <c r="BH45" s="117">
        <v>0</v>
      </c>
      <c r="BI45" s="117">
        <v>0</v>
      </c>
      <c r="BJ45" s="117">
        <v>0</v>
      </c>
      <c r="BK45" s="118">
        <v>-2.5789093308308198E-4</v>
      </c>
      <c r="BL45" s="118">
        <v>0</v>
      </c>
      <c r="BM45" s="118">
        <v>0</v>
      </c>
      <c r="BN45" s="117">
        <v>-5.7822999962968902E-6</v>
      </c>
      <c r="BO45" s="117">
        <v>-9.8047846461873994E-6</v>
      </c>
      <c r="BP45" s="117">
        <v>-7.6651801559545706E-6</v>
      </c>
      <c r="BQ45" s="117">
        <v>1.33169466754561E-7</v>
      </c>
      <c r="BR45" s="117">
        <v>3.2650074074461801E-6</v>
      </c>
      <c r="BS45" s="117">
        <v>1.8081825351550699E-7</v>
      </c>
      <c r="BT45" s="117">
        <v>1.0288327291221299E-5</v>
      </c>
      <c r="BU45" s="117">
        <v>4.7129680313517199E-7</v>
      </c>
      <c r="BV45" s="118">
        <v>-1.28710062810549E-4</v>
      </c>
      <c r="BW45" s="117">
        <v>6.1987080842513999E-7</v>
      </c>
      <c r="BX45" s="118">
        <v>1.09156796032192E-4</v>
      </c>
      <c r="BY45" s="117">
        <v>8.1981736554969394E-6</v>
      </c>
      <c r="BZ45" s="117">
        <v>-7.40840560511109E-5</v>
      </c>
      <c r="CA45" s="117">
        <v>-3.4415959549529801E-5</v>
      </c>
      <c r="CB45" s="117">
        <v>2.1225390638633501E-6</v>
      </c>
      <c r="CC45" s="117">
        <v>9.2108035603573596E-7</v>
      </c>
      <c r="CD45" s="117">
        <v>-6.9794621190414499E-5</v>
      </c>
      <c r="CE45" s="118">
        <v>1.59809453796112E-4</v>
      </c>
      <c r="CF45" s="118">
        <v>1.46522074010335E-4</v>
      </c>
      <c r="CG45" s="117">
        <v>-2.3874134778191698E-5</v>
      </c>
      <c r="CH45" s="118">
        <v>-5.3126418831811603E-4</v>
      </c>
      <c r="CI45" s="117">
        <v>2.86413815611598E-5</v>
      </c>
      <c r="CJ45" s="118">
        <v>2.0043389872975801E-4</v>
      </c>
      <c r="CK45" s="119">
        <v>-1.6472186587383501E-3</v>
      </c>
    </row>
    <row r="46" spans="2:89" s="12" customFormat="1" ht="15.75" x14ac:dyDescent="0.25">
      <c r="B46" s="16" t="s">
        <v>72</v>
      </c>
      <c r="C46" s="1">
        <f>INDEX(Input_Cases!$B:$C,MATCH('D1T Male Homo'!$B46,Input_Cases!$B:$B,0),2)</f>
        <v>0</v>
      </c>
      <c r="E46" s="50"/>
      <c r="F46" s="7"/>
      <c r="G46" s="205"/>
      <c r="H46" s="7" t="s">
        <v>36</v>
      </c>
      <c r="I46" s="22">
        <f>C46</f>
        <v>0</v>
      </c>
      <c r="J46" s="23">
        <v>1.78026615143413</v>
      </c>
      <c r="L46" s="7" t="str">
        <f t="shared" si="2"/>
        <v>X</v>
      </c>
      <c r="M46" s="7" t="str">
        <f t="shared" si="3"/>
        <v>X</v>
      </c>
      <c r="N46" s="12" t="str">
        <v>Alc</v>
      </c>
      <c r="O46" s="128" t="s">
        <v>36</v>
      </c>
      <c r="P46" s="118">
        <v>1.28269246476128E-4</v>
      </c>
      <c r="Q46" s="118">
        <v>-1.62130910049601E-3</v>
      </c>
      <c r="R46" s="117">
        <v>6.0947476916622497E-5</v>
      </c>
      <c r="S46" s="118">
        <v>-3.1022330298944803E-4</v>
      </c>
      <c r="T46" s="118">
        <v>-1.8231245217212899E-4</v>
      </c>
      <c r="U46" s="118">
        <v>-7.9015853347514297E-4</v>
      </c>
      <c r="V46" s="118">
        <v>5.5363031533437802E-4</v>
      </c>
      <c r="W46" s="118">
        <v>4.10419304927079E-4</v>
      </c>
      <c r="X46" s="118">
        <v>1.59837189948421E-4</v>
      </c>
      <c r="Y46" s="118">
        <v>-3.8347525473992201E-4</v>
      </c>
      <c r="Z46" s="118">
        <v>3.8059656766358202E-4</v>
      </c>
      <c r="AA46" s="118">
        <v>4.0782267836529201E-4</v>
      </c>
      <c r="AB46" s="118">
        <v>2.6088761970731E-4</v>
      </c>
      <c r="AC46" s="118">
        <v>-2.7619470177679299E-4</v>
      </c>
      <c r="AD46" s="118">
        <v>-6.5841661477398204E-4</v>
      </c>
      <c r="AE46" s="118">
        <v>-1.0237744481959199E-3</v>
      </c>
      <c r="AF46" s="118">
        <v>-1.94685551886279E-4</v>
      </c>
      <c r="AG46" s="118">
        <v>-2.67398344411674E-4</v>
      </c>
      <c r="AH46" s="118">
        <v>4.9740301867464798E-4</v>
      </c>
      <c r="AI46" s="118">
        <v>9.8062744744641193E-4</v>
      </c>
      <c r="AJ46" s="118">
        <v>-3.0558834036509801E-4</v>
      </c>
      <c r="AK46" s="118">
        <v>-1.00329119594168E-4</v>
      </c>
      <c r="AL46" s="118">
        <v>-2.05743303008123E-4</v>
      </c>
      <c r="AM46" s="117">
        <v>9.8192130039905294E-6</v>
      </c>
      <c r="AN46" s="117">
        <v>0</v>
      </c>
      <c r="AO46" s="118">
        <v>4.7142295530637701E-4</v>
      </c>
      <c r="AP46" s="118">
        <v>5.5515896324348897E-2</v>
      </c>
      <c r="AQ46" s="118">
        <v>0</v>
      </c>
      <c r="AR46" s="118">
        <v>0</v>
      </c>
      <c r="AS46" s="118">
        <v>0</v>
      </c>
      <c r="AT46" s="118">
        <v>0</v>
      </c>
      <c r="AU46" s="118">
        <v>2.1688554508977401E-3</v>
      </c>
      <c r="AV46" s="117">
        <v>-7.3285820274961007E-5</v>
      </c>
      <c r="AW46" s="117">
        <v>0</v>
      </c>
      <c r="AX46" s="118">
        <v>1.9795470114159098E-3</v>
      </c>
      <c r="AY46" s="118">
        <v>8.2091272397314004E-4</v>
      </c>
      <c r="AZ46" s="118">
        <v>0</v>
      </c>
      <c r="BA46" s="118">
        <v>-4.1204756335570298E-4</v>
      </c>
      <c r="BB46" s="118">
        <v>-4.58749119774451E-3</v>
      </c>
      <c r="BC46" s="118">
        <v>0</v>
      </c>
      <c r="BD46" s="118">
        <v>0</v>
      </c>
      <c r="BE46" s="118">
        <v>0</v>
      </c>
      <c r="BF46" s="118">
        <v>3.9074262582982798E-4</v>
      </c>
      <c r="BG46" s="118">
        <v>0</v>
      </c>
      <c r="BH46" s="118">
        <v>0</v>
      </c>
      <c r="BI46" s="118">
        <v>0</v>
      </c>
      <c r="BJ46" s="118">
        <v>0</v>
      </c>
      <c r="BK46" s="118">
        <v>-1.45091259379633E-2</v>
      </c>
      <c r="BL46" s="118">
        <v>0</v>
      </c>
      <c r="BM46" s="118">
        <v>0</v>
      </c>
      <c r="BN46" s="117">
        <v>3.21891815380327E-5</v>
      </c>
      <c r="BO46" s="118">
        <v>-8.7713183490372001E-4</v>
      </c>
      <c r="BP46" s="117">
        <v>-2.9030863322184102E-5</v>
      </c>
      <c r="BQ46" s="117">
        <v>-1.0770456930217299E-5</v>
      </c>
      <c r="BR46" s="118">
        <v>2.29060630455636E-4</v>
      </c>
      <c r="BS46" s="117">
        <v>-1.08859952803027E-6</v>
      </c>
      <c r="BT46" s="117">
        <v>2.0776760070705999E-5</v>
      </c>
      <c r="BU46" s="118">
        <v>3.6300051861401001E-4</v>
      </c>
      <c r="BV46" s="118">
        <v>-1.14280634106971E-4</v>
      </c>
      <c r="BW46" s="118">
        <v>2.6118335449965599E-4</v>
      </c>
      <c r="BX46" s="118">
        <v>8.6551836410334905E-4</v>
      </c>
      <c r="BY46" s="118">
        <v>1.9141703569441799E-3</v>
      </c>
      <c r="BZ46" s="118">
        <v>-9.78688370878362E-4</v>
      </c>
      <c r="CA46" s="118">
        <v>-1.4346181218610899E-3</v>
      </c>
      <c r="CB46" s="118">
        <v>5.6406682216419697E-4</v>
      </c>
      <c r="CC46" s="118">
        <v>-1.86490081300038E-4</v>
      </c>
      <c r="CD46" s="118">
        <v>9.61807271472654E-4</v>
      </c>
      <c r="CE46" s="118">
        <v>2.2267720376453E-4</v>
      </c>
      <c r="CF46" s="118">
        <v>3.1696254895228001E-4</v>
      </c>
      <c r="CG46" s="118">
        <v>-1.86799797084219E-3</v>
      </c>
      <c r="CH46" s="118">
        <v>-1.4076054723065399E-3</v>
      </c>
      <c r="CI46" s="118">
        <v>-8.4280897101637504E-3</v>
      </c>
      <c r="CJ46" s="118">
        <v>-1.2488077647599899E-3</v>
      </c>
      <c r="CK46" s="119">
        <v>2.0674228269339E-3</v>
      </c>
    </row>
    <row r="47" spans="2:89" s="12" customFormat="1" ht="15.75" x14ac:dyDescent="0.25">
      <c r="B47" s="16" t="s">
        <v>170</v>
      </c>
      <c r="C47" s="1">
        <f>INDEX(Input_Cases!$B:$C,MATCH('D1T Male Homo'!$B47,Input_Cases!$B:$B,0),2)</f>
        <v>0</v>
      </c>
      <c r="E47" s="50"/>
      <c r="F47" s="7"/>
      <c r="G47" s="205"/>
      <c r="H47" s="12" t="s">
        <v>142</v>
      </c>
      <c r="I47" s="22">
        <f>C47</f>
        <v>0</v>
      </c>
      <c r="J47" s="23">
        <v>0</v>
      </c>
      <c r="L47" s="7" t="str">
        <f t="shared" si="2"/>
        <v/>
      </c>
      <c r="M47" s="7" t="str">
        <f t="shared" si="3"/>
        <v>X</v>
      </c>
      <c r="N47" s="12">
        <v>0</v>
      </c>
      <c r="O47" s="128"/>
      <c r="P47" s="118">
        <v>0</v>
      </c>
      <c r="Q47" s="118">
        <v>0</v>
      </c>
      <c r="R47" s="117">
        <v>0</v>
      </c>
      <c r="S47" s="118">
        <v>0</v>
      </c>
      <c r="T47" s="118">
        <v>0</v>
      </c>
      <c r="U47" s="118">
        <v>0</v>
      </c>
      <c r="V47" s="118">
        <v>0</v>
      </c>
      <c r="W47" s="118">
        <v>0</v>
      </c>
      <c r="X47" s="118">
        <v>0</v>
      </c>
      <c r="Y47" s="118">
        <v>0</v>
      </c>
      <c r="Z47" s="118">
        <v>0</v>
      </c>
      <c r="AA47" s="118">
        <v>0</v>
      </c>
      <c r="AB47" s="118">
        <v>0</v>
      </c>
      <c r="AC47" s="118">
        <v>0</v>
      </c>
      <c r="AD47" s="118">
        <v>0</v>
      </c>
      <c r="AE47" s="118">
        <v>0</v>
      </c>
      <c r="AF47" s="118">
        <v>0</v>
      </c>
      <c r="AG47" s="118">
        <v>0</v>
      </c>
      <c r="AH47" s="118">
        <v>0</v>
      </c>
      <c r="AI47" s="118">
        <v>0</v>
      </c>
      <c r="AJ47" s="118">
        <v>0</v>
      </c>
      <c r="AK47" s="118">
        <v>0</v>
      </c>
      <c r="AL47" s="118">
        <v>0</v>
      </c>
      <c r="AM47" s="117">
        <v>0</v>
      </c>
      <c r="AN47" s="117">
        <v>0</v>
      </c>
      <c r="AO47" s="118">
        <v>0</v>
      </c>
      <c r="AP47" s="118">
        <v>0</v>
      </c>
      <c r="AQ47" s="118">
        <v>0</v>
      </c>
      <c r="AR47" s="118">
        <v>0</v>
      </c>
      <c r="AS47" s="118">
        <v>0</v>
      </c>
      <c r="AT47" s="118">
        <v>0</v>
      </c>
      <c r="AU47" s="118">
        <v>0</v>
      </c>
      <c r="AV47" s="117">
        <v>0</v>
      </c>
      <c r="AW47" s="117">
        <v>0</v>
      </c>
      <c r="AX47" s="118">
        <v>0</v>
      </c>
      <c r="AY47" s="118">
        <v>0</v>
      </c>
      <c r="AZ47" s="118">
        <v>0</v>
      </c>
      <c r="BA47" s="118">
        <v>0</v>
      </c>
      <c r="BB47" s="118">
        <v>0</v>
      </c>
      <c r="BC47" s="118">
        <v>0</v>
      </c>
      <c r="BD47" s="118">
        <v>0</v>
      </c>
      <c r="BE47" s="118">
        <v>0</v>
      </c>
      <c r="BF47" s="118">
        <v>0</v>
      </c>
      <c r="BG47" s="118">
        <v>0</v>
      </c>
      <c r="BH47" s="118">
        <v>0</v>
      </c>
      <c r="BI47" s="118">
        <v>0</v>
      </c>
      <c r="BJ47" s="118">
        <v>0</v>
      </c>
      <c r="BK47" s="118">
        <v>0</v>
      </c>
      <c r="BL47" s="118">
        <v>0</v>
      </c>
      <c r="BM47" s="118">
        <v>0</v>
      </c>
      <c r="BN47" s="117">
        <v>0</v>
      </c>
      <c r="BO47" s="118">
        <v>0</v>
      </c>
      <c r="BP47" s="117">
        <v>0</v>
      </c>
      <c r="BQ47" s="117">
        <v>0</v>
      </c>
      <c r="BR47" s="118">
        <v>0</v>
      </c>
      <c r="BS47" s="117">
        <v>0</v>
      </c>
      <c r="BT47" s="117">
        <v>0</v>
      </c>
      <c r="BU47" s="118">
        <v>0</v>
      </c>
      <c r="BV47" s="118">
        <v>0</v>
      </c>
      <c r="BW47" s="118">
        <v>0</v>
      </c>
      <c r="BX47" s="118">
        <v>0</v>
      </c>
      <c r="BY47" s="118">
        <v>0</v>
      </c>
      <c r="BZ47" s="118">
        <v>0</v>
      </c>
      <c r="CA47" s="118">
        <v>0</v>
      </c>
      <c r="CB47" s="118">
        <v>0</v>
      </c>
      <c r="CC47" s="118">
        <v>0</v>
      </c>
      <c r="CD47" s="118">
        <v>0</v>
      </c>
      <c r="CE47" s="118">
        <v>0</v>
      </c>
      <c r="CF47" s="118">
        <v>0</v>
      </c>
      <c r="CG47" s="118">
        <v>0</v>
      </c>
      <c r="CH47" s="118">
        <v>0</v>
      </c>
      <c r="CI47" s="118">
        <v>0</v>
      </c>
      <c r="CJ47" s="118">
        <v>0</v>
      </c>
      <c r="CK47" s="119">
        <v>0</v>
      </c>
    </row>
    <row r="48" spans="2:89" s="12" customFormat="1" ht="15.75" x14ac:dyDescent="0.25">
      <c r="B48" s="16" t="s">
        <v>79</v>
      </c>
      <c r="C48" s="1">
        <f>INDEX(Input_Cases!$B:$C,MATCH('D1T Male Homo'!$B48,Input_Cases!$B:$B,0),2)</f>
        <v>0</v>
      </c>
      <c r="E48" s="50"/>
      <c r="F48" s="7"/>
      <c r="G48" s="205"/>
      <c r="H48" s="7" t="s">
        <v>38</v>
      </c>
      <c r="I48" s="22">
        <f>C48</f>
        <v>0</v>
      </c>
      <c r="J48" s="23">
        <v>0</v>
      </c>
      <c r="L48" s="7" t="str">
        <f t="shared" si="2"/>
        <v/>
      </c>
      <c r="M48" s="7" t="str">
        <f t="shared" si="3"/>
        <v>X</v>
      </c>
      <c r="N48" s="12">
        <v>0</v>
      </c>
      <c r="O48" s="128"/>
      <c r="P48" s="118">
        <v>0</v>
      </c>
      <c r="Q48" s="118">
        <v>0</v>
      </c>
      <c r="R48" s="117">
        <v>0</v>
      </c>
      <c r="S48" s="118">
        <v>0</v>
      </c>
      <c r="T48" s="118">
        <v>0</v>
      </c>
      <c r="U48" s="118">
        <v>0</v>
      </c>
      <c r="V48" s="118">
        <v>0</v>
      </c>
      <c r="W48" s="118">
        <v>0</v>
      </c>
      <c r="X48" s="118">
        <v>0</v>
      </c>
      <c r="Y48" s="118">
        <v>0</v>
      </c>
      <c r="Z48" s="118">
        <v>0</v>
      </c>
      <c r="AA48" s="118">
        <v>0</v>
      </c>
      <c r="AB48" s="118">
        <v>0</v>
      </c>
      <c r="AC48" s="118">
        <v>0</v>
      </c>
      <c r="AD48" s="118">
        <v>0</v>
      </c>
      <c r="AE48" s="118">
        <v>0</v>
      </c>
      <c r="AF48" s="118">
        <v>0</v>
      </c>
      <c r="AG48" s="118">
        <v>0</v>
      </c>
      <c r="AH48" s="118">
        <v>0</v>
      </c>
      <c r="AI48" s="118">
        <v>0</v>
      </c>
      <c r="AJ48" s="118">
        <v>0</v>
      </c>
      <c r="AK48" s="118">
        <v>0</v>
      </c>
      <c r="AL48" s="118">
        <v>0</v>
      </c>
      <c r="AM48" s="117">
        <v>0</v>
      </c>
      <c r="AN48" s="117">
        <v>0</v>
      </c>
      <c r="AO48" s="118">
        <v>0</v>
      </c>
      <c r="AP48" s="118">
        <v>0</v>
      </c>
      <c r="AQ48" s="118">
        <v>0</v>
      </c>
      <c r="AR48" s="118">
        <v>0</v>
      </c>
      <c r="AS48" s="118">
        <v>0</v>
      </c>
      <c r="AT48" s="118">
        <v>0</v>
      </c>
      <c r="AU48" s="118">
        <v>0</v>
      </c>
      <c r="AV48" s="117">
        <v>0</v>
      </c>
      <c r="AW48" s="117">
        <v>0</v>
      </c>
      <c r="AX48" s="118">
        <v>0</v>
      </c>
      <c r="AY48" s="118">
        <v>0</v>
      </c>
      <c r="AZ48" s="118">
        <v>0</v>
      </c>
      <c r="BA48" s="118">
        <v>0</v>
      </c>
      <c r="BB48" s="118">
        <v>0</v>
      </c>
      <c r="BC48" s="118">
        <v>0</v>
      </c>
      <c r="BD48" s="118">
        <v>0</v>
      </c>
      <c r="BE48" s="118">
        <v>0</v>
      </c>
      <c r="BF48" s="118">
        <v>0</v>
      </c>
      <c r="BG48" s="118">
        <v>0</v>
      </c>
      <c r="BH48" s="118">
        <v>0</v>
      </c>
      <c r="BI48" s="118">
        <v>0</v>
      </c>
      <c r="BJ48" s="118">
        <v>0</v>
      </c>
      <c r="BK48" s="118">
        <v>0</v>
      </c>
      <c r="BL48" s="118">
        <v>0</v>
      </c>
      <c r="BM48" s="118">
        <v>0</v>
      </c>
      <c r="BN48" s="117">
        <v>0</v>
      </c>
      <c r="BO48" s="118">
        <v>0</v>
      </c>
      <c r="BP48" s="117">
        <v>0</v>
      </c>
      <c r="BQ48" s="117">
        <v>0</v>
      </c>
      <c r="BR48" s="118">
        <v>0</v>
      </c>
      <c r="BS48" s="117">
        <v>0</v>
      </c>
      <c r="BT48" s="117">
        <v>0</v>
      </c>
      <c r="BU48" s="118">
        <v>0</v>
      </c>
      <c r="BV48" s="118">
        <v>0</v>
      </c>
      <c r="BW48" s="118">
        <v>0</v>
      </c>
      <c r="BX48" s="118">
        <v>0</v>
      </c>
      <c r="BY48" s="118">
        <v>0</v>
      </c>
      <c r="BZ48" s="118">
        <v>0</v>
      </c>
      <c r="CA48" s="118">
        <v>0</v>
      </c>
      <c r="CB48" s="118">
        <v>0</v>
      </c>
      <c r="CC48" s="118">
        <v>0</v>
      </c>
      <c r="CD48" s="118">
        <v>0</v>
      </c>
      <c r="CE48" s="118">
        <v>0</v>
      </c>
      <c r="CF48" s="118">
        <v>0</v>
      </c>
      <c r="CG48" s="118">
        <v>0</v>
      </c>
      <c r="CH48" s="118">
        <v>0</v>
      </c>
      <c r="CI48" s="118">
        <v>0</v>
      </c>
      <c r="CJ48" s="118">
        <v>0</v>
      </c>
      <c r="CK48" s="119">
        <v>0</v>
      </c>
    </row>
    <row r="49" spans="2:89" s="12" customFormat="1" ht="15.75" x14ac:dyDescent="0.25">
      <c r="B49" s="16" t="s">
        <v>81</v>
      </c>
      <c r="C49" s="1">
        <f>INDEX(Input_Cases!$B:$C,MATCH('D1T Male Homo'!$B49,Input_Cases!$B:$B,0),2)</f>
        <v>0</v>
      </c>
      <c r="E49" s="50"/>
      <c r="F49" s="7"/>
      <c r="G49" s="205"/>
      <c r="H49" s="7" t="s">
        <v>42</v>
      </c>
      <c r="I49" s="22">
        <f>C49</f>
        <v>0</v>
      </c>
      <c r="J49" s="23">
        <v>0</v>
      </c>
      <c r="L49" s="7" t="str">
        <f t="shared" si="2"/>
        <v/>
      </c>
      <c r="M49" s="7" t="str">
        <f t="shared" si="3"/>
        <v>X</v>
      </c>
      <c r="N49" s="12">
        <v>0</v>
      </c>
      <c r="O49" s="128"/>
      <c r="P49" s="118">
        <v>0</v>
      </c>
      <c r="Q49" s="118">
        <v>0</v>
      </c>
      <c r="R49" s="117">
        <v>0</v>
      </c>
      <c r="S49" s="118">
        <v>0</v>
      </c>
      <c r="T49" s="118">
        <v>0</v>
      </c>
      <c r="U49" s="118">
        <v>0</v>
      </c>
      <c r="V49" s="118">
        <v>0</v>
      </c>
      <c r="W49" s="118">
        <v>0</v>
      </c>
      <c r="X49" s="118">
        <v>0</v>
      </c>
      <c r="Y49" s="118">
        <v>0</v>
      </c>
      <c r="Z49" s="118">
        <v>0</v>
      </c>
      <c r="AA49" s="118">
        <v>0</v>
      </c>
      <c r="AB49" s="118">
        <v>0</v>
      </c>
      <c r="AC49" s="118">
        <v>0</v>
      </c>
      <c r="AD49" s="118">
        <v>0</v>
      </c>
      <c r="AE49" s="118">
        <v>0</v>
      </c>
      <c r="AF49" s="118">
        <v>0</v>
      </c>
      <c r="AG49" s="118">
        <v>0</v>
      </c>
      <c r="AH49" s="118">
        <v>0</v>
      </c>
      <c r="AI49" s="118">
        <v>0</v>
      </c>
      <c r="AJ49" s="118">
        <v>0</v>
      </c>
      <c r="AK49" s="118">
        <v>0</v>
      </c>
      <c r="AL49" s="118">
        <v>0</v>
      </c>
      <c r="AM49" s="117">
        <v>0</v>
      </c>
      <c r="AN49" s="117">
        <v>0</v>
      </c>
      <c r="AO49" s="118">
        <v>0</v>
      </c>
      <c r="AP49" s="118">
        <v>0</v>
      </c>
      <c r="AQ49" s="118">
        <v>0</v>
      </c>
      <c r="AR49" s="118">
        <v>0</v>
      </c>
      <c r="AS49" s="118">
        <v>0</v>
      </c>
      <c r="AT49" s="118">
        <v>0</v>
      </c>
      <c r="AU49" s="118">
        <v>0</v>
      </c>
      <c r="AV49" s="117">
        <v>0</v>
      </c>
      <c r="AW49" s="117">
        <v>0</v>
      </c>
      <c r="AX49" s="118">
        <v>0</v>
      </c>
      <c r="AY49" s="118">
        <v>0</v>
      </c>
      <c r="AZ49" s="118">
        <v>0</v>
      </c>
      <c r="BA49" s="118">
        <v>0</v>
      </c>
      <c r="BB49" s="118">
        <v>0</v>
      </c>
      <c r="BC49" s="118">
        <v>0</v>
      </c>
      <c r="BD49" s="118">
        <v>0</v>
      </c>
      <c r="BE49" s="118">
        <v>0</v>
      </c>
      <c r="BF49" s="118">
        <v>0</v>
      </c>
      <c r="BG49" s="118">
        <v>0</v>
      </c>
      <c r="BH49" s="118">
        <v>0</v>
      </c>
      <c r="BI49" s="118">
        <v>0</v>
      </c>
      <c r="BJ49" s="118">
        <v>0</v>
      </c>
      <c r="BK49" s="118">
        <v>0</v>
      </c>
      <c r="BL49" s="118">
        <v>0</v>
      </c>
      <c r="BM49" s="118">
        <v>0</v>
      </c>
      <c r="BN49" s="117">
        <v>0</v>
      </c>
      <c r="BO49" s="118">
        <v>0</v>
      </c>
      <c r="BP49" s="117">
        <v>0</v>
      </c>
      <c r="BQ49" s="117">
        <v>0</v>
      </c>
      <c r="BR49" s="118">
        <v>0</v>
      </c>
      <c r="BS49" s="117">
        <v>0</v>
      </c>
      <c r="BT49" s="117">
        <v>0</v>
      </c>
      <c r="BU49" s="118">
        <v>0</v>
      </c>
      <c r="BV49" s="118">
        <v>0</v>
      </c>
      <c r="BW49" s="118">
        <v>0</v>
      </c>
      <c r="BX49" s="118">
        <v>0</v>
      </c>
      <c r="BY49" s="118">
        <v>0</v>
      </c>
      <c r="BZ49" s="118">
        <v>0</v>
      </c>
      <c r="CA49" s="118">
        <v>0</v>
      </c>
      <c r="CB49" s="118">
        <v>0</v>
      </c>
      <c r="CC49" s="118">
        <v>0</v>
      </c>
      <c r="CD49" s="118">
        <v>0</v>
      </c>
      <c r="CE49" s="118">
        <v>0</v>
      </c>
      <c r="CF49" s="118">
        <v>0</v>
      </c>
      <c r="CG49" s="118">
        <v>0</v>
      </c>
      <c r="CH49" s="118">
        <v>0</v>
      </c>
      <c r="CI49" s="118">
        <v>0</v>
      </c>
      <c r="CJ49" s="118">
        <v>0</v>
      </c>
      <c r="CK49" s="119">
        <v>0</v>
      </c>
    </row>
    <row r="50" spans="2:89" s="12" customFormat="1" ht="15.75" x14ac:dyDescent="0.25">
      <c r="B50" s="16" t="s">
        <v>145</v>
      </c>
      <c r="C50" s="1">
        <f>INDEX(Input_Cases!$B:$C,MATCH('D1T Male Homo'!$B50,Input_Cases!$B:$B,0),2)</f>
        <v>0</v>
      </c>
      <c r="E50" s="50"/>
      <c r="F50" s="7"/>
      <c r="G50" s="205"/>
      <c r="H50" s="7" t="s">
        <v>132</v>
      </c>
      <c r="I50" s="22">
        <f t="shared" ref="I50:I67" si="4">C50</f>
        <v>0</v>
      </c>
      <c r="J50" s="23">
        <v>0</v>
      </c>
      <c r="L50" s="7" t="str">
        <f t="shared" si="2"/>
        <v/>
      </c>
      <c r="M50" s="7" t="str">
        <f t="shared" si="3"/>
        <v>X</v>
      </c>
      <c r="N50" s="12">
        <v>0</v>
      </c>
      <c r="O50" s="128"/>
      <c r="P50" s="118">
        <v>0</v>
      </c>
      <c r="Q50" s="118">
        <v>0</v>
      </c>
      <c r="R50" s="117">
        <v>0</v>
      </c>
      <c r="S50" s="118">
        <v>0</v>
      </c>
      <c r="T50" s="118">
        <v>0</v>
      </c>
      <c r="U50" s="118">
        <v>0</v>
      </c>
      <c r="V50" s="118">
        <v>0</v>
      </c>
      <c r="W50" s="118">
        <v>0</v>
      </c>
      <c r="X50" s="118">
        <v>0</v>
      </c>
      <c r="Y50" s="118">
        <v>0</v>
      </c>
      <c r="Z50" s="118">
        <v>0</v>
      </c>
      <c r="AA50" s="118">
        <v>0</v>
      </c>
      <c r="AB50" s="118">
        <v>0</v>
      </c>
      <c r="AC50" s="118">
        <v>0</v>
      </c>
      <c r="AD50" s="118">
        <v>0</v>
      </c>
      <c r="AE50" s="118">
        <v>0</v>
      </c>
      <c r="AF50" s="118">
        <v>0</v>
      </c>
      <c r="AG50" s="118">
        <v>0</v>
      </c>
      <c r="AH50" s="118">
        <v>0</v>
      </c>
      <c r="AI50" s="118">
        <v>0</v>
      </c>
      <c r="AJ50" s="118">
        <v>0</v>
      </c>
      <c r="AK50" s="118">
        <v>0</v>
      </c>
      <c r="AL50" s="118">
        <v>0</v>
      </c>
      <c r="AM50" s="117">
        <v>0</v>
      </c>
      <c r="AN50" s="117">
        <v>0</v>
      </c>
      <c r="AO50" s="118">
        <v>0</v>
      </c>
      <c r="AP50" s="118">
        <v>0</v>
      </c>
      <c r="AQ50" s="118">
        <v>0</v>
      </c>
      <c r="AR50" s="118">
        <v>0</v>
      </c>
      <c r="AS50" s="118">
        <v>0</v>
      </c>
      <c r="AT50" s="118">
        <v>0</v>
      </c>
      <c r="AU50" s="118">
        <v>0</v>
      </c>
      <c r="AV50" s="117">
        <v>0</v>
      </c>
      <c r="AW50" s="117">
        <v>0</v>
      </c>
      <c r="AX50" s="118">
        <v>0</v>
      </c>
      <c r="AY50" s="118">
        <v>0</v>
      </c>
      <c r="AZ50" s="118">
        <v>0</v>
      </c>
      <c r="BA50" s="118">
        <v>0</v>
      </c>
      <c r="BB50" s="118">
        <v>0</v>
      </c>
      <c r="BC50" s="118">
        <v>0</v>
      </c>
      <c r="BD50" s="118">
        <v>0</v>
      </c>
      <c r="BE50" s="118">
        <v>0</v>
      </c>
      <c r="BF50" s="118">
        <v>0</v>
      </c>
      <c r="BG50" s="118">
        <v>0</v>
      </c>
      <c r="BH50" s="118">
        <v>0</v>
      </c>
      <c r="BI50" s="118">
        <v>0</v>
      </c>
      <c r="BJ50" s="118">
        <v>0</v>
      </c>
      <c r="BK50" s="118">
        <v>0</v>
      </c>
      <c r="BL50" s="118">
        <v>0</v>
      </c>
      <c r="BM50" s="118">
        <v>0</v>
      </c>
      <c r="BN50" s="117">
        <v>0</v>
      </c>
      <c r="BO50" s="118">
        <v>0</v>
      </c>
      <c r="BP50" s="117">
        <v>0</v>
      </c>
      <c r="BQ50" s="117">
        <v>0</v>
      </c>
      <c r="BR50" s="118">
        <v>0</v>
      </c>
      <c r="BS50" s="117">
        <v>0</v>
      </c>
      <c r="BT50" s="117">
        <v>0</v>
      </c>
      <c r="BU50" s="118">
        <v>0</v>
      </c>
      <c r="BV50" s="118">
        <v>0</v>
      </c>
      <c r="BW50" s="118">
        <v>0</v>
      </c>
      <c r="BX50" s="118">
        <v>0</v>
      </c>
      <c r="BY50" s="118">
        <v>0</v>
      </c>
      <c r="BZ50" s="118">
        <v>0</v>
      </c>
      <c r="CA50" s="118">
        <v>0</v>
      </c>
      <c r="CB50" s="118">
        <v>0</v>
      </c>
      <c r="CC50" s="118">
        <v>0</v>
      </c>
      <c r="CD50" s="118">
        <v>0</v>
      </c>
      <c r="CE50" s="118">
        <v>0</v>
      </c>
      <c r="CF50" s="118">
        <v>0</v>
      </c>
      <c r="CG50" s="118">
        <v>0</v>
      </c>
      <c r="CH50" s="118">
        <v>0</v>
      </c>
      <c r="CI50" s="118">
        <v>0</v>
      </c>
      <c r="CJ50" s="118">
        <v>0</v>
      </c>
      <c r="CK50" s="119">
        <v>0</v>
      </c>
    </row>
    <row r="51" spans="2:89" s="12" customFormat="1" ht="15.75" x14ac:dyDescent="0.25">
      <c r="B51" s="16" t="s">
        <v>82</v>
      </c>
      <c r="C51" s="1">
        <f>INDEX(Input_Cases!$B:$C,MATCH('D1T Male Homo'!$B51,Input_Cases!$B:$B,0),2)</f>
        <v>0</v>
      </c>
      <c r="E51" s="50"/>
      <c r="F51" s="7"/>
      <c r="G51" s="205"/>
      <c r="H51" s="7" t="s">
        <v>45</v>
      </c>
      <c r="I51" s="22">
        <f t="shared" si="4"/>
        <v>0</v>
      </c>
      <c r="J51" s="23">
        <v>2.2509486778810501</v>
      </c>
      <c r="L51" s="7" t="str">
        <f t="shared" si="2"/>
        <v>X</v>
      </c>
      <c r="M51" s="7" t="str">
        <f t="shared" si="3"/>
        <v>X</v>
      </c>
      <c r="N51" s="12" t="str">
        <v>Can</v>
      </c>
      <c r="O51" s="128" t="s">
        <v>45</v>
      </c>
      <c r="P51" s="117">
        <v>6.4806222576470102E-5</v>
      </c>
      <c r="Q51" s="118">
        <v>5.94669600845523E-4</v>
      </c>
      <c r="R51" s="118">
        <v>-1.3196606810794999E-4</v>
      </c>
      <c r="S51" s="118">
        <v>-1.08432136276693E-4</v>
      </c>
      <c r="T51" s="118">
        <v>1.9420054278503499E-4</v>
      </c>
      <c r="U51" s="117">
        <v>-6.4835114101788495E-5</v>
      </c>
      <c r="V51" s="117">
        <v>1.5949929608010699E-5</v>
      </c>
      <c r="W51" s="118">
        <v>-1.68900531859565E-4</v>
      </c>
      <c r="X51" s="117">
        <v>-8.7220803427973898E-5</v>
      </c>
      <c r="Y51" s="118">
        <v>-3.4796943115225702E-4</v>
      </c>
      <c r="Z51" s="118">
        <v>-2.6981140474115699E-4</v>
      </c>
      <c r="AA51" s="118">
        <v>1.9438048927237001E-4</v>
      </c>
      <c r="AB51" s="117">
        <v>-6.4978188785525502E-5</v>
      </c>
      <c r="AC51" s="117">
        <v>-2.48168141390158E-5</v>
      </c>
      <c r="AD51" s="117">
        <v>7.6709466934274097E-5</v>
      </c>
      <c r="AE51" s="118">
        <v>1.03126595019641E-4</v>
      </c>
      <c r="AF51" s="118">
        <v>4.05395334866988E-4</v>
      </c>
      <c r="AG51" s="118">
        <v>-2.3862595029557499E-4</v>
      </c>
      <c r="AH51" s="118">
        <v>4.58127973577578E-4</v>
      </c>
      <c r="AI51" s="118">
        <v>-1.7888900536769099E-4</v>
      </c>
      <c r="AJ51" s="117">
        <v>-2.2614975170849399E-5</v>
      </c>
      <c r="AK51" s="117">
        <v>8.3632114011286402E-5</v>
      </c>
      <c r="AL51" s="118">
        <v>4.9744140837787996E-4</v>
      </c>
      <c r="AM51" s="117">
        <v>5.6086759446241499E-6</v>
      </c>
      <c r="AN51" s="117">
        <v>0</v>
      </c>
      <c r="AO51" s="118">
        <v>3.4981292002802497E-4</v>
      </c>
      <c r="AP51" s="118">
        <v>2.1688554508977401E-3</v>
      </c>
      <c r="AQ51" s="118">
        <v>0</v>
      </c>
      <c r="AR51" s="118">
        <v>0</v>
      </c>
      <c r="AS51" s="118">
        <v>0</v>
      </c>
      <c r="AT51" s="118">
        <v>0</v>
      </c>
      <c r="AU51" s="118">
        <v>5.0986455558653401E-2</v>
      </c>
      <c r="AV51" s="118">
        <v>-5.9059531474426501E-4</v>
      </c>
      <c r="AW51" s="118">
        <v>0</v>
      </c>
      <c r="AX51" s="118">
        <v>-2.6945158367891698E-3</v>
      </c>
      <c r="AY51" s="118">
        <v>-4.4872636043776703E-3</v>
      </c>
      <c r="AZ51" s="118">
        <v>0</v>
      </c>
      <c r="BA51" s="117">
        <v>-2.5755290777398999E-5</v>
      </c>
      <c r="BB51" s="118">
        <v>-4.3975483925647804E-3</v>
      </c>
      <c r="BC51" s="118">
        <v>0</v>
      </c>
      <c r="BD51" s="118">
        <v>0</v>
      </c>
      <c r="BE51" s="118">
        <v>0</v>
      </c>
      <c r="BF51" s="117">
        <v>5.0077717842646899E-5</v>
      </c>
      <c r="BG51" s="117">
        <v>0</v>
      </c>
      <c r="BH51" s="117">
        <v>0</v>
      </c>
      <c r="BI51" s="117">
        <v>0</v>
      </c>
      <c r="BJ51" s="117">
        <v>0</v>
      </c>
      <c r="BK51" s="118">
        <v>3.7330780401989001E-3</v>
      </c>
      <c r="BL51" s="118">
        <v>0</v>
      </c>
      <c r="BM51" s="118">
        <v>0</v>
      </c>
      <c r="BN51" s="118">
        <v>1.0823745202346E-4</v>
      </c>
      <c r="BO51" s="117">
        <v>-2.8826070618248901E-5</v>
      </c>
      <c r="BP51" s="118">
        <v>-6.3747894038959998E-4</v>
      </c>
      <c r="BQ51" s="117">
        <v>6.2693741031760494E-5</v>
      </c>
      <c r="BR51" s="117">
        <v>-5.55436936947229E-5</v>
      </c>
      <c r="BS51" s="117">
        <v>-1.1260240424084999E-5</v>
      </c>
      <c r="BT51" s="117">
        <v>-2.18754673003362E-5</v>
      </c>
      <c r="BU51" s="118">
        <v>-6.7984400120899499E-3</v>
      </c>
      <c r="BV51" s="118">
        <v>1.8630423151773601E-4</v>
      </c>
      <c r="BW51" s="118">
        <v>-4.1613546402305299E-4</v>
      </c>
      <c r="BX51" s="118">
        <v>-1.20848624404191E-4</v>
      </c>
      <c r="BY51" s="118">
        <v>-5.5978328869280599E-4</v>
      </c>
      <c r="BZ51" s="117">
        <v>8.33756365050581E-5</v>
      </c>
      <c r="CA51" s="118">
        <v>4.1134364137417398E-4</v>
      </c>
      <c r="CB51" s="117">
        <v>4.15328267172052E-5</v>
      </c>
      <c r="CC51" s="118">
        <v>-2.2269444029060799E-4</v>
      </c>
      <c r="CD51" s="117">
        <v>-3.31178442332516E-6</v>
      </c>
      <c r="CE51" s="118">
        <v>8.0253167510024198E-4</v>
      </c>
      <c r="CF51" s="118">
        <v>-8.1441925844396104E-4</v>
      </c>
      <c r="CG51" s="118">
        <v>2.2988215496528102E-3</v>
      </c>
      <c r="CH51" s="118">
        <v>2.1284787210287901E-3</v>
      </c>
      <c r="CI51" s="118">
        <v>2.2166721979854798E-3</v>
      </c>
      <c r="CJ51" s="117">
        <v>-4.1039836879556998E-5</v>
      </c>
      <c r="CK51" s="119">
        <v>3.40438327050719E-3</v>
      </c>
    </row>
    <row r="52" spans="2:89" s="12" customFormat="1" ht="15.75" x14ac:dyDescent="0.25">
      <c r="B52" s="16" t="s">
        <v>84</v>
      </c>
      <c r="C52" s="1">
        <f>INDEX(Input_Cases!$B:$C,MATCH('D1T Male Homo'!$B52,Input_Cases!$B:$B,0),2)</f>
        <v>0</v>
      </c>
      <c r="E52" s="50"/>
      <c r="F52" s="7"/>
      <c r="G52" s="205"/>
      <c r="H52" s="7" t="s">
        <v>49</v>
      </c>
      <c r="I52" s="22">
        <f t="shared" si="4"/>
        <v>0</v>
      </c>
      <c r="J52" s="23">
        <v>0.50473829122731995</v>
      </c>
      <c r="L52" s="7" t="str">
        <f t="shared" ref="L52:L83" si="5">IF(H52=O52,"X","")</f>
        <v>X</v>
      </c>
      <c r="M52" s="7" t="str">
        <f t="shared" si="3"/>
        <v>X</v>
      </c>
      <c r="N52" s="12" t="str">
        <v>CLD</v>
      </c>
      <c r="O52" s="128" t="s">
        <v>49</v>
      </c>
      <c r="P52" s="117">
        <v>7.9328250598069006E-6</v>
      </c>
      <c r="Q52" s="117">
        <v>-5.51445917377348E-5</v>
      </c>
      <c r="R52" s="117">
        <v>-7.3045231613749206E-5</v>
      </c>
      <c r="S52" s="117">
        <v>9.8123359048915202E-5</v>
      </c>
      <c r="T52" s="118">
        <v>-5.3479387183151604E-4</v>
      </c>
      <c r="U52" s="118">
        <v>-1.1512930869069E-4</v>
      </c>
      <c r="V52" s="117">
        <v>3.3368549862260402E-5</v>
      </c>
      <c r="W52" s="117">
        <v>-5.6220235532898002E-5</v>
      </c>
      <c r="X52" s="118">
        <v>4.7756925410826601E-4</v>
      </c>
      <c r="Y52" s="118">
        <v>-1.0350890814308401E-4</v>
      </c>
      <c r="Z52" s="118">
        <v>2.1142574019997299E-4</v>
      </c>
      <c r="AA52" s="118">
        <v>-1.06254574849958E-4</v>
      </c>
      <c r="AB52" s="117">
        <v>3.9964078858281801E-5</v>
      </c>
      <c r="AC52" s="118">
        <v>-1.2656149264439199E-4</v>
      </c>
      <c r="AD52" s="118">
        <v>1.94115301455625E-4</v>
      </c>
      <c r="AE52" s="117">
        <v>-5.7118414505767603E-6</v>
      </c>
      <c r="AF52" s="118">
        <v>1.8671263521973601E-4</v>
      </c>
      <c r="AG52" s="118">
        <v>3.1166460686460101E-4</v>
      </c>
      <c r="AH52" s="118">
        <v>-4.8283508969869702E-4</v>
      </c>
      <c r="AI52" s="117">
        <v>-8.0267178788226204E-5</v>
      </c>
      <c r="AJ52" s="118">
        <v>-3.6292742268256498E-4</v>
      </c>
      <c r="AK52" s="118">
        <v>3.5786140862211499E-4</v>
      </c>
      <c r="AL52" s="118">
        <v>-1.8843807317817999E-4</v>
      </c>
      <c r="AM52" s="117">
        <v>4.5751672848456101E-6</v>
      </c>
      <c r="AN52" s="117">
        <v>0</v>
      </c>
      <c r="AO52" s="118">
        <v>-2.8778508020750398E-4</v>
      </c>
      <c r="AP52" s="117">
        <v>-7.3285820274961007E-5</v>
      </c>
      <c r="AQ52" s="117">
        <v>0</v>
      </c>
      <c r="AR52" s="117">
        <v>0</v>
      </c>
      <c r="AS52" s="117">
        <v>0</v>
      </c>
      <c r="AT52" s="117">
        <v>0</v>
      </c>
      <c r="AU52" s="118">
        <v>-5.9059531474426501E-4</v>
      </c>
      <c r="AV52" s="118">
        <v>1.513666538992E-2</v>
      </c>
      <c r="AW52" s="118">
        <v>0</v>
      </c>
      <c r="AX52" s="118">
        <v>-2.3946197550211001E-3</v>
      </c>
      <c r="AY52" s="118">
        <v>3.2185906725540998E-4</v>
      </c>
      <c r="AZ52" s="118">
        <v>0</v>
      </c>
      <c r="BA52" s="118">
        <v>-1.20188618307702E-4</v>
      </c>
      <c r="BB52" s="118">
        <v>-5.0921525027602E-4</v>
      </c>
      <c r="BC52" s="118">
        <v>0</v>
      </c>
      <c r="BD52" s="118">
        <v>0</v>
      </c>
      <c r="BE52" s="118">
        <v>0</v>
      </c>
      <c r="BF52" s="117">
        <v>2.7858581758198899E-5</v>
      </c>
      <c r="BG52" s="117">
        <v>0</v>
      </c>
      <c r="BH52" s="117">
        <v>0</v>
      </c>
      <c r="BI52" s="117">
        <v>0</v>
      </c>
      <c r="BJ52" s="117">
        <v>0</v>
      </c>
      <c r="BK52" s="118">
        <v>1.93677444221215E-3</v>
      </c>
      <c r="BL52" s="118">
        <v>0</v>
      </c>
      <c r="BM52" s="118">
        <v>0</v>
      </c>
      <c r="BN52" s="117">
        <v>2.3955650455004001E-6</v>
      </c>
      <c r="BO52" s="117">
        <v>-3.0682955137877898E-6</v>
      </c>
      <c r="BP52" s="117">
        <v>2.8695558362093801E-6</v>
      </c>
      <c r="BQ52" s="117">
        <v>-3.5310716677319599E-6</v>
      </c>
      <c r="BR52" s="117">
        <v>-6.1749150570196998E-5</v>
      </c>
      <c r="BS52" s="117">
        <v>1.9942369030163901E-6</v>
      </c>
      <c r="BT52" s="117">
        <v>-1.9733211331448102E-5</v>
      </c>
      <c r="BU52" s="118">
        <v>1.2697244953641999E-4</v>
      </c>
      <c r="BV52" s="118">
        <v>-2.5426309758492399E-4</v>
      </c>
      <c r="BW52" s="118">
        <v>-2.14243732572788E-4</v>
      </c>
      <c r="BX52" s="117">
        <v>-6.0288195450859303E-5</v>
      </c>
      <c r="BY52" s="118">
        <v>3.3015831879514598E-4</v>
      </c>
      <c r="BZ52" s="118">
        <v>-1.3233815276941399E-3</v>
      </c>
      <c r="CA52" s="118">
        <v>3.9911962769058102E-4</v>
      </c>
      <c r="CB52" s="118">
        <v>-3.0771708703894999E-4</v>
      </c>
      <c r="CC52" s="117">
        <v>5.5960545398240499E-5</v>
      </c>
      <c r="CD52" s="118">
        <v>2.7986076760231103E-4</v>
      </c>
      <c r="CE52" s="118">
        <v>7.2221043697796698E-4</v>
      </c>
      <c r="CF52" s="118">
        <v>6.2271920080514897E-4</v>
      </c>
      <c r="CG52" s="118">
        <v>-7.1573502177107798E-3</v>
      </c>
      <c r="CH52" s="118">
        <v>3.70811336349582E-4</v>
      </c>
      <c r="CI52" s="118">
        <v>6.45798925161665E-4</v>
      </c>
      <c r="CJ52" s="118">
        <v>-1.4074902942921399E-2</v>
      </c>
      <c r="CK52" s="119">
        <v>4.9185863299181203E-4</v>
      </c>
    </row>
    <row r="53" spans="2:89" s="12" customFormat="1" ht="15.75" x14ac:dyDescent="0.25">
      <c r="B53" s="16" t="s">
        <v>85</v>
      </c>
      <c r="C53" s="1">
        <f>INDEX(Input_Cases!$B:$C,MATCH('D1T Male Homo'!$B53,Input_Cases!$B:$B,0),2)</f>
        <v>0</v>
      </c>
      <c r="E53" s="50"/>
      <c r="F53" s="7"/>
      <c r="G53" s="205"/>
      <c r="H53" s="7" t="s">
        <v>51</v>
      </c>
      <c r="I53" s="22">
        <f t="shared" si="4"/>
        <v>0</v>
      </c>
      <c r="J53" s="23">
        <v>0</v>
      </c>
      <c r="L53" s="7" t="str">
        <f t="shared" si="5"/>
        <v/>
      </c>
      <c r="M53" s="7" t="str">
        <f t="shared" si="3"/>
        <v>X</v>
      </c>
      <c r="N53" s="12">
        <v>0</v>
      </c>
      <c r="O53" s="128"/>
      <c r="P53" s="117">
        <v>0</v>
      </c>
      <c r="Q53" s="117">
        <v>0</v>
      </c>
      <c r="R53" s="117">
        <v>0</v>
      </c>
      <c r="S53" s="117">
        <v>0</v>
      </c>
      <c r="T53" s="118">
        <v>0</v>
      </c>
      <c r="U53" s="118">
        <v>0</v>
      </c>
      <c r="V53" s="117">
        <v>0</v>
      </c>
      <c r="W53" s="117">
        <v>0</v>
      </c>
      <c r="X53" s="118">
        <v>0</v>
      </c>
      <c r="Y53" s="118">
        <v>0</v>
      </c>
      <c r="Z53" s="118">
        <v>0</v>
      </c>
      <c r="AA53" s="118">
        <v>0</v>
      </c>
      <c r="AB53" s="117">
        <v>0</v>
      </c>
      <c r="AC53" s="118">
        <v>0</v>
      </c>
      <c r="AD53" s="118">
        <v>0</v>
      </c>
      <c r="AE53" s="117">
        <v>0</v>
      </c>
      <c r="AF53" s="118">
        <v>0</v>
      </c>
      <c r="AG53" s="118">
        <v>0</v>
      </c>
      <c r="AH53" s="118">
        <v>0</v>
      </c>
      <c r="AI53" s="117">
        <v>0</v>
      </c>
      <c r="AJ53" s="118">
        <v>0</v>
      </c>
      <c r="AK53" s="118">
        <v>0</v>
      </c>
      <c r="AL53" s="118">
        <v>0</v>
      </c>
      <c r="AM53" s="117">
        <v>0</v>
      </c>
      <c r="AN53" s="117">
        <v>0</v>
      </c>
      <c r="AO53" s="118">
        <v>0</v>
      </c>
      <c r="AP53" s="117">
        <v>0</v>
      </c>
      <c r="AQ53" s="117">
        <v>0</v>
      </c>
      <c r="AR53" s="117">
        <v>0</v>
      </c>
      <c r="AS53" s="117">
        <v>0</v>
      </c>
      <c r="AT53" s="117">
        <v>0</v>
      </c>
      <c r="AU53" s="118">
        <v>0</v>
      </c>
      <c r="AV53" s="118">
        <v>0</v>
      </c>
      <c r="AW53" s="118">
        <v>0</v>
      </c>
      <c r="AX53" s="118">
        <v>0</v>
      </c>
      <c r="AY53" s="118">
        <v>0</v>
      </c>
      <c r="AZ53" s="118">
        <v>0</v>
      </c>
      <c r="BA53" s="118">
        <v>0</v>
      </c>
      <c r="BB53" s="118">
        <v>0</v>
      </c>
      <c r="BC53" s="118">
        <v>0</v>
      </c>
      <c r="BD53" s="118">
        <v>0</v>
      </c>
      <c r="BE53" s="118">
        <v>0</v>
      </c>
      <c r="BF53" s="117">
        <v>0</v>
      </c>
      <c r="BG53" s="117">
        <v>0</v>
      </c>
      <c r="BH53" s="117">
        <v>0</v>
      </c>
      <c r="BI53" s="117">
        <v>0</v>
      </c>
      <c r="BJ53" s="117">
        <v>0</v>
      </c>
      <c r="BK53" s="118">
        <v>0</v>
      </c>
      <c r="BL53" s="118">
        <v>0</v>
      </c>
      <c r="BM53" s="118">
        <v>0</v>
      </c>
      <c r="BN53" s="117">
        <v>0</v>
      </c>
      <c r="BO53" s="117">
        <v>0</v>
      </c>
      <c r="BP53" s="117">
        <v>0</v>
      </c>
      <c r="BQ53" s="117">
        <v>0</v>
      </c>
      <c r="BR53" s="117">
        <v>0</v>
      </c>
      <c r="BS53" s="117">
        <v>0</v>
      </c>
      <c r="BT53" s="117">
        <v>0</v>
      </c>
      <c r="BU53" s="118">
        <v>0</v>
      </c>
      <c r="BV53" s="118">
        <v>0</v>
      </c>
      <c r="BW53" s="118">
        <v>0</v>
      </c>
      <c r="BX53" s="117">
        <v>0</v>
      </c>
      <c r="BY53" s="118">
        <v>0</v>
      </c>
      <c r="BZ53" s="118">
        <v>0</v>
      </c>
      <c r="CA53" s="118">
        <v>0</v>
      </c>
      <c r="CB53" s="118">
        <v>0</v>
      </c>
      <c r="CC53" s="117">
        <v>0</v>
      </c>
      <c r="CD53" s="118">
        <v>0</v>
      </c>
      <c r="CE53" s="118">
        <v>0</v>
      </c>
      <c r="CF53" s="118">
        <v>0</v>
      </c>
      <c r="CG53" s="118">
        <v>0</v>
      </c>
      <c r="CH53" s="118">
        <v>0</v>
      </c>
      <c r="CI53" s="118">
        <v>0</v>
      </c>
      <c r="CJ53" s="118">
        <v>0</v>
      </c>
      <c r="CK53" s="119">
        <v>0</v>
      </c>
    </row>
    <row r="54" spans="2:89" s="12" customFormat="1" ht="15.75" x14ac:dyDescent="0.25">
      <c r="B54" s="16" t="s">
        <v>87</v>
      </c>
      <c r="C54" s="1">
        <f>INDEX(Input_Cases!$B:$C,MATCH('D1T Male Homo'!$B54,Input_Cases!$B:$B,0),2)</f>
        <v>0</v>
      </c>
      <c r="E54" s="50"/>
      <c r="F54" s="7"/>
      <c r="G54" s="205"/>
      <c r="H54" s="7" t="s">
        <v>76</v>
      </c>
      <c r="I54" s="22">
        <f t="shared" si="4"/>
        <v>0</v>
      </c>
      <c r="J54" s="23">
        <v>1.08208681460969</v>
      </c>
      <c r="L54" s="7" t="str">
        <f t="shared" si="5"/>
        <v>X</v>
      </c>
      <c r="M54" s="7" t="str">
        <f t="shared" si="3"/>
        <v>X</v>
      </c>
      <c r="N54" s="12" t="str">
        <v>CyF</v>
      </c>
      <c r="O54" s="128" t="s">
        <v>76</v>
      </c>
      <c r="P54" s="117">
        <v>9.4469917878257904E-5</v>
      </c>
      <c r="Q54" s="118">
        <v>3.9613156640080601E-4</v>
      </c>
      <c r="R54" s="118">
        <v>1.13081238855451E-4</v>
      </c>
      <c r="S54" s="117">
        <v>-2.4895543980024299E-5</v>
      </c>
      <c r="T54" s="118">
        <v>-2.0780526706241399E-4</v>
      </c>
      <c r="U54" s="118">
        <v>1.6919731318330001E-3</v>
      </c>
      <c r="V54" s="118">
        <v>3.87978124908727E-4</v>
      </c>
      <c r="W54" s="118">
        <v>4.7730432492407903E-4</v>
      </c>
      <c r="X54" s="118">
        <v>1.6768672481742199E-4</v>
      </c>
      <c r="Y54" s="117">
        <v>-1.41589807267557E-5</v>
      </c>
      <c r="Z54" s="117">
        <v>7.4383120475053396E-6</v>
      </c>
      <c r="AA54" s="118">
        <v>-1.3929517962877101E-4</v>
      </c>
      <c r="AB54" s="118">
        <v>-1.6674425411031799E-4</v>
      </c>
      <c r="AC54" s="118">
        <v>3.0909042837034103E-4</v>
      </c>
      <c r="AD54" s="118">
        <v>3.74781106884602E-4</v>
      </c>
      <c r="AE54" s="118">
        <v>3.1776617557957798E-4</v>
      </c>
      <c r="AF54" s="118">
        <v>5.0780365435245203E-4</v>
      </c>
      <c r="AG54" s="118">
        <v>2.89748369077876E-4</v>
      </c>
      <c r="AH54" s="118">
        <v>-5.2334044818649395E-4</v>
      </c>
      <c r="AI54" s="118">
        <v>4.6245908618041298E-4</v>
      </c>
      <c r="AJ54" s="117">
        <v>-9.6238373692025399E-5</v>
      </c>
      <c r="AK54" s="117">
        <v>-8.8713921337515005E-5</v>
      </c>
      <c r="AL54" s="118">
        <v>4.24175578417468E-4</v>
      </c>
      <c r="AM54" s="117">
        <v>1.7391247256910899E-5</v>
      </c>
      <c r="AN54" s="117">
        <v>0</v>
      </c>
      <c r="AO54" s="117">
        <v>-3.1113048034952999E-6</v>
      </c>
      <c r="AP54" s="118">
        <v>1.9795470114159098E-3</v>
      </c>
      <c r="AQ54" s="118">
        <v>0</v>
      </c>
      <c r="AR54" s="118">
        <v>0</v>
      </c>
      <c r="AS54" s="118">
        <v>0</v>
      </c>
      <c r="AT54" s="118">
        <v>0</v>
      </c>
      <c r="AU54" s="118">
        <v>-2.6945158367891698E-3</v>
      </c>
      <c r="AV54" s="118">
        <v>-2.3946197550211001E-3</v>
      </c>
      <c r="AW54" s="118">
        <v>0</v>
      </c>
      <c r="AX54" s="118">
        <v>0.12482629124484899</v>
      </c>
      <c r="AY54" s="118">
        <v>-1.63886079385287E-3</v>
      </c>
      <c r="AZ54" s="118">
        <v>0</v>
      </c>
      <c r="BA54" s="118">
        <v>-3.7578622994288198E-4</v>
      </c>
      <c r="BB54" s="118">
        <v>4.4218698106994001E-3</v>
      </c>
      <c r="BC54" s="118">
        <v>0</v>
      </c>
      <c r="BD54" s="118">
        <v>0</v>
      </c>
      <c r="BE54" s="118">
        <v>0</v>
      </c>
      <c r="BF54" s="118">
        <v>2.7865702395705701E-4</v>
      </c>
      <c r="BG54" s="118">
        <v>0</v>
      </c>
      <c r="BH54" s="118">
        <v>0</v>
      </c>
      <c r="BI54" s="118">
        <v>0</v>
      </c>
      <c r="BJ54" s="118">
        <v>0</v>
      </c>
      <c r="BK54" s="118">
        <v>2.3109026963281701E-3</v>
      </c>
      <c r="BL54" s="118">
        <v>0</v>
      </c>
      <c r="BM54" s="118">
        <v>0</v>
      </c>
      <c r="BN54" s="117">
        <v>-6.8518234910290097E-5</v>
      </c>
      <c r="BO54" s="117">
        <v>-3.0757436129797502E-5</v>
      </c>
      <c r="BP54" s="117">
        <v>1.8657843908227798E-5</v>
      </c>
      <c r="BQ54" s="117">
        <v>2.2146654432607899E-5</v>
      </c>
      <c r="BR54" s="117">
        <v>-3.0878300399491298E-5</v>
      </c>
      <c r="BS54" s="117">
        <v>-3.1273033759542002E-6</v>
      </c>
      <c r="BT54" s="117">
        <v>-5.2017799781204202E-5</v>
      </c>
      <c r="BU54" s="118">
        <v>1.6507404748308399E-3</v>
      </c>
      <c r="BV54" s="118">
        <v>2.7708775217260401E-4</v>
      </c>
      <c r="BW54" s="118">
        <v>-1.35077076977294E-4</v>
      </c>
      <c r="BX54" s="118">
        <v>2.5162989138671098E-4</v>
      </c>
      <c r="BY54" s="118">
        <v>-6.3893020938128999E-4</v>
      </c>
      <c r="BZ54" s="118">
        <v>2.5834328865709298E-4</v>
      </c>
      <c r="CA54" s="118">
        <v>4.1277072259548802E-4</v>
      </c>
      <c r="CB54" s="118">
        <v>-1.14808880760638E-4</v>
      </c>
      <c r="CC54" s="117">
        <v>8.2637781193006904E-5</v>
      </c>
      <c r="CD54" s="118">
        <v>-2.2691354447145599E-2</v>
      </c>
      <c r="CE54" s="118">
        <v>3.3760490181019599E-4</v>
      </c>
      <c r="CF54" s="118">
        <v>-5.3948839352816499E-4</v>
      </c>
      <c r="CG54" s="118">
        <v>-1.2728610184597399E-2</v>
      </c>
      <c r="CH54" s="118">
        <v>-1.1509425264066601E-3</v>
      </c>
      <c r="CI54" s="118">
        <v>3.2931528248293201E-4</v>
      </c>
      <c r="CJ54" s="118">
        <v>2.7704027761139101E-3</v>
      </c>
      <c r="CK54" s="119">
        <v>-9.2156798106545195E-4</v>
      </c>
    </row>
    <row r="55" spans="2:89" s="12" customFormat="1" ht="15.75" x14ac:dyDescent="0.25">
      <c r="B55" s="16" t="s">
        <v>88</v>
      </c>
      <c r="C55" s="1">
        <f>INDEX(Input_Cases!$B:$C,MATCH('D1T Male Homo'!$B55,Input_Cases!$B:$B,0),2)</f>
        <v>0</v>
      </c>
      <c r="E55" s="50"/>
      <c r="F55" s="7"/>
      <c r="G55" s="205"/>
      <c r="H55" s="7" t="s">
        <v>53</v>
      </c>
      <c r="I55" s="22">
        <f t="shared" si="4"/>
        <v>0</v>
      </c>
      <c r="J55" s="23">
        <v>-0.54374743060146302</v>
      </c>
      <c r="L55" s="7" t="str">
        <f t="shared" si="5"/>
        <v>X</v>
      </c>
      <c r="M55" s="7" t="str">
        <f t="shared" si="3"/>
        <v>X</v>
      </c>
      <c r="N55" s="12" t="str">
        <v>Dem</v>
      </c>
      <c r="O55" s="128" t="s">
        <v>53</v>
      </c>
      <c r="P55" s="118">
        <v>1.88178745609621E-4</v>
      </c>
      <c r="Q55" s="118">
        <v>-2.63893767203729E-4</v>
      </c>
      <c r="R55" s="118">
        <v>1.19941309804092E-4</v>
      </c>
      <c r="S55" s="117">
        <v>3.8732716826764601E-5</v>
      </c>
      <c r="T55" s="117">
        <v>-3.5856418368143897E-5</v>
      </c>
      <c r="U55" s="118">
        <v>-4.2992901712615201E-4</v>
      </c>
      <c r="V55" s="118">
        <v>-2.4351211585171099E-4</v>
      </c>
      <c r="W55" s="117">
        <v>4.0305126331831499E-5</v>
      </c>
      <c r="X55" s="118">
        <v>-1.2680019801260199E-4</v>
      </c>
      <c r="Y55" s="118">
        <v>1.7461782258848101E-4</v>
      </c>
      <c r="Z55" s="118">
        <v>-2.6293685943618597E-4</v>
      </c>
      <c r="AA55" s="118">
        <v>-2.8277349571280902E-4</v>
      </c>
      <c r="AB55" s="118">
        <v>2.4136417436890201E-4</v>
      </c>
      <c r="AC55" s="118">
        <v>-5.0593634406741802E-4</v>
      </c>
      <c r="AD55" s="117">
        <v>-9.6359207391019902E-5</v>
      </c>
      <c r="AE55" s="118">
        <v>3.9937056505289799E-4</v>
      </c>
      <c r="AF55" s="118">
        <v>2.1215808588009299E-4</v>
      </c>
      <c r="AG55" s="118">
        <v>-5.0722202278133399E-4</v>
      </c>
      <c r="AH55" s="118">
        <v>1.2618676811466301E-3</v>
      </c>
      <c r="AI55" s="117">
        <v>3.1389859404281199E-5</v>
      </c>
      <c r="AJ55" s="117">
        <v>-7.3689747193777302E-5</v>
      </c>
      <c r="AK55" s="118">
        <v>-1.61702492853503E-4</v>
      </c>
      <c r="AL55" s="118">
        <v>1.9022637280114701E-4</v>
      </c>
      <c r="AM55" s="117">
        <v>-7.1945568625931002E-6</v>
      </c>
      <c r="AN55" s="117">
        <v>0</v>
      </c>
      <c r="AO55" s="117">
        <v>-1.39295988928022E-6</v>
      </c>
      <c r="AP55" s="118">
        <v>8.2091272397314004E-4</v>
      </c>
      <c r="AQ55" s="118">
        <v>0</v>
      </c>
      <c r="AR55" s="118">
        <v>0</v>
      </c>
      <c r="AS55" s="118">
        <v>0</v>
      </c>
      <c r="AT55" s="118">
        <v>0</v>
      </c>
      <c r="AU55" s="118">
        <v>-4.4872636043776703E-3</v>
      </c>
      <c r="AV55" s="118">
        <v>3.2185906725540998E-4</v>
      </c>
      <c r="AW55" s="118">
        <v>0</v>
      </c>
      <c r="AX55" s="118">
        <v>-1.63886079385287E-3</v>
      </c>
      <c r="AY55" s="118">
        <v>3.6252771873492899E-2</v>
      </c>
      <c r="AZ55" s="118">
        <v>0</v>
      </c>
      <c r="BA55" s="118">
        <v>-1.73804909915041E-4</v>
      </c>
      <c r="BB55" s="118">
        <v>-4.09032332018804E-3</v>
      </c>
      <c r="BC55" s="118">
        <v>0</v>
      </c>
      <c r="BD55" s="118">
        <v>0</v>
      </c>
      <c r="BE55" s="118">
        <v>0</v>
      </c>
      <c r="BF55" s="118">
        <v>-2.7353010553584202E-4</v>
      </c>
      <c r="BG55" s="118">
        <v>0</v>
      </c>
      <c r="BH55" s="118">
        <v>0</v>
      </c>
      <c r="BI55" s="118">
        <v>0</v>
      </c>
      <c r="BJ55" s="118">
        <v>0</v>
      </c>
      <c r="BK55" s="117">
        <v>3.7807315428655898E-5</v>
      </c>
      <c r="BL55" s="117">
        <v>0</v>
      </c>
      <c r="BM55" s="117">
        <v>0</v>
      </c>
      <c r="BN55" s="117">
        <v>5.8089801815968099E-5</v>
      </c>
      <c r="BO55" s="117">
        <v>-1.16046748732759E-5</v>
      </c>
      <c r="BP55" s="117">
        <v>5.79816677236633E-5</v>
      </c>
      <c r="BQ55" s="118">
        <v>-5.2800827370009704E-4</v>
      </c>
      <c r="BR55" s="117">
        <v>-3.2206713897730499E-6</v>
      </c>
      <c r="BS55" s="117">
        <v>-4.5094565237298202E-6</v>
      </c>
      <c r="BT55" s="117">
        <v>2.2794062156728799E-5</v>
      </c>
      <c r="BU55" s="118">
        <v>3.39535762622583E-4</v>
      </c>
      <c r="BV55" s="117">
        <v>4.8343228893324697E-6</v>
      </c>
      <c r="BW55" s="118">
        <v>-2.1979700750491399E-4</v>
      </c>
      <c r="BX55" s="117">
        <v>2.8378669145948298E-5</v>
      </c>
      <c r="BY55" s="118">
        <v>2.2415815280398799E-4</v>
      </c>
      <c r="BZ55" s="118">
        <v>-3.17817618130898E-4</v>
      </c>
      <c r="CA55" s="118">
        <v>-3.3114477514139997E-4</v>
      </c>
      <c r="CB55" s="117">
        <v>8.0022853078830003E-5</v>
      </c>
      <c r="CC55" s="118">
        <v>1.8293020545961101E-4</v>
      </c>
      <c r="CD55" s="118">
        <v>-6.7987054349309998E-4</v>
      </c>
      <c r="CE55" s="118">
        <v>-3.7089181776099002E-3</v>
      </c>
      <c r="CF55" s="118">
        <v>9.1616620080928397E-4</v>
      </c>
      <c r="CG55" s="118">
        <v>5.0518858735799997E-4</v>
      </c>
      <c r="CH55" s="118">
        <v>-2.0363771626624901E-3</v>
      </c>
      <c r="CI55" s="118">
        <v>3.5823405050072598E-3</v>
      </c>
      <c r="CJ55" s="118">
        <v>-7.5919446423131304E-4</v>
      </c>
      <c r="CK55" s="119">
        <v>-3.0602831964346901E-3</v>
      </c>
    </row>
    <row r="56" spans="2:89" s="12" customFormat="1" ht="15.75" x14ac:dyDescent="0.25">
      <c r="B56" s="16" t="s">
        <v>90</v>
      </c>
      <c r="C56" s="1">
        <f>INDEX(Input_Cases!$B:$C,MATCH('D1T Male Homo'!$B56,Input_Cases!$B:$B,0),2)</f>
        <v>0</v>
      </c>
      <c r="E56" s="50"/>
      <c r="F56" s="7"/>
      <c r="G56" s="205"/>
      <c r="H56" s="7" t="s">
        <v>55</v>
      </c>
      <c r="I56" s="22">
        <f t="shared" si="4"/>
        <v>0</v>
      </c>
      <c r="J56" s="23">
        <v>0</v>
      </c>
      <c r="L56" s="7" t="str">
        <f t="shared" si="5"/>
        <v/>
      </c>
      <c r="M56" s="7" t="str">
        <f t="shared" si="3"/>
        <v>X</v>
      </c>
      <c r="N56" s="12">
        <v>0</v>
      </c>
      <c r="O56" s="128"/>
      <c r="P56" s="118">
        <v>0</v>
      </c>
      <c r="Q56" s="118">
        <v>0</v>
      </c>
      <c r="R56" s="118">
        <v>0</v>
      </c>
      <c r="S56" s="117">
        <v>0</v>
      </c>
      <c r="T56" s="117">
        <v>0</v>
      </c>
      <c r="U56" s="118">
        <v>0</v>
      </c>
      <c r="V56" s="118">
        <v>0</v>
      </c>
      <c r="W56" s="117">
        <v>0</v>
      </c>
      <c r="X56" s="118">
        <v>0</v>
      </c>
      <c r="Y56" s="118">
        <v>0</v>
      </c>
      <c r="Z56" s="118">
        <v>0</v>
      </c>
      <c r="AA56" s="118">
        <v>0</v>
      </c>
      <c r="AB56" s="118">
        <v>0</v>
      </c>
      <c r="AC56" s="118">
        <v>0</v>
      </c>
      <c r="AD56" s="117">
        <v>0</v>
      </c>
      <c r="AE56" s="118">
        <v>0</v>
      </c>
      <c r="AF56" s="118">
        <v>0</v>
      </c>
      <c r="AG56" s="118">
        <v>0</v>
      </c>
      <c r="AH56" s="118">
        <v>0</v>
      </c>
      <c r="AI56" s="117">
        <v>0</v>
      </c>
      <c r="AJ56" s="117">
        <v>0</v>
      </c>
      <c r="AK56" s="118">
        <v>0</v>
      </c>
      <c r="AL56" s="118">
        <v>0</v>
      </c>
      <c r="AM56" s="117">
        <v>0</v>
      </c>
      <c r="AN56" s="117">
        <v>0</v>
      </c>
      <c r="AO56" s="117">
        <v>0</v>
      </c>
      <c r="AP56" s="118">
        <v>0</v>
      </c>
      <c r="AQ56" s="118">
        <v>0</v>
      </c>
      <c r="AR56" s="118">
        <v>0</v>
      </c>
      <c r="AS56" s="118">
        <v>0</v>
      </c>
      <c r="AT56" s="118">
        <v>0</v>
      </c>
      <c r="AU56" s="118">
        <v>0</v>
      </c>
      <c r="AV56" s="118">
        <v>0</v>
      </c>
      <c r="AW56" s="118">
        <v>0</v>
      </c>
      <c r="AX56" s="118">
        <v>0</v>
      </c>
      <c r="AY56" s="118">
        <v>0</v>
      </c>
      <c r="AZ56" s="118">
        <v>0</v>
      </c>
      <c r="BA56" s="118">
        <v>0</v>
      </c>
      <c r="BB56" s="118">
        <v>0</v>
      </c>
      <c r="BC56" s="118">
        <v>0</v>
      </c>
      <c r="BD56" s="118">
        <v>0</v>
      </c>
      <c r="BE56" s="118">
        <v>0</v>
      </c>
      <c r="BF56" s="118">
        <v>0</v>
      </c>
      <c r="BG56" s="118">
        <v>0</v>
      </c>
      <c r="BH56" s="118">
        <v>0</v>
      </c>
      <c r="BI56" s="118">
        <v>0</v>
      </c>
      <c r="BJ56" s="118">
        <v>0</v>
      </c>
      <c r="BK56" s="117">
        <v>0</v>
      </c>
      <c r="BL56" s="117">
        <v>0</v>
      </c>
      <c r="BM56" s="117">
        <v>0</v>
      </c>
      <c r="BN56" s="117">
        <v>0</v>
      </c>
      <c r="BO56" s="117">
        <v>0</v>
      </c>
      <c r="BP56" s="117">
        <v>0</v>
      </c>
      <c r="BQ56" s="118">
        <v>0</v>
      </c>
      <c r="BR56" s="117">
        <v>0</v>
      </c>
      <c r="BS56" s="117">
        <v>0</v>
      </c>
      <c r="BT56" s="117">
        <v>0</v>
      </c>
      <c r="BU56" s="118">
        <v>0</v>
      </c>
      <c r="BV56" s="117">
        <v>0</v>
      </c>
      <c r="BW56" s="118">
        <v>0</v>
      </c>
      <c r="BX56" s="117">
        <v>0</v>
      </c>
      <c r="BY56" s="118">
        <v>0</v>
      </c>
      <c r="BZ56" s="118">
        <v>0</v>
      </c>
      <c r="CA56" s="118">
        <v>0</v>
      </c>
      <c r="CB56" s="117">
        <v>0</v>
      </c>
      <c r="CC56" s="118">
        <v>0</v>
      </c>
      <c r="CD56" s="118">
        <v>0</v>
      </c>
      <c r="CE56" s="118">
        <v>0</v>
      </c>
      <c r="CF56" s="118">
        <v>0</v>
      </c>
      <c r="CG56" s="118">
        <v>0</v>
      </c>
      <c r="CH56" s="118">
        <v>0</v>
      </c>
      <c r="CI56" s="118">
        <v>0</v>
      </c>
      <c r="CJ56" s="118">
        <v>0</v>
      </c>
      <c r="CK56" s="119">
        <v>0</v>
      </c>
    </row>
    <row r="57" spans="2:89" s="12" customFormat="1" ht="15.75" x14ac:dyDescent="0.25">
      <c r="B57" s="16" t="s">
        <v>92</v>
      </c>
      <c r="C57" s="1">
        <f>INDEX(Input_Cases!$B:$C,MATCH('D1T Male Homo'!$B57,Input_Cases!$B:$B,0),2)</f>
        <v>0</v>
      </c>
      <c r="E57" s="50"/>
      <c r="F57" s="7"/>
      <c r="G57" s="205"/>
      <c r="H57" s="7" t="s">
        <v>57</v>
      </c>
      <c r="I57" s="22">
        <f t="shared" si="4"/>
        <v>0</v>
      </c>
      <c r="J57" s="23">
        <v>0.89146386476131501</v>
      </c>
      <c r="L57" s="7" t="str">
        <f t="shared" si="5"/>
        <v>X</v>
      </c>
      <c r="M57" s="7" t="str">
        <f t="shared" si="3"/>
        <v>X</v>
      </c>
      <c r="N57" s="12" t="str">
        <v>HF</v>
      </c>
      <c r="O57" s="128" t="s">
        <v>57</v>
      </c>
      <c r="P57" s="117">
        <v>-8.9691145068557406E-6</v>
      </c>
      <c r="Q57" s="117">
        <v>-2.3373309401681401E-5</v>
      </c>
      <c r="R57" s="117">
        <v>-5.3542380345928997E-5</v>
      </c>
      <c r="S57" s="117">
        <v>4.2308885987795698E-5</v>
      </c>
      <c r="T57" s="117">
        <v>-5.3212716261527003E-5</v>
      </c>
      <c r="U57" s="117">
        <v>-4.24129286586785E-5</v>
      </c>
      <c r="V57" s="117">
        <v>-8.0848717615918399E-5</v>
      </c>
      <c r="W57" s="118">
        <v>-2.0365316360132699E-4</v>
      </c>
      <c r="X57" s="117">
        <v>3.3908088209796402E-5</v>
      </c>
      <c r="Y57" s="117">
        <v>-4.62499901943722E-5</v>
      </c>
      <c r="Z57" s="117">
        <v>-6.2273499129939506E-5</v>
      </c>
      <c r="AA57" s="118">
        <v>1.69602042486837E-4</v>
      </c>
      <c r="AB57" s="117">
        <v>-5.3708021671594201E-5</v>
      </c>
      <c r="AC57" s="118">
        <v>1.2747482190415301E-4</v>
      </c>
      <c r="AD57" s="117">
        <v>7.5925644641703003E-5</v>
      </c>
      <c r="AE57" s="117">
        <v>9.4466880183780095E-5</v>
      </c>
      <c r="AF57" s="117">
        <v>-3.6999981206884402E-5</v>
      </c>
      <c r="AG57" s="117">
        <v>-4.8942416632132501E-5</v>
      </c>
      <c r="AH57" s="118">
        <v>-1.6952788460947399E-4</v>
      </c>
      <c r="AI57" s="117">
        <v>7.3044436352468495E-5</v>
      </c>
      <c r="AJ57" s="117">
        <v>4.7210158591760997E-5</v>
      </c>
      <c r="AK57" s="117">
        <v>6.2947895515342601E-7</v>
      </c>
      <c r="AL57" s="117">
        <v>-9.3247372364360304E-5</v>
      </c>
      <c r="AM57" s="117">
        <v>3.8229409891736199E-7</v>
      </c>
      <c r="AN57" s="117">
        <v>0</v>
      </c>
      <c r="AO57" s="118">
        <v>-5.2560542018344604E-4</v>
      </c>
      <c r="AP57" s="118">
        <v>-4.1204756335570298E-4</v>
      </c>
      <c r="AQ57" s="118">
        <v>0</v>
      </c>
      <c r="AR57" s="118">
        <v>0</v>
      </c>
      <c r="AS57" s="118">
        <v>0</v>
      </c>
      <c r="AT57" s="118">
        <v>0</v>
      </c>
      <c r="AU57" s="117">
        <v>-2.5755290777398999E-5</v>
      </c>
      <c r="AV57" s="118">
        <v>-1.20188618307702E-4</v>
      </c>
      <c r="AW57" s="118">
        <v>0</v>
      </c>
      <c r="AX57" s="118">
        <v>-3.7578622994288198E-4</v>
      </c>
      <c r="AY57" s="118">
        <v>-1.73804909915041E-4</v>
      </c>
      <c r="AZ57" s="118">
        <v>0</v>
      </c>
      <c r="BA57" s="118">
        <v>2.0272269741319201E-3</v>
      </c>
      <c r="BB57" s="118">
        <v>2.0053507100700901E-4</v>
      </c>
      <c r="BC57" s="118">
        <v>0</v>
      </c>
      <c r="BD57" s="118">
        <v>0</v>
      </c>
      <c r="BE57" s="118">
        <v>0</v>
      </c>
      <c r="BF57" s="118">
        <v>-3.8768078076695098E-4</v>
      </c>
      <c r="BG57" s="118">
        <v>0</v>
      </c>
      <c r="BH57" s="118">
        <v>0</v>
      </c>
      <c r="BI57" s="118">
        <v>0</v>
      </c>
      <c r="BJ57" s="118">
        <v>0</v>
      </c>
      <c r="BK57" s="117">
        <v>3.7347893467558998E-5</v>
      </c>
      <c r="BL57" s="117">
        <v>0</v>
      </c>
      <c r="BM57" s="117">
        <v>0</v>
      </c>
      <c r="BN57" s="117">
        <v>-4.7844222907203503E-6</v>
      </c>
      <c r="BO57" s="117">
        <v>5.3860183194859401E-6</v>
      </c>
      <c r="BP57" s="117">
        <v>7.6402591019496304E-7</v>
      </c>
      <c r="BQ57" s="117">
        <v>2.9249168475390301E-6</v>
      </c>
      <c r="BR57" s="117">
        <v>-2.13338420931309E-6</v>
      </c>
      <c r="BS57" s="117">
        <v>5.5909440587463903E-7</v>
      </c>
      <c r="BT57" s="117">
        <v>7.20760000115861E-6</v>
      </c>
      <c r="BU57" s="117">
        <v>-1.6127138506226599E-5</v>
      </c>
      <c r="BV57" s="117">
        <v>3.5247473879714199E-5</v>
      </c>
      <c r="BW57" s="118">
        <v>-2.9096811203336897E-4</v>
      </c>
      <c r="BX57" s="118">
        <v>1.0984987909747199E-4</v>
      </c>
      <c r="BY57" s="117">
        <v>-4.8342354313358003E-5</v>
      </c>
      <c r="BZ57" s="117">
        <v>-3.8070363919147001E-5</v>
      </c>
      <c r="CA57" s="117">
        <v>3.1301381141249703E-5</v>
      </c>
      <c r="CB57" s="117">
        <v>-7.5548216939705704E-5</v>
      </c>
      <c r="CC57" s="118">
        <v>-1.21952433483451E-4</v>
      </c>
      <c r="CD57" s="118">
        <v>-1.71790477961039E-4</v>
      </c>
      <c r="CE57" s="118">
        <v>4.0857875178459897E-4</v>
      </c>
      <c r="CF57" s="117">
        <v>9.4962815720557199E-5</v>
      </c>
      <c r="CG57" s="118">
        <v>1.3671146690407701E-4</v>
      </c>
      <c r="CH57" s="118">
        <v>3.7027040517563102E-4</v>
      </c>
      <c r="CI57" s="117">
        <v>3.7463820248402502E-5</v>
      </c>
      <c r="CJ57" s="118">
        <v>1.1144047008279701E-4</v>
      </c>
      <c r="CK57" s="119">
        <v>-1.07621282087968E-3</v>
      </c>
    </row>
    <row r="58" spans="2:89" s="12" customFormat="1" ht="15.75" x14ac:dyDescent="0.25">
      <c r="B58" s="16" t="s">
        <v>93</v>
      </c>
      <c r="C58" s="1">
        <f>INDEX(Input_Cases!$B:$C,MATCH('D1T Male Homo'!$B58,Input_Cases!$B:$B,0),2)</f>
        <v>0</v>
      </c>
      <c r="E58" s="50"/>
      <c r="F58" s="7"/>
      <c r="G58" s="205"/>
      <c r="H58" s="7" t="s">
        <v>58</v>
      </c>
      <c r="I58" s="22">
        <f t="shared" si="4"/>
        <v>0</v>
      </c>
      <c r="J58" s="23">
        <v>1.7848779028035899</v>
      </c>
      <c r="L58" s="7" t="str">
        <f t="shared" si="5"/>
        <v>X</v>
      </c>
      <c r="M58" s="7" t="str">
        <f t="shared" si="3"/>
        <v>X</v>
      </c>
      <c r="N58" s="12" t="str">
        <v>Hyp</v>
      </c>
      <c r="O58" s="128" t="s">
        <v>58</v>
      </c>
      <c r="P58" s="118">
        <v>5.4399892602511701E-4</v>
      </c>
      <c r="Q58" s="118">
        <v>1.9589619359054299E-2</v>
      </c>
      <c r="R58" s="118">
        <v>3.8982877569763898E-4</v>
      </c>
      <c r="S58" s="118">
        <v>-2.1705931322181201E-4</v>
      </c>
      <c r="T58" s="117">
        <v>-6.9609997067409204E-5</v>
      </c>
      <c r="U58" s="118">
        <v>8.7939206549279695E-4</v>
      </c>
      <c r="V58" s="118">
        <v>-1.63668619062735E-4</v>
      </c>
      <c r="W58" s="118">
        <v>-4.6098446129651401E-4</v>
      </c>
      <c r="X58" s="118">
        <v>-2.7129696697375901E-4</v>
      </c>
      <c r="Y58" s="118">
        <v>-5.1436305787671405E-4</v>
      </c>
      <c r="Z58" s="118">
        <v>2.0207905019907699E-4</v>
      </c>
      <c r="AA58" s="118">
        <v>-1.01971331427434E-4</v>
      </c>
      <c r="AB58" s="118">
        <v>-3.2647368533636701E-4</v>
      </c>
      <c r="AC58" s="118">
        <v>-4.0012294557312603E-4</v>
      </c>
      <c r="AD58" s="117">
        <v>-3.1055144856911297E-5</v>
      </c>
      <c r="AE58" s="117">
        <v>-5.2247773396962002E-5</v>
      </c>
      <c r="AF58" s="118">
        <v>2.0220393108218E-4</v>
      </c>
      <c r="AG58" s="118">
        <v>-3.0627097517550998E-4</v>
      </c>
      <c r="AH58" s="118">
        <v>-8.48604239549375E-4</v>
      </c>
      <c r="AI58" s="118">
        <v>-6.4441660424006096E-4</v>
      </c>
      <c r="AJ58" s="118">
        <v>5.1781047467121797E-4</v>
      </c>
      <c r="AK58" s="118">
        <v>-1.3449285498637101E-4</v>
      </c>
      <c r="AL58" s="118">
        <v>2.5885958325742799E-4</v>
      </c>
      <c r="AM58" s="117">
        <v>-1.80239681108916E-5</v>
      </c>
      <c r="AN58" s="117">
        <v>0</v>
      </c>
      <c r="AO58" s="118">
        <v>2.67788115767489E-4</v>
      </c>
      <c r="AP58" s="118">
        <v>-4.58749119774451E-3</v>
      </c>
      <c r="AQ58" s="118">
        <v>0</v>
      </c>
      <c r="AR58" s="118">
        <v>0</v>
      </c>
      <c r="AS58" s="118">
        <v>0</v>
      </c>
      <c r="AT58" s="118">
        <v>0</v>
      </c>
      <c r="AU58" s="118">
        <v>-4.3975483925647804E-3</v>
      </c>
      <c r="AV58" s="118">
        <v>-5.0921525027602E-4</v>
      </c>
      <c r="AW58" s="118">
        <v>0</v>
      </c>
      <c r="AX58" s="118">
        <v>4.4218698106994001E-3</v>
      </c>
      <c r="AY58" s="118">
        <v>-4.09032332018804E-3</v>
      </c>
      <c r="AZ58" s="118">
        <v>0</v>
      </c>
      <c r="BA58" s="118">
        <v>2.0053507100700901E-4</v>
      </c>
      <c r="BB58" s="118">
        <v>6.8155130900500599E-2</v>
      </c>
      <c r="BC58" s="118">
        <v>0</v>
      </c>
      <c r="BD58" s="118">
        <v>0</v>
      </c>
      <c r="BE58" s="118">
        <v>0</v>
      </c>
      <c r="BF58" s="118">
        <v>-3.6252762552636001E-4</v>
      </c>
      <c r="BG58" s="118">
        <v>0</v>
      </c>
      <c r="BH58" s="118">
        <v>0</v>
      </c>
      <c r="BI58" s="118">
        <v>0</v>
      </c>
      <c r="BJ58" s="118">
        <v>0</v>
      </c>
      <c r="BK58" s="118">
        <v>7.9658468353979196E-3</v>
      </c>
      <c r="BL58" s="118">
        <v>0</v>
      </c>
      <c r="BM58" s="118">
        <v>0</v>
      </c>
      <c r="BN58" s="118">
        <v>-8.02927928872111E-4</v>
      </c>
      <c r="BO58" s="117">
        <v>6.30134839539845E-5</v>
      </c>
      <c r="BP58" s="117">
        <v>3.0091179180722499E-5</v>
      </c>
      <c r="BQ58" s="117">
        <v>6.7283683220750306E-5</v>
      </c>
      <c r="BR58" s="118">
        <v>-1.58840333293475E-4</v>
      </c>
      <c r="BS58" s="117">
        <v>-1.3995611598724201E-5</v>
      </c>
      <c r="BT58" s="117">
        <v>-5.6194675713418701E-5</v>
      </c>
      <c r="BU58" s="118">
        <v>2.69887708231758E-3</v>
      </c>
      <c r="BV58" s="117">
        <v>6.7392779746447594E-5</v>
      </c>
      <c r="BW58" s="117">
        <v>3.6879019331860999E-5</v>
      </c>
      <c r="BX58" s="118">
        <v>-3.10452880582229E-4</v>
      </c>
      <c r="BY58" s="118">
        <v>-2.2406775193125599E-2</v>
      </c>
      <c r="BZ58" s="118">
        <v>-1.20776154804547E-3</v>
      </c>
      <c r="CA58" s="118">
        <v>-3.7266068825047199E-4</v>
      </c>
      <c r="CB58" s="118">
        <v>2.6638668746699199E-4</v>
      </c>
      <c r="CC58" s="118">
        <v>-3.4376114151362102E-4</v>
      </c>
      <c r="CD58" s="118">
        <v>-2.09969107140733E-3</v>
      </c>
      <c r="CE58" s="118">
        <v>-1.37343973675143E-3</v>
      </c>
      <c r="CF58" s="118">
        <v>6.3115539348629899E-4</v>
      </c>
      <c r="CG58" s="118">
        <v>9.2141464137532997E-4</v>
      </c>
      <c r="CH58" s="118">
        <v>5.6730433117108802E-3</v>
      </c>
      <c r="CI58" s="118">
        <v>7.2720088066385695E-4</v>
      </c>
      <c r="CJ58" s="118">
        <v>1.71482689062727E-4</v>
      </c>
      <c r="CK58" s="119">
        <v>1.20808350585972E-2</v>
      </c>
    </row>
    <row r="59" spans="2:89" s="12" customFormat="1" ht="15.75" x14ac:dyDescent="0.25">
      <c r="B59" s="16" t="s">
        <v>94</v>
      </c>
      <c r="C59" s="1">
        <f>INDEX(Input_Cases!$B:$C,MATCH('D1T Male Homo'!$B59,Input_Cases!$B:$B,0),2)</f>
        <v>0</v>
      </c>
      <c r="E59" s="50"/>
      <c r="F59" s="7"/>
      <c r="G59" s="205"/>
      <c r="H59" s="7" t="s">
        <v>59</v>
      </c>
      <c r="I59" s="22">
        <f t="shared" si="4"/>
        <v>0</v>
      </c>
      <c r="J59" s="23">
        <v>0</v>
      </c>
      <c r="L59" s="7" t="str">
        <f t="shared" si="5"/>
        <v/>
      </c>
      <c r="M59" s="7" t="str">
        <f t="shared" si="3"/>
        <v>X</v>
      </c>
      <c r="N59" s="12">
        <v>0</v>
      </c>
      <c r="O59" s="128"/>
      <c r="P59" s="118">
        <v>0</v>
      </c>
      <c r="Q59" s="118">
        <v>0</v>
      </c>
      <c r="R59" s="118">
        <v>0</v>
      </c>
      <c r="S59" s="118">
        <v>0</v>
      </c>
      <c r="T59" s="117">
        <v>0</v>
      </c>
      <c r="U59" s="118">
        <v>0</v>
      </c>
      <c r="V59" s="118">
        <v>0</v>
      </c>
      <c r="W59" s="118">
        <v>0</v>
      </c>
      <c r="X59" s="118">
        <v>0</v>
      </c>
      <c r="Y59" s="118">
        <v>0</v>
      </c>
      <c r="Z59" s="118">
        <v>0</v>
      </c>
      <c r="AA59" s="118">
        <v>0</v>
      </c>
      <c r="AB59" s="118">
        <v>0</v>
      </c>
      <c r="AC59" s="118">
        <v>0</v>
      </c>
      <c r="AD59" s="117">
        <v>0</v>
      </c>
      <c r="AE59" s="117">
        <v>0</v>
      </c>
      <c r="AF59" s="118">
        <v>0</v>
      </c>
      <c r="AG59" s="118">
        <v>0</v>
      </c>
      <c r="AH59" s="118">
        <v>0</v>
      </c>
      <c r="AI59" s="118">
        <v>0</v>
      </c>
      <c r="AJ59" s="118">
        <v>0</v>
      </c>
      <c r="AK59" s="118">
        <v>0</v>
      </c>
      <c r="AL59" s="118">
        <v>0</v>
      </c>
      <c r="AM59" s="117">
        <v>0</v>
      </c>
      <c r="AN59" s="117">
        <v>0</v>
      </c>
      <c r="AO59" s="118">
        <v>0</v>
      </c>
      <c r="AP59" s="118">
        <v>0</v>
      </c>
      <c r="AQ59" s="118">
        <v>0</v>
      </c>
      <c r="AR59" s="118">
        <v>0</v>
      </c>
      <c r="AS59" s="118">
        <v>0</v>
      </c>
      <c r="AT59" s="118">
        <v>0</v>
      </c>
      <c r="AU59" s="118">
        <v>0</v>
      </c>
      <c r="AV59" s="118">
        <v>0</v>
      </c>
      <c r="AW59" s="118">
        <v>0</v>
      </c>
      <c r="AX59" s="118">
        <v>0</v>
      </c>
      <c r="AY59" s="118">
        <v>0</v>
      </c>
      <c r="AZ59" s="118">
        <v>0</v>
      </c>
      <c r="BA59" s="118">
        <v>0</v>
      </c>
      <c r="BB59" s="118">
        <v>0</v>
      </c>
      <c r="BC59" s="118">
        <v>0</v>
      </c>
      <c r="BD59" s="118">
        <v>0</v>
      </c>
      <c r="BE59" s="118">
        <v>0</v>
      </c>
      <c r="BF59" s="118">
        <v>0</v>
      </c>
      <c r="BG59" s="118">
        <v>0</v>
      </c>
      <c r="BH59" s="118">
        <v>0</v>
      </c>
      <c r="BI59" s="118">
        <v>0</v>
      </c>
      <c r="BJ59" s="118">
        <v>0</v>
      </c>
      <c r="BK59" s="118">
        <v>0</v>
      </c>
      <c r="BL59" s="118">
        <v>0</v>
      </c>
      <c r="BM59" s="118">
        <v>0</v>
      </c>
      <c r="BN59" s="118">
        <v>0</v>
      </c>
      <c r="BO59" s="117">
        <v>0</v>
      </c>
      <c r="BP59" s="117">
        <v>0</v>
      </c>
      <c r="BQ59" s="117">
        <v>0</v>
      </c>
      <c r="BR59" s="118">
        <v>0</v>
      </c>
      <c r="BS59" s="117">
        <v>0</v>
      </c>
      <c r="BT59" s="117">
        <v>0</v>
      </c>
      <c r="BU59" s="118">
        <v>0</v>
      </c>
      <c r="BV59" s="117">
        <v>0</v>
      </c>
      <c r="BW59" s="117">
        <v>0</v>
      </c>
      <c r="BX59" s="118">
        <v>0</v>
      </c>
      <c r="BY59" s="118">
        <v>0</v>
      </c>
      <c r="BZ59" s="118">
        <v>0</v>
      </c>
      <c r="CA59" s="118">
        <v>0</v>
      </c>
      <c r="CB59" s="118">
        <v>0</v>
      </c>
      <c r="CC59" s="118">
        <v>0</v>
      </c>
      <c r="CD59" s="118">
        <v>0</v>
      </c>
      <c r="CE59" s="118">
        <v>0</v>
      </c>
      <c r="CF59" s="118">
        <v>0</v>
      </c>
      <c r="CG59" s="118">
        <v>0</v>
      </c>
      <c r="CH59" s="118">
        <v>0</v>
      </c>
      <c r="CI59" s="118">
        <v>0</v>
      </c>
      <c r="CJ59" s="118">
        <v>0</v>
      </c>
      <c r="CK59" s="119">
        <v>0</v>
      </c>
    </row>
    <row r="60" spans="2:89" s="12" customFormat="1" ht="15.75" x14ac:dyDescent="0.25">
      <c r="B60" s="16" t="s">
        <v>95</v>
      </c>
      <c r="C60" s="1">
        <f>INDEX(Input_Cases!$B:$C,MATCH('D1T Male Homo'!$B60,Input_Cases!$B:$B,0),2)</f>
        <v>0</v>
      </c>
      <c r="E60" s="50"/>
      <c r="F60" s="7"/>
      <c r="G60" s="205"/>
      <c r="H60" s="7" t="s">
        <v>73</v>
      </c>
      <c r="I60" s="22">
        <f t="shared" si="4"/>
        <v>0</v>
      </c>
      <c r="J60" s="23">
        <v>0</v>
      </c>
      <c r="L60" s="7" t="str">
        <f t="shared" si="5"/>
        <v/>
      </c>
      <c r="M60" s="7" t="str">
        <f t="shared" si="3"/>
        <v>X</v>
      </c>
      <c r="N60" s="12">
        <v>0</v>
      </c>
      <c r="O60" s="128"/>
      <c r="P60" s="118">
        <v>0</v>
      </c>
      <c r="Q60" s="118">
        <v>0</v>
      </c>
      <c r="R60" s="118">
        <v>0</v>
      </c>
      <c r="S60" s="118">
        <v>0</v>
      </c>
      <c r="T60" s="117">
        <v>0</v>
      </c>
      <c r="U60" s="118">
        <v>0</v>
      </c>
      <c r="V60" s="118">
        <v>0</v>
      </c>
      <c r="W60" s="118">
        <v>0</v>
      </c>
      <c r="X60" s="118">
        <v>0</v>
      </c>
      <c r="Y60" s="118">
        <v>0</v>
      </c>
      <c r="Z60" s="118">
        <v>0</v>
      </c>
      <c r="AA60" s="118">
        <v>0</v>
      </c>
      <c r="AB60" s="118">
        <v>0</v>
      </c>
      <c r="AC60" s="118">
        <v>0</v>
      </c>
      <c r="AD60" s="117">
        <v>0</v>
      </c>
      <c r="AE60" s="117">
        <v>0</v>
      </c>
      <c r="AF60" s="118">
        <v>0</v>
      </c>
      <c r="AG60" s="118">
        <v>0</v>
      </c>
      <c r="AH60" s="118">
        <v>0</v>
      </c>
      <c r="AI60" s="118">
        <v>0</v>
      </c>
      <c r="AJ60" s="118">
        <v>0</v>
      </c>
      <c r="AK60" s="118">
        <v>0</v>
      </c>
      <c r="AL60" s="118">
        <v>0</v>
      </c>
      <c r="AM60" s="117">
        <v>0</v>
      </c>
      <c r="AN60" s="117">
        <v>0</v>
      </c>
      <c r="AO60" s="118">
        <v>0</v>
      </c>
      <c r="AP60" s="118">
        <v>0</v>
      </c>
      <c r="AQ60" s="118">
        <v>0</v>
      </c>
      <c r="AR60" s="118">
        <v>0</v>
      </c>
      <c r="AS60" s="118">
        <v>0</v>
      </c>
      <c r="AT60" s="118">
        <v>0</v>
      </c>
      <c r="AU60" s="118">
        <v>0</v>
      </c>
      <c r="AV60" s="118">
        <v>0</v>
      </c>
      <c r="AW60" s="118">
        <v>0</v>
      </c>
      <c r="AX60" s="118">
        <v>0</v>
      </c>
      <c r="AY60" s="118">
        <v>0</v>
      </c>
      <c r="AZ60" s="118">
        <v>0</v>
      </c>
      <c r="BA60" s="118">
        <v>0</v>
      </c>
      <c r="BB60" s="118">
        <v>0</v>
      </c>
      <c r="BC60" s="118">
        <v>0</v>
      </c>
      <c r="BD60" s="118">
        <v>0</v>
      </c>
      <c r="BE60" s="118">
        <v>0</v>
      </c>
      <c r="BF60" s="118">
        <v>0</v>
      </c>
      <c r="BG60" s="118">
        <v>0</v>
      </c>
      <c r="BH60" s="118">
        <v>0</v>
      </c>
      <c r="BI60" s="118">
        <v>0</v>
      </c>
      <c r="BJ60" s="118">
        <v>0</v>
      </c>
      <c r="BK60" s="118">
        <v>0</v>
      </c>
      <c r="BL60" s="118">
        <v>0</v>
      </c>
      <c r="BM60" s="118">
        <v>0</v>
      </c>
      <c r="BN60" s="118">
        <v>0</v>
      </c>
      <c r="BO60" s="117">
        <v>0</v>
      </c>
      <c r="BP60" s="117">
        <v>0</v>
      </c>
      <c r="BQ60" s="117">
        <v>0</v>
      </c>
      <c r="BR60" s="118">
        <v>0</v>
      </c>
      <c r="BS60" s="117">
        <v>0</v>
      </c>
      <c r="BT60" s="117">
        <v>0</v>
      </c>
      <c r="BU60" s="118">
        <v>0</v>
      </c>
      <c r="BV60" s="117">
        <v>0</v>
      </c>
      <c r="BW60" s="117">
        <v>0</v>
      </c>
      <c r="BX60" s="118">
        <v>0</v>
      </c>
      <c r="BY60" s="118">
        <v>0</v>
      </c>
      <c r="BZ60" s="118">
        <v>0</v>
      </c>
      <c r="CA60" s="118">
        <v>0</v>
      </c>
      <c r="CB60" s="118">
        <v>0</v>
      </c>
      <c r="CC60" s="118">
        <v>0</v>
      </c>
      <c r="CD60" s="118">
        <v>0</v>
      </c>
      <c r="CE60" s="118">
        <v>0</v>
      </c>
      <c r="CF60" s="118">
        <v>0</v>
      </c>
      <c r="CG60" s="118">
        <v>0</v>
      </c>
      <c r="CH60" s="118">
        <v>0</v>
      </c>
      <c r="CI60" s="118">
        <v>0</v>
      </c>
      <c r="CJ60" s="118">
        <v>0</v>
      </c>
      <c r="CK60" s="119">
        <v>0</v>
      </c>
    </row>
    <row r="61" spans="2:89" s="12" customFormat="1" ht="15.75" x14ac:dyDescent="0.25">
      <c r="B61" s="16" t="s">
        <v>173</v>
      </c>
      <c r="C61" s="1">
        <f>INDEX(Input_Cases!$B:$C,MATCH('D1T Male Homo'!$B61,Input_Cases!$B:$B,0),2)</f>
        <v>0</v>
      </c>
      <c r="E61" s="50"/>
      <c r="F61" s="7"/>
      <c r="G61" s="205"/>
      <c r="H61" s="12" t="s">
        <v>143</v>
      </c>
      <c r="I61" s="22">
        <f t="shared" si="4"/>
        <v>0</v>
      </c>
      <c r="J61" s="23">
        <v>0</v>
      </c>
      <c r="L61" s="7" t="str">
        <f t="shared" si="5"/>
        <v/>
      </c>
      <c r="M61" s="7" t="str">
        <f t="shared" si="3"/>
        <v>X</v>
      </c>
      <c r="N61" s="12">
        <v>0</v>
      </c>
      <c r="O61" s="128"/>
      <c r="P61" s="118">
        <v>0</v>
      </c>
      <c r="Q61" s="118">
        <v>0</v>
      </c>
      <c r="R61" s="118">
        <v>0</v>
      </c>
      <c r="S61" s="118">
        <v>0</v>
      </c>
      <c r="T61" s="117">
        <v>0</v>
      </c>
      <c r="U61" s="118">
        <v>0</v>
      </c>
      <c r="V61" s="118">
        <v>0</v>
      </c>
      <c r="W61" s="118">
        <v>0</v>
      </c>
      <c r="X61" s="118">
        <v>0</v>
      </c>
      <c r="Y61" s="118">
        <v>0</v>
      </c>
      <c r="Z61" s="118">
        <v>0</v>
      </c>
      <c r="AA61" s="118">
        <v>0</v>
      </c>
      <c r="AB61" s="118">
        <v>0</v>
      </c>
      <c r="AC61" s="118">
        <v>0</v>
      </c>
      <c r="AD61" s="117">
        <v>0</v>
      </c>
      <c r="AE61" s="117">
        <v>0</v>
      </c>
      <c r="AF61" s="118">
        <v>0</v>
      </c>
      <c r="AG61" s="118">
        <v>0</v>
      </c>
      <c r="AH61" s="118">
        <v>0</v>
      </c>
      <c r="AI61" s="118">
        <v>0</v>
      </c>
      <c r="AJ61" s="118">
        <v>0</v>
      </c>
      <c r="AK61" s="118">
        <v>0</v>
      </c>
      <c r="AL61" s="118">
        <v>0</v>
      </c>
      <c r="AM61" s="117">
        <v>0</v>
      </c>
      <c r="AN61" s="117">
        <v>0</v>
      </c>
      <c r="AO61" s="118">
        <v>0</v>
      </c>
      <c r="AP61" s="118">
        <v>0</v>
      </c>
      <c r="AQ61" s="118">
        <v>0</v>
      </c>
      <c r="AR61" s="118">
        <v>0</v>
      </c>
      <c r="AS61" s="118">
        <v>0</v>
      </c>
      <c r="AT61" s="118">
        <v>0</v>
      </c>
      <c r="AU61" s="118">
        <v>0</v>
      </c>
      <c r="AV61" s="118">
        <v>0</v>
      </c>
      <c r="AW61" s="118">
        <v>0</v>
      </c>
      <c r="AX61" s="118">
        <v>0</v>
      </c>
      <c r="AY61" s="118">
        <v>0</v>
      </c>
      <c r="AZ61" s="118">
        <v>0</v>
      </c>
      <c r="BA61" s="118">
        <v>0</v>
      </c>
      <c r="BB61" s="118">
        <v>0</v>
      </c>
      <c r="BC61" s="118">
        <v>0</v>
      </c>
      <c r="BD61" s="118">
        <v>0</v>
      </c>
      <c r="BE61" s="118">
        <v>0</v>
      </c>
      <c r="BF61" s="118">
        <v>0</v>
      </c>
      <c r="BG61" s="118">
        <v>0</v>
      </c>
      <c r="BH61" s="118">
        <v>0</v>
      </c>
      <c r="BI61" s="118">
        <v>0</v>
      </c>
      <c r="BJ61" s="118">
        <v>0</v>
      </c>
      <c r="BK61" s="118">
        <v>0</v>
      </c>
      <c r="BL61" s="118">
        <v>0</v>
      </c>
      <c r="BM61" s="118">
        <v>0</v>
      </c>
      <c r="BN61" s="118">
        <v>0</v>
      </c>
      <c r="BO61" s="117">
        <v>0</v>
      </c>
      <c r="BP61" s="117">
        <v>0</v>
      </c>
      <c r="BQ61" s="117">
        <v>0</v>
      </c>
      <c r="BR61" s="118">
        <v>0</v>
      </c>
      <c r="BS61" s="117">
        <v>0</v>
      </c>
      <c r="BT61" s="117">
        <v>0</v>
      </c>
      <c r="BU61" s="118">
        <v>0</v>
      </c>
      <c r="BV61" s="117">
        <v>0</v>
      </c>
      <c r="BW61" s="117">
        <v>0</v>
      </c>
      <c r="BX61" s="118">
        <v>0</v>
      </c>
      <c r="BY61" s="118">
        <v>0</v>
      </c>
      <c r="BZ61" s="118">
        <v>0</v>
      </c>
      <c r="CA61" s="118">
        <v>0</v>
      </c>
      <c r="CB61" s="118">
        <v>0</v>
      </c>
      <c r="CC61" s="118">
        <v>0</v>
      </c>
      <c r="CD61" s="118">
        <v>0</v>
      </c>
      <c r="CE61" s="118">
        <v>0</v>
      </c>
      <c r="CF61" s="118">
        <v>0</v>
      </c>
      <c r="CG61" s="118">
        <v>0</v>
      </c>
      <c r="CH61" s="118">
        <v>0</v>
      </c>
      <c r="CI61" s="118">
        <v>0</v>
      </c>
      <c r="CJ61" s="118">
        <v>0</v>
      </c>
      <c r="CK61" s="119">
        <v>0</v>
      </c>
    </row>
    <row r="62" spans="2:89" s="12" customFormat="1" ht="15.75" x14ac:dyDescent="0.25">
      <c r="B62" s="16" t="s">
        <v>96</v>
      </c>
      <c r="C62" s="1">
        <f>INDEX(Input_Cases!$B:$C,MATCH('D1T Male Homo'!$B62,Input_Cases!$B:$B,0),2)</f>
        <v>0</v>
      </c>
      <c r="E62" s="50"/>
      <c r="F62" s="7"/>
      <c r="G62" s="205"/>
      <c r="H62" s="7" t="s">
        <v>60</v>
      </c>
      <c r="I62" s="22">
        <f t="shared" si="4"/>
        <v>0</v>
      </c>
      <c r="J62" s="23">
        <v>0.33125596426956599</v>
      </c>
      <c r="L62" s="7" t="str">
        <f t="shared" si="5"/>
        <v>X</v>
      </c>
      <c r="M62" s="7" t="str">
        <f t="shared" si="3"/>
        <v>X</v>
      </c>
      <c r="N62" s="12" t="str">
        <v>MVD</v>
      </c>
      <c r="O62" s="128" t="s">
        <v>60</v>
      </c>
      <c r="P62" s="117">
        <v>-8.3660893728887394E-6</v>
      </c>
      <c r="Q62" s="117">
        <v>-7.9875331919120502E-5</v>
      </c>
      <c r="R62" s="117">
        <v>6.2695855814572104E-5</v>
      </c>
      <c r="S62" s="117">
        <v>-5.8240602110426199E-5</v>
      </c>
      <c r="T62" s="117">
        <v>4.9433969171308697E-5</v>
      </c>
      <c r="U62" s="117">
        <v>6.3879145760572506E-5</v>
      </c>
      <c r="V62" s="117">
        <v>5.8789184426996699E-6</v>
      </c>
      <c r="W62" s="117">
        <v>-5.0273419586953201E-6</v>
      </c>
      <c r="X62" s="117">
        <v>-2.2066506483855499E-5</v>
      </c>
      <c r="Y62" s="118">
        <v>1.74816709064663E-4</v>
      </c>
      <c r="Z62" s="117">
        <v>-5.04982898724549E-5</v>
      </c>
      <c r="AA62" s="118">
        <v>3.1591274153612201E-4</v>
      </c>
      <c r="AB62" s="117">
        <v>6.3416760834733598E-5</v>
      </c>
      <c r="AC62" s="118">
        <v>-1.5973696765527199E-4</v>
      </c>
      <c r="AD62" s="118">
        <v>-1.40113870517557E-4</v>
      </c>
      <c r="AE62" s="117">
        <v>-1.2098937146192699E-5</v>
      </c>
      <c r="AF62" s="118">
        <v>1.0601147580132E-4</v>
      </c>
      <c r="AG62" s="118">
        <v>-2.6004062711588701E-4</v>
      </c>
      <c r="AH62" s="118">
        <v>-1.9660740470040999E-4</v>
      </c>
      <c r="AI62" s="118">
        <v>-1.6032303035697399E-4</v>
      </c>
      <c r="AJ62" s="117">
        <v>1.0405979930319601E-5</v>
      </c>
      <c r="AK62" s="117">
        <v>-1.4221193416619401E-5</v>
      </c>
      <c r="AL62" s="117">
        <v>5.8868708503964603E-5</v>
      </c>
      <c r="AM62" s="117">
        <v>3.4541157462539101E-7</v>
      </c>
      <c r="AN62" s="117">
        <v>0</v>
      </c>
      <c r="AO62" s="117">
        <v>-6.1662025452536095E-5</v>
      </c>
      <c r="AP62" s="118">
        <v>3.9074262582982798E-4</v>
      </c>
      <c r="AQ62" s="118">
        <v>0</v>
      </c>
      <c r="AR62" s="118">
        <v>0</v>
      </c>
      <c r="AS62" s="118">
        <v>0</v>
      </c>
      <c r="AT62" s="118">
        <v>0</v>
      </c>
      <c r="AU62" s="117">
        <v>5.0077717842646899E-5</v>
      </c>
      <c r="AV62" s="117">
        <v>2.7858581758198899E-5</v>
      </c>
      <c r="AW62" s="117">
        <v>0</v>
      </c>
      <c r="AX62" s="118">
        <v>2.7865702395705701E-4</v>
      </c>
      <c r="AY62" s="118">
        <v>-2.7353010553584202E-4</v>
      </c>
      <c r="AZ62" s="118">
        <v>0</v>
      </c>
      <c r="BA62" s="118">
        <v>-3.8768078076695098E-4</v>
      </c>
      <c r="BB62" s="118">
        <v>-3.6252762552636001E-4</v>
      </c>
      <c r="BC62" s="118">
        <v>0</v>
      </c>
      <c r="BD62" s="118">
        <v>0</v>
      </c>
      <c r="BE62" s="118">
        <v>0</v>
      </c>
      <c r="BF62" s="118">
        <v>1.95268060740991E-3</v>
      </c>
      <c r="BG62" s="118">
        <v>0</v>
      </c>
      <c r="BH62" s="118">
        <v>0</v>
      </c>
      <c r="BI62" s="118">
        <v>0</v>
      </c>
      <c r="BJ62" s="118">
        <v>0</v>
      </c>
      <c r="BK62" s="118">
        <v>2.3993288596287299E-4</v>
      </c>
      <c r="BL62" s="118">
        <v>0</v>
      </c>
      <c r="BM62" s="118">
        <v>0</v>
      </c>
      <c r="BN62" s="117">
        <v>-1.24606570155401E-6</v>
      </c>
      <c r="BO62" s="117">
        <v>-7.6631641262832896E-6</v>
      </c>
      <c r="BP62" s="117">
        <v>2.67773655838797E-9</v>
      </c>
      <c r="BQ62" s="117">
        <v>4.4959458395918401E-6</v>
      </c>
      <c r="BR62" s="117">
        <v>-3.6012558382705798E-6</v>
      </c>
      <c r="BS62" s="117">
        <v>1.62396802362003E-6</v>
      </c>
      <c r="BT62" s="117">
        <v>-7.6228151060912302E-6</v>
      </c>
      <c r="BU62" s="117">
        <v>1.43798512764554E-5</v>
      </c>
      <c r="BV62" s="118">
        <v>-7.9289112848492896E-4</v>
      </c>
      <c r="BW62" s="117">
        <v>-8.7212552721164605E-6</v>
      </c>
      <c r="BX62" s="117">
        <v>-9.6109470293483502E-5</v>
      </c>
      <c r="BY62" s="117">
        <v>3.8285380998105403E-5</v>
      </c>
      <c r="BZ62" s="118">
        <v>-3.3378308078597701E-4</v>
      </c>
      <c r="CA62" s="117">
        <v>4.2982467797415302E-5</v>
      </c>
      <c r="CB62" s="117">
        <v>-7.4975221597493901E-5</v>
      </c>
      <c r="CC62" s="117">
        <v>-9.0749814159581707E-5</v>
      </c>
      <c r="CD62" s="118">
        <v>4.5327616846264901E-4</v>
      </c>
      <c r="CE62" s="118">
        <v>-2.65841250783721E-4</v>
      </c>
      <c r="CF62" s="117">
        <v>7.7441695569976202E-5</v>
      </c>
      <c r="CG62" s="118">
        <v>-3.3433482224546701E-4</v>
      </c>
      <c r="CH62" s="118">
        <v>5.5700070518319102E-4</v>
      </c>
      <c r="CI62" s="118">
        <v>2.2802299976237099E-4</v>
      </c>
      <c r="CJ62" s="117">
        <v>4.9767579300432602E-5</v>
      </c>
      <c r="CK62" s="119">
        <v>7.9951311168494402E-4</v>
      </c>
    </row>
    <row r="63" spans="2:89" s="12" customFormat="1" ht="15.75" x14ac:dyDescent="0.25">
      <c r="B63" s="16" t="s">
        <v>174</v>
      </c>
      <c r="C63" s="1">
        <f>INDEX(Input_Cases!$B:$C,MATCH('D1T Male Homo'!$B63,Input_Cases!$B:$B,0),2)</f>
        <v>0</v>
      </c>
      <c r="E63" s="50"/>
      <c r="F63" s="7"/>
      <c r="G63" s="205"/>
      <c r="H63" s="7" t="s">
        <v>144</v>
      </c>
      <c r="I63" s="22">
        <f t="shared" si="4"/>
        <v>0</v>
      </c>
      <c r="J63" s="23">
        <v>0</v>
      </c>
      <c r="L63" s="7" t="str">
        <f t="shared" si="5"/>
        <v/>
      </c>
      <c r="M63" s="7" t="str">
        <f t="shared" si="3"/>
        <v>X</v>
      </c>
      <c r="N63" s="12">
        <v>0</v>
      </c>
      <c r="O63" s="128"/>
      <c r="P63" s="117">
        <v>0</v>
      </c>
      <c r="Q63" s="117">
        <v>0</v>
      </c>
      <c r="R63" s="117">
        <v>0</v>
      </c>
      <c r="S63" s="117">
        <v>0</v>
      </c>
      <c r="T63" s="117">
        <v>0</v>
      </c>
      <c r="U63" s="117">
        <v>0</v>
      </c>
      <c r="V63" s="117">
        <v>0</v>
      </c>
      <c r="W63" s="117">
        <v>0</v>
      </c>
      <c r="X63" s="117">
        <v>0</v>
      </c>
      <c r="Y63" s="118">
        <v>0</v>
      </c>
      <c r="Z63" s="117">
        <v>0</v>
      </c>
      <c r="AA63" s="118">
        <v>0</v>
      </c>
      <c r="AB63" s="117">
        <v>0</v>
      </c>
      <c r="AC63" s="118">
        <v>0</v>
      </c>
      <c r="AD63" s="118">
        <v>0</v>
      </c>
      <c r="AE63" s="117">
        <v>0</v>
      </c>
      <c r="AF63" s="118">
        <v>0</v>
      </c>
      <c r="AG63" s="118">
        <v>0</v>
      </c>
      <c r="AH63" s="118">
        <v>0</v>
      </c>
      <c r="AI63" s="118">
        <v>0</v>
      </c>
      <c r="AJ63" s="117">
        <v>0</v>
      </c>
      <c r="AK63" s="117">
        <v>0</v>
      </c>
      <c r="AL63" s="117">
        <v>0</v>
      </c>
      <c r="AM63" s="117">
        <v>0</v>
      </c>
      <c r="AN63" s="117">
        <v>0</v>
      </c>
      <c r="AO63" s="117">
        <v>0</v>
      </c>
      <c r="AP63" s="118">
        <v>0</v>
      </c>
      <c r="AQ63" s="118">
        <v>0</v>
      </c>
      <c r="AR63" s="118">
        <v>0</v>
      </c>
      <c r="AS63" s="118">
        <v>0</v>
      </c>
      <c r="AT63" s="118">
        <v>0</v>
      </c>
      <c r="AU63" s="117">
        <v>0</v>
      </c>
      <c r="AV63" s="117">
        <v>0</v>
      </c>
      <c r="AW63" s="117">
        <v>0</v>
      </c>
      <c r="AX63" s="118">
        <v>0</v>
      </c>
      <c r="AY63" s="118">
        <v>0</v>
      </c>
      <c r="AZ63" s="118">
        <v>0</v>
      </c>
      <c r="BA63" s="118">
        <v>0</v>
      </c>
      <c r="BB63" s="118">
        <v>0</v>
      </c>
      <c r="BC63" s="118">
        <v>0</v>
      </c>
      <c r="BD63" s="118">
        <v>0</v>
      </c>
      <c r="BE63" s="118">
        <v>0</v>
      </c>
      <c r="BF63" s="118">
        <v>0</v>
      </c>
      <c r="BG63" s="118">
        <v>0</v>
      </c>
      <c r="BH63" s="118">
        <v>0</v>
      </c>
      <c r="BI63" s="118">
        <v>0</v>
      </c>
      <c r="BJ63" s="118">
        <v>0</v>
      </c>
      <c r="BK63" s="118">
        <v>0</v>
      </c>
      <c r="BL63" s="118">
        <v>0</v>
      </c>
      <c r="BM63" s="118">
        <v>0</v>
      </c>
      <c r="BN63" s="117">
        <v>0</v>
      </c>
      <c r="BO63" s="117">
        <v>0</v>
      </c>
      <c r="BP63" s="117">
        <v>0</v>
      </c>
      <c r="BQ63" s="117">
        <v>0</v>
      </c>
      <c r="BR63" s="117">
        <v>0</v>
      </c>
      <c r="BS63" s="117">
        <v>0</v>
      </c>
      <c r="BT63" s="117">
        <v>0</v>
      </c>
      <c r="BU63" s="117">
        <v>0</v>
      </c>
      <c r="BV63" s="118">
        <v>0</v>
      </c>
      <c r="BW63" s="117">
        <v>0</v>
      </c>
      <c r="BX63" s="117">
        <v>0</v>
      </c>
      <c r="BY63" s="117">
        <v>0</v>
      </c>
      <c r="BZ63" s="118">
        <v>0</v>
      </c>
      <c r="CA63" s="117">
        <v>0</v>
      </c>
      <c r="CB63" s="117">
        <v>0</v>
      </c>
      <c r="CC63" s="117">
        <v>0</v>
      </c>
      <c r="CD63" s="118">
        <v>0</v>
      </c>
      <c r="CE63" s="118">
        <v>0</v>
      </c>
      <c r="CF63" s="117">
        <v>0</v>
      </c>
      <c r="CG63" s="118">
        <v>0</v>
      </c>
      <c r="CH63" s="118">
        <v>0</v>
      </c>
      <c r="CI63" s="118">
        <v>0</v>
      </c>
      <c r="CJ63" s="117">
        <v>0</v>
      </c>
      <c r="CK63" s="119">
        <v>0</v>
      </c>
    </row>
    <row r="64" spans="2:89" s="12" customFormat="1" ht="15.75" x14ac:dyDescent="0.25">
      <c r="B64" s="16" t="s">
        <v>97</v>
      </c>
      <c r="C64" s="1">
        <f>INDEX(Input_Cases!$B:$C,MATCH('D1T Male Homo'!$B64,Input_Cases!$B:$B,0),2)</f>
        <v>0</v>
      </c>
      <c r="E64" s="50"/>
      <c r="F64" s="7"/>
      <c r="G64" s="205"/>
      <c r="H64" s="7" t="s">
        <v>61</v>
      </c>
      <c r="I64" s="22">
        <f t="shared" si="4"/>
        <v>0</v>
      </c>
      <c r="J64" s="23">
        <v>0</v>
      </c>
      <c r="L64" s="7" t="str">
        <f t="shared" si="5"/>
        <v/>
      </c>
      <c r="M64" s="7" t="str">
        <f t="shared" si="3"/>
        <v>X</v>
      </c>
      <c r="N64" s="12">
        <v>0</v>
      </c>
      <c r="O64" s="128"/>
      <c r="P64" s="117">
        <v>0</v>
      </c>
      <c r="Q64" s="117">
        <v>0</v>
      </c>
      <c r="R64" s="117">
        <v>0</v>
      </c>
      <c r="S64" s="117">
        <v>0</v>
      </c>
      <c r="T64" s="117">
        <v>0</v>
      </c>
      <c r="U64" s="117">
        <v>0</v>
      </c>
      <c r="V64" s="117">
        <v>0</v>
      </c>
      <c r="W64" s="117">
        <v>0</v>
      </c>
      <c r="X64" s="117">
        <v>0</v>
      </c>
      <c r="Y64" s="118">
        <v>0</v>
      </c>
      <c r="Z64" s="117">
        <v>0</v>
      </c>
      <c r="AA64" s="118">
        <v>0</v>
      </c>
      <c r="AB64" s="117">
        <v>0</v>
      </c>
      <c r="AC64" s="118">
        <v>0</v>
      </c>
      <c r="AD64" s="118">
        <v>0</v>
      </c>
      <c r="AE64" s="117">
        <v>0</v>
      </c>
      <c r="AF64" s="118">
        <v>0</v>
      </c>
      <c r="AG64" s="118">
        <v>0</v>
      </c>
      <c r="AH64" s="118">
        <v>0</v>
      </c>
      <c r="AI64" s="118">
        <v>0</v>
      </c>
      <c r="AJ64" s="117">
        <v>0</v>
      </c>
      <c r="AK64" s="117">
        <v>0</v>
      </c>
      <c r="AL64" s="117">
        <v>0</v>
      </c>
      <c r="AM64" s="117">
        <v>0</v>
      </c>
      <c r="AN64" s="117">
        <v>0</v>
      </c>
      <c r="AO64" s="117">
        <v>0</v>
      </c>
      <c r="AP64" s="118">
        <v>0</v>
      </c>
      <c r="AQ64" s="118">
        <v>0</v>
      </c>
      <c r="AR64" s="118">
        <v>0</v>
      </c>
      <c r="AS64" s="118">
        <v>0</v>
      </c>
      <c r="AT64" s="118">
        <v>0</v>
      </c>
      <c r="AU64" s="117">
        <v>0</v>
      </c>
      <c r="AV64" s="117">
        <v>0</v>
      </c>
      <c r="AW64" s="117">
        <v>0</v>
      </c>
      <c r="AX64" s="118">
        <v>0</v>
      </c>
      <c r="AY64" s="118">
        <v>0</v>
      </c>
      <c r="AZ64" s="118">
        <v>0</v>
      </c>
      <c r="BA64" s="118">
        <v>0</v>
      </c>
      <c r="BB64" s="118">
        <v>0</v>
      </c>
      <c r="BC64" s="118">
        <v>0</v>
      </c>
      <c r="BD64" s="118">
        <v>0</v>
      </c>
      <c r="BE64" s="118">
        <v>0</v>
      </c>
      <c r="BF64" s="118">
        <v>0</v>
      </c>
      <c r="BG64" s="118">
        <v>0</v>
      </c>
      <c r="BH64" s="118">
        <v>0</v>
      </c>
      <c r="BI64" s="118">
        <v>0</v>
      </c>
      <c r="BJ64" s="118">
        <v>0</v>
      </c>
      <c r="BK64" s="118">
        <v>0</v>
      </c>
      <c r="BL64" s="118">
        <v>0</v>
      </c>
      <c r="BM64" s="118">
        <v>0</v>
      </c>
      <c r="BN64" s="117">
        <v>0</v>
      </c>
      <c r="BO64" s="117">
        <v>0</v>
      </c>
      <c r="BP64" s="117">
        <v>0</v>
      </c>
      <c r="BQ64" s="117">
        <v>0</v>
      </c>
      <c r="BR64" s="117">
        <v>0</v>
      </c>
      <c r="BS64" s="117">
        <v>0</v>
      </c>
      <c r="BT64" s="117">
        <v>0</v>
      </c>
      <c r="BU64" s="117">
        <v>0</v>
      </c>
      <c r="BV64" s="118">
        <v>0</v>
      </c>
      <c r="BW64" s="117">
        <v>0</v>
      </c>
      <c r="BX64" s="117">
        <v>0</v>
      </c>
      <c r="BY64" s="117">
        <v>0</v>
      </c>
      <c r="BZ64" s="118">
        <v>0</v>
      </c>
      <c r="CA64" s="117">
        <v>0</v>
      </c>
      <c r="CB64" s="117">
        <v>0</v>
      </c>
      <c r="CC64" s="117">
        <v>0</v>
      </c>
      <c r="CD64" s="118">
        <v>0</v>
      </c>
      <c r="CE64" s="118">
        <v>0</v>
      </c>
      <c r="CF64" s="117">
        <v>0</v>
      </c>
      <c r="CG64" s="118">
        <v>0</v>
      </c>
      <c r="CH64" s="118">
        <v>0</v>
      </c>
      <c r="CI64" s="118">
        <v>0</v>
      </c>
      <c r="CJ64" s="117">
        <v>0</v>
      </c>
      <c r="CK64" s="119">
        <v>0</v>
      </c>
    </row>
    <row r="65" spans="2:89" s="12" customFormat="1" ht="15.75" x14ac:dyDescent="0.25">
      <c r="B65" s="16" t="s">
        <v>98</v>
      </c>
      <c r="C65" s="1">
        <f>INDEX(Input_Cases!$B:$C,MATCH('D1T Male Homo'!$B65,Input_Cases!$B:$B,0),2)</f>
        <v>0</v>
      </c>
      <c r="E65" s="50"/>
      <c r="F65" s="7"/>
      <c r="G65" s="205"/>
      <c r="H65" s="7" t="s">
        <v>189</v>
      </c>
      <c r="I65" s="22">
        <f t="shared" si="4"/>
        <v>0</v>
      </c>
      <c r="J65" s="23">
        <v>0</v>
      </c>
      <c r="L65" s="7" t="str">
        <f t="shared" si="5"/>
        <v/>
      </c>
      <c r="M65" s="7" t="str">
        <f t="shared" si="3"/>
        <v>X</v>
      </c>
      <c r="N65" s="12">
        <v>0</v>
      </c>
      <c r="O65" s="128"/>
      <c r="P65" s="117">
        <v>0</v>
      </c>
      <c r="Q65" s="117">
        <v>0</v>
      </c>
      <c r="R65" s="117">
        <v>0</v>
      </c>
      <c r="S65" s="117">
        <v>0</v>
      </c>
      <c r="T65" s="117">
        <v>0</v>
      </c>
      <c r="U65" s="117">
        <v>0</v>
      </c>
      <c r="V65" s="117">
        <v>0</v>
      </c>
      <c r="W65" s="117">
        <v>0</v>
      </c>
      <c r="X65" s="117">
        <v>0</v>
      </c>
      <c r="Y65" s="118">
        <v>0</v>
      </c>
      <c r="Z65" s="117">
        <v>0</v>
      </c>
      <c r="AA65" s="118">
        <v>0</v>
      </c>
      <c r="AB65" s="117">
        <v>0</v>
      </c>
      <c r="AC65" s="118">
        <v>0</v>
      </c>
      <c r="AD65" s="118">
        <v>0</v>
      </c>
      <c r="AE65" s="117">
        <v>0</v>
      </c>
      <c r="AF65" s="118">
        <v>0</v>
      </c>
      <c r="AG65" s="118">
        <v>0</v>
      </c>
      <c r="AH65" s="118">
        <v>0</v>
      </c>
      <c r="AI65" s="118">
        <v>0</v>
      </c>
      <c r="AJ65" s="117">
        <v>0</v>
      </c>
      <c r="AK65" s="117">
        <v>0</v>
      </c>
      <c r="AL65" s="117">
        <v>0</v>
      </c>
      <c r="AM65" s="117">
        <v>0</v>
      </c>
      <c r="AN65" s="117">
        <v>0</v>
      </c>
      <c r="AO65" s="117">
        <v>0</v>
      </c>
      <c r="AP65" s="118">
        <v>0</v>
      </c>
      <c r="AQ65" s="118">
        <v>0</v>
      </c>
      <c r="AR65" s="118">
        <v>0</v>
      </c>
      <c r="AS65" s="118">
        <v>0</v>
      </c>
      <c r="AT65" s="118">
        <v>0</v>
      </c>
      <c r="AU65" s="117">
        <v>0</v>
      </c>
      <c r="AV65" s="117">
        <v>0</v>
      </c>
      <c r="AW65" s="117">
        <v>0</v>
      </c>
      <c r="AX65" s="118">
        <v>0</v>
      </c>
      <c r="AY65" s="118">
        <v>0</v>
      </c>
      <c r="AZ65" s="118">
        <v>0</v>
      </c>
      <c r="BA65" s="118">
        <v>0</v>
      </c>
      <c r="BB65" s="118">
        <v>0</v>
      </c>
      <c r="BC65" s="118">
        <v>0</v>
      </c>
      <c r="BD65" s="118">
        <v>0</v>
      </c>
      <c r="BE65" s="118">
        <v>0</v>
      </c>
      <c r="BF65" s="118">
        <v>0</v>
      </c>
      <c r="BG65" s="118">
        <v>0</v>
      </c>
      <c r="BH65" s="118">
        <v>0</v>
      </c>
      <c r="BI65" s="118">
        <v>0</v>
      </c>
      <c r="BJ65" s="118">
        <v>0</v>
      </c>
      <c r="BK65" s="118">
        <v>0</v>
      </c>
      <c r="BL65" s="118">
        <v>0</v>
      </c>
      <c r="BM65" s="118">
        <v>0</v>
      </c>
      <c r="BN65" s="117">
        <v>0</v>
      </c>
      <c r="BO65" s="117">
        <v>0</v>
      </c>
      <c r="BP65" s="117">
        <v>0</v>
      </c>
      <c r="BQ65" s="117">
        <v>0</v>
      </c>
      <c r="BR65" s="117">
        <v>0</v>
      </c>
      <c r="BS65" s="117">
        <v>0</v>
      </c>
      <c r="BT65" s="117">
        <v>0</v>
      </c>
      <c r="BU65" s="117">
        <v>0</v>
      </c>
      <c r="BV65" s="118">
        <v>0</v>
      </c>
      <c r="BW65" s="117">
        <v>0</v>
      </c>
      <c r="BX65" s="117">
        <v>0</v>
      </c>
      <c r="BY65" s="117">
        <v>0</v>
      </c>
      <c r="BZ65" s="118">
        <v>0</v>
      </c>
      <c r="CA65" s="117">
        <v>0</v>
      </c>
      <c r="CB65" s="117">
        <v>0</v>
      </c>
      <c r="CC65" s="117">
        <v>0</v>
      </c>
      <c r="CD65" s="118">
        <v>0</v>
      </c>
      <c r="CE65" s="118">
        <v>0</v>
      </c>
      <c r="CF65" s="117">
        <v>0</v>
      </c>
      <c r="CG65" s="118">
        <v>0</v>
      </c>
      <c r="CH65" s="118">
        <v>0</v>
      </c>
      <c r="CI65" s="118">
        <v>0</v>
      </c>
      <c r="CJ65" s="117">
        <v>0</v>
      </c>
      <c r="CK65" s="119">
        <v>0</v>
      </c>
    </row>
    <row r="66" spans="2:89" s="12" customFormat="1" ht="15.75" x14ac:dyDescent="0.25">
      <c r="B66" s="16" t="s">
        <v>134</v>
      </c>
      <c r="C66" s="1">
        <f>INDEX(Input_Cases!$B:$C,MATCH('D1T Male Homo'!$B66,Input_Cases!$B:$B,0),2)</f>
        <v>0</v>
      </c>
      <c r="E66" s="50"/>
      <c r="F66" s="7"/>
      <c r="G66" s="205"/>
      <c r="H66" s="12" t="s">
        <v>109</v>
      </c>
      <c r="I66" s="22">
        <f t="shared" si="4"/>
        <v>0</v>
      </c>
      <c r="J66" s="23">
        <v>0</v>
      </c>
      <c r="L66" s="7" t="str">
        <f t="shared" si="5"/>
        <v/>
      </c>
      <c r="M66" s="7" t="str">
        <f t="shared" si="3"/>
        <v>X</v>
      </c>
      <c r="N66" s="12">
        <v>0</v>
      </c>
      <c r="O66" s="128"/>
      <c r="P66" s="117">
        <v>0</v>
      </c>
      <c r="Q66" s="117">
        <v>0</v>
      </c>
      <c r="R66" s="117">
        <v>0</v>
      </c>
      <c r="S66" s="117">
        <v>0</v>
      </c>
      <c r="T66" s="117">
        <v>0</v>
      </c>
      <c r="U66" s="117">
        <v>0</v>
      </c>
      <c r="V66" s="117">
        <v>0</v>
      </c>
      <c r="W66" s="117">
        <v>0</v>
      </c>
      <c r="X66" s="117">
        <v>0</v>
      </c>
      <c r="Y66" s="118">
        <v>0</v>
      </c>
      <c r="Z66" s="117">
        <v>0</v>
      </c>
      <c r="AA66" s="118">
        <v>0</v>
      </c>
      <c r="AB66" s="117">
        <v>0</v>
      </c>
      <c r="AC66" s="118">
        <v>0</v>
      </c>
      <c r="AD66" s="118">
        <v>0</v>
      </c>
      <c r="AE66" s="117">
        <v>0</v>
      </c>
      <c r="AF66" s="118">
        <v>0</v>
      </c>
      <c r="AG66" s="118">
        <v>0</v>
      </c>
      <c r="AH66" s="118">
        <v>0</v>
      </c>
      <c r="AI66" s="118">
        <v>0</v>
      </c>
      <c r="AJ66" s="117">
        <v>0</v>
      </c>
      <c r="AK66" s="117">
        <v>0</v>
      </c>
      <c r="AL66" s="117">
        <v>0</v>
      </c>
      <c r="AM66" s="117">
        <v>0</v>
      </c>
      <c r="AN66" s="117">
        <v>0</v>
      </c>
      <c r="AO66" s="117">
        <v>0</v>
      </c>
      <c r="AP66" s="118">
        <v>0</v>
      </c>
      <c r="AQ66" s="118">
        <v>0</v>
      </c>
      <c r="AR66" s="118">
        <v>0</v>
      </c>
      <c r="AS66" s="118">
        <v>0</v>
      </c>
      <c r="AT66" s="118">
        <v>0</v>
      </c>
      <c r="AU66" s="117">
        <v>0</v>
      </c>
      <c r="AV66" s="117">
        <v>0</v>
      </c>
      <c r="AW66" s="117">
        <v>0</v>
      </c>
      <c r="AX66" s="118">
        <v>0</v>
      </c>
      <c r="AY66" s="118">
        <v>0</v>
      </c>
      <c r="AZ66" s="118">
        <v>0</v>
      </c>
      <c r="BA66" s="118">
        <v>0</v>
      </c>
      <c r="BB66" s="118">
        <v>0</v>
      </c>
      <c r="BC66" s="118">
        <v>0</v>
      </c>
      <c r="BD66" s="118">
        <v>0</v>
      </c>
      <c r="BE66" s="118">
        <v>0</v>
      </c>
      <c r="BF66" s="118">
        <v>0</v>
      </c>
      <c r="BG66" s="118">
        <v>0</v>
      </c>
      <c r="BH66" s="118">
        <v>0</v>
      </c>
      <c r="BI66" s="118">
        <v>0</v>
      </c>
      <c r="BJ66" s="118">
        <v>0</v>
      </c>
      <c r="BK66" s="118">
        <v>0</v>
      </c>
      <c r="BL66" s="118">
        <v>0</v>
      </c>
      <c r="BM66" s="118">
        <v>0</v>
      </c>
      <c r="BN66" s="117">
        <v>0</v>
      </c>
      <c r="BO66" s="117">
        <v>0</v>
      </c>
      <c r="BP66" s="117">
        <v>0</v>
      </c>
      <c r="BQ66" s="117">
        <v>0</v>
      </c>
      <c r="BR66" s="117">
        <v>0</v>
      </c>
      <c r="BS66" s="117">
        <v>0</v>
      </c>
      <c r="BT66" s="117">
        <v>0</v>
      </c>
      <c r="BU66" s="117">
        <v>0</v>
      </c>
      <c r="BV66" s="118">
        <v>0</v>
      </c>
      <c r="BW66" s="117">
        <v>0</v>
      </c>
      <c r="BX66" s="117">
        <v>0</v>
      </c>
      <c r="BY66" s="117">
        <v>0</v>
      </c>
      <c r="BZ66" s="118">
        <v>0</v>
      </c>
      <c r="CA66" s="117">
        <v>0</v>
      </c>
      <c r="CB66" s="117">
        <v>0</v>
      </c>
      <c r="CC66" s="117">
        <v>0</v>
      </c>
      <c r="CD66" s="118">
        <v>0</v>
      </c>
      <c r="CE66" s="118">
        <v>0</v>
      </c>
      <c r="CF66" s="117">
        <v>0</v>
      </c>
      <c r="CG66" s="118">
        <v>0</v>
      </c>
      <c r="CH66" s="118">
        <v>0</v>
      </c>
      <c r="CI66" s="118">
        <v>0</v>
      </c>
      <c r="CJ66" s="117">
        <v>0</v>
      </c>
      <c r="CK66" s="119">
        <v>0</v>
      </c>
    </row>
    <row r="67" spans="2:89" s="12" customFormat="1" ht="15.75" x14ac:dyDescent="0.25">
      <c r="B67" s="16" t="s">
        <v>99</v>
      </c>
      <c r="C67" s="1">
        <f>INDEX(Input_Cases!$B:$C,MATCH('D1T Male Homo'!$B67,Input_Cases!$B:$B,0),2)</f>
        <v>0</v>
      </c>
      <c r="E67" s="50"/>
      <c r="F67" s="7"/>
      <c r="G67" s="205"/>
      <c r="H67" s="7" t="s">
        <v>63</v>
      </c>
      <c r="I67" s="22">
        <f t="shared" si="4"/>
        <v>0</v>
      </c>
      <c r="J67" s="23">
        <v>1.9031739678558599</v>
      </c>
      <c r="L67" s="7" t="str">
        <f t="shared" si="5"/>
        <v>X</v>
      </c>
      <c r="M67" s="7" t="str">
        <f t="shared" si="3"/>
        <v>X</v>
      </c>
      <c r="N67" s="12" t="str">
        <v>Sch</v>
      </c>
      <c r="O67" s="128" t="s">
        <v>63</v>
      </c>
      <c r="P67" s="118">
        <v>2.3205926262556201E-4</v>
      </c>
      <c r="Q67" s="118">
        <v>7.8350536342544695E-4</v>
      </c>
      <c r="R67" s="118">
        <v>4.7669151013648601E-4</v>
      </c>
      <c r="S67" s="118">
        <v>-4.0625883076957499E-4</v>
      </c>
      <c r="T67" s="118">
        <v>1.23029514518811E-4</v>
      </c>
      <c r="U67" s="118">
        <v>1.20771203919338E-3</v>
      </c>
      <c r="V67" s="117">
        <v>4.0445649019880104E-6</v>
      </c>
      <c r="W67" s="118">
        <v>2.25133445917576E-4</v>
      </c>
      <c r="X67" s="117">
        <v>4.6807351628002798E-5</v>
      </c>
      <c r="Y67" s="118">
        <v>-1.5057983169600999E-3</v>
      </c>
      <c r="Z67" s="118">
        <v>8.1467059383593201E-4</v>
      </c>
      <c r="AA67" s="117">
        <v>1.07852415160205E-5</v>
      </c>
      <c r="AB67" s="118">
        <v>7.3919809459131801E-4</v>
      </c>
      <c r="AC67" s="118">
        <v>-1.3198724751114599E-4</v>
      </c>
      <c r="AD67" s="118">
        <v>-4.60814281326133E-4</v>
      </c>
      <c r="AE67" s="118">
        <v>2.7285353553015699E-4</v>
      </c>
      <c r="AF67" s="118">
        <v>-3.01123989599824E-4</v>
      </c>
      <c r="AG67" s="118">
        <v>-1.27514913291361E-3</v>
      </c>
      <c r="AH67" s="118">
        <v>5.5142258214940505E-4</v>
      </c>
      <c r="AI67" s="118">
        <v>3.3527326909531702E-4</v>
      </c>
      <c r="AJ67" s="118">
        <v>-3.3161757682252099E-4</v>
      </c>
      <c r="AK67" s="118">
        <v>4.7422890888411298E-4</v>
      </c>
      <c r="AL67" s="117">
        <v>8.24104363976832E-5</v>
      </c>
      <c r="AM67" s="117">
        <v>9.1700680403715804E-6</v>
      </c>
      <c r="AN67" s="117">
        <v>0</v>
      </c>
      <c r="AO67" s="118">
        <v>-2.5789093308308198E-4</v>
      </c>
      <c r="AP67" s="118">
        <v>-1.45091259379633E-2</v>
      </c>
      <c r="AQ67" s="118">
        <v>0</v>
      </c>
      <c r="AR67" s="118">
        <v>0</v>
      </c>
      <c r="AS67" s="118">
        <v>0</v>
      </c>
      <c r="AT67" s="118">
        <v>0</v>
      </c>
      <c r="AU67" s="118">
        <v>3.7330780401989001E-3</v>
      </c>
      <c r="AV67" s="118">
        <v>1.93677444221215E-3</v>
      </c>
      <c r="AW67" s="118">
        <v>0</v>
      </c>
      <c r="AX67" s="118">
        <v>2.3109026963281701E-3</v>
      </c>
      <c r="AY67" s="117">
        <v>3.7807315428655898E-5</v>
      </c>
      <c r="AZ67" s="117">
        <v>0</v>
      </c>
      <c r="BA67" s="117">
        <v>3.7347893467558998E-5</v>
      </c>
      <c r="BB67" s="118">
        <v>7.9658468353979196E-3</v>
      </c>
      <c r="BC67" s="118">
        <v>0</v>
      </c>
      <c r="BD67" s="118">
        <v>0</v>
      </c>
      <c r="BE67" s="118">
        <v>0</v>
      </c>
      <c r="BF67" s="118">
        <v>2.3993288596287299E-4</v>
      </c>
      <c r="BG67" s="118">
        <v>0</v>
      </c>
      <c r="BH67" s="118">
        <v>0</v>
      </c>
      <c r="BI67" s="118">
        <v>0</v>
      </c>
      <c r="BJ67" s="118">
        <v>0</v>
      </c>
      <c r="BK67" s="118">
        <v>0.177735390190774</v>
      </c>
      <c r="BL67" s="118">
        <v>0</v>
      </c>
      <c r="BM67" s="118">
        <v>0</v>
      </c>
      <c r="BN67" s="118">
        <v>-1.5129228675005399E-4</v>
      </c>
      <c r="BO67" s="118">
        <v>2.34487485549635E-4</v>
      </c>
      <c r="BP67" s="117">
        <v>-8.6403922686296202E-5</v>
      </c>
      <c r="BQ67" s="117">
        <v>-3.4679265634389098E-6</v>
      </c>
      <c r="BR67" s="118">
        <v>-2.9929503713546301E-3</v>
      </c>
      <c r="BS67" s="117">
        <v>-9.9168790955151493E-6</v>
      </c>
      <c r="BT67" s="117">
        <v>-4.8126911660333298E-5</v>
      </c>
      <c r="BU67" s="118">
        <v>2.56962997469586E-3</v>
      </c>
      <c r="BV67" s="118">
        <v>3.4120376130344698E-4</v>
      </c>
      <c r="BW67" s="118">
        <v>-3.6167439107404297E-4</v>
      </c>
      <c r="BX67" s="118">
        <v>1.2918072285322301E-3</v>
      </c>
      <c r="BY67" s="118">
        <v>-1.0795065492428899E-3</v>
      </c>
      <c r="BZ67" s="118">
        <v>-1.1661886190555001E-3</v>
      </c>
      <c r="CA67" s="118">
        <v>-4.9808568658524298E-4</v>
      </c>
      <c r="CB67" s="118">
        <v>2.4338354787651801E-4</v>
      </c>
      <c r="CC67" s="117">
        <v>1.3779370653244699E-5</v>
      </c>
      <c r="CD67" s="118">
        <v>-8.6131578527588802E-4</v>
      </c>
      <c r="CE67" s="118">
        <v>-2.0471966727421899E-3</v>
      </c>
      <c r="CF67" s="117">
        <v>3.4959188117016202E-5</v>
      </c>
      <c r="CG67" s="118">
        <v>1.07569826482875E-3</v>
      </c>
      <c r="CH67" s="118">
        <v>-4.1526202091837798E-3</v>
      </c>
      <c r="CI67" s="118">
        <v>5.3331529553897897E-3</v>
      </c>
      <c r="CJ67" s="118">
        <v>-2.95416330333928E-3</v>
      </c>
      <c r="CK67" s="119">
        <v>-1.2627378120355201E-3</v>
      </c>
    </row>
    <row r="68" spans="2:89" s="12" customFormat="1" ht="15.75" x14ac:dyDescent="0.25">
      <c r="B68" s="16" t="s">
        <v>100</v>
      </c>
      <c r="C68" s="1">
        <f>INDEX(Input_Cases!$B:$C,MATCH('D1T Male Homo'!$B68,Input_Cases!$B:$B,0),2)</f>
        <v>0</v>
      </c>
      <c r="E68" s="50"/>
      <c r="F68" s="7"/>
      <c r="G68" s="205"/>
      <c r="H68" s="7" t="s">
        <v>64</v>
      </c>
      <c r="I68" s="22">
        <f>C68</f>
        <v>0</v>
      </c>
      <c r="J68" s="23">
        <v>0</v>
      </c>
      <c r="L68" s="7" t="str">
        <f t="shared" si="5"/>
        <v/>
      </c>
      <c r="M68" s="7" t="str">
        <f t="shared" si="3"/>
        <v>X</v>
      </c>
      <c r="N68" s="12">
        <v>0</v>
      </c>
      <c r="O68" s="128"/>
      <c r="P68" s="118">
        <v>0</v>
      </c>
      <c r="Q68" s="118">
        <v>0</v>
      </c>
      <c r="R68" s="118">
        <v>0</v>
      </c>
      <c r="S68" s="118">
        <v>0</v>
      </c>
      <c r="T68" s="118">
        <v>0</v>
      </c>
      <c r="U68" s="118">
        <v>0</v>
      </c>
      <c r="V68" s="117">
        <v>0</v>
      </c>
      <c r="W68" s="118">
        <v>0</v>
      </c>
      <c r="X68" s="117">
        <v>0</v>
      </c>
      <c r="Y68" s="118">
        <v>0</v>
      </c>
      <c r="Z68" s="118">
        <v>0</v>
      </c>
      <c r="AA68" s="117">
        <v>0</v>
      </c>
      <c r="AB68" s="118">
        <v>0</v>
      </c>
      <c r="AC68" s="118">
        <v>0</v>
      </c>
      <c r="AD68" s="118">
        <v>0</v>
      </c>
      <c r="AE68" s="118">
        <v>0</v>
      </c>
      <c r="AF68" s="118">
        <v>0</v>
      </c>
      <c r="AG68" s="118">
        <v>0</v>
      </c>
      <c r="AH68" s="118">
        <v>0</v>
      </c>
      <c r="AI68" s="118">
        <v>0</v>
      </c>
      <c r="AJ68" s="118">
        <v>0</v>
      </c>
      <c r="AK68" s="118">
        <v>0</v>
      </c>
      <c r="AL68" s="117">
        <v>0</v>
      </c>
      <c r="AM68" s="117">
        <v>0</v>
      </c>
      <c r="AN68" s="117">
        <v>0</v>
      </c>
      <c r="AO68" s="118">
        <v>0</v>
      </c>
      <c r="AP68" s="118">
        <v>0</v>
      </c>
      <c r="AQ68" s="118">
        <v>0</v>
      </c>
      <c r="AR68" s="118">
        <v>0</v>
      </c>
      <c r="AS68" s="118">
        <v>0</v>
      </c>
      <c r="AT68" s="118">
        <v>0</v>
      </c>
      <c r="AU68" s="118">
        <v>0</v>
      </c>
      <c r="AV68" s="118">
        <v>0</v>
      </c>
      <c r="AW68" s="118">
        <v>0</v>
      </c>
      <c r="AX68" s="118">
        <v>0</v>
      </c>
      <c r="AY68" s="117">
        <v>0</v>
      </c>
      <c r="AZ68" s="117">
        <v>0</v>
      </c>
      <c r="BA68" s="117">
        <v>0</v>
      </c>
      <c r="BB68" s="118">
        <v>0</v>
      </c>
      <c r="BC68" s="118">
        <v>0</v>
      </c>
      <c r="BD68" s="118">
        <v>0</v>
      </c>
      <c r="BE68" s="118">
        <v>0</v>
      </c>
      <c r="BF68" s="118">
        <v>0</v>
      </c>
      <c r="BG68" s="118">
        <v>0</v>
      </c>
      <c r="BH68" s="118">
        <v>0</v>
      </c>
      <c r="BI68" s="118">
        <v>0</v>
      </c>
      <c r="BJ68" s="118">
        <v>0</v>
      </c>
      <c r="BK68" s="118">
        <v>0</v>
      </c>
      <c r="BL68" s="118">
        <v>0</v>
      </c>
      <c r="BM68" s="118">
        <v>0</v>
      </c>
      <c r="BN68" s="118">
        <v>0</v>
      </c>
      <c r="BO68" s="118">
        <v>0</v>
      </c>
      <c r="BP68" s="117">
        <v>0</v>
      </c>
      <c r="BQ68" s="117">
        <v>0</v>
      </c>
      <c r="BR68" s="118">
        <v>0</v>
      </c>
      <c r="BS68" s="117">
        <v>0</v>
      </c>
      <c r="BT68" s="117">
        <v>0</v>
      </c>
      <c r="BU68" s="118">
        <v>0</v>
      </c>
      <c r="BV68" s="118">
        <v>0</v>
      </c>
      <c r="BW68" s="118">
        <v>0</v>
      </c>
      <c r="BX68" s="118">
        <v>0</v>
      </c>
      <c r="BY68" s="118">
        <v>0</v>
      </c>
      <c r="BZ68" s="118">
        <v>0</v>
      </c>
      <c r="CA68" s="118">
        <v>0</v>
      </c>
      <c r="CB68" s="118">
        <v>0</v>
      </c>
      <c r="CC68" s="117">
        <v>0</v>
      </c>
      <c r="CD68" s="118">
        <v>0</v>
      </c>
      <c r="CE68" s="118">
        <v>0</v>
      </c>
      <c r="CF68" s="117">
        <v>0</v>
      </c>
      <c r="CG68" s="118">
        <v>0</v>
      </c>
      <c r="CH68" s="118">
        <v>0</v>
      </c>
      <c r="CI68" s="118">
        <v>0</v>
      </c>
      <c r="CJ68" s="118">
        <v>0</v>
      </c>
      <c r="CK68" s="119">
        <v>0</v>
      </c>
    </row>
    <row r="69" spans="2:89" s="12" customFormat="1" ht="15.75" x14ac:dyDescent="0.25">
      <c r="B69" s="16" t="s">
        <v>169</v>
      </c>
      <c r="C69" s="1">
        <f>INDEX(Input_Cases!$B:$C,MATCH('D1T Male Homo'!$B69,Input_Cases!$B:$B,0),2)</f>
        <v>0</v>
      </c>
      <c r="E69" s="50"/>
      <c r="F69" s="7"/>
      <c r="G69" s="205"/>
      <c r="H69" s="12" t="s">
        <v>168</v>
      </c>
      <c r="I69" s="22">
        <f>C69</f>
        <v>0</v>
      </c>
      <c r="J69" s="23">
        <v>0</v>
      </c>
      <c r="L69" s="7" t="str">
        <f t="shared" si="5"/>
        <v/>
      </c>
      <c r="M69" s="7" t="str">
        <f t="shared" si="3"/>
        <v>X</v>
      </c>
      <c r="N69" s="12">
        <v>0</v>
      </c>
      <c r="O69" s="128"/>
      <c r="P69" s="118">
        <v>0</v>
      </c>
      <c r="Q69" s="118">
        <v>0</v>
      </c>
      <c r="R69" s="118">
        <v>0</v>
      </c>
      <c r="S69" s="118">
        <v>0</v>
      </c>
      <c r="T69" s="118">
        <v>0</v>
      </c>
      <c r="U69" s="118">
        <v>0</v>
      </c>
      <c r="V69" s="117">
        <v>0</v>
      </c>
      <c r="W69" s="118">
        <v>0</v>
      </c>
      <c r="X69" s="117">
        <v>0</v>
      </c>
      <c r="Y69" s="118">
        <v>0</v>
      </c>
      <c r="Z69" s="118">
        <v>0</v>
      </c>
      <c r="AA69" s="117">
        <v>0</v>
      </c>
      <c r="AB69" s="118">
        <v>0</v>
      </c>
      <c r="AC69" s="118">
        <v>0</v>
      </c>
      <c r="AD69" s="118">
        <v>0</v>
      </c>
      <c r="AE69" s="118">
        <v>0</v>
      </c>
      <c r="AF69" s="118">
        <v>0</v>
      </c>
      <c r="AG69" s="118">
        <v>0</v>
      </c>
      <c r="AH69" s="118">
        <v>0</v>
      </c>
      <c r="AI69" s="118">
        <v>0</v>
      </c>
      <c r="AJ69" s="118">
        <v>0</v>
      </c>
      <c r="AK69" s="118">
        <v>0</v>
      </c>
      <c r="AL69" s="117">
        <v>0</v>
      </c>
      <c r="AM69" s="117">
        <v>0</v>
      </c>
      <c r="AN69" s="117">
        <v>0</v>
      </c>
      <c r="AO69" s="118">
        <v>0</v>
      </c>
      <c r="AP69" s="118">
        <v>0</v>
      </c>
      <c r="AQ69" s="118">
        <v>0</v>
      </c>
      <c r="AR69" s="118">
        <v>0</v>
      </c>
      <c r="AS69" s="118">
        <v>0</v>
      </c>
      <c r="AT69" s="118">
        <v>0</v>
      </c>
      <c r="AU69" s="118">
        <v>0</v>
      </c>
      <c r="AV69" s="118">
        <v>0</v>
      </c>
      <c r="AW69" s="118">
        <v>0</v>
      </c>
      <c r="AX69" s="118">
        <v>0</v>
      </c>
      <c r="AY69" s="117">
        <v>0</v>
      </c>
      <c r="AZ69" s="117">
        <v>0</v>
      </c>
      <c r="BA69" s="117">
        <v>0</v>
      </c>
      <c r="BB69" s="118">
        <v>0</v>
      </c>
      <c r="BC69" s="118">
        <v>0</v>
      </c>
      <c r="BD69" s="118">
        <v>0</v>
      </c>
      <c r="BE69" s="118">
        <v>0</v>
      </c>
      <c r="BF69" s="118">
        <v>0</v>
      </c>
      <c r="BG69" s="118">
        <v>0</v>
      </c>
      <c r="BH69" s="118">
        <v>0</v>
      </c>
      <c r="BI69" s="118">
        <v>0</v>
      </c>
      <c r="BJ69" s="118">
        <v>0</v>
      </c>
      <c r="BK69" s="118">
        <v>0</v>
      </c>
      <c r="BL69" s="118">
        <v>0</v>
      </c>
      <c r="BM69" s="118">
        <v>0</v>
      </c>
      <c r="BN69" s="118">
        <v>0</v>
      </c>
      <c r="BO69" s="118">
        <v>0</v>
      </c>
      <c r="BP69" s="117">
        <v>0</v>
      </c>
      <c r="BQ69" s="117">
        <v>0</v>
      </c>
      <c r="BR69" s="118">
        <v>0</v>
      </c>
      <c r="BS69" s="117">
        <v>0</v>
      </c>
      <c r="BT69" s="117">
        <v>0</v>
      </c>
      <c r="BU69" s="118">
        <v>0</v>
      </c>
      <c r="BV69" s="118">
        <v>0</v>
      </c>
      <c r="BW69" s="118">
        <v>0</v>
      </c>
      <c r="BX69" s="118">
        <v>0</v>
      </c>
      <c r="BY69" s="118">
        <v>0</v>
      </c>
      <c r="BZ69" s="118">
        <v>0</v>
      </c>
      <c r="CA69" s="118">
        <v>0</v>
      </c>
      <c r="CB69" s="118">
        <v>0</v>
      </c>
      <c r="CC69" s="117">
        <v>0</v>
      </c>
      <c r="CD69" s="118">
        <v>0</v>
      </c>
      <c r="CE69" s="118">
        <v>0</v>
      </c>
      <c r="CF69" s="117">
        <v>0</v>
      </c>
      <c r="CG69" s="118">
        <v>0</v>
      </c>
      <c r="CH69" s="118">
        <v>0</v>
      </c>
      <c r="CI69" s="118">
        <v>0</v>
      </c>
      <c r="CJ69" s="118">
        <v>0</v>
      </c>
      <c r="CK69" s="119">
        <v>0</v>
      </c>
    </row>
    <row r="70" spans="2:89" s="12" customFormat="1" x14ac:dyDescent="0.25">
      <c r="B70" s="65"/>
      <c r="C70" s="19"/>
      <c r="D70" s="19"/>
      <c r="E70" s="57"/>
      <c r="F70" s="7"/>
      <c r="G70" s="204" t="s">
        <v>298</v>
      </c>
      <c r="H70" s="7" t="s">
        <v>9</v>
      </c>
      <c r="I70" s="22">
        <f>I58*I20</f>
        <v>0</v>
      </c>
      <c r="J70" s="23">
        <v>-1.17933838429784E-2</v>
      </c>
      <c r="L70" s="7" t="str">
        <f t="shared" si="5"/>
        <v>X</v>
      </c>
      <c r="M70" s="7" t="str">
        <f t="shared" si="3"/>
        <v>X</v>
      </c>
      <c r="N70" s="12" t="str">
        <v>age_Hyp</v>
      </c>
      <c r="O70" s="128" t="s">
        <v>9</v>
      </c>
      <c r="P70" s="117">
        <v>-1.0374927786401001E-5</v>
      </c>
      <c r="Q70" s="117">
        <v>-3.2728633763874899E-5</v>
      </c>
      <c r="R70" s="117">
        <v>-7.1507501940245298E-6</v>
      </c>
      <c r="S70" s="117">
        <v>2.8817194425801302E-6</v>
      </c>
      <c r="T70" s="117">
        <v>2.71690114459115E-7</v>
      </c>
      <c r="U70" s="117">
        <v>3.5165474919506299E-6</v>
      </c>
      <c r="V70" s="117">
        <v>7.0661486395317294E-8</v>
      </c>
      <c r="W70" s="117">
        <v>7.96858124988403E-6</v>
      </c>
      <c r="X70" s="117">
        <v>1.50588036490943E-6</v>
      </c>
      <c r="Y70" s="117">
        <v>8.3040576343532298E-6</v>
      </c>
      <c r="Z70" s="117">
        <v>-2.3116888748960401E-6</v>
      </c>
      <c r="AA70" s="117">
        <v>3.5087957146243299E-7</v>
      </c>
      <c r="AB70" s="117">
        <v>4.0179818017234397E-6</v>
      </c>
      <c r="AC70" s="117">
        <v>5.3166012225281602E-6</v>
      </c>
      <c r="AD70" s="117">
        <v>-4.6325791764005102E-7</v>
      </c>
      <c r="AE70" s="117">
        <v>4.4627474577194801E-6</v>
      </c>
      <c r="AF70" s="117">
        <v>1.8157993075001501E-6</v>
      </c>
      <c r="AG70" s="117">
        <v>2.3156329091931601E-6</v>
      </c>
      <c r="AH70" s="117">
        <v>1.24962891461384E-5</v>
      </c>
      <c r="AI70" s="117">
        <v>1.2369997740070599E-5</v>
      </c>
      <c r="AJ70" s="117">
        <v>-9.4017071222421594E-6</v>
      </c>
      <c r="AK70" s="117">
        <v>-1.0928580558548201E-6</v>
      </c>
      <c r="AL70" s="117">
        <v>-5.1142547183286002E-6</v>
      </c>
      <c r="AM70" s="117">
        <v>2.7272213067491598E-7</v>
      </c>
      <c r="AN70" s="117">
        <v>0</v>
      </c>
      <c r="AO70" s="117">
        <v>-5.7822999962968902E-6</v>
      </c>
      <c r="AP70" s="117">
        <v>3.21891815380327E-5</v>
      </c>
      <c r="AQ70" s="117">
        <v>0</v>
      </c>
      <c r="AR70" s="117">
        <v>0</v>
      </c>
      <c r="AS70" s="117">
        <v>0</v>
      </c>
      <c r="AT70" s="117">
        <v>0</v>
      </c>
      <c r="AU70" s="118">
        <v>1.0823745202346E-4</v>
      </c>
      <c r="AV70" s="117">
        <v>2.3955650455004001E-6</v>
      </c>
      <c r="AW70" s="117">
        <v>0</v>
      </c>
      <c r="AX70" s="117">
        <v>-6.8518234910290097E-5</v>
      </c>
      <c r="AY70" s="117">
        <v>5.8089801815968099E-5</v>
      </c>
      <c r="AZ70" s="117">
        <v>0</v>
      </c>
      <c r="BA70" s="117">
        <v>-4.7844222907203503E-6</v>
      </c>
      <c r="BB70" s="118">
        <v>-8.02927928872111E-4</v>
      </c>
      <c r="BC70" s="118">
        <v>0</v>
      </c>
      <c r="BD70" s="118">
        <v>0</v>
      </c>
      <c r="BE70" s="118">
        <v>0</v>
      </c>
      <c r="BF70" s="117">
        <v>-1.24606570155401E-6</v>
      </c>
      <c r="BG70" s="117">
        <v>0</v>
      </c>
      <c r="BH70" s="117">
        <v>0</v>
      </c>
      <c r="BI70" s="117">
        <v>0</v>
      </c>
      <c r="BJ70" s="117">
        <v>0</v>
      </c>
      <c r="BK70" s="118">
        <v>-1.5129228675005399E-4</v>
      </c>
      <c r="BL70" s="118">
        <v>0</v>
      </c>
      <c r="BM70" s="118">
        <v>0</v>
      </c>
      <c r="BN70" s="117">
        <v>1.4018240709675799E-5</v>
      </c>
      <c r="BO70" s="117">
        <v>-3.19099486548232E-7</v>
      </c>
      <c r="BP70" s="117">
        <v>1.2283284041102901E-7</v>
      </c>
      <c r="BQ70" s="117">
        <v>-9.709115774772199E-7</v>
      </c>
      <c r="BR70" s="117">
        <v>2.9817558894650998E-6</v>
      </c>
      <c r="BS70" s="117">
        <v>1.9526274041832001E-7</v>
      </c>
      <c r="BT70" s="117">
        <v>2.98884111406115E-7</v>
      </c>
      <c r="BU70" s="118">
        <v>-1.3245309412773801E-4</v>
      </c>
      <c r="BV70" s="117">
        <v>1.14598945475854E-7</v>
      </c>
      <c r="BW70" s="117">
        <v>-2.5540258088538801E-8</v>
      </c>
      <c r="BX70" s="117">
        <v>-3.6654630311544402E-7</v>
      </c>
      <c r="BY70" s="117">
        <v>4.1274987734436503E-5</v>
      </c>
      <c r="BZ70" s="117">
        <v>1.6795100677241901E-5</v>
      </c>
      <c r="CA70" s="117">
        <v>4.41234856443468E-6</v>
      </c>
      <c r="CB70" s="117">
        <v>-3.80644453428454E-6</v>
      </c>
      <c r="CC70" s="117">
        <v>6.8952406087372697E-6</v>
      </c>
      <c r="CD70" s="117">
        <v>2.7147815751904898E-5</v>
      </c>
      <c r="CE70" s="117">
        <v>1.9344807241968501E-5</v>
      </c>
      <c r="CF70" s="117">
        <v>-1.22499912673917E-5</v>
      </c>
      <c r="CG70" s="117">
        <v>-1.6435712699619001E-5</v>
      </c>
      <c r="CH70" s="118">
        <v>1.9601597502057099E-4</v>
      </c>
      <c r="CI70" s="117">
        <v>-2.28160296823672E-5</v>
      </c>
      <c r="CJ70" s="117">
        <v>4.5718428170595902E-6</v>
      </c>
      <c r="CK70" s="120">
        <v>9.9773370328813901E-5</v>
      </c>
    </row>
    <row r="71" spans="2:89" s="12" customFormat="1" x14ac:dyDescent="0.25">
      <c r="D71" s="92"/>
      <c r="E71" s="7"/>
      <c r="F71" s="7"/>
      <c r="G71" s="205"/>
      <c r="H71" s="7" t="s">
        <v>5</v>
      </c>
      <c r="I71" s="22">
        <f>I20*I46</f>
        <v>0</v>
      </c>
      <c r="J71" s="23">
        <v>-2.1489418595833299E-2</v>
      </c>
      <c r="L71" s="7" t="str">
        <f t="shared" si="5"/>
        <v>X</v>
      </c>
      <c r="M71" s="7" t="str">
        <f t="shared" si="3"/>
        <v>X</v>
      </c>
      <c r="N71" s="12" t="str">
        <v>age_Alc</v>
      </c>
      <c r="O71" s="128" t="s">
        <v>5</v>
      </c>
      <c r="P71" s="117">
        <v>-1.92567715494998E-6</v>
      </c>
      <c r="Q71" s="117">
        <v>2.8663744343513099E-5</v>
      </c>
      <c r="R71" s="117">
        <v>-1.9204092171158599E-6</v>
      </c>
      <c r="S71" s="117">
        <v>4.2494657869342696E-6</v>
      </c>
      <c r="T71" s="117">
        <v>2.3995008770852799E-6</v>
      </c>
      <c r="U71" s="117">
        <v>9.6729388818266492E-6</v>
      </c>
      <c r="V71" s="117">
        <v>-7.8308086149917203E-6</v>
      </c>
      <c r="W71" s="117">
        <v>-7.2758309389506099E-6</v>
      </c>
      <c r="X71" s="117">
        <v>-4.7570480145119402E-6</v>
      </c>
      <c r="Y71" s="117">
        <v>5.3378465773833E-6</v>
      </c>
      <c r="Z71" s="117">
        <v>-7.6162351942278201E-6</v>
      </c>
      <c r="AA71" s="117">
        <v>-6.1928434316826001E-6</v>
      </c>
      <c r="AB71" s="117">
        <v>-4.5718888808253198E-6</v>
      </c>
      <c r="AC71" s="117">
        <v>4.8407181350974599E-6</v>
      </c>
      <c r="AD71" s="117">
        <v>1.06893104611298E-5</v>
      </c>
      <c r="AE71" s="117">
        <v>1.1692958066692901E-5</v>
      </c>
      <c r="AF71" s="117">
        <v>4.5708395646694901E-6</v>
      </c>
      <c r="AG71" s="117">
        <v>1.8658870350852999E-6</v>
      </c>
      <c r="AH71" s="117">
        <v>-1.5757177908684599E-5</v>
      </c>
      <c r="AI71" s="117">
        <v>-1.40740613558787E-5</v>
      </c>
      <c r="AJ71" s="117">
        <v>6.1599732814025103E-6</v>
      </c>
      <c r="AK71" s="117">
        <v>7.8931979872955703E-7</v>
      </c>
      <c r="AL71" s="117">
        <v>1.0276489267743299E-6</v>
      </c>
      <c r="AM71" s="117">
        <v>-1.6326431002530599E-7</v>
      </c>
      <c r="AN71" s="117">
        <v>0</v>
      </c>
      <c r="AO71" s="117">
        <v>-9.8047846461873994E-6</v>
      </c>
      <c r="AP71" s="118">
        <v>-8.7713183490372001E-4</v>
      </c>
      <c r="AQ71" s="118">
        <v>0</v>
      </c>
      <c r="AR71" s="118">
        <v>0</v>
      </c>
      <c r="AS71" s="118">
        <v>0</v>
      </c>
      <c r="AT71" s="118">
        <v>0</v>
      </c>
      <c r="AU71" s="117">
        <v>-2.8826070618248901E-5</v>
      </c>
      <c r="AV71" s="117">
        <v>-3.0682955137877898E-6</v>
      </c>
      <c r="AW71" s="117">
        <v>0</v>
      </c>
      <c r="AX71" s="117">
        <v>-3.0757436129797502E-5</v>
      </c>
      <c r="AY71" s="117">
        <v>-1.16046748732759E-5</v>
      </c>
      <c r="AZ71" s="117">
        <v>0</v>
      </c>
      <c r="BA71" s="117">
        <v>5.3860183194859401E-6</v>
      </c>
      <c r="BB71" s="117">
        <v>6.30134839539845E-5</v>
      </c>
      <c r="BC71" s="117">
        <v>0</v>
      </c>
      <c r="BD71" s="117">
        <v>0</v>
      </c>
      <c r="BE71" s="117">
        <v>0</v>
      </c>
      <c r="BF71" s="117">
        <v>-7.6631641262832896E-6</v>
      </c>
      <c r="BG71" s="117">
        <v>0</v>
      </c>
      <c r="BH71" s="117">
        <v>0</v>
      </c>
      <c r="BI71" s="117">
        <v>0</v>
      </c>
      <c r="BJ71" s="117">
        <v>0</v>
      </c>
      <c r="BK71" s="118">
        <v>2.34487485549635E-4</v>
      </c>
      <c r="BL71" s="118">
        <v>0</v>
      </c>
      <c r="BM71" s="118">
        <v>0</v>
      </c>
      <c r="BN71" s="117">
        <v>-3.19099486548232E-7</v>
      </c>
      <c r="BO71" s="117">
        <v>1.46186372652526E-5</v>
      </c>
      <c r="BP71" s="117">
        <v>3.8513252998661701E-7</v>
      </c>
      <c r="BQ71" s="117">
        <v>1.3717534383286101E-7</v>
      </c>
      <c r="BR71" s="117">
        <v>-3.8182546695146201E-6</v>
      </c>
      <c r="BS71" s="117">
        <v>-5.3025328717716598E-8</v>
      </c>
      <c r="BT71" s="117">
        <v>-4.2185234093767701E-7</v>
      </c>
      <c r="BU71" s="117">
        <v>-7.8769629025075595E-6</v>
      </c>
      <c r="BV71" s="117">
        <v>-1.2288368312279301E-6</v>
      </c>
      <c r="BW71" s="117">
        <v>-5.3027259677992001E-6</v>
      </c>
      <c r="BX71" s="117">
        <v>-1.52308243730134E-5</v>
      </c>
      <c r="BY71" s="117">
        <v>-3.4710461886711703E-5</v>
      </c>
      <c r="BZ71" s="117">
        <v>1.11895319540598E-5</v>
      </c>
      <c r="CA71" s="117">
        <v>2.28418814333021E-5</v>
      </c>
      <c r="CB71" s="117">
        <v>-1.25044077749009E-5</v>
      </c>
      <c r="CC71" s="117">
        <v>6.0947035354403394E-8</v>
      </c>
      <c r="CD71" s="117">
        <v>-2.6726000439002599E-5</v>
      </c>
      <c r="CE71" s="117">
        <v>9.4978906064441495E-7</v>
      </c>
      <c r="CF71" s="117">
        <v>-1.9688919615767099E-6</v>
      </c>
      <c r="CG71" s="117">
        <v>3.9454558208311103E-5</v>
      </c>
      <c r="CH71" s="117">
        <v>2.7933382330863599E-5</v>
      </c>
      <c r="CI71" s="118">
        <v>1.10342927950197E-4</v>
      </c>
      <c r="CJ71" s="117">
        <v>4.1848265510356402E-6</v>
      </c>
      <c r="CK71" s="120">
        <v>-1.52628087353611E-5</v>
      </c>
    </row>
    <row r="72" spans="2:89" s="12" customFormat="1" x14ac:dyDescent="0.25">
      <c r="F72" s="94"/>
      <c r="G72" s="205"/>
      <c r="H72" s="7" t="s">
        <v>1</v>
      </c>
      <c r="I72" s="22">
        <f>I20*I51</f>
        <v>0</v>
      </c>
      <c r="J72" s="23">
        <v>-1.85016869012899E-2</v>
      </c>
      <c r="L72" s="7" t="str">
        <f t="shared" si="5"/>
        <v>X</v>
      </c>
      <c r="M72" s="7" t="str">
        <f t="shared" si="3"/>
        <v>X</v>
      </c>
      <c r="N72" s="12" t="str">
        <v>age_Can</v>
      </c>
      <c r="O72" s="128" t="s">
        <v>1</v>
      </c>
      <c r="P72" s="117">
        <v>-3.0773279017334501E-6</v>
      </c>
      <c r="Q72" s="117">
        <v>-6.3666263142710401E-6</v>
      </c>
      <c r="R72" s="117">
        <v>2.34901041279489E-6</v>
      </c>
      <c r="S72" s="117">
        <v>1.58543064950451E-6</v>
      </c>
      <c r="T72" s="117">
        <v>-2.6281020626830702E-6</v>
      </c>
      <c r="U72" s="117">
        <v>-9.9633139513120599E-6</v>
      </c>
      <c r="V72" s="117">
        <v>-8.5159146270858697E-7</v>
      </c>
      <c r="W72" s="117">
        <v>6.20254642849454E-6</v>
      </c>
      <c r="X72" s="117">
        <v>-1.36519657575552E-6</v>
      </c>
      <c r="Y72" s="117">
        <v>7.1498429764154897E-6</v>
      </c>
      <c r="Z72" s="117">
        <v>8.9287806709772104E-7</v>
      </c>
      <c r="AA72" s="117">
        <v>-2.2534130957310899E-6</v>
      </c>
      <c r="AB72" s="117">
        <v>-4.9641639874461703E-7</v>
      </c>
      <c r="AC72" s="117">
        <v>2.6788297103906398E-6</v>
      </c>
      <c r="AD72" s="117">
        <v>-5.7271151161124203E-7</v>
      </c>
      <c r="AE72" s="117">
        <v>7.7835880847742102E-7</v>
      </c>
      <c r="AF72" s="117">
        <v>-8.5059241935062607E-6</v>
      </c>
      <c r="AG72" s="117">
        <v>2.4483459380994098E-6</v>
      </c>
      <c r="AH72" s="117">
        <v>-2.6098417589689799E-6</v>
      </c>
      <c r="AI72" s="117">
        <v>-6.0363403650890697E-6</v>
      </c>
      <c r="AJ72" s="117">
        <v>6.5253480742545797E-6</v>
      </c>
      <c r="AK72" s="117">
        <v>-2.2389886519030799E-6</v>
      </c>
      <c r="AL72" s="117">
        <v>-7.5880604161116099E-6</v>
      </c>
      <c r="AM72" s="117">
        <v>-3.0420421557883E-8</v>
      </c>
      <c r="AN72" s="117">
        <v>0</v>
      </c>
      <c r="AO72" s="117">
        <v>-7.6651801559545706E-6</v>
      </c>
      <c r="AP72" s="117">
        <v>-2.9030863322184102E-5</v>
      </c>
      <c r="AQ72" s="117">
        <v>0</v>
      </c>
      <c r="AR72" s="117">
        <v>0</v>
      </c>
      <c r="AS72" s="117">
        <v>0</v>
      </c>
      <c r="AT72" s="117">
        <v>0</v>
      </c>
      <c r="AU72" s="118">
        <v>-6.3747894038959998E-4</v>
      </c>
      <c r="AV72" s="117">
        <v>2.8695558362093801E-6</v>
      </c>
      <c r="AW72" s="117">
        <v>0</v>
      </c>
      <c r="AX72" s="117">
        <v>1.8657843908227798E-5</v>
      </c>
      <c r="AY72" s="117">
        <v>5.79816677236633E-5</v>
      </c>
      <c r="AZ72" s="117">
        <v>0</v>
      </c>
      <c r="BA72" s="117">
        <v>7.6402591019496304E-7</v>
      </c>
      <c r="BB72" s="117">
        <v>3.0091179180722499E-5</v>
      </c>
      <c r="BC72" s="117">
        <v>0</v>
      </c>
      <c r="BD72" s="117">
        <v>0</v>
      </c>
      <c r="BE72" s="117">
        <v>0</v>
      </c>
      <c r="BF72" s="117">
        <v>2.67773655838797E-9</v>
      </c>
      <c r="BG72" s="117">
        <v>0</v>
      </c>
      <c r="BH72" s="117">
        <v>0</v>
      </c>
      <c r="BI72" s="117">
        <v>0</v>
      </c>
      <c r="BJ72" s="117">
        <v>0</v>
      </c>
      <c r="BK72" s="117">
        <v>-8.6403922686296202E-5</v>
      </c>
      <c r="BL72" s="117">
        <v>0</v>
      </c>
      <c r="BM72" s="117">
        <v>0</v>
      </c>
      <c r="BN72" s="117">
        <v>1.2283284041102901E-7</v>
      </c>
      <c r="BO72" s="117">
        <v>3.8513252998661701E-7</v>
      </c>
      <c r="BP72" s="117">
        <v>1.07383782247486E-5</v>
      </c>
      <c r="BQ72" s="117">
        <v>-8.1598343855918898E-7</v>
      </c>
      <c r="BR72" s="117">
        <v>1.4309518002113599E-6</v>
      </c>
      <c r="BS72" s="117">
        <v>1.1743266088384E-7</v>
      </c>
      <c r="BT72" s="117">
        <v>6.5602451152968604E-7</v>
      </c>
      <c r="BU72" s="118">
        <v>-1.06109841178874E-4</v>
      </c>
      <c r="BV72" s="117">
        <v>-3.80231873496474E-6</v>
      </c>
      <c r="BW72" s="117">
        <v>4.1225825763043902E-6</v>
      </c>
      <c r="BX72" s="117">
        <v>-5.5917632693577201E-7</v>
      </c>
      <c r="BY72" s="117">
        <v>5.9862390787480403E-6</v>
      </c>
      <c r="BZ72" s="117">
        <v>-1.0290964783755E-6</v>
      </c>
      <c r="CA72" s="117">
        <v>-2.1564897654914202E-6</v>
      </c>
      <c r="CB72" s="117">
        <v>-8.6243636494893597E-7</v>
      </c>
      <c r="CC72" s="117">
        <v>-6.3907546450495095E-7</v>
      </c>
      <c r="CD72" s="117">
        <v>8.3523412468993198E-6</v>
      </c>
      <c r="CE72" s="117">
        <v>-2.1474069103518001E-5</v>
      </c>
      <c r="CF72" s="117">
        <v>1.2039388838935E-5</v>
      </c>
      <c r="CG72" s="117">
        <v>-3.0648801401870302E-5</v>
      </c>
      <c r="CH72" s="117">
        <v>6.5333608135125204E-5</v>
      </c>
      <c r="CI72" s="117">
        <v>-2.7529073719685999E-5</v>
      </c>
      <c r="CJ72" s="117">
        <v>6.7120291477848101E-6</v>
      </c>
      <c r="CK72" s="120">
        <v>3.6544347430011201E-5</v>
      </c>
    </row>
    <row r="73" spans="2:89" s="12" customFormat="1" x14ac:dyDescent="0.25">
      <c r="F73" s="7"/>
      <c r="G73" s="205"/>
      <c r="H73" s="7" t="s">
        <v>35</v>
      </c>
      <c r="I73" s="22">
        <f>I20*I55</f>
        <v>0</v>
      </c>
      <c r="J73" s="23">
        <v>1.07529177289994E-2</v>
      </c>
      <c r="L73" s="7" t="str">
        <f t="shared" si="5"/>
        <v>X</v>
      </c>
      <c r="M73" s="7" t="str">
        <f t="shared" si="3"/>
        <v>X</v>
      </c>
      <c r="N73" s="12" t="str">
        <v>age_Dem</v>
      </c>
      <c r="O73" s="128" t="s">
        <v>35</v>
      </c>
      <c r="P73" s="117">
        <v>-2.9512622816206501E-6</v>
      </c>
      <c r="Q73" s="117">
        <v>4.66788163512715E-6</v>
      </c>
      <c r="R73" s="117">
        <v>-1.83247033132242E-6</v>
      </c>
      <c r="S73" s="117">
        <v>-2.1766411066651899E-7</v>
      </c>
      <c r="T73" s="117">
        <v>3.69723667067161E-7</v>
      </c>
      <c r="U73" s="117">
        <v>5.7389574165445102E-6</v>
      </c>
      <c r="V73" s="117">
        <v>3.8257067398852397E-6</v>
      </c>
      <c r="W73" s="117">
        <v>-6.4427024753473897E-7</v>
      </c>
      <c r="X73" s="117">
        <v>2.37419038540906E-6</v>
      </c>
      <c r="Y73" s="117">
        <v>-5.2807263089568697E-6</v>
      </c>
      <c r="Z73" s="117">
        <v>4.4836683659412504E-6</v>
      </c>
      <c r="AA73" s="117">
        <v>4.7963037240388903E-6</v>
      </c>
      <c r="AB73" s="117">
        <v>-4.1400375201851003E-6</v>
      </c>
      <c r="AC73" s="117">
        <v>8.5095936206168898E-6</v>
      </c>
      <c r="AD73" s="117">
        <v>1.6678284697428699E-6</v>
      </c>
      <c r="AE73" s="117">
        <v>-5.1340210392713598E-6</v>
      </c>
      <c r="AF73" s="117">
        <v>-2.5331782603119399E-6</v>
      </c>
      <c r="AG73" s="117">
        <v>8.4977840787143599E-6</v>
      </c>
      <c r="AH73" s="117">
        <v>-2.04533290879355E-5</v>
      </c>
      <c r="AI73" s="117">
        <v>-2.2645651902106199E-6</v>
      </c>
      <c r="AJ73" s="117">
        <v>5.8784975633845496E-7</v>
      </c>
      <c r="AK73" s="117">
        <v>2.6589580384770298E-6</v>
      </c>
      <c r="AL73" s="117">
        <v>-2.48569475181829E-6</v>
      </c>
      <c r="AM73" s="117">
        <v>7.2554185906071195E-8</v>
      </c>
      <c r="AN73" s="117">
        <v>0</v>
      </c>
      <c r="AO73" s="117">
        <v>1.33169466754561E-7</v>
      </c>
      <c r="AP73" s="117">
        <v>-1.0770456930217299E-5</v>
      </c>
      <c r="AQ73" s="117">
        <v>0</v>
      </c>
      <c r="AR73" s="117">
        <v>0</v>
      </c>
      <c r="AS73" s="117">
        <v>0</v>
      </c>
      <c r="AT73" s="117">
        <v>0</v>
      </c>
      <c r="AU73" s="117">
        <v>6.2693741031760494E-5</v>
      </c>
      <c r="AV73" s="117">
        <v>-3.5310716677319599E-6</v>
      </c>
      <c r="AW73" s="117">
        <v>0</v>
      </c>
      <c r="AX73" s="117">
        <v>2.2146654432607899E-5</v>
      </c>
      <c r="AY73" s="118">
        <v>-5.2800827370009704E-4</v>
      </c>
      <c r="AZ73" s="118">
        <v>0</v>
      </c>
      <c r="BA73" s="117">
        <v>2.9249168475390301E-6</v>
      </c>
      <c r="BB73" s="117">
        <v>6.7283683220750306E-5</v>
      </c>
      <c r="BC73" s="117">
        <v>0</v>
      </c>
      <c r="BD73" s="117">
        <v>0</v>
      </c>
      <c r="BE73" s="117">
        <v>0</v>
      </c>
      <c r="BF73" s="117">
        <v>4.4959458395918401E-6</v>
      </c>
      <c r="BG73" s="117">
        <v>0</v>
      </c>
      <c r="BH73" s="117">
        <v>0</v>
      </c>
      <c r="BI73" s="117">
        <v>0</v>
      </c>
      <c r="BJ73" s="117">
        <v>0</v>
      </c>
      <c r="BK73" s="117">
        <v>-3.4679265634389098E-6</v>
      </c>
      <c r="BL73" s="117">
        <v>0</v>
      </c>
      <c r="BM73" s="117">
        <v>0</v>
      </c>
      <c r="BN73" s="117">
        <v>-9.709115774772199E-7</v>
      </c>
      <c r="BO73" s="117">
        <v>1.3717534383286101E-7</v>
      </c>
      <c r="BP73" s="117">
        <v>-8.1598343855918898E-7</v>
      </c>
      <c r="BQ73" s="117">
        <v>8.0219603940127196E-6</v>
      </c>
      <c r="BR73" s="117">
        <v>8.1513180445949401E-8</v>
      </c>
      <c r="BS73" s="117">
        <v>6.1628103914952698E-8</v>
      </c>
      <c r="BT73" s="117">
        <v>-3.7753842219073999E-7</v>
      </c>
      <c r="BU73" s="117">
        <v>-5.2047159525905401E-6</v>
      </c>
      <c r="BV73" s="117">
        <v>-2.8827611076014199E-6</v>
      </c>
      <c r="BW73" s="117">
        <v>2.2961174240879102E-6</v>
      </c>
      <c r="BX73" s="117">
        <v>-3.4708459908861498E-6</v>
      </c>
      <c r="BY73" s="117">
        <v>-4.4739061164311002E-6</v>
      </c>
      <c r="BZ73" s="117">
        <v>6.2533214491717199E-6</v>
      </c>
      <c r="CA73" s="117">
        <v>2.9054015260985099E-6</v>
      </c>
      <c r="CB73" s="117">
        <v>-2.0563759492989601E-6</v>
      </c>
      <c r="CC73" s="117">
        <v>-4.6574379687328598E-6</v>
      </c>
      <c r="CD73" s="117">
        <v>5.4732038719330099E-6</v>
      </c>
      <c r="CE73" s="117">
        <v>4.35456826216938E-5</v>
      </c>
      <c r="CF73" s="117">
        <v>-1.2679557916400399E-5</v>
      </c>
      <c r="CG73" s="117">
        <v>-1.31085115829614E-5</v>
      </c>
      <c r="CH73" s="117">
        <v>4.24944811251588E-5</v>
      </c>
      <c r="CI73" s="117">
        <v>-4.7139158222940802E-5</v>
      </c>
      <c r="CJ73" s="117">
        <v>9.2436736621998605E-6</v>
      </c>
      <c r="CK73" s="120">
        <v>3.3228462780118603E-5</v>
      </c>
    </row>
    <row r="74" spans="2:89" s="12" customFormat="1" x14ac:dyDescent="0.25">
      <c r="F74" s="7"/>
      <c r="G74" s="205"/>
      <c r="H74" s="7" t="s">
        <v>27</v>
      </c>
      <c r="I74" s="22">
        <f>I20*I67</f>
        <v>0</v>
      </c>
      <c r="J74" s="23">
        <v>-2.5676638189586799E-2</v>
      </c>
      <c r="L74" s="7" t="str">
        <f t="shared" si="5"/>
        <v>X</v>
      </c>
      <c r="M74" s="7" t="str">
        <f t="shared" si="3"/>
        <v>X</v>
      </c>
      <c r="N74" s="12" t="str">
        <v>age_Sch</v>
      </c>
      <c r="O74" s="128" t="s">
        <v>27</v>
      </c>
      <c r="P74" s="117">
        <v>-4.1722489053750301E-6</v>
      </c>
      <c r="Q74" s="117">
        <v>-1.36218172390824E-5</v>
      </c>
      <c r="R74" s="117">
        <v>-1.17095210640601E-5</v>
      </c>
      <c r="S74" s="117">
        <v>1.00030035418756E-5</v>
      </c>
      <c r="T74" s="117">
        <v>-7.6358555245984796E-6</v>
      </c>
      <c r="U74" s="117">
        <v>-7.8063303125071499E-6</v>
      </c>
      <c r="V74" s="117">
        <v>9.4548857305686803E-7</v>
      </c>
      <c r="W74" s="117">
        <v>-6.7491640842320602E-6</v>
      </c>
      <c r="X74" s="117">
        <v>5.0847696776825197E-6</v>
      </c>
      <c r="Y74" s="117">
        <v>2.5668754429684301E-5</v>
      </c>
      <c r="Z74" s="117">
        <v>-1.86074581807976E-5</v>
      </c>
      <c r="AA74" s="117">
        <v>2.3018489545414201E-6</v>
      </c>
      <c r="AB74" s="117">
        <v>-1.46316897525313E-5</v>
      </c>
      <c r="AC74" s="117">
        <v>1.54536000757249E-6</v>
      </c>
      <c r="AD74" s="117">
        <v>9.0171621458089902E-6</v>
      </c>
      <c r="AE74" s="117">
        <v>-7.4727181328346601E-6</v>
      </c>
      <c r="AF74" s="117">
        <v>3.3306282813536601E-7</v>
      </c>
      <c r="AG74" s="117">
        <v>2.2336881607615E-5</v>
      </c>
      <c r="AH74" s="117">
        <v>-4.5914847979811401E-6</v>
      </c>
      <c r="AI74" s="117">
        <v>-5.0935943003009499E-6</v>
      </c>
      <c r="AJ74" s="117">
        <v>7.7215991366205594E-6</v>
      </c>
      <c r="AK74" s="117">
        <v>-7.8297065295803896E-6</v>
      </c>
      <c r="AL74" s="117">
        <v>-3.5806559305169301E-6</v>
      </c>
      <c r="AM74" s="117">
        <v>-9.6244526585459102E-8</v>
      </c>
      <c r="AN74" s="117">
        <v>0</v>
      </c>
      <c r="AO74" s="117">
        <v>3.2650074074461801E-6</v>
      </c>
      <c r="AP74" s="118">
        <v>2.29060630455636E-4</v>
      </c>
      <c r="AQ74" s="118">
        <v>0</v>
      </c>
      <c r="AR74" s="118">
        <v>0</v>
      </c>
      <c r="AS74" s="118">
        <v>0</v>
      </c>
      <c r="AT74" s="118">
        <v>0</v>
      </c>
      <c r="AU74" s="117">
        <v>-5.55436936947229E-5</v>
      </c>
      <c r="AV74" s="117">
        <v>-6.1749150570196998E-5</v>
      </c>
      <c r="AW74" s="117">
        <v>0</v>
      </c>
      <c r="AX74" s="117">
        <v>-3.0878300399491298E-5</v>
      </c>
      <c r="AY74" s="117">
        <v>-3.2206713897730499E-6</v>
      </c>
      <c r="AZ74" s="117">
        <v>0</v>
      </c>
      <c r="BA74" s="117">
        <v>-2.13338420931309E-6</v>
      </c>
      <c r="BB74" s="118">
        <v>-1.58840333293475E-4</v>
      </c>
      <c r="BC74" s="118">
        <v>0</v>
      </c>
      <c r="BD74" s="118">
        <v>0</v>
      </c>
      <c r="BE74" s="118">
        <v>0</v>
      </c>
      <c r="BF74" s="117">
        <v>-3.6012558382705798E-6</v>
      </c>
      <c r="BG74" s="117">
        <v>0</v>
      </c>
      <c r="BH74" s="117">
        <v>0</v>
      </c>
      <c r="BI74" s="117">
        <v>0</v>
      </c>
      <c r="BJ74" s="117">
        <v>0</v>
      </c>
      <c r="BK74" s="118">
        <v>-2.9929503713546301E-3</v>
      </c>
      <c r="BL74" s="118">
        <v>0</v>
      </c>
      <c r="BM74" s="118">
        <v>0</v>
      </c>
      <c r="BN74" s="117">
        <v>2.9817558894650998E-6</v>
      </c>
      <c r="BO74" s="117">
        <v>-3.8182546695146201E-6</v>
      </c>
      <c r="BP74" s="117">
        <v>1.4309518002113599E-6</v>
      </c>
      <c r="BQ74" s="117">
        <v>8.1513180445949401E-8</v>
      </c>
      <c r="BR74" s="117">
        <v>5.3718750165822699E-5</v>
      </c>
      <c r="BS74" s="117">
        <v>1.5364515119369199E-7</v>
      </c>
      <c r="BT74" s="117">
        <v>7.75805124183807E-7</v>
      </c>
      <c r="BU74" s="117">
        <v>-4.8215150342519601E-5</v>
      </c>
      <c r="BV74" s="117">
        <v>-8.8645478102339497E-6</v>
      </c>
      <c r="BW74" s="117">
        <v>4.7298682550320203E-6</v>
      </c>
      <c r="BX74" s="117">
        <v>-3.7304277183179798E-5</v>
      </c>
      <c r="BY74" s="117">
        <v>2.26935708296513E-5</v>
      </c>
      <c r="BZ74" s="117">
        <v>2.11818182152097E-5</v>
      </c>
      <c r="CA74" s="117">
        <v>4.03855932739044E-6</v>
      </c>
      <c r="CB74" s="117">
        <v>-1.03176075511184E-6</v>
      </c>
      <c r="CC74" s="117">
        <v>2.7723926672515999E-7</v>
      </c>
      <c r="CD74" s="117">
        <v>2.05840644191301E-5</v>
      </c>
      <c r="CE74" s="117">
        <v>-4.8573811481522797E-5</v>
      </c>
      <c r="CF74" s="117">
        <v>1.06843160939058E-6</v>
      </c>
      <c r="CG74" s="117">
        <v>1.04089253491732E-6</v>
      </c>
      <c r="CH74" s="117">
        <v>6.6095702601936493E-5</v>
      </c>
      <c r="CI74" s="117">
        <v>-7.4581961677148094E-5</v>
      </c>
      <c r="CJ74" s="117">
        <v>8.0288679219750499E-5</v>
      </c>
      <c r="CK74" s="120">
        <v>2.4532428764718701E-5</v>
      </c>
    </row>
    <row r="75" spans="2:89" s="12" customFormat="1" x14ac:dyDescent="0.25">
      <c r="F75" s="40"/>
      <c r="G75" s="205"/>
      <c r="H75" s="7" t="s">
        <v>175</v>
      </c>
      <c r="I75" s="22">
        <f>I20*I48</f>
        <v>0</v>
      </c>
      <c r="J75" s="23">
        <v>1.33912082567374E-2</v>
      </c>
      <c r="L75" s="7" t="str">
        <f t="shared" si="5"/>
        <v>X</v>
      </c>
      <c r="M75" s="7" t="str">
        <f t="shared" si="3"/>
        <v>X</v>
      </c>
      <c r="N75" s="12" t="str">
        <v>age_Ano</v>
      </c>
      <c r="O75" s="128" t="s">
        <v>175</v>
      </c>
      <c r="P75" s="117">
        <v>-3.7676704064001102E-7</v>
      </c>
      <c r="Q75" s="117">
        <v>-8.4527583951479408E-6</v>
      </c>
      <c r="R75" s="117">
        <v>4.6073874264826496E-6</v>
      </c>
      <c r="S75" s="117">
        <v>-2.3188732542749199E-6</v>
      </c>
      <c r="T75" s="117">
        <v>2.67664910707245E-6</v>
      </c>
      <c r="U75" s="117">
        <v>-6.69752792572215E-6</v>
      </c>
      <c r="V75" s="117">
        <v>3.09411793926636E-7</v>
      </c>
      <c r="W75" s="117">
        <v>2.1540993179063399E-6</v>
      </c>
      <c r="X75" s="117">
        <v>-8.9406219481508505E-8</v>
      </c>
      <c r="Y75" s="117">
        <v>-1.1528098609832299E-6</v>
      </c>
      <c r="Z75" s="117">
        <v>2.9537464174388799E-6</v>
      </c>
      <c r="AA75" s="117">
        <v>1.1606241661602499E-6</v>
      </c>
      <c r="AB75" s="117">
        <v>1.04746967393669E-6</v>
      </c>
      <c r="AC75" s="117">
        <v>-1.4810630762925099E-6</v>
      </c>
      <c r="AD75" s="117">
        <v>-5.4672100538130804E-7</v>
      </c>
      <c r="AE75" s="117">
        <v>-2.47816227869975E-6</v>
      </c>
      <c r="AF75" s="117">
        <v>3.9287873506598603E-6</v>
      </c>
      <c r="AG75" s="117">
        <v>-2.7119280692236302E-7</v>
      </c>
      <c r="AH75" s="117">
        <v>-3.9208628604199602E-6</v>
      </c>
      <c r="AI75" s="117">
        <v>9.0461630205884999E-7</v>
      </c>
      <c r="AJ75" s="117">
        <v>2.5453554272553402E-6</v>
      </c>
      <c r="AK75" s="117">
        <v>-2.4248487230402699E-6</v>
      </c>
      <c r="AL75" s="117">
        <v>-8.4567380229833702E-7</v>
      </c>
      <c r="AM75" s="117">
        <v>2.9433291173977E-8</v>
      </c>
      <c r="AN75" s="117">
        <v>0</v>
      </c>
      <c r="AO75" s="117">
        <v>1.8081825351550699E-7</v>
      </c>
      <c r="AP75" s="117">
        <v>-1.08859952803027E-6</v>
      </c>
      <c r="AQ75" s="117">
        <v>0</v>
      </c>
      <c r="AR75" s="117">
        <v>0</v>
      </c>
      <c r="AS75" s="117">
        <v>0</v>
      </c>
      <c r="AT75" s="117">
        <v>0</v>
      </c>
      <c r="AU75" s="117">
        <v>-1.1260240424084999E-5</v>
      </c>
      <c r="AV75" s="117">
        <v>1.9942369030163901E-6</v>
      </c>
      <c r="AW75" s="117">
        <v>0</v>
      </c>
      <c r="AX75" s="117">
        <v>-3.1273033759542002E-6</v>
      </c>
      <c r="AY75" s="117">
        <v>-4.5094565237298202E-6</v>
      </c>
      <c r="AZ75" s="117">
        <v>0</v>
      </c>
      <c r="BA75" s="117">
        <v>5.5909440587463903E-7</v>
      </c>
      <c r="BB75" s="117">
        <v>-1.3995611598724201E-5</v>
      </c>
      <c r="BC75" s="117">
        <v>0</v>
      </c>
      <c r="BD75" s="117">
        <v>0</v>
      </c>
      <c r="BE75" s="117">
        <v>0</v>
      </c>
      <c r="BF75" s="117">
        <v>1.62396802362003E-6</v>
      </c>
      <c r="BG75" s="117">
        <v>0</v>
      </c>
      <c r="BH75" s="117">
        <v>0</v>
      </c>
      <c r="BI75" s="117">
        <v>0</v>
      </c>
      <c r="BJ75" s="117">
        <v>0</v>
      </c>
      <c r="BK75" s="117">
        <v>-9.9168790955151493E-6</v>
      </c>
      <c r="BL75" s="117">
        <v>0</v>
      </c>
      <c r="BM75" s="117">
        <v>0</v>
      </c>
      <c r="BN75" s="117">
        <v>1.9526274041832001E-7</v>
      </c>
      <c r="BO75" s="117">
        <v>-5.3025328717716598E-8</v>
      </c>
      <c r="BP75" s="117">
        <v>1.1743266088384E-7</v>
      </c>
      <c r="BQ75" s="117">
        <v>6.1628103914952698E-8</v>
      </c>
      <c r="BR75" s="117">
        <v>1.5364515119369199E-7</v>
      </c>
      <c r="BS75" s="117">
        <v>2.4279834876398599E-6</v>
      </c>
      <c r="BT75" s="117">
        <v>3.2006966754298199E-7</v>
      </c>
      <c r="BU75" s="117">
        <v>4.3268351201319499E-7</v>
      </c>
      <c r="BV75" s="117">
        <v>-4.3867138161532002E-7</v>
      </c>
      <c r="BW75" s="117">
        <v>-3.6346302884212698E-6</v>
      </c>
      <c r="BX75" s="117">
        <v>-8.8677402676213297E-7</v>
      </c>
      <c r="BY75" s="117">
        <v>3.7942214045206599E-6</v>
      </c>
      <c r="BZ75" s="117">
        <v>1.8184385712877399E-6</v>
      </c>
      <c r="CA75" s="117">
        <v>2.5835138534131201E-7</v>
      </c>
      <c r="CB75" s="117">
        <v>1.42914667955808E-6</v>
      </c>
      <c r="CC75" s="117">
        <v>5.3135753365682597E-6</v>
      </c>
      <c r="CD75" s="117">
        <v>5.4678888143563401E-6</v>
      </c>
      <c r="CE75" s="117">
        <v>1.9969600201258E-6</v>
      </c>
      <c r="CF75" s="117">
        <v>1.4306443275728701E-6</v>
      </c>
      <c r="CG75" s="117">
        <v>5.3648160003223099E-6</v>
      </c>
      <c r="CH75" s="117">
        <v>1.0755770702324899E-5</v>
      </c>
      <c r="CI75" s="117">
        <v>6.8102459427700296E-6</v>
      </c>
      <c r="CJ75" s="117">
        <v>-1.31138614023955E-5</v>
      </c>
      <c r="CK75" s="120">
        <v>1.6695571089218699E-5</v>
      </c>
    </row>
    <row r="76" spans="2:89" s="12" customFormat="1" ht="14.25" customHeight="1" x14ac:dyDescent="0.25">
      <c r="F76" s="40"/>
      <c r="G76" s="205"/>
      <c r="H76" s="7" t="s">
        <v>176</v>
      </c>
      <c r="I76" s="22">
        <f>I25*I43</f>
        <v>0</v>
      </c>
      <c r="J76" s="23">
        <v>2.1689292762126899E-2</v>
      </c>
      <c r="L76" s="7" t="str">
        <f t="shared" si="5"/>
        <v>X</v>
      </c>
      <c r="M76" s="7" t="str">
        <f t="shared" si="3"/>
        <v>X</v>
      </c>
      <c r="N76" s="12" t="str">
        <v>BMI1_DIBAge</v>
      </c>
      <c r="O76" s="128" t="s">
        <v>176</v>
      </c>
      <c r="P76" s="117">
        <v>-6.07560121544369E-7</v>
      </c>
      <c r="Q76" s="117">
        <v>-1.36808375343502E-5</v>
      </c>
      <c r="R76" s="117">
        <v>-3.8991432010700598E-6</v>
      </c>
      <c r="S76" s="117">
        <v>-3.7031376697197001E-6</v>
      </c>
      <c r="T76" s="117">
        <v>2.14396462480691E-6</v>
      </c>
      <c r="U76" s="118">
        <v>-8.8798971818660301E-4</v>
      </c>
      <c r="V76" s="117">
        <v>7.7263617914428497E-8</v>
      </c>
      <c r="W76" s="117">
        <v>-6.8200323793575103E-6</v>
      </c>
      <c r="X76" s="117">
        <v>1.20085551827979E-6</v>
      </c>
      <c r="Y76" s="117">
        <v>-8.0629354273831801E-6</v>
      </c>
      <c r="Z76" s="117">
        <v>1.44278443775076E-5</v>
      </c>
      <c r="AA76" s="117">
        <v>-5.6189022264705199E-6</v>
      </c>
      <c r="AB76" s="117">
        <v>1.20309091652648E-5</v>
      </c>
      <c r="AC76" s="117">
        <v>-5.0852126707358197E-6</v>
      </c>
      <c r="AD76" s="117">
        <v>1.5040061493791699E-6</v>
      </c>
      <c r="AE76" s="117">
        <v>3.3327157617682099E-6</v>
      </c>
      <c r="AF76" s="117">
        <v>1.15836598733103E-7</v>
      </c>
      <c r="AG76" s="117">
        <v>-9.68708131458898E-5</v>
      </c>
      <c r="AH76" s="117">
        <v>9.1664737837363197E-5</v>
      </c>
      <c r="AI76" s="117">
        <v>1.37539683817548E-5</v>
      </c>
      <c r="AJ76" s="117">
        <v>-1.5188150682292499E-5</v>
      </c>
      <c r="AK76" s="117">
        <v>-1.9775479365778801E-6</v>
      </c>
      <c r="AL76" s="117">
        <v>4.0056143495160198E-6</v>
      </c>
      <c r="AM76" s="117">
        <v>-1.5492692579642E-6</v>
      </c>
      <c r="AN76" s="117">
        <v>0</v>
      </c>
      <c r="AO76" s="117">
        <v>1.0288327291221299E-5</v>
      </c>
      <c r="AP76" s="117">
        <v>2.0776760070705999E-5</v>
      </c>
      <c r="AQ76" s="117">
        <v>0</v>
      </c>
      <c r="AR76" s="117">
        <v>0</v>
      </c>
      <c r="AS76" s="117">
        <v>0</v>
      </c>
      <c r="AT76" s="117">
        <v>0</v>
      </c>
      <c r="AU76" s="117">
        <v>-2.18754673003362E-5</v>
      </c>
      <c r="AV76" s="117">
        <v>-1.9733211331448102E-5</v>
      </c>
      <c r="AW76" s="117">
        <v>0</v>
      </c>
      <c r="AX76" s="117">
        <v>-5.2017799781204202E-5</v>
      </c>
      <c r="AY76" s="117">
        <v>2.2794062156728799E-5</v>
      </c>
      <c r="AZ76" s="117">
        <v>0</v>
      </c>
      <c r="BA76" s="117">
        <v>7.20760000115861E-6</v>
      </c>
      <c r="BB76" s="117">
        <v>-5.6194675713418701E-5</v>
      </c>
      <c r="BC76" s="117">
        <v>0</v>
      </c>
      <c r="BD76" s="117">
        <v>0</v>
      </c>
      <c r="BE76" s="117">
        <v>0</v>
      </c>
      <c r="BF76" s="117">
        <v>-7.6228151060912302E-6</v>
      </c>
      <c r="BG76" s="117">
        <v>0</v>
      </c>
      <c r="BH76" s="117">
        <v>0</v>
      </c>
      <c r="BI76" s="117">
        <v>0</v>
      </c>
      <c r="BJ76" s="117">
        <v>0</v>
      </c>
      <c r="BK76" s="117">
        <v>-4.8126911660333298E-5</v>
      </c>
      <c r="BL76" s="117">
        <v>0</v>
      </c>
      <c r="BM76" s="117">
        <v>0</v>
      </c>
      <c r="BN76" s="117">
        <v>2.98884111406115E-7</v>
      </c>
      <c r="BO76" s="117">
        <v>-4.2185234093767701E-7</v>
      </c>
      <c r="BP76" s="117">
        <v>6.5602451152968604E-7</v>
      </c>
      <c r="BQ76" s="117">
        <v>-3.7753842219073999E-7</v>
      </c>
      <c r="BR76" s="117">
        <v>7.75805124183807E-7</v>
      </c>
      <c r="BS76" s="117">
        <v>3.2006966754298199E-7</v>
      </c>
      <c r="BT76" s="117">
        <v>6.6392060226740503E-5</v>
      </c>
      <c r="BU76" s="117">
        <v>-2.6448705841801099E-5</v>
      </c>
      <c r="BV76" s="117">
        <v>-1.30899411388634E-5</v>
      </c>
      <c r="BW76" s="117">
        <v>2.5381360232720401E-6</v>
      </c>
      <c r="BX76" s="117">
        <v>-2.8087359483058302E-5</v>
      </c>
      <c r="BY76" s="117">
        <v>4.4853680823145398E-5</v>
      </c>
      <c r="BZ76" s="117">
        <v>7.3396495015223998E-6</v>
      </c>
      <c r="CA76" s="117">
        <v>1.6162689386229301E-5</v>
      </c>
      <c r="CB76" s="117">
        <v>5.5022258587298002E-6</v>
      </c>
      <c r="CC76" s="117">
        <v>-3.27123402768344E-6</v>
      </c>
      <c r="CD76" s="117">
        <v>-6.9772212542016803E-6</v>
      </c>
      <c r="CE76" s="117">
        <v>5.8625828928633796E-6</v>
      </c>
      <c r="CF76" s="117">
        <v>1.92434063691769E-5</v>
      </c>
      <c r="CG76" s="118">
        <v>1.3348841084042E-4</v>
      </c>
      <c r="CH76" s="118">
        <v>3.3151219198861398E-4</v>
      </c>
      <c r="CI76" s="118">
        <v>3.1002542075940297E-4</v>
      </c>
      <c r="CJ76" s="117">
        <v>5.57779722906033E-5</v>
      </c>
      <c r="CK76" s="119">
        <v>1.01173829654071E-3</v>
      </c>
    </row>
    <row r="77" spans="2:89" s="12" customFormat="1" x14ac:dyDescent="0.25">
      <c r="F77" s="40"/>
      <c r="G77" s="205"/>
      <c r="H77" s="7" t="s">
        <v>2</v>
      </c>
      <c r="I77" s="22">
        <f>I51*I58</f>
        <v>0</v>
      </c>
      <c r="J77" s="23">
        <v>-0.38985297446845601</v>
      </c>
      <c r="L77" s="7" t="str">
        <f t="shared" si="5"/>
        <v>X</v>
      </c>
      <c r="M77" s="7" t="str">
        <f t="shared" si="3"/>
        <v>X</v>
      </c>
      <c r="N77" s="12" t="str">
        <v>Can_Hyp</v>
      </c>
      <c r="O77" s="128" t="s">
        <v>2</v>
      </c>
      <c r="P77" s="118">
        <v>1.5011965976072201E-4</v>
      </c>
      <c r="Q77" s="118">
        <v>-1.87291081647189E-4</v>
      </c>
      <c r="R77" s="117">
        <v>-1.25221110547385E-5</v>
      </c>
      <c r="S77" s="117">
        <v>-3.1248418415506998E-5</v>
      </c>
      <c r="T77" s="117">
        <v>6.6301029756956205E-5</v>
      </c>
      <c r="U77" s="118">
        <v>1.0107909345818699E-3</v>
      </c>
      <c r="V77" s="117">
        <v>2.9654511308504098E-6</v>
      </c>
      <c r="W77" s="118">
        <v>-2.4711179195093501E-4</v>
      </c>
      <c r="X77" s="118">
        <v>1.3280158256929301E-4</v>
      </c>
      <c r="Y77" s="117">
        <v>2.8718515134303502E-5</v>
      </c>
      <c r="Z77" s="118">
        <v>3.1314777243885003E-4</v>
      </c>
      <c r="AA77" s="117">
        <v>-3.6921759985267197E-5</v>
      </c>
      <c r="AB77" s="118">
        <v>1.4798931127765901E-4</v>
      </c>
      <c r="AC77" s="118">
        <v>-2.1396916161225599E-4</v>
      </c>
      <c r="AD77" s="117">
        <v>-7.0014782003838906E-5</v>
      </c>
      <c r="AE77" s="117">
        <v>-7.9171037024320694E-5</v>
      </c>
      <c r="AF77" s="118">
        <v>1.5797073970723601E-4</v>
      </c>
      <c r="AG77" s="117">
        <v>-5.79721623355621E-5</v>
      </c>
      <c r="AH77" s="117">
        <v>-5.7497565936828796E-6</v>
      </c>
      <c r="AI77" s="118">
        <v>6.6149644252951197E-4</v>
      </c>
      <c r="AJ77" s="118">
        <v>-5.0545252090418999E-4</v>
      </c>
      <c r="AK77" s="118">
        <v>1.11325823432102E-4</v>
      </c>
      <c r="AL77" s="118">
        <v>1.18884184956841E-4</v>
      </c>
      <c r="AM77" s="117">
        <v>-2.5404257822566298E-6</v>
      </c>
      <c r="AN77" s="117">
        <v>0</v>
      </c>
      <c r="AO77" s="117">
        <v>4.7129680313517199E-7</v>
      </c>
      <c r="AP77" s="118">
        <v>3.6300051861401001E-4</v>
      </c>
      <c r="AQ77" s="118">
        <v>0</v>
      </c>
      <c r="AR77" s="118">
        <v>0</v>
      </c>
      <c r="AS77" s="118">
        <v>0</v>
      </c>
      <c r="AT77" s="118">
        <v>0</v>
      </c>
      <c r="AU77" s="118">
        <v>-6.7984400120899499E-3</v>
      </c>
      <c r="AV77" s="118">
        <v>1.2697244953641999E-4</v>
      </c>
      <c r="AW77" s="118">
        <v>0</v>
      </c>
      <c r="AX77" s="118">
        <v>1.6507404748308399E-3</v>
      </c>
      <c r="AY77" s="118">
        <v>3.39535762622583E-4</v>
      </c>
      <c r="AZ77" s="118">
        <v>0</v>
      </c>
      <c r="BA77" s="117">
        <v>-1.6127138506226599E-5</v>
      </c>
      <c r="BB77" s="118">
        <v>2.69887708231758E-3</v>
      </c>
      <c r="BC77" s="118">
        <v>0</v>
      </c>
      <c r="BD77" s="118">
        <v>0</v>
      </c>
      <c r="BE77" s="118">
        <v>0</v>
      </c>
      <c r="BF77" s="117">
        <v>1.43798512764554E-5</v>
      </c>
      <c r="BG77" s="117">
        <v>0</v>
      </c>
      <c r="BH77" s="117">
        <v>0</v>
      </c>
      <c r="BI77" s="117">
        <v>0</v>
      </c>
      <c r="BJ77" s="117">
        <v>0</v>
      </c>
      <c r="BK77" s="118">
        <v>2.56962997469586E-3</v>
      </c>
      <c r="BL77" s="118">
        <v>0</v>
      </c>
      <c r="BM77" s="118">
        <v>0</v>
      </c>
      <c r="BN77" s="118">
        <v>-1.3245309412773801E-4</v>
      </c>
      <c r="BO77" s="117">
        <v>-7.8769629025075595E-6</v>
      </c>
      <c r="BP77" s="118">
        <v>-1.06109841178874E-4</v>
      </c>
      <c r="BQ77" s="117">
        <v>-5.2047159525905401E-6</v>
      </c>
      <c r="BR77" s="117">
        <v>-4.8215150342519601E-5</v>
      </c>
      <c r="BS77" s="117">
        <v>4.3268351201319499E-7</v>
      </c>
      <c r="BT77" s="117">
        <v>-2.6448705841801099E-5</v>
      </c>
      <c r="BU77" s="118">
        <v>1.5978650099107899E-2</v>
      </c>
      <c r="BV77" s="117">
        <v>2.2449660697191599E-5</v>
      </c>
      <c r="BW77" s="117">
        <v>8.5317252306724406E-5</v>
      </c>
      <c r="BX77" s="118">
        <v>2.3483592512347999E-4</v>
      </c>
      <c r="BY77" s="118">
        <v>1.7035089061805201E-4</v>
      </c>
      <c r="BZ77" s="117">
        <v>2.18091644999303E-5</v>
      </c>
      <c r="CA77" s="118">
        <v>-2.6530231391136498E-4</v>
      </c>
      <c r="CB77" s="118">
        <v>2.04422736381642E-4</v>
      </c>
      <c r="CC77" s="117">
        <v>4.3509581374780599E-5</v>
      </c>
      <c r="CD77" s="118">
        <v>-8.1888058290065897E-4</v>
      </c>
      <c r="CE77" s="118">
        <v>8.1524787643407696E-4</v>
      </c>
      <c r="CF77" s="118">
        <v>1.9364153772651399E-4</v>
      </c>
      <c r="CG77" s="118">
        <v>-1.07834405448587E-4</v>
      </c>
      <c r="CH77" s="118">
        <v>-7.0520530485721697E-3</v>
      </c>
      <c r="CI77" s="118">
        <v>-3.11473075302814E-4</v>
      </c>
      <c r="CJ77" s="118">
        <v>-3.7542356672611401E-4</v>
      </c>
      <c r="CK77" s="119">
        <v>-6.0017993886162802E-3</v>
      </c>
    </row>
    <row r="78" spans="2:89" s="12" customFormat="1" x14ac:dyDescent="0.25">
      <c r="F78" s="40"/>
      <c r="G78" s="205"/>
      <c r="H78" s="7" t="s">
        <v>177</v>
      </c>
      <c r="I78" s="22">
        <f>I31*I68</f>
        <v>0</v>
      </c>
      <c r="J78" s="23">
        <v>0.52516962171414605</v>
      </c>
      <c r="L78" s="7" t="str">
        <f t="shared" si="5"/>
        <v>X</v>
      </c>
      <c r="M78" s="7" t="str">
        <f t="shared" si="3"/>
        <v>X</v>
      </c>
      <c r="N78" s="12" t="str">
        <v>BP2_Str</v>
      </c>
      <c r="O78" s="128" t="s">
        <v>177</v>
      </c>
      <c r="P78" s="117">
        <v>-6.3754581786088497E-6</v>
      </c>
      <c r="Q78" s="117">
        <v>5.5618695709671697E-5</v>
      </c>
      <c r="R78" s="117">
        <v>-6.5609222199173498E-6</v>
      </c>
      <c r="S78" s="117">
        <v>-3.1225463906111401E-5</v>
      </c>
      <c r="T78" s="117">
        <v>-3.8252261368908103E-5</v>
      </c>
      <c r="U78" s="117">
        <v>3.2354503102201598E-5</v>
      </c>
      <c r="V78" s="117">
        <v>7.5606490961180803E-5</v>
      </c>
      <c r="W78" s="117">
        <v>-3.36960630839935E-7</v>
      </c>
      <c r="X78" s="117">
        <v>8.1916834587617406E-5</v>
      </c>
      <c r="Y78" s="118">
        <v>-1.47242378823441E-4</v>
      </c>
      <c r="Z78" s="117">
        <v>-1.86038948117292E-5</v>
      </c>
      <c r="AA78" s="118">
        <v>-9.1179356164845403E-4</v>
      </c>
      <c r="AB78" s="118">
        <v>-1.1568373672555E-4</v>
      </c>
      <c r="AC78" s="118">
        <v>8.9334124108034001E-4</v>
      </c>
      <c r="AD78" s="117">
        <v>8.1422698854228604E-5</v>
      </c>
      <c r="AE78" s="117">
        <v>-1.04741577540358E-5</v>
      </c>
      <c r="AF78" s="118">
        <v>-1.03885790097844E-4</v>
      </c>
      <c r="AG78" s="118">
        <v>2.27258420136094E-4</v>
      </c>
      <c r="AH78" s="118">
        <v>-2.09169095303331E-4</v>
      </c>
      <c r="AI78" s="118">
        <v>2.23509505548079E-4</v>
      </c>
      <c r="AJ78" s="118">
        <v>1.1892180018821701E-4</v>
      </c>
      <c r="AK78" s="118">
        <v>-1.4345591708976501E-4</v>
      </c>
      <c r="AL78" s="117">
        <v>1.17690967300374E-5</v>
      </c>
      <c r="AM78" s="117">
        <v>2.1876484483102999E-6</v>
      </c>
      <c r="AN78" s="117">
        <v>0</v>
      </c>
      <c r="AO78" s="118">
        <v>-1.28710062810549E-4</v>
      </c>
      <c r="AP78" s="118">
        <v>-1.14280634106971E-4</v>
      </c>
      <c r="AQ78" s="118">
        <v>0</v>
      </c>
      <c r="AR78" s="118">
        <v>0</v>
      </c>
      <c r="AS78" s="118">
        <v>0</v>
      </c>
      <c r="AT78" s="118">
        <v>0</v>
      </c>
      <c r="AU78" s="118">
        <v>1.8630423151773601E-4</v>
      </c>
      <c r="AV78" s="118">
        <v>-2.5426309758492399E-4</v>
      </c>
      <c r="AW78" s="118">
        <v>0</v>
      </c>
      <c r="AX78" s="118">
        <v>2.7708775217260401E-4</v>
      </c>
      <c r="AY78" s="117">
        <v>4.8343228893324697E-6</v>
      </c>
      <c r="AZ78" s="117">
        <v>0</v>
      </c>
      <c r="BA78" s="117">
        <v>3.5247473879714199E-5</v>
      </c>
      <c r="BB78" s="117">
        <v>6.7392779746447594E-5</v>
      </c>
      <c r="BC78" s="117">
        <v>0</v>
      </c>
      <c r="BD78" s="117">
        <v>0</v>
      </c>
      <c r="BE78" s="117">
        <v>0</v>
      </c>
      <c r="BF78" s="118">
        <v>-7.9289112848492896E-4</v>
      </c>
      <c r="BG78" s="118">
        <v>0</v>
      </c>
      <c r="BH78" s="118">
        <v>0</v>
      </c>
      <c r="BI78" s="118">
        <v>0</v>
      </c>
      <c r="BJ78" s="118">
        <v>0</v>
      </c>
      <c r="BK78" s="118">
        <v>3.4120376130344698E-4</v>
      </c>
      <c r="BL78" s="118">
        <v>0</v>
      </c>
      <c r="BM78" s="118">
        <v>0</v>
      </c>
      <c r="BN78" s="117">
        <v>1.14598945475854E-7</v>
      </c>
      <c r="BO78" s="117">
        <v>-1.2288368312279301E-6</v>
      </c>
      <c r="BP78" s="117">
        <v>-3.80231873496474E-6</v>
      </c>
      <c r="BQ78" s="117">
        <v>-2.8827611076014199E-6</v>
      </c>
      <c r="BR78" s="117">
        <v>-8.8645478102339497E-6</v>
      </c>
      <c r="BS78" s="117">
        <v>-4.3867138161532002E-7</v>
      </c>
      <c r="BT78" s="117">
        <v>-1.30899411388634E-5</v>
      </c>
      <c r="BU78" s="117">
        <v>2.2449660697191599E-5</v>
      </c>
      <c r="BV78" s="118">
        <v>2.9040533799608798E-3</v>
      </c>
      <c r="BW78" s="117">
        <v>-3.18902404652425E-5</v>
      </c>
      <c r="BX78" s="117">
        <v>3.48086083833289E-5</v>
      </c>
      <c r="BY78" s="117">
        <v>-6.8070050051914603E-5</v>
      </c>
      <c r="BZ78" s="117">
        <v>6.6684235221870099E-5</v>
      </c>
      <c r="CA78" s="118">
        <v>-4.5153022044848402E-4</v>
      </c>
      <c r="CB78" s="118">
        <v>-1.27599749775111E-4</v>
      </c>
      <c r="CC78" s="117">
        <v>2.3874226230791901E-5</v>
      </c>
      <c r="CD78" s="118">
        <v>1.9461981238066701E-4</v>
      </c>
      <c r="CE78" s="118">
        <v>4.8188574275331999E-4</v>
      </c>
      <c r="CF78" s="118">
        <v>-2.51809334433485E-3</v>
      </c>
      <c r="CG78" s="118">
        <v>-2.3777500908885499E-4</v>
      </c>
      <c r="CH78" s="118">
        <v>-2.7350198307120002E-4</v>
      </c>
      <c r="CI78" s="118">
        <v>6.5025085563529005E-4</v>
      </c>
      <c r="CJ78" s="118">
        <v>2.1957231442874399E-4</v>
      </c>
      <c r="CK78" s="119">
        <v>-3.0350432417725097E-4</v>
      </c>
    </row>
    <row r="79" spans="2:89" s="12" customFormat="1" x14ac:dyDescent="0.25">
      <c r="F79" s="40"/>
      <c r="G79" s="205"/>
      <c r="H79" s="7" t="s">
        <v>126</v>
      </c>
      <c r="I79" s="22">
        <f>I34*I53</f>
        <v>0</v>
      </c>
      <c r="J79" s="23">
        <v>0.34489585084444602</v>
      </c>
      <c r="L79" s="7" t="str">
        <f t="shared" si="5"/>
        <v>X</v>
      </c>
      <c r="M79" s="7" t="str">
        <f t="shared" si="3"/>
        <v>X</v>
      </c>
      <c r="N79" s="12" t="str">
        <v>SmokerEver_COP</v>
      </c>
      <c r="O79" s="128" t="s">
        <v>126</v>
      </c>
      <c r="P79" s="117">
        <v>-9.5410161206399493E-6</v>
      </c>
      <c r="Q79" s="118">
        <v>1.0486023988363099E-4</v>
      </c>
      <c r="R79" s="118">
        <v>1.23644936082541E-4</v>
      </c>
      <c r="S79" s="118">
        <v>-1.2745164539285599E-4</v>
      </c>
      <c r="T79" s="117">
        <v>-4.4181820200193797E-5</v>
      </c>
      <c r="U79" s="118">
        <v>-4.5484151189617198E-4</v>
      </c>
      <c r="V79" s="117">
        <v>-3.2418694668410503E-5</v>
      </c>
      <c r="W79" s="117">
        <v>3.9556397847847798E-5</v>
      </c>
      <c r="X79" s="118">
        <v>-1.21549357227748E-4</v>
      </c>
      <c r="Y79" s="118">
        <v>-1.2678497213357401E-4</v>
      </c>
      <c r="Z79" s="118">
        <v>-1.7666653580683799E-4</v>
      </c>
      <c r="AA79" s="117">
        <v>-4.8054218398674197E-5</v>
      </c>
      <c r="AB79" s="117">
        <v>7.5218864225007405E-5</v>
      </c>
      <c r="AC79" s="117">
        <v>2.95734461830896E-5</v>
      </c>
      <c r="AD79" s="118">
        <v>-8.5966249417322802E-4</v>
      </c>
      <c r="AE79" s="117">
        <v>-6.7632855312091896E-5</v>
      </c>
      <c r="AF79" s="117">
        <v>-2.5574666121600498E-5</v>
      </c>
      <c r="AG79" s="117">
        <v>1.9104460364116401E-5</v>
      </c>
      <c r="AH79" s="118">
        <v>-1.4123073453842301E-4</v>
      </c>
      <c r="AI79" s="117">
        <v>4.4344629944200103E-5</v>
      </c>
      <c r="AJ79" s="117">
        <v>1.9308323194916402E-6</v>
      </c>
      <c r="AK79" s="117">
        <v>-2.0179415209627701E-5</v>
      </c>
      <c r="AL79" s="117">
        <v>-4.1724669427264797E-5</v>
      </c>
      <c r="AM79" s="117">
        <v>2.6498041432007999E-7</v>
      </c>
      <c r="AN79" s="117">
        <v>0</v>
      </c>
      <c r="AO79" s="117">
        <v>6.1987080842513999E-7</v>
      </c>
      <c r="AP79" s="118">
        <v>2.6118335449965599E-4</v>
      </c>
      <c r="AQ79" s="118">
        <v>0</v>
      </c>
      <c r="AR79" s="118">
        <v>0</v>
      </c>
      <c r="AS79" s="118">
        <v>0</v>
      </c>
      <c r="AT79" s="118">
        <v>0</v>
      </c>
      <c r="AU79" s="118">
        <v>-4.1613546402305299E-4</v>
      </c>
      <c r="AV79" s="118">
        <v>-2.14243732572788E-4</v>
      </c>
      <c r="AW79" s="118">
        <v>0</v>
      </c>
      <c r="AX79" s="118">
        <v>-1.35077076977294E-4</v>
      </c>
      <c r="AY79" s="118">
        <v>-2.1979700750491399E-4</v>
      </c>
      <c r="AZ79" s="118">
        <v>0</v>
      </c>
      <c r="BA79" s="118">
        <v>-2.9096811203336897E-4</v>
      </c>
      <c r="BB79" s="117">
        <v>3.6879019331860999E-5</v>
      </c>
      <c r="BC79" s="117">
        <v>0</v>
      </c>
      <c r="BD79" s="117">
        <v>0</v>
      </c>
      <c r="BE79" s="117">
        <v>0</v>
      </c>
      <c r="BF79" s="117">
        <v>-8.7212552721164605E-6</v>
      </c>
      <c r="BG79" s="117">
        <v>0</v>
      </c>
      <c r="BH79" s="117">
        <v>0</v>
      </c>
      <c r="BI79" s="117">
        <v>0</v>
      </c>
      <c r="BJ79" s="117">
        <v>0</v>
      </c>
      <c r="BK79" s="118">
        <v>-3.6167439107404297E-4</v>
      </c>
      <c r="BL79" s="118">
        <v>0</v>
      </c>
      <c r="BM79" s="118">
        <v>0</v>
      </c>
      <c r="BN79" s="117">
        <v>-2.5540258088538801E-8</v>
      </c>
      <c r="BO79" s="117">
        <v>-5.3027259677992001E-6</v>
      </c>
      <c r="BP79" s="117">
        <v>4.1225825763043902E-6</v>
      </c>
      <c r="BQ79" s="117">
        <v>2.2961174240879102E-6</v>
      </c>
      <c r="BR79" s="117">
        <v>4.7298682550320203E-6</v>
      </c>
      <c r="BS79" s="117">
        <v>-3.6346302884212698E-6</v>
      </c>
      <c r="BT79" s="117">
        <v>2.5381360232720401E-6</v>
      </c>
      <c r="BU79" s="117">
        <v>8.5317252306724406E-5</v>
      </c>
      <c r="BV79" s="117">
        <v>-3.18902404652425E-5</v>
      </c>
      <c r="BW79" s="118">
        <v>2.6729288880424701E-3</v>
      </c>
      <c r="BX79" s="118">
        <v>-2.0557659980809299E-4</v>
      </c>
      <c r="BY79" s="118">
        <v>-1.5727882346621501E-4</v>
      </c>
      <c r="BZ79" s="117">
        <v>-4.5376700325937603E-5</v>
      </c>
      <c r="CA79" s="117">
        <v>-4.4548450634182897E-5</v>
      </c>
      <c r="CB79" s="117">
        <v>6.0324214132390002E-5</v>
      </c>
      <c r="CC79" s="118">
        <v>-1.06677865416534E-4</v>
      </c>
      <c r="CD79" s="118">
        <v>1.03077458828311E-4</v>
      </c>
      <c r="CE79" s="118">
        <v>-2.05276528530792E-4</v>
      </c>
      <c r="CF79" s="117">
        <v>9.7505318758089703E-5</v>
      </c>
      <c r="CG79" s="118">
        <v>-1.99883409395232E-4</v>
      </c>
      <c r="CH79" s="117">
        <v>7.7513605416096E-5</v>
      </c>
      <c r="CI79" s="118">
        <v>6.95516850728092E-4</v>
      </c>
      <c r="CJ79" s="117">
        <v>8.6222396114996803E-5</v>
      </c>
      <c r="CK79" s="119">
        <v>-1.11064172830164E-3</v>
      </c>
    </row>
    <row r="80" spans="2:89" s="12" customFormat="1" x14ac:dyDescent="0.25">
      <c r="F80" s="40"/>
      <c r="G80" s="205"/>
      <c r="H80" s="7" t="s">
        <v>178</v>
      </c>
      <c r="I80" s="22">
        <f>I40*I59</f>
        <v>0</v>
      </c>
      <c r="J80" s="23">
        <v>-0.31395572632646701</v>
      </c>
      <c r="L80" s="7" t="str">
        <f t="shared" si="5"/>
        <v>X</v>
      </c>
      <c r="M80" s="7" t="str">
        <f t="shared" si="3"/>
        <v>X</v>
      </c>
      <c r="N80" s="12" t="str">
        <v>HbA1C2_IBS</v>
      </c>
      <c r="O80" s="128" t="s">
        <v>178</v>
      </c>
      <c r="P80" s="117">
        <v>9.3815653296052694E-6</v>
      </c>
      <c r="Q80" s="117">
        <v>-4.2175813084706201E-5</v>
      </c>
      <c r="R80" s="118">
        <v>-1.5992390840249899E-4</v>
      </c>
      <c r="S80" s="117">
        <v>8.2484887418791004E-5</v>
      </c>
      <c r="T80" s="117">
        <v>1.7466791342345299E-6</v>
      </c>
      <c r="U80" s="117">
        <v>5.1701088214059902E-5</v>
      </c>
      <c r="V80" s="117">
        <v>-4.1326867397177302E-5</v>
      </c>
      <c r="W80" s="117">
        <v>7.6085658137738603E-5</v>
      </c>
      <c r="X80" s="118">
        <v>-4.0978697025640602E-4</v>
      </c>
      <c r="Y80" s="118">
        <v>4.4173564703724899E-4</v>
      </c>
      <c r="Z80" s="118">
        <v>-1.06427902569704E-4</v>
      </c>
      <c r="AA80" s="117">
        <v>-2.5119316063505102E-5</v>
      </c>
      <c r="AB80" s="117">
        <v>-1.3460799017361799E-5</v>
      </c>
      <c r="AC80" s="118">
        <v>-2.35903266216465E-4</v>
      </c>
      <c r="AD80" s="117">
        <v>3.8058806706493097E-5</v>
      </c>
      <c r="AE80" s="118">
        <v>1.30402207166879E-4</v>
      </c>
      <c r="AF80" s="117">
        <v>3.0090551510752399E-5</v>
      </c>
      <c r="AG80" s="118">
        <v>1.3524375495371701E-4</v>
      </c>
      <c r="AH80" s="118">
        <v>2.5491421382325301E-4</v>
      </c>
      <c r="AI80" s="117">
        <v>3.7289938389764502E-5</v>
      </c>
      <c r="AJ80" s="118">
        <v>-6.0985351046214796E-4</v>
      </c>
      <c r="AK80" s="118">
        <v>1.8866352718459201E-4</v>
      </c>
      <c r="AL80" s="117">
        <v>-4.1859999859812499E-5</v>
      </c>
      <c r="AM80" s="117">
        <v>2.77423083729776E-6</v>
      </c>
      <c r="AN80" s="117">
        <v>0</v>
      </c>
      <c r="AO80" s="118">
        <v>1.09156796032192E-4</v>
      </c>
      <c r="AP80" s="118">
        <v>8.6551836410334905E-4</v>
      </c>
      <c r="AQ80" s="118">
        <v>0</v>
      </c>
      <c r="AR80" s="118">
        <v>0</v>
      </c>
      <c r="AS80" s="118">
        <v>0</v>
      </c>
      <c r="AT80" s="118">
        <v>0</v>
      </c>
      <c r="AU80" s="118">
        <v>-1.20848624404191E-4</v>
      </c>
      <c r="AV80" s="117">
        <v>-6.0288195450859303E-5</v>
      </c>
      <c r="AW80" s="117">
        <v>0</v>
      </c>
      <c r="AX80" s="118">
        <v>2.5162989138671098E-4</v>
      </c>
      <c r="AY80" s="117">
        <v>2.8378669145948298E-5</v>
      </c>
      <c r="AZ80" s="117">
        <v>0</v>
      </c>
      <c r="BA80" s="118">
        <v>1.0984987909747199E-4</v>
      </c>
      <c r="BB80" s="118">
        <v>-3.10452880582229E-4</v>
      </c>
      <c r="BC80" s="118">
        <v>0</v>
      </c>
      <c r="BD80" s="118">
        <v>0</v>
      </c>
      <c r="BE80" s="118">
        <v>0</v>
      </c>
      <c r="BF80" s="117">
        <v>-9.6109470293483502E-5</v>
      </c>
      <c r="BG80" s="117">
        <v>0</v>
      </c>
      <c r="BH80" s="117">
        <v>0</v>
      </c>
      <c r="BI80" s="117">
        <v>0</v>
      </c>
      <c r="BJ80" s="117">
        <v>0</v>
      </c>
      <c r="BK80" s="118">
        <v>1.2918072285322301E-3</v>
      </c>
      <c r="BL80" s="118">
        <v>0</v>
      </c>
      <c r="BM80" s="118">
        <v>0</v>
      </c>
      <c r="BN80" s="117">
        <v>-3.6654630311544402E-7</v>
      </c>
      <c r="BO80" s="117">
        <v>-1.52308243730134E-5</v>
      </c>
      <c r="BP80" s="117">
        <v>-5.5917632693577201E-7</v>
      </c>
      <c r="BQ80" s="117">
        <v>-3.4708459908861498E-6</v>
      </c>
      <c r="BR80" s="117">
        <v>-3.7304277183179798E-5</v>
      </c>
      <c r="BS80" s="117">
        <v>-8.8677402676213297E-7</v>
      </c>
      <c r="BT80" s="117">
        <v>-2.8087359483058302E-5</v>
      </c>
      <c r="BU80" s="118">
        <v>2.3483592512347999E-4</v>
      </c>
      <c r="BV80" s="117">
        <v>3.48086083833289E-5</v>
      </c>
      <c r="BW80" s="118">
        <v>-2.0557659980809299E-4</v>
      </c>
      <c r="BX80" s="118">
        <v>1.2493030911985101E-2</v>
      </c>
      <c r="BY80" s="118">
        <v>1.9646390064874999E-4</v>
      </c>
      <c r="BZ80" s="118">
        <v>-1.3306625182977501E-4</v>
      </c>
      <c r="CA80" s="117">
        <v>-5.8916668164606803E-5</v>
      </c>
      <c r="CB80" s="118">
        <v>1.19551012315002E-4</v>
      </c>
      <c r="CC80" s="118">
        <v>-1.4040361355540401E-4</v>
      </c>
      <c r="CD80" s="118">
        <v>1.8549857113715E-4</v>
      </c>
      <c r="CE80" s="118">
        <v>7.5098048074943098E-4</v>
      </c>
      <c r="CF80" s="118">
        <v>1.1375890187782601E-4</v>
      </c>
      <c r="CG80" s="118">
        <v>4.4392238738929102E-4</v>
      </c>
      <c r="CH80" s="117">
        <v>7.1635530786343603E-5</v>
      </c>
      <c r="CI80" s="117">
        <v>-3.6003639965611999E-5</v>
      </c>
      <c r="CJ80" s="117">
        <v>-2.17657053736198E-5</v>
      </c>
      <c r="CK80" s="120">
        <v>-8.7488796083377204E-6</v>
      </c>
    </row>
    <row r="81" spans="2:89" s="12" customFormat="1" x14ac:dyDescent="0.25">
      <c r="F81" s="40"/>
      <c r="G81" s="205"/>
      <c r="H81" s="7" t="s">
        <v>382</v>
      </c>
      <c r="I81" s="22">
        <f>I21*I58</f>
        <v>0</v>
      </c>
      <c r="J81" s="23">
        <v>-0.55238521955433995</v>
      </c>
      <c r="L81" s="7" t="str">
        <f t="shared" si="5"/>
        <v>X</v>
      </c>
      <c r="M81" s="7" t="str">
        <f t="shared" si="3"/>
        <v>X</v>
      </c>
      <c r="N81" s="12" t="str">
        <v>IMD2_Hyp</v>
      </c>
      <c r="O81" s="128" t="s">
        <v>382</v>
      </c>
      <c r="P81" s="117">
        <v>-3.1169587038347599E-5</v>
      </c>
      <c r="Q81" s="118">
        <v>-2.0328839993560201E-2</v>
      </c>
      <c r="R81" s="117">
        <v>-6.2487957661707001E-5</v>
      </c>
      <c r="S81" s="117">
        <v>4.8333613136365897E-5</v>
      </c>
      <c r="T81" s="117">
        <v>-2.3965182556766099E-5</v>
      </c>
      <c r="U81" s="118">
        <v>-8.6084406264616401E-4</v>
      </c>
      <c r="V81" s="117">
        <v>2.5093903339079E-5</v>
      </c>
      <c r="W81" s="118">
        <v>-1.3731003802672199E-4</v>
      </c>
      <c r="X81" s="117">
        <v>9.2292018226965703E-5</v>
      </c>
      <c r="Y81" s="117">
        <v>-9.5526366615835299E-5</v>
      </c>
      <c r="Z81" s="118">
        <v>-2.10477664016267E-4</v>
      </c>
      <c r="AA81" s="117">
        <v>-5.7499023426363401E-5</v>
      </c>
      <c r="AB81" s="117">
        <v>-7.4049016047615394E-5</v>
      </c>
      <c r="AC81" s="117">
        <v>9.27241210854895E-6</v>
      </c>
      <c r="AD81" s="117">
        <v>4.96069588805368E-5</v>
      </c>
      <c r="AE81" s="117">
        <v>-6.4604659888049904E-5</v>
      </c>
      <c r="AF81" s="118">
        <v>-2.56313274867135E-4</v>
      </c>
      <c r="AG81" s="117">
        <v>5.5535375020659901E-5</v>
      </c>
      <c r="AH81" s="117">
        <v>6.4865821363057494E-5</v>
      </c>
      <c r="AI81" s="118">
        <v>-1.6861065296583201E-4</v>
      </c>
      <c r="AJ81" s="117">
        <v>3.1782597252909003E-5</v>
      </c>
      <c r="AK81" s="118">
        <v>1.7397422903429299E-4</v>
      </c>
      <c r="AL81" s="117">
        <v>-6.4800900922262793E-5</v>
      </c>
      <c r="AM81" s="117">
        <v>-1.30063694171914E-6</v>
      </c>
      <c r="AN81" s="117">
        <v>0</v>
      </c>
      <c r="AO81" s="117">
        <v>8.1981736554969394E-6</v>
      </c>
      <c r="AP81" s="118">
        <v>1.9141703569441799E-3</v>
      </c>
      <c r="AQ81" s="118">
        <v>0</v>
      </c>
      <c r="AR81" s="118">
        <v>0</v>
      </c>
      <c r="AS81" s="118">
        <v>0</v>
      </c>
      <c r="AT81" s="118">
        <v>0</v>
      </c>
      <c r="AU81" s="118">
        <v>-5.5978328869280599E-4</v>
      </c>
      <c r="AV81" s="118">
        <v>3.3015831879514598E-4</v>
      </c>
      <c r="AW81" s="118">
        <v>0</v>
      </c>
      <c r="AX81" s="118">
        <v>-6.3893020938128999E-4</v>
      </c>
      <c r="AY81" s="118">
        <v>2.2415815280398799E-4</v>
      </c>
      <c r="AZ81" s="118">
        <v>0</v>
      </c>
      <c r="BA81" s="117">
        <v>-4.8342354313358003E-5</v>
      </c>
      <c r="BB81" s="118">
        <v>-2.2406775193125599E-2</v>
      </c>
      <c r="BC81" s="118">
        <v>0</v>
      </c>
      <c r="BD81" s="118">
        <v>0</v>
      </c>
      <c r="BE81" s="118">
        <v>0</v>
      </c>
      <c r="BF81" s="117">
        <v>3.8285380998105403E-5</v>
      </c>
      <c r="BG81" s="117">
        <v>0</v>
      </c>
      <c r="BH81" s="117">
        <v>0</v>
      </c>
      <c r="BI81" s="117">
        <v>0</v>
      </c>
      <c r="BJ81" s="117">
        <v>0</v>
      </c>
      <c r="BK81" s="118">
        <v>-1.0795065492428899E-3</v>
      </c>
      <c r="BL81" s="118">
        <v>0</v>
      </c>
      <c r="BM81" s="118">
        <v>0</v>
      </c>
      <c r="BN81" s="117">
        <v>4.1274987734436503E-5</v>
      </c>
      <c r="BO81" s="117">
        <v>-3.4710461886711703E-5</v>
      </c>
      <c r="BP81" s="117">
        <v>5.9862390787480403E-6</v>
      </c>
      <c r="BQ81" s="117">
        <v>-4.4739061164311002E-6</v>
      </c>
      <c r="BR81" s="117">
        <v>2.26935708296513E-5</v>
      </c>
      <c r="BS81" s="117">
        <v>3.7942214045206599E-6</v>
      </c>
      <c r="BT81" s="117">
        <v>4.4853680823145398E-5</v>
      </c>
      <c r="BU81" s="118">
        <v>1.7035089061805201E-4</v>
      </c>
      <c r="BV81" s="117">
        <v>-6.8070050051914603E-5</v>
      </c>
      <c r="BW81" s="118">
        <v>-1.5727882346621501E-4</v>
      </c>
      <c r="BX81" s="118">
        <v>1.9646390064874999E-4</v>
      </c>
      <c r="BY81" s="118">
        <v>2.32691344755665E-2</v>
      </c>
      <c r="BZ81" s="117">
        <v>-9.7845884995170296E-5</v>
      </c>
      <c r="CA81" s="118">
        <v>1.80518648313881E-4</v>
      </c>
      <c r="CB81" s="118">
        <v>-2.3030120110547001E-4</v>
      </c>
      <c r="CC81" s="118">
        <v>-1.9239165426510299E-4</v>
      </c>
      <c r="CD81" s="118">
        <v>3.49767017483879E-4</v>
      </c>
      <c r="CE81" s="118">
        <v>5.8505051520680402E-4</v>
      </c>
      <c r="CF81" s="117">
        <v>-2.2000923358288598E-5</v>
      </c>
      <c r="CG81" s="118">
        <v>1.12278092596269E-4</v>
      </c>
      <c r="CH81" s="118">
        <v>-1.52441593902779E-2</v>
      </c>
      <c r="CI81" s="118">
        <v>4.6907481312239699E-4</v>
      </c>
      <c r="CJ81" s="118">
        <v>-4.6350831403593599E-4</v>
      </c>
      <c r="CK81" s="119">
        <v>-1.6344140889725699E-2</v>
      </c>
    </row>
    <row r="82" spans="2:89" s="12" customFormat="1" x14ac:dyDescent="0.25">
      <c r="F82" s="40"/>
      <c r="G82" s="205"/>
      <c r="H82" s="7" t="s">
        <v>154</v>
      </c>
      <c r="I82" s="22">
        <f>I47*I41</f>
        <v>0</v>
      </c>
      <c r="J82" s="23">
        <v>0.71586471992285605</v>
      </c>
      <c r="L82" s="7" t="str">
        <f t="shared" si="5"/>
        <v>X</v>
      </c>
      <c r="M82" s="7" t="str">
        <f t="shared" si="3"/>
        <v>X</v>
      </c>
      <c r="N82" s="12" t="str">
        <v>HbA1C3_Amp</v>
      </c>
      <c r="O82" s="128" t="s">
        <v>154</v>
      </c>
      <c r="P82" s="117">
        <v>-7.6479722749770901E-6</v>
      </c>
      <c r="Q82" s="118">
        <v>1.1099339862307599E-4</v>
      </c>
      <c r="R82" s="117">
        <v>-4.61347312088128E-5</v>
      </c>
      <c r="S82" s="117">
        <v>-7.7033247060576905E-5</v>
      </c>
      <c r="T82" s="117">
        <v>9.9065179193741294E-5</v>
      </c>
      <c r="U82" s="118">
        <v>4.5559279939253399E-4</v>
      </c>
      <c r="V82" s="118">
        <v>2.4586835486623801E-4</v>
      </c>
      <c r="W82" s="117">
        <v>1.74531088808334E-5</v>
      </c>
      <c r="X82" s="118">
        <v>-3.0651619291892102E-4</v>
      </c>
      <c r="Y82" s="118">
        <v>2.16274956265953E-4</v>
      </c>
      <c r="Z82" s="117">
        <v>4.5973230601781101E-6</v>
      </c>
      <c r="AA82" s="117">
        <v>5.7420218638344899E-5</v>
      </c>
      <c r="AB82" s="118">
        <v>1.5220264144727701E-4</v>
      </c>
      <c r="AC82" s="118">
        <v>-2.5447435179365798E-4</v>
      </c>
      <c r="AD82" s="117">
        <v>3.8688528544913899E-6</v>
      </c>
      <c r="AE82" s="118">
        <v>-1.04070150618267E-4</v>
      </c>
      <c r="AF82" s="117">
        <v>-4.8795728206511601E-5</v>
      </c>
      <c r="AG82" s="118">
        <v>3.7732895489559301E-4</v>
      </c>
      <c r="AH82" s="117">
        <v>4.0834517524144499E-5</v>
      </c>
      <c r="AI82" s="117">
        <v>-4.6840313019375603E-5</v>
      </c>
      <c r="AJ82" s="117">
        <v>7.1439071571794205E-5</v>
      </c>
      <c r="AK82" s="118">
        <v>-3.8217354709948499E-4</v>
      </c>
      <c r="AL82" s="118">
        <v>-3.0085226828892E-4</v>
      </c>
      <c r="AM82" s="117">
        <v>-9.7304731340939203E-6</v>
      </c>
      <c r="AN82" s="117">
        <v>0</v>
      </c>
      <c r="AO82" s="117">
        <v>-7.40840560511109E-5</v>
      </c>
      <c r="AP82" s="118">
        <v>-9.78688370878362E-4</v>
      </c>
      <c r="AQ82" s="118">
        <v>0</v>
      </c>
      <c r="AR82" s="118">
        <v>0</v>
      </c>
      <c r="AS82" s="118">
        <v>0</v>
      </c>
      <c r="AT82" s="118">
        <v>0</v>
      </c>
      <c r="AU82" s="117">
        <v>8.33756365050581E-5</v>
      </c>
      <c r="AV82" s="118">
        <v>-1.3233815276941399E-3</v>
      </c>
      <c r="AW82" s="118">
        <v>0</v>
      </c>
      <c r="AX82" s="118">
        <v>2.5834328865709298E-4</v>
      </c>
      <c r="AY82" s="118">
        <v>-3.17817618130898E-4</v>
      </c>
      <c r="AZ82" s="118">
        <v>0</v>
      </c>
      <c r="BA82" s="117">
        <v>-3.8070363919147001E-5</v>
      </c>
      <c r="BB82" s="118">
        <v>-1.20776154804547E-3</v>
      </c>
      <c r="BC82" s="118">
        <v>0</v>
      </c>
      <c r="BD82" s="118">
        <v>0</v>
      </c>
      <c r="BE82" s="118">
        <v>0</v>
      </c>
      <c r="BF82" s="118">
        <v>-3.3378308078597701E-4</v>
      </c>
      <c r="BG82" s="118">
        <v>0</v>
      </c>
      <c r="BH82" s="118">
        <v>0</v>
      </c>
      <c r="BI82" s="118">
        <v>0</v>
      </c>
      <c r="BJ82" s="118">
        <v>0</v>
      </c>
      <c r="BK82" s="118">
        <v>-1.1661886190555001E-3</v>
      </c>
      <c r="BL82" s="118">
        <v>0</v>
      </c>
      <c r="BM82" s="118">
        <v>0</v>
      </c>
      <c r="BN82" s="117">
        <v>1.6795100677241901E-5</v>
      </c>
      <c r="BO82" s="117">
        <v>1.11895319540598E-5</v>
      </c>
      <c r="BP82" s="117">
        <v>-1.0290964783755E-6</v>
      </c>
      <c r="BQ82" s="117">
        <v>6.2533214491717199E-6</v>
      </c>
      <c r="BR82" s="117">
        <v>2.11818182152097E-5</v>
      </c>
      <c r="BS82" s="117">
        <v>1.8184385712877399E-6</v>
      </c>
      <c r="BT82" s="117">
        <v>7.3396495015223998E-6</v>
      </c>
      <c r="BU82" s="117">
        <v>2.18091644999303E-5</v>
      </c>
      <c r="BV82" s="117">
        <v>6.6684235221870099E-5</v>
      </c>
      <c r="BW82" s="117">
        <v>-4.5376700325937603E-5</v>
      </c>
      <c r="BX82" s="118">
        <v>-1.3306625182977501E-4</v>
      </c>
      <c r="BY82" s="117">
        <v>-9.7845884995170296E-5</v>
      </c>
      <c r="BZ82" s="118">
        <v>1.14056678868188E-2</v>
      </c>
      <c r="CA82" s="118">
        <v>5.1256746618104398E-4</v>
      </c>
      <c r="CB82" s="118">
        <v>-8.10468927143341E-4</v>
      </c>
      <c r="CC82" s="117">
        <v>4.0582357877360402E-6</v>
      </c>
      <c r="CD82" s="118">
        <v>4.3443054536438199E-4</v>
      </c>
      <c r="CE82" s="118">
        <v>3.77960462612028E-4</v>
      </c>
      <c r="CF82" s="118">
        <v>-2.7558636727366301E-4</v>
      </c>
      <c r="CG82" s="118">
        <v>7.21767399470781E-4</v>
      </c>
      <c r="CH82" s="118">
        <v>-1.9117188360504299E-4</v>
      </c>
      <c r="CI82" s="118">
        <v>2.5645234338941998E-4</v>
      </c>
      <c r="CJ82" s="118">
        <v>1.3387876841504001E-3</v>
      </c>
      <c r="CK82" s="119">
        <v>2.5818134984945199E-4</v>
      </c>
    </row>
    <row r="83" spans="2:89" s="12" customFormat="1" x14ac:dyDescent="0.25">
      <c r="F83" s="7"/>
      <c r="G83" s="205"/>
      <c r="H83" s="7" t="s">
        <v>179</v>
      </c>
      <c r="I83" s="22">
        <f>I39*I56</f>
        <v>0</v>
      </c>
      <c r="J83" s="23">
        <v>0.54305140992699397</v>
      </c>
      <c r="L83" s="7" t="str">
        <f t="shared" si="5"/>
        <v>X</v>
      </c>
      <c r="M83" s="7" t="str">
        <f t="shared" si="3"/>
        <v>X</v>
      </c>
      <c r="N83" s="12" t="str">
        <v>HbA1C1_Epi</v>
      </c>
      <c r="O83" s="128" t="s">
        <v>179</v>
      </c>
      <c r="P83" s="117">
        <v>3.8627252848653103E-6</v>
      </c>
      <c r="Q83" s="118">
        <v>-2.1259897444684999E-4</v>
      </c>
      <c r="R83" s="117">
        <v>-7.7523405836189005E-5</v>
      </c>
      <c r="S83" s="118">
        <v>1.47342330263746E-4</v>
      </c>
      <c r="T83" s="117">
        <v>-4.0695014048239503E-5</v>
      </c>
      <c r="U83" s="118">
        <v>-4.8805858076554002E-4</v>
      </c>
      <c r="V83" s="117">
        <v>6.3446907199964202E-6</v>
      </c>
      <c r="W83" s="117">
        <v>-4.7438866843887898E-5</v>
      </c>
      <c r="X83" s="117">
        <v>7.3541496149495597E-6</v>
      </c>
      <c r="Y83" s="117">
        <v>-3.0658582646132001E-6</v>
      </c>
      <c r="Z83" s="117">
        <v>-9.2780974805031396E-6</v>
      </c>
      <c r="AA83" s="118">
        <v>1.76825946095159E-4</v>
      </c>
      <c r="AB83" s="117">
        <v>-7.2976486337095899E-6</v>
      </c>
      <c r="AC83" s="117">
        <v>9.9706979847732693E-5</v>
      </c>
      <c r="AD83" s="117">
        <v>1.8899555954128E-5</v>
      </c>
      <c r="AE83" s="117">
        <v>-5.1322663646983401E-6</v>
      </c>
      <c r="AF83" s="117">
        <v>-6.6997588720507303E-5</v>
      </c>
      <c r="AG83" s="117">
        <v>6.4023540152994198E-5</v>
      </c>
      <c r="AH83" s="117">
        <v>6.7389498877067899E-5</v>
      </c>
      <c r="AI83" s="118">
        <v>-4.4851981606104202E-4</v>
      </c>
      <c r="AJ83" s="117">
        <v>-3.8364211826734898E-5</v>
      </c>
      <c r="AK83" s="117">
        <v>2.69620242824974E-5</v>
      </c>
      <c r="AL83" s="117">
        <v>5.05381168523609E-5</v>
      </c>
      <c r="AM83" s="117">
        <v>-2.3471262453534001E-6</v>
      </c>
      <c r="AN83" s="117">
        <v>0</v>
      </c>
      <c r="AO83" s="117">
        <v>-3.4415959549529801E-5</v>
      </c>
      <c r="AP83" s="118">
        <v>-1.4346181218610899E-3</v>
      </c>
      <c r="AQ83" s="118">
        <v>0</v>
      </c>
      <c r="AR83" s="118">
        <v>0</v>
      </c>
      <c r="AS83" s="118">
        <v>0</v>
      </c>
      <c r="AT83" s="118">
        <v>0</v>
      </c>
      <c r="AU83" s="118">
        <v>4.1134364137417398E-4</v>
      </c>
      <c r="AV83" s="118">
        <v>3.9911962769058102E-4</v>
      </c>
      <c r="AW83" s="118">
        <v>0</v>
      </c>
      <c r="AX83" s="118">
        <v>4.1277072259548802E-4</v>
      </c>
      <c r="AY83" s="118">
        <v>-3.3114477514139997E-4</v>
      </c>
      <c r="AZ83" s="118">
        <v>0</v>
      </c>
      <c r="BA83" s="117">
        <v>3.1301381141249703E-5</v>
      </c>
      <c r="BB83" s="118">
        <v>-3.7266068825047199E-4</v>
      </c>
      <c r="BC83" s="118">
        <v>0</v>
      </c>
      <c r="BD83" s="118">
        <v>0</v>
      </c>
      <c r="BE83" s="118">
        <v>0</v>
      </c>
      <c r="BF83" s="117">
        <v>4.2982467797415302E-5</v>
      </c>
      <c r="BG83" s="117">
        <v>0</v>
      </c>
      <c r="BH83" s="117">
        <v>0</v>
      </c>
      <c r="BI83" s="117">
        <v>0</v>
      </c>
      <c r="BJ83" s="117">
        <v>0</v>
      </c>
      <c r="BK83" s="118">
        <v>-4.9808568658524298E-4</v>
      </c>
      <c r="BL83" s="118">
        <v>0</v>
      </c>
      <c r="BM83" s="118">
        <v>0</v>
      </c>
      <c r="BN83" s="117">
        <v>4.41234856443468E-6</v>
      </c>
      <c r="BO83" s="117">
        <v>2.28418814333021E-5</v>
      </c>
      <c r="BP83" s="117">
        <v>-2.1564897654914202E-6</v>
      </c>
      <c r="BQ83" s="117">
        <v>2.9054015260985099E-6</v>
      </c>
      <c r="BR83" s="117">
        <v>4.03855932739044E-6</v>
      </c>
      <c r="BS83" s="117">
        <v>2.5835138534131201E-7</v>
      </c>
      <c r="BT83" s="117">
        <v>1.6162689386229301E-5</v>
      </c>
      <c r="BU83" s="118">
        <v>-2.6530231391136498E-4</v>
      </c>
      <c r="BV83" s="118">
        <v>-4.5153022044848402E-4</v>
      </c>
      <c r="BW83" s="117">
        <v>-4.4548450634182897E-5</v>
      </c>
      <c r="BX83" s="117">
        <v>-5.8916668164606803E-5</v>
      </c>
      <c r="BY83" s="118">
        <v>1.80518648313881E-4</v>
      </c>
      <c r="BZ83" s="118">
        <v>5.1256746618104398E-4</v>
      </c>
      <c r="CA83" s="118">
        <v>7.3262924647464998E-3</v>
      </c>
      <c r="CB83" s="118">
        <v>-8.3430302595629397E-4</v>
      </c>
      <c r="CC83" s="117">
        <v>-1.8286075149964201E-5</v>
      </c>
      <c r="CD83" s="118">
        <v>-8.1473756303076204E-4</v>
      </c>
      <c r="CE83" s="118">
        <v>-6.6868777891256005E-4</v>
      </c>
      <c r="CF83" s="118">
        <v>2.7474399398658698E-4</v>
      </c>
      <c r="CG83" s="118">
        <v>-4.1084453855921502E-4</v>
      </c>
      <c r="CH83" s="118">
        <v>5.8838260188325497E-4</v>
      </c>
      <c r="CI83" s="118">
        <v>-1.73275167556022E-3</v>
      </c>
      <c r="CJ83" s="118">
        <v>-3.79075459115811E-4</v>
      </c>
      <c r="CK83" s="119">
        <v>8.5077776457347001E-4</v>
      </c>
    </row>
    <row r="84" spans="2:89" s="12" customFormat="1" x14ac:dyDescent="0.25">
      <c r="F84" s="7"/>
      <c r="G84" s="205"/>
      <c r="H84" s="7" t="s">
        <v>180</v>
      </c>
      <c r="I84" s="22">
        <f>I39*I49</f>
        <v>0</v>
      </c>
      <c r="J84" s="23">
        <v>0.48963000230207798</v>
      </c>
      <c r="L84" s="7" t="str">
        <f t="shared" ref="L84:L93" si="6">IF(H84=O84,"X","")</f>
        <v>X</v>
      </c>
      <c r="M84" s="7" t="str">
        <f t="shared" si="3"/>
        <v>X</v>
      </c>
      <c r="N84" s="12" t="str">
        <v>HbA1C1_Bli</v>
      </c>
      <c r="O84" s="128" t="s">
        <v>180</v>
      </c>
      <c r="P84" s="117">
        <v>2.4803809322735199E-6</v>
      </c>
      <c r="Q84" s="117">
        <v>-3.41962332039993E-5</v>
      </c>
      <c r="R84" s="117">
        <v>-7.57812812010385E-5</v>
      </c>
      <c r="S84" s="117">
        <v>-2.4626906351793999E-5</v>
      </c>
      <c r="T84" s="117">
        <v>3.8492088706549298E-5</v>
      </c>
      <c r="U84" s="117">
        <v>-9.0471281897564802E-5</v>
      </c>
      <c r="V84" s="117">
        <v>-7.5152621034718295E-5</v>
      </c>
      <c r="W84" s="118">
        <v>1.5049939691302299E-4</v>
      </c>
      <c r="X84" s="117">
        <v>-6.1399005575514103E-5</v>
      </c>
      <c r="Y84" s="118">
        <v>1.6226585717476301E-4</v>
      </c>
      <c r="Z84" s="117">
        <v>-1.65912138491454E-5</v>
      </c>
      <c r="AA84" s="117">
        <v>6.1633852741150097E-5</v>
      </c>
      <c r="AB84" s="118">
        <v>-1.4544284887308201E-4</v>
      </c>
      <c r="AC84" s="117">
        <v>-7.0038732149600803E-5</v>
      </c>
      <c r="AD84" s="117">
        <v>-1.67497843810616E-5</v>
      </c>
      <c r="AE84" s="118">
        <v>3.39538846842959E-4</v>
      </c>
      <c r="AF84" s="117">
        <v>-2.35964344201027E-5</v>
      </c>
      <c r="AG84" s="118">
        <v>1.28972705145809E-4</v>
      </c>
      <c r="AH84" s="118">
        <v>-2.5610711563141302E-4</v>
      </c>
      <c r="AI84" s="118">
        <v>-2.2965312598642999E-4</v>
      </c>
      <c r="AJ84" s="117">
        <v>-8.3833337332508696E-5</v>
      </c>
      <c r="AK84" s="117">
        <v>-6.0613617450501898E-5</v>
      </c>
      <c r="AL84" s="117">
        <v>-6.0216134539926198E-5</v>
      </c>
      <c r="AM84" s="117">
        <v>-5.1628094063988699E-6</v>
      </c>
      <c r="AN84" s="117">
        <v>0</v>
      </c>
      <c r="AO84" s="117">
        <v>2.1225390638633501E-6</v>
      </c>
      <c r="AP84" s="118">
        <v>5.6406682216419697E-4</v>
      </c>
      <c r="AQ84" s="118">
        <v>0</v>
      </c>
      <c r="AR84" s="118">
        <v>0</v>
      </c>
      <c r="AS84" s="118">
        <v>0</v>
      </c>
      <c r="AT84" s="118">
        <v>0</v>
      </c>
      <c r="AU84" s="117">
        <v>4.15328267172052E-5</v>
      </c>
      <c r="AV84" s="118">
        <v>-3.0771708703894999E-4</v>
      </c>
      <c r="AW84" s="118">
        <v>0</v>
      </c>
      <c r="AX84" s="118">
        <v>-1.14808880760638E-4</v>
      </c>
      <c r="AY84" s="117">
        <v>8.0022853078830003E-5</v>
      </c>
      <c r="AZ84" s="117">
        <v>0</v>
      </c>
      <c r="BA84" s="117">
        <v>-7.5548216939705704E-5</v>
      </c>
      <c r="BB84" s="118">
        <v>2.6638668746699199E-4</v>
      </c>
      <c r="BC84" s="118">
        <v>0</v>
      </c>
      <c r="BD84" s="118">
        <v>0</v>
      </c>
      <c r="BE84" s="118">
        <v>0</v>
      </c>
      <c r="BF84" s="117">
        <v>-7.4975221597493901E-5</v>
      </c>
      <c r="BG84" s="117">
        <v>0</v>
      </c>
      <c r="BH84" s="117">
        <v>0</v>
      </c>
      <c r="BI84" s="117">
        <v>0</v>
      </c>
      <c r="BJ84" s="117">
        <v>0</v>
      </c>
      <c r="BK84" s="118">
        <v>2.4338354787651801E-4</v>
      </c>
      <c r="BL84" s="118">
        <v>0</v>
      </c>
      <c r="BM84" s="118">
        <v>0</v>
      </c>
      <c r="BN84" s="117">
        <v>-3.80644453428454E-6</v>
      </c>
      <c r="BO84" s="117">
        <v>-1.25044077749009E-5</v>
      </c>
      <c r="BP84" s="117">
        <v>-8.6243636494893597E-7</v>
      </c>
      <c r="BQ84" s="117">
        <v>-2.0563759492989601E-6</v>
      </c>
      <c r="BR84" s="117">
        <v>-1.03176075511184E-6</v>
      </c>
      <c r="BS84" s="117">
        <v>1.42914667955808E-6</v>
      </c>
      <c r="BT84" s="117">
        <v>5.5022258587298002E-6</v>
      </c>
      <c r="BU84" s="118">
        <v>2.04422736381642E-4</v>
      </c>
      <c r="BV84" s="118">
        <v>-1.27599749775111E-4</v>
      </c>
      <c r="BW84" s="117">
        <v>6.0324214132390002E-5</v>
      </c>
      <c r="BX84" s="118">
        <v>1.19551012315002E-4</v>
      </c>
      <c r="BY84" s="118">
        <v>-2.3030120110547001E-4</v>
      </c>
      <c r="BZ84" s="118">
        <v>-8.10468927143341E-4</v>
      </c>
      <c r="CA84" s="118">
        <v>-8.3430302595629397E-4</v>
      </c>
      <c r="CB84" s="118">
        <v>5.57143321356231E-3</v>
      </c>
      <c r="CC84" s="118">
        <v>1.04797498314098E-4</v>
      </c>
      <c r="CD84" s="118">
        <v>-4.2642619120181598E-4</v>
      </c>
      <c r="CE84" s="118">
        <v>-7.5909426248608103E-4</v>
      </c>
      <c r="CF84" s="118">
        <v>-1.6073733456547601E-4</v>
      </c>
      <c r="CG84" s="118">
        <v>5.9225070408506597E-4</v>
      </c>
      <c r="CH84" s="117">
        <v>5.8790600172686497E-5</v>
      </c>
      <c r="CI84" s="118">
        <v>3.0018208962612599E-4</v>
      </c>
      <c r="CJ84" s="118">
        <v>1.52914273409719E-4</v>
      </c>
      <c r="CK84" s="120">
        <v>-5.2628286114370699E-5</v>
      </c>
    </row>
    <row r="85" spans="2:89" s="12" customFormat="1" x14ac:dyDescent="0.25">
      <c r="F85" s="7"/>
      <c r="G85" s="205"/>
      <c r="H85" s="7" t="s">
        <v>383</v>
      </c>
      <c r="I85" s="22">
        <f>I21*I65</f>
        <v>0</v>
      </c>
      <c r="J85" s="23">
        <v>0.276113499448713</v>
      </c>
      <c r="L85" s="7" t="str">
        <f t="shared" si="6"/>
        <v>X</v>
      </c>
      <c r="M85" s="7" t="str">
        <f t="shared" ref="M85:M93" si="7">IF(N85=O85,"X","")</f>
        <v>X</v>
      </c>
      <c r="N85" s="12" t="str">
        <v>IMD2_RhA</v>
      </c>
      <c r="O85" s="128" t="s">
        <v>383</v>
      </c>
      <c r="P85" s="117">
        <v>-3.5778717619700501E-6</v>
      </c>
      <c r="Q85" s="118">
        <v>-2.1247246149565799E-4</v>
      </c>
      <c r="R85" s="117">
        <v>-9.6579025255390903E-5</v>
      </c>
      <c r="S85" s="117">
        <v>-2.55658070163638E-5</v>
      </c>
      <c r="T85" s="117">
        <v>7.56294277122665E-5</v>
      </c>
      <c r="U85" s="117">
        <v>4.0133923782917203E-5</v>
      </c>
      <c r="V85" s="117">
        <v>-6.9519429295107705E-5</v>
      </c>
      <c r="W85" s="117">
        <v>1.5310901296482999E-7</v>
      </c>
      <c r="X85" s="117">
        <v>2.8237573095450599E-5</v>
      </c>
      <c r="Y85" s="118">
        <v>1.10785278037439E-4</v>
      </c>
      <c r="Z85" s="117">
        <v>2.2698031380191199E-5</v>
      </c>
      <c r="AA85" s="117">
        <v>-3.3343254221735001E-5</v>
      </c>
      <c r="AB85" s="117">
        <v>5.94703215915744E-5</v>
      </c>
      <c r="AC85" s="118">
        <v>-1.26397234805572E-4</v>
      </c>
      <c r="AD85" s="117">
        <v>2.4809603418210099E-5</v>
      </c>
      <c r="AE85" s="117">
        <v>5.4842462443588002E-5</v>
      </c>
      <c r="AF85" s="117">
        <v>-4.1878025168627498E-5</v>
      </c>
      <c r="AG85" s="117">
        <v>1.60219808167209E-6</v>
      </c>
      <c r="AH85" s="118">
        <v>-6.3307280529924302E-4</v>
      </c>
      <c r="AI85" s="118">
        <v>3.6642550926410298E-4</v>
      </c>
      <c r="AJ85" s="117">
        <v>-6.5046782739351295E-5</v>
      </c>
      <c r="AK85" s="117">
        <v>-4.5220450580174202E-5</v>
      </c>
      <c r="AL85" s="118">
        <v>1.27269693130623E-4</v>
      </c>
      <c r="AM85" s="117">
        <v>4.0377748895706702E-6</v>
      </c>
      <c r="AN85" s="117">
        <v>0</v>
      </c>
      <c r="AO85" s="117">
        <v>9.2108035603573596E-7</v>
      </c>
      <c r="AP85" s="118">
        <v>-1.86490081300038E-4</v>
      </c>
      <c r="AQ85" s="118">
        <v>0</v>
      </c>
      <c r="AR85" s="118">
        <v>0</v>
      </c>
      <c r="AS85" s="118">
        <v>0</v>
      </c>
      <c r="AT85" s="118">
        <v>0</v>
      </c>
      <c r="AU85" s="118">
        <v>-2.2269444029060799E-4</v>
      </c>
      <c r="AV85" s="117">
        <v>5.5960545398240499E-5</v>
      </c>
      <c r="AW85" s="117">
        <v>0</v>
      </c>
      <c r="AX85" s="117">
        <v>8.2637781193006904E-5</v>
      </c>
      <c r="AY85" s="118">
        <v>1.8293020545961101E-4</v>
      </c>
      <c r="AZ85" s="118">
        <v>0</v>
      </c>
      <c r="BA85" s="118">
        <v>-1.21952433483451E-4</v>
      </c>
      <c r="BB85" s="118">
        <v>-3.4376114151362102E-4</v>
      </c>
      <c r="BC85" s="118">
        <v>0</v>
      </c>
      <c r="BD85" s="118">
        <v>0</v>
      </c>
      <c r="BE85" s="118">
        <v>0</v>
      </c>
      <c r="BF85" s="117">
        <v>-9.0749814159581707E-5</v>
      </c>
      <c r="BG85" s="117">
        <v>0</v>
      </c>
      <c r="BH85" s="117">
        <v>0</v>
      </c>
      <c r="BI85" s="117">
        <v>0</v>
      </c>
      <c r="BJ85" s="117">
        <v>0</v>
      </c>
      <c r="BK85" s="117">
        <v>1.3779370653244699E-5</v>
      </c>
      <c r="BL85" s="117">
        <v>0</v>
      </c>
      <c r="BM85" s="117">
        <v>0</v>
      </c>
      <c r="BN85" s="117">
        <v>6.8952406087372697E-6</v>
      </c>
      <c r="BO85" s="117">
        <v>6.0947035354403394E-8</v>
      </c>
      <c r="BP85" s="117">
        <v>-6.3907546450495095E-7</v>
      </c>
      <c r="BQ85" s="117">
        <v>-4.6574379687328598E-6</v>
      </c>
      <c r="BR85" s="117">
        <v>2.7723926672515999E-7</v>
      </c>
      <c r="BS85" s="117">
        <v>5.3135753365682597E-6</v>
      </c>
      <c r="BT85" s="117">
        <v>-3.27123402768344E-6</v>
      </c>
      <c r="BU85" s="117">
        <v>4.3509581374780599E-5</v>
      </c>
      <c r="BV85" s="117">
        <v>2.3874226230791901E-5</v>
      </c>
      <c r="BW85" s="118">
        <v>-1.06677865416534E-4</v>
      </c>
      <c r="BX85" s="118">
        <v>-1.4040361355540401E-4</v>
      </c>
      <c r="BY85" s="118">
        <v>-1.9239165426510299E-4</v>
      </c>
      <c r="BZ85" s="117">
        <v>4.0582357877360402E-6</v>
      </c>
      <c r="CA85" s="117">
        <v>-1.8286075149964201E-5</v>
      </c>
      <c r="CB85" s="118">
        <v>1.04797498314098E-4</v>
      </c>
      <c r="CC85" s="118">
        <v>5.7789800509351202E-3</v>
      </c>
      <c r="CD85" s="118">
        <v>3.4935330113529601E-4</v>
      </c>
      <c r="CE85" s="118">
        <v>1.9426322942352599E-4</v>
      </c>
      <c r="CF85" s="118">
        <v>1.16081794238728E-4</v>
      </c>
      <c r="CG85" s="118">
        <v>4.33317748773172E-4</v>
      </c>
      <c r="CH85" s="117">
        <v>-6.4572405978499805E-5</v>
      </c>
      <c r="CI85" s="118">
        <v>2.2775740769009301E-4</v>
      </c>
      <c r="CJ85" s="117">
        <v>9.9451026945894999E-6</v>
      </c>
      <c r="CK85" s="120">
        <v>-1.38029935959913E-5</v>
      </c>
    </row>
    <row r="86" spans="2:89" s="12" customFormat="1" x14ac:dyDescent="0.25">
      <c r="B86" s="7"/>
      <c r="C86" s="7"/>
      <c r="D86" s="7"/>
      <c r="E86" s="7"/>
      <c r="F86" s="7"/>
      <c r="G86" s="205"/>
      <c r="H86" s="7" t="s">
        <v>181</v>
      </c>
      <c r="I86" s="22">
        <f>I69*I50</f>
        <v>0</v>
      </c>
      <c r="J86" s="23">
        <v>0.84479823407752597</v>
      </c>
      <c r="L86" s="7" t="str">
        <f t="shared" si="6"/>
        <v>X</v>
      </c>
      <c r="M86" s="7" t="str">
        <f t="shared" si="7"/>
        <v>X</v>
      </c>
      <c r="N86" s="12" t="str">
        <v>Bro_ThD</v>
      </c>
      <c r="O86" s="128" t="s">
        <v>181</v>
      </c>
      <c r="P86" s="117">
        <v>-2.6992392091453599E-5</v>
      </c>
      <c r="Q86" s="118">
        <v>1.9131347248744999E-4</v>
      </c>
      <c r="R86" s="117">
        <v>-6.7134428999692295E-5</v>
      </c>
      <c r="S86" s="118">
        <v>-2.0493999706856E-4</v>
      </c>
      <c r="T86" s="118">
        <v>-1.2783000467076199E-4</v>
      </c>
      <c r="U86" s="117">
        <v>6.62964580222125E-5</v>
      </c>
      <c r="V86" s="117">
        <v>4.1163433743797801E-5</v>
      </c>
      <c r="W86" s="117">
        <v>8.3806603155472999E-5</v>
      </c>
      <c r="X86" s="118">
        <v>-9.2856334664776505E-4</v>
      </c>
      <c r="Y86" s="118">
        <v>8.8836963243693905E-4</v>
      </c>
      <c r="Z86" s="118">
        <v>-2.3400850591953401E-4</v>
      </c>
      <c r="AA86" s="118">
        <v>4.3998921975308601E-4</v>
      </c>
      <c r="AB86" s="118">
        <v>-3.3245927629253601E-4</v>
      </c>
      <c r="AC86" s="118">
        <v>4.5979424506320402E-4</v>
      </c>
      <c r="AD86" s="118">
        <v>2.02678251803947E-4</v>
      </c>
      <c r="AE86" s="117">
        <v>6.2988954710740505E-5</v>
      </c>
      <c r="AF86" s="118">
        <v>2.9082577777431802E-4</v>
      </c>
      <c r="AG86" s="117">
        <v>-4.4832740347208202E-5</v>
      </c>
      <c r="AH86" s="117">
        <v>-3.4538264160447199E-5</v>
      </c>
      <c r="AI86" s="118">
        <v>-3.0457257589992402E-4</v>
      </c>
      <c r="AJ86" s="118">
        <v>7.0311288789433497E-4</v>
      </c>
      <c r="AK86" s="118">
        <v>-4.92356619684066E-4</v>
      </c>
      <c r="AL86" s="118">
        <v>1.35998956237815E-4</v>
      </c>
      <c r="AM86" s="117">
        <v>-2.9525851136689201E-6</v>
      </c>
      <c r="AN86" s="117">
        <v>0</v>
      </c>
      <c r="AO86" s="117">
        <v>-6.9794621190414499E-5</v>
      </c>
      <c r="AP86" s="118">
        <v>9.61807271472654E-4</v>
      </c>
      <c r="AQ86" s="118">
        <v>0</v>
      </c>
      <c r="AR86" s="118">
        <v>0</v>
      </c>
      <c r="AS86" s="118">
        <v>0</v>
      </c>
      <c r="AT86" s="118">
        <v>0</v>
      </c>
      <c r="AU86" s="117">
        <v>-3.31178442332516E-6</v>
      </c>
      <c r="AV86" s="118">
        <v>2.7986076760231103E-4</v>
      </c>
      <c r="AW86" s="118">
        <v>0</v>
      </c>
      <c r="AX86" s="118">
        <v>-2.2691354447145599E-2</v>
      </c>
      <c r="AY86" s="118">
        <v>-6.7987054349309998E-4</v>
      </c>
      <c r="AZ86" s="118">
        <v>0</v>
      </c>
      <c r="BA86" s="118">
        <v>-1.71790477961039E-4</v>
      </c>
      <c r="BB86" s="118">
        <v>-2.09969107140733E-3</v>
      </c>
      <c r="BC86" s="118">
        <v>0</v>
      </c>
      <c r="BD86" s="118">
        <v>0</v>
      </c>
      <c r="BE86" s="118">
        <v>0</v>
      </c>
      <c r="BF86" s="118">
        <v>4.5327616846264901E-4</v>
      </c>
      <c r="BG86" s="118">
        <v>0</v>
      </c>
      <c r="BH86" s="118">
        <v>0</v>
      </c>
      <c r="BI86" s="118">
        <v>0</v>
      </c>
      <c r="BJ86" s="118">
        <v>0</v>
      </c>
      <c r="BK86" s="118">
        <v>-8.6131578527588802E-4</v>
      </c>
      <c r="BL86" s="118">
        <v>0</v>
      </c>
      <c r="BM86" s="118">
        <v>0</v>
      </c>
      <c r="BN86" s="117">
        <v>2.7147815751904898E-5</v>
      </c>
      <c r="BO86" s="117">
        <v>-2.6726000439002599E-5</v>
      </c>
      <c r="BP86" s="117">
        <v>8.3523412468993198E-6</v>
      </c>
      <c r="BQ86" s="117">
        <v>5.4732038719330099E-6</v>
      </c>
      <c r="BR86" s="117">
        <v>2.05840644191301E-5</v>
      </c>
      <c r="BS86" s="117">
        <v>5.4678888143563401E-6</v>
      </c>
      <c r="BT86" s="117">
        <v>-6.9772212542016803E-6</v>
      </c>
      <c r="BU86" s="118">
        <v>-8.1888058290065897E-4</v>
      </c>
      <c r="BV86" s="118">
        <v>1.9461981238066701E-4</v>
      </c>
      <c r="BW86" s="118">
        <v>1.03077458828311E-4</v>
      </c>
      <c r="BX86" s="118">
        <v>1.8549857113715E-4</v>
      </c>
      <c r="BY86" s="118">
        <v>3.49767017483879E-4</v>
      </c>
      <c r="BZ86" s="118">
        <v>4.3443054536438199E-4</v>
      </c>
      <c r="CA86" s="118">
        <v>-8.1473756303076204E-4</v>
      </c>
      <c r="CB86" s="118">
        <v>-4.2642619120181598E-4</v>
      </c>
      <c r="CC86" s="118">
        <v>3.4935330113529601E-4</v>
      </c>
      <c r="CD86" s="118">
        <v>8.3328152855073404E-2</v>
      </c>
      <c r="CE86" s="118">
        <v>6.6010517207099495E-4</v>
      </c>
      <c r="CF86" s="118">
        <v>-3.0980744366084298E-4</v>
      </c>
      <c r="CG86" s="118">
        <v>-7.6762455365366096E-4</v>
      </c>
      <c r="CH86" s="118">
        <v>7.7310895524806598E-4</v>
      </c>
      <c r="CI86" s="118">
        <v>1.0406098852990501E-3</v>
      </c>
      <c r="CJ86" s="118">
        <v>5.3971783947775705E-4</v>
      </c>
      <c r="CK86" s="119">
        <v>7.7431400856208703E-4</v>
      </c>
    </row>
    <row r="87" spans="2:89" s="12" customFormat="1" x14ac:dyDescent="0.25">
      <c r="B87" s="7"/>
      <c r="C87" s="7"/>
      <c r="D87" s="7"/>
      <c r="E87" s="7"/>
      <c r="F87" s="7"/>
      <c r="G87" s="205"/>
      <c r="H87" s="7" t="s">
        <v>182</v>
      </c>
      <c r="I87" s="22">
        <f>I55*I60</f>
        <v>0</v>
      </c>
      <c r="J87" s="23">
        <v>0.87336796051051502</v>
      </c>
      <c r="L87" s="7" t="str">
        <f t="shared" si="6"/>
        <v>X</v>
      </c>
      <c r="M87" s="7" t="str">
        <f t="shared" si="7"/>
        <v>X</v>
      </c>
      <c r="N87" s="12" t="str">
        <v>Dem_LD</v>
      </c>
      <c r="O87" s="128" t="s">
        <v>182</v>
      </c>
      <c r="P87" s="117">
        <v>-2.3278119669698101E-5</v>
      </c>
      <c r="Q87" s="118">
        <v>-9.7049025534825498E-4</v>
      </c>
      <c r="R87" s="118">
        <v>3.32996702813084E-4</v>
      </c>
      <c r="S87" s="118">
        <v>-3.9534440954331701E-4</v>
      </c>
      <c r="T87" s="118">
        <v>2.4246147776817799E-4</v>
      </c>
      <c r="U87" s="118">
        <v>3.5459955970057098E-4</v>
      </c>
      <c r="V87" s="117">
        <v>6.4544243447445102E-5</v>
      </c>
      <c r="W87" s="117">
        <v>1.7960175776280901E-5</v>
      </c>
      <c r="X87" s="118">
        <v>-4.7056371211756198E-4</v>
      </c>
      <c r="Y87" s="117">
        <v>-6.2141390441932E-5</v>
      </c>
      <c r="Z87" s="118">
        <v>-3.0499590764947702E-4</v>
      </c>
      <c r="AA87" s="117">
        <v>-5.7480490798488302E-5</v>
      </c>
      <c r="AB87" s="118">
        <v>1.18049191955933E-4</v>
      </c>
      <c r="AC87" s="118">
        <v>3.8318078677290599E-4</v>
      </c>
      <c r="AD87" s="118">
        <v>4.0518969184962699E-4</v>
      </c>
      <c r="AE87" s="118">
        <v>-1.75046053705078E-4</v>
      </c>
      <c r="AF87" s="118">
        <v>3.2853909297875998E-4</v>
      </c>
      <c r="AG87" s="118">
        <v>-8.2494141921636002E-4</v>
      </c>
      <c r="AH87" s="118">
        <v>8.0964984724333404E-4</v>
      </c>
      <c r="AI87" s="118">
        <v>2.6356713284147098E-4</v>
      </c>
      <c r="AJ87" s="118">
        <v>4.6451290970947001E-4</v>
      </c>
      <c r="AK87" s="118">
        <v>-1.05841592774151E-4</v>
      </c>
      <c r="AL87" s="118">
        <v>-2.22243401409332E-4</v>
      </c>
      <c r="AM87" s="117">
        <v>-9.8056490344103192E-6</v>
      </c>
      <c r="AN87" s="117">
        <v>0</v>
      </c>
      <c r="AO87" s="118">
        <v>1.59809453796112E-4</v>
      </c>
      <c r="AP87" s="118">
        <v>2.2267720376453E-4</v>
      </c>
      <c r="AQ87" s="118">
        <v>0</v>
      </c>
      <c r="AR87" s="118">
        <v>0</v>
      </c>
      <c r="AS87" s="118">
        <v>0</v>
      </c>
      <c r="AT87" s="118">
        <v>0</v>
      </c>
      <c r="AU87" s="118">
        <v>8.0253167510024198E-4</v>
      </c>
      <c r="AV87" s="118">
        <v>7.2221043697796698E-4</v>
      </c>
      <c r="AW87" s="118">
        <v>0</v>
      </c>
      <c r="AX87" s="118">
        <v>3.3760490181019599E-4</v>
      </c>
      <c r="AY87" s="118">
        <v>-3.7089181776099002E-3</v>
      </c>
      <c r="AZ87" s="118">
        <v>0</v>
      </c>
      <c r="BA87" s="118">
        <v>4.0857875178459897E-4</v>
      </c>
      <c r="BB87" s="118">
        <v>-1.37343973675143E-3</v>
      </c>
      <c r="BC87" s="118">
        <v>0</v>
      </c>
      <c r="BD87" s="118">
        <v>0</v>
      </c>
      <c r="BE87" s="118">
        <v>0</v>
      </c>
      <c r="BF87" s="118">
        <v>-2.65841250783721E-4</v>
      </c>
      <c r="BG87" s="118">
        <v>0</v>
      </c>
      <c r="BH87" s="118">
        <v>0</v>
      </c>
      <c r="BI87" s="118">
        <v>0</v>
      </c>
      <c r="BJ87" s="118">
        <v>0</v>
      </c>
      <c r="BK87" s="118">
        <v>-2.0471966727421899E-3</v>
      </c>
      <c r="BL87" s="118">
        <v>0</v>
      </c>
      <c r="BM87" s="118">
        <v>0</v>
      </c>
      <c r="BN87" s="117">
        <v>1.9344807241968501E-5</v>
      </c>
      <c r="BO87" s="117">
        <v>9.4978906064441495E-7</v>
      </c>
      <c r="BP87" s="117">
        <v>-2.1474069103518001E-5</v>
      </c>
      <c r="BQ87" s="117">
        <v>4.35456826216938E-5</v>
      </c>
      <c r="BR87" s="117">
        <v>-4.8573811481522797E-5</v>
      </c>
      <c r="BS87" s="117">
        <v>1.9969600201258E-6</v>
      </c>
      <c r="BT87" s="117">
        <v>5.8625828928633796E-6</v>
      </c>
      <c r="BU87" s="118">
        <v>8.1524787643407696E-4</v>
      </c>
      <c r="BV87" s="118">
        <v>4.8188574275331999E-4</v>
      </c>
      <c r="BW87" s="118">
        <v>-2.05276528530792E-4</v>
      </c>
      <c r="BX87" s="118">
        <v>7.5098048074943098E-4</v>
      </c>
      <c r="BY87" s="118">
        <v>5.8505051520680402E-4</v>
      </c>
      <c r="BZ87" s="118">
        <v>3.77960462612028E-4</v>
      </c>
      <c r="CA87" s="118">
        <v>-6.6868777891256005E-4</v>
      </c>
      <c r="CB87" s="118">
        <v>-7.5909426248608103E-4</v>
      </c>
      <c r="CC87" s="118">
        <v>1.9426322942352599E-4</v>
      </c>
      <c r="CD87" s="118">
        <v>6.6010517207099495E-4</v>
      </c>
      <c r="CE87" s="118">
        <v>4.79837526746777E-2</v>
      </c>
      <c r="CF87" s="118">
        <v>-3.68303262105648E-4</v>
      </c>
      <c r="CG87" s="118">
        <v>-1.9763609612883799E-4</v>
      </c>
      <c r="CH87" s="118">
        <v>-6.3767684283318497E-4</v>
      </c>
      <c r="CI87" s="118">
        <v>-2.7752152159788698E-4</v>
      </c>
      <c r="CJ87" s="118">
        <v>-3.1757527371708899E-4</v>
      </c>
      <c r="CK87" s="120">
        <v>-5.7225929258170197E-5</v>
      </c>
    </row>
    <row r="88" spans="2:89" s="12" customFormat="1" x14ac:dyDescent="0.25">
      <c r="B88" s="7"/>
      <c r="C88" s="7"/>
      <c r="D88" s="7"/>
      <c r="E88" s="7"/>
      <c r="F88" s="7"/>
      <c r="G88" s="205"/>
      <c r="H88" s="7" t="s">
        <v>183</v>
      </c>
      <c r="I88" s="22">
        <f>I33*I68</f>
        <v>0</v>
      </c>
      <c r="J88" s="23">
        <v>0.39482133100931999</v>
      </c>
      <c r="L88" s="7" t="str">
        <f t="shared" si="6"/>
        <v>X</v>
      </c>
      <c r="M88" s="7" t="str">
        <f t="shared" si="7"/>
        <v>X</v>
      </c>
      <c r="N88" s="12" t="str">
        <v>BP4_Str</v>
      </c>
      <c r="O88" s="128" t="s">
        <v>183</v>
      </c>
      <c r="P88" s="117">
        <v>1.59872513994651E-5</v>
      </c>
      <c r="Q88" s="117">
        <v>8.5940249120315001E-5</v>
      </c>
      <c r="R88" s="118">
        <v>-3.0491082184007303E-4</v>
      </c>
      <c r="S88" s="117">
        <v>5.0240708864850797E-5</v>
      </c>
      <c r="T88" s="118">
        <v>1.7653966874006999E-4</v>
      </c>
      <c r="U88" s="117">
        <v>2.9402850767013398E-5</v>
      </c>
      <c r="V88" s="117">
        <v>3.5214661638917101E-5</v>
      </c>
      <c r="W88" s="117">
        <v>-1.67394339880622E-5</v>
      </c>
      <c r="X88" s="118">
        <v>2.43435731424545E-4</v>
      </c>
      <c r="Y88" s="118">
        <v>-2.5236281914432101E-4</v>
      </c>
      <c r="Z88" s="118">
        <v>1.9385761992321999E-4</v>
      </c>
      <c r="AA88" s="118">
        <v>7.8815775956741997E-4</v>
      </c>
      <c r="AB88" s="118">
        <v>1.2143719936005599E-4</v>
      </c>
      <c r="AC88" s="118">
        <v>-7.2460971146303798E-3</v>
      </c>
      <c r="AD88" s="117">
        <v>8.0437752144960696E-5</v>
      </c>
      <c r="AE88" s="117">
        <v>2.8373572559669101E-5</v>
      </c>
      <c r="AF88" s="117">
        <v>3.3877905732653301E-5</v>
      </c>
      <c r="AG88" s="118">
        <v>-6.1644028499865098E-4</v>
      </c>
      <c r="AH88" s="117">
        <v>-8.0260792476862501E-5</v>
      </c>
      <c r="AI88" s="118">
        <v>-6.5112011535237396E-4</v>
      </c>
      <c r="AJ88" s="118">
        <v>1.33426611264303E-4</v>
      </c>
      <c r="AK88" s="118">
        <v>2.6897019246765802E-4</v>
      </c>
      <c r="AL88" s="118">
        <v>-1.8276702910504099E-4</v>
      </c>
      <c r="AM88" s="117">
        <v>-3.0971521146544201E-6</v>
      </c>
      <c r="AN88" s="117">
        <v>0</v>
      </c>
      <c r="AO88" s="118">
        <v>1.46522074010335E-4</v>
      </c>
      <c r="AP88" s="118">
        <v>3.1696254895228001E-4</v>
      </c>
      <c r="AQ88" s="118">
        <v>0</v>
      </c>
      <c r="AR88" s="118">
        <v>0</v>
      </c>
      <c r="AS88" s="118">
        <v>0</v>
      </c>
      <c r="AT88" s="118">
        <v>0</v>
      </c>
      <c r="AU88" s="118">
        <v>-8.1441925844396104E-4</v>
      </c>
      <c r="AV88" s="118">
        <v>6.2271920080514897E-4</v>
      </c>
      <c r="AW88" s="118">
        <v>0</v>
      </c>
      <c r="AX88" s="118">
        <v>-5.3948839352816499E-4</v>
      </c>
      <c r="AY88" s="118">
        <v>9.1616620080928397E-4</v>
      </c>
      <c r="AZ88" s="118">
        <v>0</v>
      </c>
      <c r="BA88" s="117">
        <v>9.4962815720557199E-5</v>
      </c>
      <c r="BB88" s="118">
        <v>6.3115539348629899E-4</v>
      </c>
      <c r="BC88" s="118">
        <v>0</v>
      </c>
      <c r="BD88" s="118">
        <v>0</v>
      </c>
      <c r="BE88" s="118">
        <v>0</v>
      </c>
      <c r="BF88" s="117">
        <v>7.7441695569976202E-5</v>
      </c>
      <c r="BG88" s="117">
        <v>0</v>
      </c>
      <c r="BH88" s="117">
        <v>0</v>
      </c>
      <c r="BI88" s="117">
        <v>0</v>
      </c>
      <c r="BJ88" s="117">
        <v>0</v>
      </c>
      <c r="BK88" s="117">
        <v>3.4959188117016202E-5</v>
      </c>
      <c r="BL88" s="117">
        <v>0</v>
      </c>
      <c r="BM88" s="117">
        <v>0</v>
      </c>
      <c r="BN88" s="117">
        <v>-1.22499912673917E-5</v>
      </c>
      <c r="BO88" s="117">
        <v>-1.9688919615767099E-6</v>
      </c>
      <c r="BP88" s="117">
        <v>1.2039388838935E-5</v>
      </c>
      <c r="BQ88" s="117">
        <v>-1.2679557916400399E-5</v>
      </c>
      <c r="BR88" s="117">
        <v>1.06843160939058E-6</v>
      </c>
      <c r="BS88" s="117">
        <v>1.4306443275728701E-6</v>
      </c>
      <c r="BT88" s="117">
        <v>1.92434063691769E-5</v>
      </c>
      <c r="BU88" s="118">
        <v>1.9364153772651399E-4</v>
      </c>
      <c r="BV88" s="118">
        <v>-2.51809334433485E-3</v>
      </c>
      <c r="BW88" s="117">
        <v>9.7505318758089703E-5</v>
      </c>
      <c r="BX88" s="118">
        <v>1.1375890187782601E-4</v>
      </c>
      <c r="BY88" s="117">
        <v>-2.2000923358288598E-5</v>
      </c>
      <c r="BZ88" s="118">
        <v>-2.7558636727366301E-4</v>
      </c>
      <c r="CA88" s="118">
        <v>2.7474399398658698E-4</v>
      </c>
      <c r="CB88" s="118">
        <v>-1.6073733456547601E-4</v>
      </c>
      <c r="CC88" s="118">
        <v>1.16081794238728E-4</v>
      </c>
      <c r="CD88" s="118">
        <v>-3.0980744366084298E-4</v>
      </c>
      <c r="CE88" s="118">
        <v>-3.68303262105648E-4</v>
      </c>
      <c r="CF88" s="118">
        <v>2.0482046633677801E-2</v>
      </c>
      <c r="CG88" s="118">
        <v>1.9876301670125599E-4</v>
      </c>
      <c r="CH88" s="118">
        <v>-3.5715024349174801E-4</v>
      </c>
      <c r="CI88" s="118">
        <v>-7.7753729003193404E-4</v>
      </c>
      <c r="CJ88" s="118">
        <v>-5.7499322647771905E-4</v>
      </c>
      <c r="CK88" s="119">
        <v>-2.4304249255719E-4</v>
      </c>
    </row>
    <row r="89" spans="2:89" s="12" customFormat="1" x14ac:dyDescent="0.25">
      <c r="B89" s="7"/>
      <c r="C89" s="7"/>
      <c r="D89" s="7"/>
      <c r="E89" s="7"/>
      <c r="F89" s="7"/>
      <c r="G89" s="205"/>
      <c r="H89" s="7" t="s">
        <v>184</v>
      </c>
      <c r="I89" s="22">
        <f>I50*I52</f>
        <v>0</v>
      </c>
      <c r="J89" s="23">
        <v>0.97946744195127</v>
      </c>
      <c r="L89" s="7" t="str">
        <f t="shared" si="6"/>
        <v>X</v>
      </c>
      <c r="M89" s="7" t="str">
        <f t="shared" si="7"/>
        <v>X</v>
      </c>
      <c r="N89" s="12" t="str">
        <v>Bro_CLD</v>
      </c>
      <c r="O89" s="128" t="s">
        <v>184</v>
      </c>
      <c r="P89" s="117">
        <v>1.7742904868304499E-5</v>
      </c>
      <c r="Q89" s="118">
        <v>-6.1067968812142804E-4</v>
      </c>
      <c r="R89" s="118">
        <v>2.2891723346185101E-4</v>
      </c>
      <c r="S89" s="118">
        <v>1.1976913221711499E-4</v>
      </c>
      <c r="T89" s="118">
        <v>-3.8806816415314402E-4</v>
      </c>
      <c r="U89" s="118">
        <v>-3.7284802596471798E-3</v>
      </c>
      <c r="V89" s="118">
        <v>-3.4068849748937501E-4</v>
      </c>
      <c r="W89" s="117">
        <v>1.46587095761124E-5</v>
      </c>
      <c r="X89" s="118">
        <v>-1.0058229421448E-4</v>
      </c>
      <c r="Y89" s="117">
        <v>5.3586919407069803E-5</v>
      </c>
      <c r="Z89" s="118">
        <v>2.10052633182204E-4</v>
      </c>
      <c r="AA89" s="117">
        <v>9.2319572904422505E-5</v>
      </c>
      <c r="AB89" s="118">
        <v>1.7201900635904901E-4</v>
      </c>
      <c r="AC89" s="117">
        <v>9.0865520793729097E-5</v>
      </c>
      <c r="AD89" s="118">
        <v>4.4590705512917602E-4</v>
      </c>
      <c r="AE89" s="117">
        <v>4.2298671165017498E-5</v>
      </c>
      <c r="AF89" s="117">
        <v>-9.1147602473521497E-5</v>
      </c>
      <c r="AG89" s="118">
        <v>-1.21326700977505E-3</v>
      </c>
      <c r="AH89" s="118">
        <v>1.5277833754744001E-3</v>
      </c>
      <c r="AI89" s="118">
        <v>4.6168593001607401E-4</v>
      </c>
      <c r="AJ89" s="118">
        <v>-1.3008286715662E-3</v>
      </c>
      <c r="AK89" s="118">
        <v>8.6026225779669402E-4</v>
      </c>
      <c r="AL89" s="118">
        <v>-1.5833836920514199E-4</v>
      </c>
      <c r="AM89" s="117">
        <v>-6.65545682771272E-6</v>
      </c>
      <c r="AN89" s="117">
        <v>0</v>
      </c>
      <c r="AO89" s="117">
        <v>-2.3874134778191698E-5</v>
      </c>
      <c r="AP89" s="118">
        <v>-1.86799797084219E-3</v>
      </c>
      <c r="AQ89" s="118">
        <v>0</v>
      </c>
      <c r="AR89" s="118">
        <v>0</v>
      </c>
      <c r="AS89" s="118">
        <v>0</v>
      </c>
      <c r="AT89" s="118">
        <v>0</v>
      </c>
      <c r="AU89" s="118">
        <v>2.2988215496528102E-3</v>
      </c>
      <c r="AV89" s="118">
        <v>-7.1573502177107798E-3</v>
      </c>
      <c r="AW89" s="118">
        <v>0</v>
      </c>
      <c r="AX89" s="118">
        <v>-1.2728610184597399E-2</v>
      </c>
      <c r="AY89" s="118">
        <v>5.0518858735799997E-4</v>
      </c>
      <c r="AZ89" s="118">
        <v>0</v>
      </c>
      <c r="BA89" s="118">
        <v>1.3671146690407701E-4</v>
      </c>
      <c r="BB89" s="118">
        <v>9.2141464137532997E-4</v>
      </c>
      <c r="BC89" s="118">
        <v>0</v>
      </c>
      <c r="BD89" s="118">
        <v>0</v>
      </c>
      <c r="BE89" s="118">
        <v>0</v>
      </c>
      <c r="BF89" s="118">
        <v>-3.3433482224546701E-4</v>
      </c>
      <c r="BG89" s="118">
        <v>0</v>
      </c>
      <c r="BH89" s="118">
        <v>0</v>
      </c>
      <c r="BI89" s="118">
        <v>0</v>
      </c>
      <c r="BJ89" s="118">
        <v>0</v>
      </c>
      <c r="BK89" s="118">
        <v>1.07569826482875E-3</v>
      </c>
      <c r="BL89" s="118">
        <v>0</v>
      </c>
      <c r="BM89" s="118">
        <v>0</v>
      </c>
      <c r="BN89" s="117">
        <v>-1.6435712699619001E-5</v>
      </c>
      <c r="BO89" s="117">
        <v>3.9454558208311103E-5</v>
      </c>
      <c r="BP89" s="117">
        <v>-3.0648801401870302E-5</v>
      </c>
      <c r="BQ89" s="117">
        <v>-1.31085115829614E-5</v>
      </c>
      <c r="BR89" s="117">
        <v>1.04089253491732E-6</v>
      </c>
      <c r="BS89" s="117">
        <v>5.3648160003223099E-6</v>
      </c>
      <c r="BT89" s="118">
        <v>1.3348841084042E-4</v>
      </c>
      <c r="BU89" s="118">
        <v>-1.07834405448587E-4</v>
      </c>
      <c r="BV89" s="118">
        <v>-2.3777500908885499E-4</v>
      </c>
      <c r="BW89" s="118">
        <v>-1.99883409395232E-4</v>
      </c>
      <c r="BX89" s="118">
        <v>4.4392238738929102E-4</v>
      </c>
      <c r="BY89" s="118">
        <v>1.12278092596269E-4</v>
      </c>
      <c r="BZ89" s="118">
        <v>7.21767399470781E-4</v>
      </c>
      <c r="CA89" s="118">
        <v>-4.1084453855921502E-4</v>
      </c>
      <c r="CB89" s="118">
        <v>5.9225070408506597E-4</v>
      </c>
      <c r="CC89" s="118">
        <v>4.33317748773172E-4</v>
      </c>
      <c r="CD89" s="118">
        <v>-7.6762455365366096E-4</v>
      </c>
      <c r="CE89" s="118">
        <v>-1.9763609612883799E-4</v>
      </c>
      <c r="CF89" s="118">
        <v>1.9876301670125599E-4</v>
      </c>
      <c r="CG89" s="118">
        <v>5.40680593579606E-2</v>
      </c>
      <c r="CH89" s="118">
        <v>1.7026129977568199E-3</v>
      </c>
      <c r="CI89" s="118">
        <v>1.1666741858716401E-3</v>
      </c>
      <c r="CJ89" s="118">
        <v>4.1675242448433502E-3</v>
      </c>
      <c r="CK89" s="119">
        <v>3.6624475991890101E-3</v>
      </c>
    </row>
    <row r="90" spans="2:89" s="12" customFormat="1" x14ac:dyDescent="0.25">
      <c r="B90" s="7"/>
      <c r="C90" s="7"/>
      <c r="D90" s="7"/>
      <c r="E90" s="7"/>
      <c r="F90" s="7"/>
      <c r="G90" s="205"/>
      <c r="H90" s="7" t="s">
        <v>185</v>
      </c>
      <c r="I90" s="22">
        <f>I25*I64</f>
        <v>0</v>
      </c>
      <c r="J90" s="23">
        <v>2.79485159331526</v>
      </c>
      <c r="L90" s="7" t="str">
        <f t="shared" si="6"/>
        <v>X</v>
      </c>
      <c r="M90" s="7" t="str">
        <f t="shared" si="7"/>
        <v>X</v>
      </c>
      <c r="N90" s="12" t="str">
        <v>BMI1_PuF</v>
      </c>
      <c r="O90" s="128" t="s">
        <v>185</v>
      </c>
      <c r="P90" s="118">
        <v>-2.4075626212020701E-4</v>
      </c>
      <c r="Q90" s="118">
        <v>1.5026144590622599E-2</v>
      </c>
      <c r="R90" s="117">
        <v>-5.43534041674746E-5</v>
      </c>
      <c r="S90" s="117">
        <v>-9.5323407890384898E-6</v>
      </c>
      <c r="T90" s="118">
        <v>-3.0778264318197398E-4</v>
      </c>
      <c r="U90" s="118">
        <v>-1.6620677269471699E-2</v>
      </c>
      <c r="V90" s="117">
        <v>-2.3961658134521199E-6</v>
      </c>
      <c r="W90" s="117">
        <v>-2.8002481027084901E-5</v>
      </c>
      <c r="X90" s="117">
        <v>-1.62795693462172E-5</v>
      </c>
      <c r="Y90" s="117">
        <v>-9.6244498180829606E-5</v>
      </c>
      <c r="Z90" s="118">
        <v>1.5353640608375099E-3</v>
      </c>
      <c r="AA90" s="118">
        <v>1.2814314199251599E-3</v>
      </c>
      <c r="AB90" s="118">
        <v>2.0098744520706001E-4</v>
      </c>
      <c r="AC90" s="117">
        <v>-6.8468279935579202E-5</v>
      </c>
      <c r="AD90" s="118">
        <v>6.5533733302211995E-4</v>
      </c>
      <c r="AE90" s="118">
        <v>5.4684192495975197E-4</v>
      </c>
      <c r="AF90" s="118">
        <v>7.9591669910813003E-4</v>
      </c>
      <c r="AG90" s="118">
        <v>-9.1460934645834903E-4</v>
      </c>
      <c r="AH90" s="118">
        <v>-4.2531858062709002E-4</v>
      </c>
      <c r="AI90" s="118">
        <v>2.93804516343194E-4</v>
      </c>
      <c r="AJ90" s="118">
        <v>-4.4538064588352E-4</v>
      </c>
      <c r="AK90" s="118">
        <v>-9.0772742489302896E-4</v>
      </c>
      <c r="AL90" s="118">
        <v>7.6422974482371199E-4</v>
      </c>
      <c r="AM90" s="117">
        <v>9.4770641422993592E-6</v>
      </c>
      <c r="AN90" s="117">
        <v>0</v>
      </c>
      <c r="AO90" s="118">
        <v>-5.3126418831811603E-4</v>
      </c>
      <c r="AP90" s="118">
        <v>-1.4076054723065399E-3</v>
      </c>
      <c r="AQ90" s="118">
        <v>0</v>
      </c>
      <c r="AR90" s="118">
        <v>0</v>
      </c>
      <c r="AS90" s="118">
        <v>0</v>
      </c>
      <c r="AT90" s="118">
        <v>0</v>
      </c>
      <c r="AU90" s="118">
        <v>2.1284787210287901E-3</v>
      </c>
      <c r="AV90" s="118">
        <v>3.70811336349582E-4</v>
      </c>
      <c r="AW90" s="118">
        <v>0</v>
      </c>
      <c r="AX90" s="118">
        <v>-1.1509425264066601E-3</v>
      </c>
      <c r="AY90" s="118">
        <v>-2.0363771626624901E-3</v>
      </c>
      <c r="AZ90" s="118">
        <v>0</v>
      </c>
      <c r="BA90" s="118">
        <v>3.7027040517563102E-4</v>
      </c>
      <c r="BB90" s="118">
        <v>5.6730433117108802E-3</v>
      </c>
      <c r="BC90" s="118">
        <v>0</v>
      </c>
      <c r="BD90" s="118">
        <v>0</v>
      </c>
      <c r="BE90" s="118">
        <v>0</v>
      </c>
      <c r="BF90" s="118">
        <v>5.5700070518319102E-4</v>
      </c>
      <c r="BG90" s="118">
        <v>0</v>
      </c>
      <c r="BH90" s="118">
        <v>0</v>
      </c>
      <c r="BI90" s="118">
        <v>0</v>
      </c>
      <c r="BJ90" s="118">
        <v>0</v>
      </c>
      <c r="BK90" s="118">
        <v>-4.1526202091837798E-3</v>
      </c>
      <c r="BL90" s="118">
        <v>0</v>
      </c>
      <c r="BM90" s="118">
        <v>0</v>
      </c>
      <c r="BN90" s="118">
        <v>1.9601597502057099E-4</v>
      </c>
      <c r="BO90" s="117">
        <v>2.7933382330863599E-5</v>
      </c>
      <c r="BP90" s="117">
        <v>6.5333608135125204E-5</v>
      </c>
      <c r="BQ90" s="117">
        <v>4.24944811251588E-5</v>
      </c>
      <c r="BR90" s="117">
        <v>6.6095702601936493E-5</v>
      </c>
      <c r="BS90" s="117">
        <v>1.0755770702324899E-5</v>
      </c>
      <c r="BT90" s="118">
        <v>3.3151219198861398E-4</v>
      </c>
      <c r="BU90" s="118">
        <v>-7.0520530485721697E-3</v>
      </c>
      <c r="BV90" s="118">
        <v>-2.7350198307120002E-4</v>
      </c>
      <c r="BW90" s="117">
        <v>7.7513605416096E-5</v>
      </c>
      <c r="BX90" s="117">
        <v>7.1635530786343603E-5</v>
      </c>
      <c r="BY90" s="118">
        <v>-1.52441593902779E-2</v>
      </c>
      <c r="BZ90" s="118">
        <v>-1.9117188360504299E-4</v>
      </c>
      <c r="CA90" s="118">
        <v>5.8838260188325497E-4</v>
      </c>
      <c r="CB90" s="117">
        <v>5.8790600172686497E-5</v>
      </c>
      <c r="CC90" s="117">
        <v>-6.4572405978499805E-5</v>
      </c>
      <c r="CD90" s="118">
        <v>7.7310895524806598E-4</v>
      </c>
      <c r="CE90" s="118">
        <v>-6.3767684283318497E-4</v>
      </c>
      <c r="CF90" s="118">
        <v>-3.5715024349174801E-4</v>
      </c>
      <c r="CG90" s="118">
        <v>1.7026129977568199E-3</v>
      </c>
      <c r="CH90" s="118">
        <v>0.36920409346064398</v>
      </c>
      <c r="CI90" s="118">
        <v>4.84377915288829E-3</v>
      </c>
      <c r="CJ90" s="118">
        <v>8.6757672860590402E-4</v>
      </c>
      <c r="CK90" s="119">
        <v>3.5200798075886497E-2</v>
      </c>
    </row>
    <row r="91" spans="2:89" s="12" customFormat="1" x14ac:dyDescent="0.25">
      <c r="B91" s="7"/>
      <c r="C91" s="7"/>
      <c r="D91" s="7"/>
      <c r="E91" s="7"/>
      <c r="F91" s="7"/>
      <c r="G91" s="205"/>
      <c r="H91" s="7" t="s">
        <v>186</v>
      </c>
      <c r="I91" s="22">
        <f>I61*I64</f>
        <v>0</v>
      </c>
      <c r="J91" s="23">
        <v>3.2130455169705598</v>
      </c>
      <c r="L91" s="7" t="str">
        <f t="shared" si="6"/>
        <v>X</v>
      </c>
      <c r="M91" s="7" t="str">
        <f t="shared" si="7"/>
        <v>X</v>
      </c>
      <c r="N91" s="12" t="str">
        <v>MSc_PUD</v>
      </c>
      <c r="O91" s="128" t="s">
        <v>186</v>
      </c>
      <c r="P91" s="117">
        <v>3.6157754553110098E-5</v>
      </c>
      <c r="Q91" s="118">
        <v>-4.7352225851377602E-4</v>
      </c>
      <c r="R91" s="118">
        <v>1.5841376101717201E-4</v>
      </c>
      <c r="S91" s="118">
        <v>1.6635317630334101E-4</v>
      </c>
      <c r="T91" s="118">
        <v>-1.68803101571751E-3</v>
      </c>
      <c r="U91" s="118">
        <v>-8.1192435411105296E-3</v>
      </c>
      <c r="V91" s="118">
        <v>3.6544250125050101E-4</v>
      </c>
      <c r="W91" s="118">
        <v>1.12331408706572E-4</v>
      </c>
      <c r="X91" s="117">
        <v>-5.2760273656575498E-5</v>
      </c>
      <c r="Y91" s="118">
        <v>1.9132066485595101E-4</v>
      </c>
      <c r="Z91" s="118">
        <v>2.2887996653183699E-4</v>
      </c>
      <c r="AA91" s="118">
        <v>-8.6558329131372104E-4</v>
      </c>
      <c r="AB91" s="118">
        <v>-7.1087840114263698E-4</v>
      </c>
      <c r="AC91" s="118">
        <v>1.04248875478961E-3</v>
      </c>
      <c r="AD91" s="118">
        <v>-1.7669590596242201E-4</v>
      </c>
      <c r="AE91" s="118">
        <v>-8.10453061278312E-4</v>
      </c>
      <c r="AF91" s="118">
        <v>8.7282486121230797E-4</v>
      </c>
      <c r="AG91" s="118">
        <v>-5.5221546325992304E-4</v>
      </c>
      <c r="AH91" s="117">
        <v>-3.9256080008787998E-5</v>
      </c>
      <c r="AI91" s="118">
        <v>-1.7153912536126E-3</v>
      </c>
      <c r="AJ91" s="118">
        <v>1.1885836232266699E-3</v>
      </c>
      <c r="AK91" s="118">
        <v>-1.7032376504273199E-4</v>
      </c>
      <c r="AL91" s="118">
        <v>1.1571233019583001E-3</v>
      </c>
      <c r="AM91" s="117">
        <v>8.40297451673385E-6</v>
      </c>
      <c r="AN91" s="117">
        <v>0</v>
      </c>
      <c r="AO91" s="117">
        <v>2.86413815611598E-5</v>
      </c>
      <c r="AP91" s="118">
        <v>-8.4280897101637504E-3</v>
      </c>
      <c r="AQ91" s="118">
        <v>0</v>
      </c>
      <c r="AR91" s="118">
        <v>0</v>
      </c>
      <c r="AS91" s="118">
        <v>0</v>
      </c>
      <c r="AT91" s="118">
        <v>0</v>
      </c>
      <c r="AU91" s="118">
        <v>2.2166721979854798E-3</v>
      </c>
      <c r="AV91" s="118">
        <v>6.45798925161665E-4</v>
      </c>
      <c r="AW91" s="118">
        <v>0</v>
      </c>
      <c r="AX91" s="118">
        <v>3.2931528248293201E-4</v>
      </c>
      <c r="AY91" s="118">
        <v>3.5823405050072598E-3</v>
      </c>
      <c r="AZ91" s="118">
        <v>0</v>
      </c>
      <c r="BA91" s="117">
        <v>3.7463820248402502E-5</v>
      </c>
      <c r="BB91" s="118">
        <v>7.2720088066385695E-4</v>
      </c>
      <c r="BC91" s="118">
        <v>0</v>
      </c>
      <c r="BD91" s="118">
        <v>0</v>
      </c>
      <c r="BE91" s="118">
        <v>0</v>
      </c>
      <c r="BF91" s="118">
        <v>2.2802299976237099E-4</v>
      </c>
      <c r="BG91" s="118">
        <v>0</v>
      </c>
      <c r="BH91" s="118">
        <v>0</v>
      </c>
      <c r="BI91" s="118">
        <v>0</v>
      </c>
      <c r="BJ91" s="118">
        <v>0</v>
      </c>
      <c r="BK91" s="118">
        <v>5.3331529553897897E-3</v>
      </c>
      <c r="BL91" s="118">
        <v>0</v>
      </c>
      <c r="BM91" s="118">
        <v>0</v>
      </c>
      <c r="BN91" s="117">
        <v>-2.28160296823672E-5</v>
      </c>
      <c r="BO91" s="118">
        <v>1.10342927950197E-4</v>
      </c>
      <c r="BP91" s="117">
        <v>-2.7529073719685999E-5</v>
      </c>
      <c r="BQ91" s="117">
        <v>-4.7139158222940802E-5</v>
      </c>
      <c r="BR91" s="117">
        <v>-7.4581961677148094E-5</v>
      </c>
      <c r="BS91" s="117">
        <v>6.8102459427700296E-6</v>
      </c>
      <c r="BT91" s="118">
        <v>3.1002542075940297E-4</v>
      </c>
      <c r="BU91" s="118">
        <v>-3.11473075302814E-4</v>
      </c>
      <c r="BV91" s="118">
        <v>6.5025085563529005E-4</v>
      </c>
      <c r="BW91" s="118">
        <v>6.95516850728092E-4</v>
      </c>
      <c r="BX91" s="117">
        <v>-3.6003639965611999E-5</v>
      </c>
      <c r="BY91" s="118">
        <v>4.6907481312239699E-4</v>
      </c>
      <c r="BZ91" s="118">
        <v>2.5645234338941998E-4</v>
      </c>
      <c r="CA91" s="118">
        <v>-1.73275167556022E-3</v>
      </c>
      <c r="CB91" s="118">
        <v>3.0018208962612599E-4</v>
      </c>
      <c r="CC91" s="118">
        <v>2.2775740769009301E-4</v>
      </c>
      <c r="CD91" s="118">
        <v>1.0406098852990501E-3</v>
      </c>
      <c r="CE91" s="118">
        <v>-2.7752152159788698E-4</v>
      </c>
      <c r="CF91" s="118">
        <v>-7.7753729003193404E-4</v>
      </c>
      <c r="CG91" s="118">
        <v>1.1666741858716401E-3</v>
      </c>
      <c r="CH91" s="118">
        <v>4.84377915288829E-3</v>
      </c>
      <c r="CI91" s="118">
        <v>0.51210136957223795</v>
      </c>
      <c r="CJ91" s="118">
        <v>1.35694786419633E-3</v>
      </c>
      <c r="CK91" s="119">
        <v>7.3869535865377098E-3</v>
      </c>
    </row>
    <row r="92" spans="2:89" s="12" customFormat="1" x14ac:dyDescent="0.25">
      <c r="B92" s="7"/>
      <c r="C92" s="7"/>
      <c r="D92" s="7"/>
      <c r="E92" s="7"/>
      <c r="F92" s="7"/>
      <c r="G92" s="205"/>
      <c r="H92" s="7" t="s">
        <v>187</v>
      </c>
      <c r="I92" s="22">
        <f>I52*I66</f>
        <v>0</v>
      </c>
      <c r="J92" s="23">
        <v>0.41431170776860199</v>
      </c>
      <c r="L92" s="7" t="str">
        <f t="shared" si="6"/>
        <v>X</v>
      </c>
      <c r="M92" s="7" t="str">
        <f t="shared" si="7"/>
        <v>X</v>
      </c>
      <c r="N92" s="12" t="str">
        <v>CLD_SLD</v>
      </c>
      <c r="O92" s="128" t="s">
        <v>187</v>
      </c>
      <c r="P92" s="117">
        <v>-1.06274746734012E-5</v>
      </c>
      <c r="Q92" s="118">
        <v>2.2775601887090901E-4</v>
      </c>
      <c r="R92" s="118">
        <v>1.00634069308747E-4</v>
      </c>
      <c r="S92" s="118">
        <v>-1.50295009499217E-4</v>
      </c>
      <c r="T92" s="118">
        <v>5.6816030873125102E-4</v>
      </c>
      <c r="U92" s="118">
        <v>-1.10274660234911E-3</v>
      </c>
      <c r="V92" s="117">
        <v>-9.5796306578749003E-5</v>
      </c>
      <c r="W92" s="117">
        <v>1.5458344093559601E-5</v>
      </c>
      <c r="X92" s="118">
        <v>-2.0559587277161701E-4</v>
      </c>
      <c r="Y92" s="117">
        <v>4.5889256727939801E-6</v>
      </c>
      <c r="Z92" s="118">
        <v>-1.4748909842161401E-4</v>
      </c>
      <c r="AA92" s="118">
        <v>1.3373356685687999E-4</v>
      </c>
      <c r="AB92" s="118">
        <v>-1.7826865820150901E-4</v>
      </c>
      <c r="AC92" s="118">
        <v>1.4492519210961699E-4</v>
      </c>
      <c r="AD92" s="118">
        <v>-1.2453240641361799E-4</v>
      </c>
      <c r="AE92" s="117">
        <v>-7.7299101178598994E-5</v>
      </c>
      <c r="AF92" s="118">
        <v>-1.00414037412144E-4</v>
      </c>
      <c r="AG92" s="118">
        <v>-2.1208039673631401E-4</v>
      </c>
      <c r="AH92" s="118">
        <v>4.8131502997597597E-4</v>
      </c>
      <c r="AI92" s="118">
        <v>-2.0527129436115701E-4</v>
      </c>
      <c r="AJ92" s="118">
        <v>6.7018849388590402E-4</v>
      </c>
      <c r="AK92" s="118">
        <v>-2.5324414595937102E-4</v>
      </c>
      <c r="AL92" s="118">
        <v>2.7750585160802899E-4</v>
      </c>
      <c r="AM92" s="117">
        <v>4.2925354138591299E-6</v>
      </c>
      <c r="AN92" s="117">
        <v>0</v>
      </c>
      <c r="AO92" s="118">
        <v>2.0043389872975801E-4</v>
      </c>
      <c r="AP92" s="118">
        <v>-1.2488077647599899E-3</v>
      </c>
      <c r="AQ92" s="118">
        <v>0</v>
      </c>
      <c r="AR92" s="118">
        <v>0</v>
      </c>
      <c r="AS92" s="118">
        <v>0</v>
      </c>
      <c r="AT92" s="118">
        <v>0</v>
      </c>
      <c r="AU92" s="117">
        <v>-4.1039836879556998E-5</v>
      </c>
      <c r="AV92" s="118">
        <v>-1.4074902942921399E-2</v>
      </c>
      <c r="AW92" s="118">
        <v>0</v>
      </c>
      <c r="AX92" s="118">
        <v>2.7704027761139101E-3</v>
      </c>
      <c r="AY92" s="118">
        <v>-7.5919446423131304E-4</v>
      </c>
      <c r="AZ92" s="118">
        <v>0</v>
      </c>
      <c r="BA92" s="118">
        <v>1.1144047008279701E-4</v>
      </c>
      <c r="BB92" s="118">
        <v>1.71482689062727E-4</v>
      </c>
      <c r="BC92" s="118">
        <v>0</v>
      </c>
      <c r="BD92" s="118">
        <v>0</v>
      </c>
      <c r="BE92" s="118">
        <v>0</v>
      </c>
      <c r="BF92" s="117">
        <v>4.9767579300432602E-5</v>
      </c>
      <c r="BG92" s="117">
        <v>0</v>
      </c>
      <c r="BH92" s="117">
        <v>0</v>
      </c>
      <c r="BI92" s="117">
        <v>0</v>
      </c>
      <c r="BJ92" s="117">
        <v>0</v>
      </c>
      <c r="BK92" s="118">
        <v>-2.95416330333928E-3</v>
      </c>
      <c r="BL92" s="118">
        <v>0</v>
      </c>
      <c r="BM92" s="118">
        <v>0</v>
      </c>
      <c r="BN92" s="117">
        <v>4.5718428170595902E-6</v>
      </c>
      <c r="BO92" s="117">
        <v>4.1848265510356402E-6</v>
      </c>
      <c r="BP92" s="117">
        <v>6.7120291477848101E-6</v>
      </c>
      <c r="BQ92" s="117">
        <v>9.2436736621998605E-6</v>
      </c>
      <c r="BR92" s="117">
        <v>8.0288679219750499E-5</v>
      </c>
      <c r="BS92" s="117">
        <v>-1.31138614023955E-5</v>
      </c>
      <c r="BT92" s="117">
        <v>5.57779722906033E-5</v>
      </c>
      <c r="BU92" s="118">
        <v>-3.7542356672611401E-4</v>
      </c>
      <c r="BV92" s="118">
        <v>2.1957231442874399E-4</v>
      </c>
      <c r="BW92" s="117">
        <v>8.6222396114996803E-5</v>
      </c>
      <c r="BX92" s="117">
        <v>-2.17657053736198E-5</v>
      </c>
      <c r="BY92" s="118">
        <v>-4.6350831403593599E-4</v>
      </c>
      <c r="BZ92" s="118">
        <v>1.3387876841504001E-3</v>
      </c>
      <c r="CA92" s="118">
        <v>-3.79075459115811E-4</v>
      </c>
      <c r="CB92" s="118">
        <v>1.52914273409719E-4</v>
      </c>
      <c r="CC92" s="117">
        <v>9.9451026945894999E-6</v>
      </c>
      <c r="CD92" s="118">
        <v>5.3971783947775705E-4</v>
      </c>
      <c r="CE92" s="118">
        <v>-3.1757527371708899E-4</v>
      </c>
      <c r="CF92" s="118">
        <v>-5.7499322647771905E-4</v>
      </c>
      <c r="CG92" s="118">
        <v>4.1675242448433502E-3</v>
      </c>
      <c r="CH92" s="118">
        <v>8.6757672860590402E-4</v>
      </c>
      <c r="CI92" s="118">
        <v>1.35694786419633E-3</v>
      </c>
      <c r="CJ92" s="118">
        <v>1.94110345443738E-2</v>
      </c>
      <c r="CK92" s="119">
        <v>1.33667284826757E-3</v>
      </c>
    </row>
    <row r="93" spans="2:89" s="12" customFormat="1" x14ac:dyDescent="0.25">
      <c r="B93" s="7"/>
      <c r="C93" s="7"/>
      <c r="D93" s="7"/>
      <c r="E93" s="7"/>
      <c r="F93" s="7"/>
      <c r="G93" s="206"/>
      <c r="H93" s="55" t="s">
        <v>188</v>
      </c>
      <c r="I93" s="28">
        <f>I53*I61</f>
        <v>0</v>
      </c>
      <c r="J93" s="29">
        <v>5.1508404885171597</v>
      </c>
      <c r="K93" s="20"/>
      <c r="L93" s="19" t="str">
        <f t="shared" si="6"/>
        <v>X</v>
      </c>
      <c r="M93" s="19" t="str">
        <f t="shared" si="7"/>
        <v>X</v>
      </c>
      <c r="N93" s="44" t="str">
        <v>COP_MSc</v>
      </c>
      <c r="O93" s="129" t="s">
        <v>188</v>
      </c>
      <c r="P93" s="121">
        <v>-1.184264320225E-4</v>
      </c>
      <c r="Q93" s="121">
        <v>1.67938937730212E-2</v>
      </c>
      <c r="R93" s="122">
        <v>-8.6084855452268997E-5</v>
      </c>
      <c r="S93" s="121">
        <v>2.7953490767206897E-4</v>
      </c>
      <c r="T93" s="121">
        <v>1.02488678444101E-4</v>
      </c>
      <c r="U93" s="121">
        <v>-2.5003699069974499E-2</v>
      </c>
      <c r="V93" s="121">
        <v>-1.74961872949886E-4</v>
      </c>
      <c r="W93" s="122">
        <v>4.1417411084895203E-5</v>
      </c>
      <c r="X93" s="121">
        <v>2.1147271588166001E-4</v>
      </c>
      <c r="Y93" s="122">
        <v>4.4582586825921102E-5</v>
      </c>
      <c r="Z93" s="121">
        <v>1.5863127256199299E-3</v>
      </c>
      <c r="AA93" s="121">
        <v>1.1221848955229299E-3</v>
      </c>
      <c r="AB93" s="121">
        <v>1.8972323497081701E-4</v>
      </c>
      <c r="AC93" s="121">
        <v>-2.6705506506854098E-4</v>
      </c>
      <c r="AD93" s="121">
        <v>2.9019152020455399E-4</v>
      </c>
      <c r="AE93" s="121">
        <v>-1.5339099737082E-3</v>
      </c>
      <c r="AF93" s="121">
        <v>1.16308457876787E-3</v>
      </c>
      <c r="AG93" s="121">
        <v>-1.7291817364992401E-3</v>
      </c>
      <c r="AH93" s="121">
        <v>1.03228244069716E-3</v>
      </c>
      <c r="AI93" s="121">
        <v>6.6187069327287005E-4</v>
      </c>
      <c r="AJ93" s="121">
        <v>-5.8571607014334503E-4</v>
      </c>
      <c r="AK93" s="121">
        <v>-2.40759814238902E-4</v>
      </c>
      <c r="AL93" s="121">
        <v>-1.6592231127478801E-3</v>
      </c>
      <c r="AM93" s="122">
        <v>2.5262202008540202E-6</v>
      </c>
      <c r="AN93" s="122">
        <v>0</v>
      </c>
      <c r="AO93" s="121">
        <v>-1.6472186587383501E-3</v>
      </c>
      <c r="AP93" s="121">
        <v>2.0674228269339E-3</v>
      </c>
      <c r="AQ93" s="121">
        <v>0</v>
      </c>
      <c r="AR93" s="121">
        <v>0</v>
      </c>
      <c r="AS93" s="121">
        <v>0</v>
      </c>
      <c r="AT93" s="121">
        <v>0</v>
      </c>
      <c r="AU93" s="121">
        <v>3.40438327050719E-3</v>
      </c>
      <c r="AV93" s="121">
        <v>4.9185863299181203E-4</v>
      </c>
      <c r="AW93" s="121">
        <v>0</v>
      </c>
      <c r="AX93" s="121">
        <v>-9.2156798106545195E-4</v>
      </c>
      <c r="AY93" s="121">
        <v>-3.0602831964346901E-3</v>
      </c>
      <c r="AZ93" s="121">
        <v>0</v>
      </c>
      <c r="BA93" s="121">
        <v>-1.07621282087968E-3</v>
      </c>
      <c r="BB93" s="121">
        <v>1.20808350585972E-2</v>
      </c>
      <c r="BC93" s="121">
        <v>0</v>
      </c>
      <c r="BD93" s="121">
        <v>0</v>
      </c>
      <c r="BE93" s="121">
        <v>0</v>
      </c>
      <c r="BF93" s="121">
        <v>7.9951311168494402E-4</v>
      </c>
      <c r="BG93" s="121">
        <v>0</v>
      </c>
      <c r="BH93" s="121">
        <v>0</v>
      </c>
      <c r="BI93" s="121">
        <v>0</v>
      </c>
      <c r="BJ93" s="121">
        <v>0</v>
      </c>
      <c r="BK93" s="121">
        <v>-1.2627378120355201E-3</v>
      </c>
      <c r="BL93" s="121">
        <v>0</v>
      </c>
      <c r="BM93" s="121">
        <v>0</v>
      </c>
      <c r="BN93" s="122">
        <v>9.9773370328813901E-5</v>
      </c>
      <c r="BO93" s="122">
        <v>-1.52628087353611E-5</v>
      </c>
      <c r="BP93" s="122">
        <v>3.6544347430011201E-5</v>
      </c>
      <c r="BQ93" s="122">
        <v>3.3228462780118603E-5</v>
      </c>
      <c r="BR93" s="122">
        <v>2.4532428764718701E-5</v>
      </c>
      <c r="BS93" s="122">
        <v>1.6695571089218699E-5</v>
      </c>
      <c r="BT93" s="121">
        <v>1.01173829654071E-3</v>
      </c>
      <c r="BU93" s="121">
        <v>-6.0017993886162802E-3</v>
      </c>
      <c r="BV93" s="121">
        <v>-3.0350432417725097E-4</v>
      </c>
      <c r="BW93" s="121">
        <v>-1.11064172830164E-3</v>
      </c>
      <c r="BX93" s="122">
        <v>-8.7488796083377204E-6</v>
      </c>
      <c r="BY93" s="121">
        <v>-1.6344140889725699E-2</v>
      </c>
      <c r="BZ93" s="121">
        <v>2.5818134984945199E-4</v>
      </c>
      <c r="CA93" s="121">
        <v>8.5077776457347001E-4</v>
      </c>
      <c r="CB93" s="122">
        <v>-5.2628286114370699E-5</v>
      </c>
      <c r="CC93" s="122">
        <v>-1.38029935959913E-5</v>
      </c>
      <c r="CD93" s="121">
        <v>7.7431400856208703E-4</v>
      </c>
      <c r="CE93" s="122">
        <v>-5.7225929258170197E-5</v>
      </c>
      <c r="CF93" s="121">
        <v>-2.4304249255719E-4</v>
      </c>
      <c r="CG93" s="121">
        <v>3.6624475991890101E-3</v>
      </c>
      <c r="CH93" s="121">
        <v>3.5200798075886497E-2</v>
      </c>
      <c r="CI93" s="121">
        <v>7.3869535865377098E-3</v>
      </c>
      <c r="CJ93" s="121">
        <v>1.33667284826757E-3</v>
      </c>
      <c r="CK93" s="123">
        <v>1.11653730440409</v>
      </c>
    </row>
    <row r="94" spans="2:89" s="12" customFormat="1" x14ac:dyDescent="0.25">
      <c r="B94" s="7"/>
      <c r="C94" s="7"/>
      <c r="D94" s="7"/>
      <c r="E94" s="7"/>
      <c r="F94" s="7"/>
      <c r="H94" s="7"/>
      <c r="I94" s="7"/>
      <c r="J94" s="7"/>
      <c r="K94" s="7"/>
      <c r="L94" s="7"/>
      <c r="M94" s="7"/>
      <c r="N94" s="7"/>
    </row>
    <row r="95" spans="2:89" x14ac:dyDescent="0.25">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row>
    <row r="96" spans="2:89" x14ac:dyDescent="0.25">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row>
    <row r="97" spans="15:89" x14ac:dyDescent="0.25">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row>
    <row r="98" spans="15:89" x14ac:dyDescent="0.25">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row>
    <row r="99" spans="15:89" x14ac:dyDescent="0.25">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row>
    <row r="100" spans="15:89" x14ac:dyDescent="0.25">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row>
    <row r="101" spans="15:89" x14ac:dyDescent="0.25">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row>
    <row r="102" spans="15:89" x14ac:dyDescent="0.25">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row>
    <row r="103" spans="15:89" x14ac:dyDescent="0.25">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row>
    <row r="104" spans="15:89" x14ac:dyDescent="0.25">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row>
    <row r="105" spans="15:89" x14ac:dyDescent="0.25">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row>
    <row r="106" spans="15:89" x14ac:dyDescent="0.25">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row>
    <row r="107" spans="15:89" x14ac:dyDescent="0.25">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row>
  </sheetData>
  <sheetProtection sheet="1" objects="1" scenarios="1"/>
  <mergeCells count="10">
    <mergeCell ref="G34:G35"/>
    <mergeCell ref="G36:G38"/>
    <mergeCell ref="G39:G43"/>
    <mergeCell ref="G44:G69"/>
    <mergeCell ref="G70:G93"/>
    <mergeCell ref="B18:E18"/>
    <mergeCell ref="B3:E3"/>
    <mergeCell ref="G21:G24"/>
    <mergeCell ref="G25:G29"/>
    <mergeCell ref="G30:G33"/>
  </mergeCells>
  <hyperlinks>
    <hyperlink ref="A1" location="TableOfContents!A1" display="TableOfContents" xr:uid="{6E47BFEB-4A76-4E99-9D1B-763D960A3687}"/>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212F5-DE0F-4AC2-A1E2-B59EE03D73A8}">
  <sheetPr>
    <tabColor theme="1" tint="4.9989318521683403E-2"/>
  </sheetPr>
  <dimension ref="B1:C27"/>
  <sheetViews>
    <sheetView zoomScale="90" zoomScaleNormal="90" workbookViewId="0">
      <selection activeCell="C8" sqref="C8"/>
    </sheetView>
  </sheetViews>
  <sheetFormatPr defaultColWidth="9" defaultRowHeight="15" x14ac:dyDescent="0.25"/>
  <cols>
    <col min="1" max="1" width="9" style="7"/>
    <col min="2" max="2" width="25.7109375" style="7" customWidth="1"/>
    <col min="3" max="3" width="79.7109375" style="7" customWidth="1"/>
    <col min="4" max="4" width="46.85546875" style="7" bestFit="1" customWidth="1"/>
    <col min="5" max="16384" width="9" style="7"/>
  </cols>
  <sheetData>
    <row r="1" spans="2:3" ht="15.75" thickBot="1" x14ac:dyDescent="0.3"/>
    <row r="2" spans="2:3" ht="15.75" thickBot="1" x14ac:dyDescent="0.3">
      <c r="C2" s="61" t="s">
        <v>361</v>
      </c>
    </row>
    <row r="4" spans="2:3" x14ac:dyDescent="0.25">
      <c r="B4" s="33" t="s">
        <v>325</v>
      </c>
      <c r="C4" s="62"/>
    </row>
    <row r="5" spans="2:3" x14ac:dyDescent="0.25">
      <c r="B5" s="59"/>
      <c r="C5" s="50"/>
    </row>
    <row r="6" spans="2:3" x14ac:dyDescent="0.25">
      <c r="B6" s="65" t="s">
        <v>342</v>
      </c>
      <c r="C6" s="66" t="s">
        <v>343</v>
      </c>
    </row>
    <row r="7" spans="2:3" x14ac:dyDescent="0.25">
      <c r="B7" s="59" t="s">
        <v>339</v>
      </c>
      <c r="C7" s="50"/>
    </row>
    <row r="8" spans="2:3" x14ac:dyDescent="0.25">
      <c r="B8" s="67" t="s">
        <v>358</v>
      </c>
      <c r="C8" s="50" t="s">
        <v>324</v>
      </c>
    </row>
    <row r="9" spans="2:3" x14ac:dyDescent="0.25">
      <c r="B9" s="67" t="s">
        <v>359</v>
      </c>
      <c r="C9" s="50" t="s">
        <v>360</v>
      </c>
    </row>
    <row r="10" spans="2:3" x14ac:dyDescent="0.25">
      <c r="B10" s="49"/>
      <c r="C10" s="50"/>
    </row>
    <row r="11" spans="2:3" x14ac:dyDescent="0.25">
      <c r="B11" s="59" t="s">
        <v>340</v>
      </c>
      <c r="C11" s="50"/>
    </row>
    <row r="12" spans="2:3" x14ac:dyDescent="0.25">
      <c r="B12" s="67" t="s">
        <v>346</v>
      </c>
      <c r="C12" s="50" t="s">
        <v>387</v>
      </c>
    </row>
    <row r="13" spans="2:3" x14ac:dyDescent="0.25">
      <c r="B13" s="67" t="s">
        <v>347</v>
      </c>
      <c r="C13" s="50" t="s">
        <v>386</v>
      </c>
    </row>
    <row r="14" spans="2:3" x14ac:dyDescent="0.25">
      <c r="B14" s="49"/>
      <c r="C14" s="50"/>
    </row>
    <row r="15" spans="2:3" x14ac:dyDescent="0.25">
      <c r="B15" s="46" t="s">
        <v>341</v>
      </c>
      <c r="C15" s="98" t="s">
        <v>344</v>
      </c>
    </row>
    <row r="16" spans="2:3" x14ac:dyDescent="0.25">
      <c r="B16" s="68" t="s">
        <v>277</v>
      </c>
      <c r="C16" s="50" t="s">
        <v>403</v>
      </c>
    </row>
    <row r="17" spans="2:3" x14ac:dyDescent="0.25">
      <c r="B17" s="68" t="s">
        <v>301</v>
      </c>
      <c r="C17" s="50" t="s">
        <v>402</v>
      </c>
    </row>
    <row r="18" spans="2:3" x14ac:dyDescent="0.25">
      <c r="B18" s="68" t="s">
        <v>302</v>
      </c>
      <c r="C18" s="50" t="s">
        <v>326</v>
      </c>
    </row>
    <row r="19" spans="2:3" x14ac:dyDescent="0.25">
      <c r="B19" s="68" t="s">
        <v>275</v>
      </c>
      <c r="C19" s="50" t="s">
        <v>327</v>
      </c>
    </row>
    <row r="20" spans="2:3" x14ac:dyDescent="0.25">
      <c r="B20" s="68" t="s">
        <v>303</v>
      </c>
      <c r="C20" s="50" t="s">
        <v>328</v>
      </c>
    </row>
    <row r="21" spans="2:3" x14ac:dyDescent="0.25">
      <c r="B21" s="68" t="s">
        <v>304</v>
      </c>
      <c r="C21" s="50" t="s">
        <v>329</v>
      </c>
    </row>
    <row r="22" spans="2:3" x14ac:dyDescent="0.25">
      <c r="B22" s="68" t="s">
        <v>334</v>
      </c>
      <c r="C22" s="50" t="s">
        <v>401</v>
      </c>
    </row>
    <row r="23" spans="2:3" x14ac:dyDescent="0.25">
      <c r="B23" s="68" t="s">
        <v>289</v>
      </c>
      <c r="C23" s="50" t="s">
        <v>400</v>
      </c>
    </row>
    <row r="24" spans="2:3" x14ac:dyDescent="0.25">
      <c r="B24" s="68" t="s">
        <v>335</v>
      </c>
      <c r="C24" s="50" t="s">
        <v>330</v>
      </c>
    </row>
    <row r="25" spans="2:3" x14ac:dyDescent="0.25">
      <c r="B25" s="68" t="s">
        <v>336</v>
      </c>
      <c r="C25" s="50" t="s">
        <v>331</v>
      </c>
    </row>
    <row r="26" spans="2:3" x14ac:dyDescent="0.25">
      <c r="B26" s="68" t="s">
        <v>337</v>
      </c>
      <c r="C26" s="50" t="s">
        <v>332</v>
      </c>
    </row>
    <row r="27" spans="2:3" x14ac:dyDescent="0.25">
      <c r="B27" s="69" t="s">
        <v>307</v>
      </c>
      <c r="C27" s="57" t="s">
        <v>333</v>
      </c>
    </row>
  </sheetData>
  <sheetProtection sheet="1" objects="1" scenarios="1"/>
  <hyperlinks>
    <hyperlink ref="B13" location="RiskFactor_Compare!A1" display="RiskFactor_Compare" xr:uid="{E7BB6331-52B4-4DC8-9CCF-BC6DD7B96ABA}"/>
    <hyperlink ref="B8" location="Input_Guidance!A1" display="Input_Guidance" xr:uid="{C164809B-6CC1-4FC2-B746-BC7224BB8945}"/>
    <hyperlink ref="B16" location="'GS Female'!A1" display="GS Female" xr:uid="{5DFD9DDD-2522-4E59-B302-B7DE796F39C2}"/>
    <hyperlink ref="B17" location="'GS Male'!A1" display="GS Male" xr:uid="{4995F055-AC6D-4E12-94A8-4675930CBB4F}"/>
    <hyperlink ref="B18" location="'D1T Female'!A1" display="D1T Female" xr:uid="{DD38A091-CE76-4827-95F3-9742C23CEF4B}"/>
    <hyperlink ref="B19" location="'D1T Male'!A1" display="D1T Male" xr:uid="{B66D045C-A34A-48C8-8A6E-25900A038574}"/>
    <hyperlink ref="B20" location="'D2T Female'!A1" display="D2T Female" xr:uid="{DA192781-1D93-48E9-B8EB-A3B81B47A134}"/>
    <hyperlink ref="B21" location="'D2T Male'!A1" display="D2T Male" xr:uid="{09279975-AF11-4E7B-8043-719179181359}"/>
    <hyperlink ref="B22" location="'GS Female Homo'!A1" display="GS Female Homo" xr:uid="{500C93C8-2187-4410-AD0C-A9EB29C820B6}"/>
    <hyperlink ref="B23" location="'GS Male Homo'!A1" display="GS Male Homo" xr:uid="{7ACE699A-8689-4FCA-B6AD-4BF41D359962}"/>
    <hyperlink ref="B24" location="'D1T Female Homo'!A1" display="D1T Female Homo" xr:uid="{88D22CAF-B004-4696-B255-BD107FF66249}"/>
    <hyperlink ref="B25" location="'D1T Male Homo'!A1" display="D1T Male Homo" xr:uid="{A283A890-4E1C-484E-AB68-DBB8DD0F3B72}"/>
    <hyperlink ref="B26" location="'D2T Female Homo'!A1" display="D2T Female Homo" xr:uid="{42F4759E-A3FC-4115-9151-AD4C2201BA27}"/>
    <hyperlink ref="B27" location="'D2T Male Homo'!A1" display="D2T Male Homo" xr:uid="{667AC8EB-5061-47C9-A3FC-7D31578AF0FF}"/>
    <hyperlink ref="B12" location="Model_Compare!A1" display="Model_Compare" xr:uid="{F4C9C66F-149F-4D4B-8B5B-71DF1AE63E56}"/>
    <hyperlink ref="B9" location="Input_Cases!A1" display="Input_Cases" xr:uid="{7E1B543C-7122-4A0D-9D77-2111EFAC0B82}"/>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E7F65-153D-40EF-BCC8-26A3EEF97027}">
  <sheetPr>
    <tabColor theme="0" tint="-0.14999847407452621"/>
  </sheetPr>
  <dimension ref="A1:DW127"/>
  <sheetViews>
    <sheetView zoomScale="45" zoomScaleNormal="45" workbookViewId="0">
      <selection activeCell="B76" sqref="B1:B1048576"/>
    </sheetView>
  </sheetViews>
  <sheetFormatPr defaultColWidth="9" defaultRowHeight="15" x14ac:dyDescent="0.25"/>
  <cols>
    <col min="1" max="1" width="9" style="7"/>
    <col min="2" max="2" width="57.140625" style="7" bestFit="1" customWidth="1"/>
    <col min="3" max="4" width="11.5703125" style="7" customWidth="1"/>
    <col min="5" max="5" width="11.7109375" style="7" bestFit="1" customWidth="1"/>
    <col min="6" max="6" width="11.7109375" style="7" customWidth="1"/>
    <col min="7" max="7" width="20.7109375" style="12" bestFit="1" customWidth="1"/>
    <col min="8" max="8" width="24.85546875" style="7" bestFit="1" customWidth="1"/>
    <col min="9" max="9" width="15.7109375" style="7" bestFit="1" customWidth="1"/>
    <col min="10" max="10" width="16.5703125" style="7" customWidth="1"/>
    <col min="11" max="14" width="9" style="7" customWidth="1"/>
    <col min="15" max="16384" width="9" style="7"/>
  </cols>
  <sheetData>
    <row r="1" spans="1:8" x14ac:dyDescent="0.25">
      <c r="A1" s="11" t="s">
        <v>338</v>
      </c>
    </row>
    <row r="2" spans="1:8" x14ac:dyDescent="0.25">
      <c r="G2" s="7"/>
      <c r="H2" s="12"/>
    </row>
    <row r="3" spans="1:8" ht="15.75" thickBot="1" x14ac:dyDescent="0.3">
      <c r="B3" s="226" t="s">
        <v>295</v>
      </c>
      <c r="C3" s="227"/>
      <c r="D3" s="227"/>
      <c r="E3" s="228"/>
      <c r="G3" s="7"/>
      <c r="H3" s="12"/>
    </row>
    <row r="4" spans="1:8" ht="15.75" x14ac:dyDescent="0.25">
      <c r="B4" s="17" t="s">
        <v>103</v>
      </c>
      <c r="C4" s="2" t="str">
        <f>IF(C39="","",EXP(SUMPRODUCT(I20:I127,J20:J127)))</f>
        <v/>
      </c>
      <c r="E4" s="14"/>
      <c r="G4" s="7"/>
      <c r="H4" s="12"/>
    </row>
    <row r="5" spans="1:8" ht="15.75" x14ac:dyDescent="0.25">
      <c r="B5" s="17" t="s">
        <v>104</v>
      </c>
      <c r="C5" s="2" t="str">
        <f>IF(C39="","",EXP(YEARFRAC(DATE(2010,1,1),C19)*J20)*7.41669752795764E-06)</f>
        <v/>
      </c>
      <c r="E5" s="14"/>
      <c r="G5" s="7"/>
      <c r="H5" s="12"/>
    </row>
    <row r="6" spans="1:8" ht="15.75" x14ac:dyDescent="0.25">
      <c r="B6" s="17" t="s">
        <v>105</v>
      </c>
      <c r="C6" s="3" t="str">
        <f>IF(C39="","",C5*C4)</f>
        <v/>
      </c>
      <c r="D6" s="41" t="s">
        <v>271</v>
      </c>
      <c r="E6" s="42" t="s">
        <v>272</v>
      </c>
      <c r="G6" s="7"/>
      <c r="H6" s="12"/>
    </row>
    <row r="7" spans="1:8" ht="15.75" x14ac:dyDescent="0.25">
      <c r="B7" s="17" t="s">
        <v>371</v>
      </c>
      <c r="C7" s="43" t="str">
        <f>IF(C39="","",1-EXP(-$C$6/J20*(EXP(J20)-1)))</f>
        <v/>
      </c>
      <c r="D7" s="3" t="str">
        <f>IF($C$39="","",C7/$C$15)</f>
        <v/>
      </c>
      <c r="E7" s="60" t="str">
        <f>IF($C$39="","",C7*$C$15)</f>
        <v/>
      </c>
      <c r="G7" s="7"/>
      <c r="H7" s="12"/>
    </row>
    <row r="8" spans="1:8" ht="15.75" x14ac:dyDescent="0.25">
      <c r="B8" s="17" t="s">
        <v>373</v>
      </c>
      <c r="C8" s="43" t="str">
        <f>IF(C39="","",1-EXP(-$C$6/J20*(EXP(J20*2)-EXP(J20*1))))</f>
        <v/>
      </c>
      <c r="D8" s="3" t="str">
        <f t="shared" ref="D8:D13" si="0">IF($C$39="","",C8/$C$15)</f>
        <v/>
      </c>
      <c r="E8" s="60" t="str">
        <f t="shared" ref="E8:E13" si="1">IF($C$39="","",C8*$C$15)</f>
        <v/>
      </c>
      <c r="G8" s="7"/>
      <c r="H8" s="12"/>
    </row>
    <row r="9" spans="1:8" ht="15.75" x14ac:dyDescent="0.25">
      <c r="B9" s="17" t="s">
        <v>374</v>
      </c>
      <c r="C9" s="43" t="str">
        <f>IF(C39="","",1-EXP(-$C$6/J20*(EXP(J20*3)-EXP(J20*2))))</f>
        <v/>
      </c>
      <c r="D9" s="3" t="str">
        <f t="shared" si="0"/>
        <v/>
      </c>
      <c r="E9" s="60" t="str">
        <f t="shared" si="1"/>
        <v/>
      </c>
      <c r="G9" s="7"/>
      <c r="H9" s="12"/>
    </row>
    <row r="10" spans="1:8" ht="15.75" x14ac:dyDescent="0.25">
      <c r="B10" s="17" t="s">
        <v>375</v>
      </c>
      <c r="C10" s="43" t="str">
        <f>IF(C39="","",1-EXP(-$C$6/J20*(EXP(J20*4)-EXP(J20*3))))</f>
        <v/>
      </c>
      <c r="D10" s="3" t="str">
        <f t="shared" si="0"/>
        <v/>
      </c>
      <c r="E10" s="60" t="str">
        <f t="shared" si="1"/>
        <v/>
      </c>
      <c r="G10" s="7"/>
      <c r="H10" s="12"/>
    </row>
    <row r="11" spans="1:8" ht="15.75" x14ac:dyDescent="0.25">
      <c r="B11" s="17" t="s">
        <v>376</v>
      </c>
      <c r="C11" s="43" t="str">
        <f>IF(C39="","",1-EXP(-$C$6/J20*(EXP(J20*2)-EXP(J20*0))))</f>
        <v/>
      </c>
      <c r="D11" s="3" t="str">
        <f t="shared" si="0"/>
        <v/>
      </c>
      <c r="E11" s="60" t="str">
        <f t="shared" si="1"/>
        <v/>
      </c>
      <c r="G11" s="7"/>
      <c r="H11" s="12"/>
    </row>
    <row r="12" spans="1:8" ht="15.75" x14ac:dyDescent="0.25">
      <c r="B12" s="17" t="s">
        <v>377</v>
      </c>
      <c r="C12" s="43" t="str">
        <f>IF(C39="","",1-EXP(-$C$6/J20*(EXP(J20*3)-EXP(J20*0))))</f>
        <v/>
      </c>
      <c r="D12" s="3" t="str">
        <f t="shared" si="0"/>
        <v/>
      </c>
      <c r="E12" s="60" t="str">
        <f t="shared" si="1"/>
        <v/>
      </c>
      <c r="G12" s="7"/>
      <c r="H12" s="12"/>
    </row>
    <row r="13" spans="1:8" ht="15.75" x14ac:dyDescent="0.25">
      <c r="B13" s="17" t="s">
        <v>378</v>
      </c>
      <c r="C13" s="43" t="str">
        <f>IF(C39="","",1-EXP(-$C$6/J20*(EXP(J20*4)-EXP(J20*0))))</f>
        <v/>
      </c>
      <c r="D13" s="3" t="str">
        <f t="shared" si="0"/>
        <v/>
      </c>
      <c r="E13" s="60" t="str">
        <f t="shared" si="1"/>
        <v/>
      </c>
      <c r="G13" s="7"/>
      <c r="H13" s="12"/>
    </row>
    <row r="14" spans="1:8" ht="15.75" x14ac:dyDescent="0.25">
      <c r="B14" s="17"/>
      <c r="C14" s="40"/>
      <c r="E14" s="14"/>
      <c r="G14" s="7"/>
      <c r="H14" s="12"/>
    </row>
    <row r="15" spans="1:8" ht="15.75" x14ac:dyDescent="0.25">
      <c r="B15" s="17" t="s">
        <v>270</v>
      </c>
      <c r="C15" s="2" t="str">
        <f>IF(C39="","",EXP(1.96*SQRT(C16)))</f>
        <v/>
      </c>
      <c r="E15" s="14"/>
      <c r="G15" s="7"/>
      <c r="H15" s="12"/>
    </row>
    <row r="16" spans="1:8" ht="15.75" x14ac:dyDescent="0.25">
      <c r="B16" s="18" t="s">
        <v>274</v>
      </c>
      <c r="C16" s="4" t="str" cm="1">
        <f t="array" ref="C16">IF(C39="","",MMULT(MMULT(TRANSPOSE(I20:I127),T20:DW127),I20:I127))</f>
        <v/>
      </c>
      <c r="D16" s="19"/>
      <c r="E16" s="44"/>
      <c r="G16" s="7"/>
      <c r="H16" s="12"/>
    </row>
    <row r="17" spans="2:127" x14ac:dyDescent="0.25">
      <c r="G17" s="7"/>
      <c r="H17" s="12"/>
    </row>
    <row r="18" spans="2:127" x14ac:dyDescent="0.25">
      <c r="B18" s="223" t="s">
        <v>284</v>
      </c>
      <c r="C18" s="224"/>
      <c r="D18" s="224"/>
      <c r="E18" s="225"/>
      <c r="G18" s="7"/>
      <c r="H18" s="12"/>
    </row>
    <row r="19" spans="2:127" ht="15.75" x14ac:dyDescent="0.25">
      <c r="B19" s="16" t="s">
        <v>102</v>
      </c>
      <c r="C19" s="6">
        <f>INDEX(Input_Cases!$B:$C,MATCH('D2T Female Homo'!$B19,Input_Cases!$B:$B,0),2)</f>
        <v>45292</v>
      </c>
      <c r="E19" s="50"/>
      <c r="F19" s="94"/>
      <c r="G19" s="77" t="s">
        <v>287</v>
      </c>
      <c r="H19" s="37" t="s">
        <v>290</v>
      </c>
      <c r="I19" s="37" t="s">
        <v>299</v>
      </c>
      <c r="J19" s="37" t="s">
        <v>291</v>
      </c>
      <c r="K19" s="78" t="s">
        <v>399</v>
      </c>
      <c r="L19" s="78" t="s">
        <v>399</v>
      </c>
      <c r="M19" s="78" t="s">
        <v>399</v>
      </c>
      <c r="N19" s="78" t="s">
        <v>399</v>
      </c>
      <c r="O19" s="78" t="s">
        <v>399</v>
      </c>
      <c r="P19" s="78" t="s">
        <v>399</v>
      </c>
      <c r="Q19" s="78" t="s">
        <v>399</v>
      </c>
      <c r="R19" s="134" t="s">
        <v>399</v>
      </c>
      <c r="S19" s="127" t="s">
        <v>269</v>
      </c>
      <c r="T19" s="38" t="s">
        <v>0</v>
      </c>
      <c r="U19" s="38" t="s">
        <v>311</v>
      </c>
      <c r="V19" s="38" t="s">
        <v>312</v>
      </c>
      <c r="W19" s="38" t="s">
        <v>314</v>
      </c>
      <c r="X19" s="38" t="s">
        <v>313</v>
      </c>
      <c r="Y19" s="38" t="s">
        <v>6</v>
      </c>
      <c r="Z19" s="38" t="s">
        <v>8</v>
      </c>
      <c r="AA19" s="38" t="s">
        <v>10</v>
      </c>
      <c r="AB19" s="38" t="s">
        <v>12</v>
      </c>
      <c r="AC19" s="38" t="s">
        <v>14</v>
      </c>
      <c r="AD19" s="38" t="s">
        <v>16</v>
      </c>
      <c r="AE19" s="38" t="s">
        <v>18</v>
      </c>
      <c r="AF19" s="38" t="s">
        <v>20</v>
      </c>
      <c r="AG19" s="38" t="s">
        <v>22</v>
      </c>
      <c r="AH19" s="38" t="s">
        <v>24</v>
      </c>
      <c r="AI19" s="38" t="s">
        <v>26</v>
      </c>
      <c r="AJ19" s="38" t="s">
        <v>28</v>
      </c>
      <c r="AK19" s="38" t="s">
        <v>30</v>
      </c>
      <c r="AL19" s="38" t="s">
        <v>32</v>
      </c>
      <c r="AM19" s="38" t="s">
        <v>137</v>
      </c>
      <c r="AN19" s="38" t="s">
        <v>138</v>
      </c>
      <c r="AO19" s="38" t="s">
        <v>139</v>
      </c>
      <c r="AP19" s="38" t="s">
        <v>140</v>
      </c>
      <c r="AQ19" s="38" t="s">
        <v>141</v>
      </c>
      <c r="AR19" s="38"/>
      <c r="AS19" s="38" t="s">
        <v>34</v>
      </c>
      <c r="AT19" s="38" t="s">
        <v>36</v>
      </c>
      <c r="AU19" s="38"/>
      <c r="AV19" s="38" t="s">
        <v>142</v>
      </c>
      <c r="AW19" s="38"/>
      <c r="AX19" s="38" t="s">
        <v>38</v>
      </c>
      <c r="AY19" s="38" t="s">
        <v>40</v>
      </c>
      <c r="AZ19" s="38" t="s">
        <v>42</v>
      </c>
      <c r="BA19" s="38" t="s">
        <v>132</v>
      </c>
      <c r="BB19" s="38" t="s">
        <v>45</v>
      </c>
      <c r="BC19" s="38" t="s">
        <v>47</v>
      </c>
      <c r="BD19" s="38" t="s">
        <v>49</v>
      </c>
      <c r="BE19" s="38" t="s">
        <v>51</v>
      </c>
      <c r="BF19" s="38" t="s">
        <v>52</v>
      </c>
      <c r="BG19" s="38"/>
      <c r="BH19" s="38" t="s">
        <v>53</v>
      </c>
      <c r="BI19" s="38" t="s">
        <v>54</v>
      </c>
      <c r="BJ19" s="38" t="s">
        <v>55</v>
      </c>
      <c r="BK19" s="38" t="s">
        <v>56</v>
      </c>
      <c r="BL19" s="38" t="s">
        <v>166</v>
      </c>
      <c r="BM19" s="38" t="s">
        <v>57</v>
      </c>
      <c r="BN19" s="38" t="s">
        <v>58</v>
      </c>
      <c r="BO19" s="38" t="s">
        <v>59</v>
      </c>
      <c r="BP19" s="38" t="s">
        <v>73</v>
      </c>
      <c r="BQ19" s="38"/>
      <c r="BR19" s="38" t="s">
        <v>143</v>
      </c>
      <c r="BS19" s="38" t="s">
        <v>60</v>
      </c>
      <c r="BT19" s="38" t="s">
        <v>108</v>
      </c>
      <c r="BU19" s="38"/>
      <c r="BV19" s="38" t="s">
        <v>61</v>
      </c>
      <c r="BW19" s="38" t="s">
        <v>62</v>
      </c>
      <c r="BX19" s="38" t="s">
        <v>63</v>
      </c>
      <c r="BY19" s="38" t="s">
        <v>109</v>
      </c>
      <c r="BZ19" s="38" t="s">
        <v>64</v>
      </c>
      <c r="CA19" s="38"/>
      <c r="CB19" s="38"/>
      <c r="CC19" s="38" t="s">
        <v>190</v>
      </c>
      <c r="CD19" s="38" t="s">
        <v>13</v>
      </c>
      <c r="CE19" s="38" t="s">
        <v>3</v>
      </c>
      <c r="CF19" s="38" t="s">
        <v>191</v>
      </c>
      <c r="CG19" s="38" t="s">
        <v>11</v>
      </c>
      <c r="CH19" s="38" t="s">
        <v>35</v>
      </c>
      <c r="CI19" s="38" t="s">
        <v>192</v>
      </c>
      <c r="CJ19" s="38" t="s">
        <v>5</v>
      </c>
      <c r="CK19" s="38" t="s">
        <v>1</v>
      </c>
      <c r="CL19" s="38" t="s">
        <v>147</v>
      </c>
      <c r="CM19" s="38" t="s">
        <v>124</v>
      </c>
      <c r="CN19" s="38" t="s">
        <v>148</v>
      </c>
      <c r="CO19" s="38" t="s">
        <v>193</v>
      </c>
      <c r="CP19" s="38" t="s">
        <v>194</v>
      </c>
      <c r="CQ19" s="38" t="s">
        <v>195</v>
      </c>
      <c r="CR19" s="38" t="s">
        <v>196</v>
      </c>
      <c r="CS19" s="38" t="s">
        <v>197</v>
      </c>
      <c r="CT19" s="38" t="s">
        <v>198</v>
      </c>
      <c r="CU19" s="38" t="s">
        <v>199</v>
      </c>
      <c r="CV19" s="38" t="s">
        <v>153</v>
      </c>
      <c r="CW19" s="38" t="s">
        <v>200</v>
      </c>
      <c r="CX19" s="38" t="s">
        <v>201</v>
      </c>
      <c r="CY19" s="38" t="s">
        <v>202</v>
      </c>
      <c r="CZ19" s="38" t="s">
        <v>203</v>
      </c>
      <c r="DA19" s="38" t="s">
        <v>4</v>
      </c>
      <c r="DB19" s="38" t="s">
        <v>119</v>
      </c>
      <c r="DC19" s="38" t="s">
        <v>204</v>
      </c>
      <c r="DD19" s="38" t="s">
        <v>205</v>
      </c>
      <c r="DE19" s="38" t="s">
        <v>206</v>
      </c>
      <c r="DF19" s="38" t="s">
        <v>177</v>
      </c>
      <c r="DG19" s="38" t="s">
        <v>126</v>
      </c>
      <c r="DH19" s="38" t="s">
        <v>207</v>
      </c>
      <c r="DI19" s="38" t="s">
        <v>208</v>
      </c>
      <c r="DJ19" s="38" t="s">
        <v>209</v>
      </c>
      <c r="DK19" s="38" t="s">
        <v>210</v>
      </c>
      <c r="DL19" s="38" t="s">
        <v>385</v>
      </c>
      <c r="DM19" s="38" t="s">
        <v>211</v>
      </c>
      <c r="DN19" s="38" t="s">
        <v>112</v>
      </c>
      <c r="DO19" s="38" t="s">
        <v>212</v>
      </c>
      <c r="DP19" s="38" t="s">
        <v>213</v>
      </c>
      <c r="DQ19" s="38" t="s">
        <v>19</v>
      </c>
      <c r="DR19" s="38" t="s">
        <v>214</v>
      </c>
      <c r="DS19" s="38" t="s">
        <v>215</v>
      </c>
      <c r="DT19" s="38" t="s">
        <v>216</v>
      </c>
      <c r="DU19" s="38" t="s">
        <v>217</v>
      </c>
      <c r="DV19" s="38" t="s">
        <v>218</v>
      </c>
      <c r="DW19" s="39" t="s">
        <v>219</v>
      </c>
    </row>
    <row r="20" spans="2:127" x14ac:dyDescent="0.25">
      <c r="B20" s="13" t="s">
        <v>65</v>
      </c>
      <c r="C20" s="6" t="str">
        <f>INDEX(Input_Cases!$B:$C,MATCH('D2T Female Homo'!$B20,Input_Cases!$B:$B,0),2)</f>
        <v>01/01/1997</v>
      </c>
      <c r="D20" s="92"/>
      <c r="E20" s="50"/>
      <c r="G20" s="36" t="s">
        <v>292</v>
      </c>
      <c r="H20" s="7" t="s">
        <v>0</v>
      </c>
      <c r="I20" s="22">
        <f>IF(2009 -YEAR(C20)&gt;65,2009 -YEAR(C20),ROUND((2009 -YEAR(C20))*0.7335+17.3214,3))</f>
        <v>26.123000000000001</v>
      </c>
      <c r="J20" s="23">
        <v>9.9156081991454995E-2</v>
      </c>
      <c r="P20" s="7" t="str">
        <f t="shared" ref="P20:P51" si="2">IF(H20=S20,"X","")</f>
        <v>X</v>
      </c>
      <c r="Q20" s="7" t="str">
        <f>IF(R20=S20,"X","")</f>
        <v>X</v>
      </c>
      <c r="R20" s="7" t="str" cm="1">
        <f t="array" ref="R20:R127">TRANSPOSE(T19:DW19)</f>
        <v>age</v>
      </c>
      <c r="S20" s="128" t="s">
        <v>0</v>
      </c>
      <c r="T20" s="25">
        <v>3.03223497584464E-6</v>
      </c>
      <c r="U20" s="25">
        <v>1.7262475957875101E-7</v>
      </c>
      <c r="V20" s="25">
        <v>2.3220498892721199E-7</v>
      </c>
      <c r="W20" s="25">
        <v>4.5329579391020099E-8</v>
      </c>
      <c r="X20" s="25">
        <v>7.8474462011351605E-8</v>
      </c>
      <c r="Y20" s="24">
        <v>1.07421640064169E-4</v>
      </c>
      <c r="Z20" s="24">
        <v>1.2710486050493099E-4</v>
      </c>
      <c r="AA20" s="25">
        <v>6.4467177387861996E-8</v>
      </c>
      <c r="AB20" s="25">
        <v>-1.57315378915538E-7</v>
      </c>
      <c r="AC20" s="25">
        <v>-1.97253560963596E-7</v>
      </c>
      <c r="AD20" s="25">
        <v>-7.9780597188642503E-7</v>
      </c>
      <c r="AE20" s="25">
        <v>-2.4558677244553198E-7</v>
      </c>
      <c r="AF20" s="25">
        <v>-4.2629521725876302E-7</v>
      </c>
      <c r="AG20" s="25">
        <v>2.6702729033277201E-5</v>
      </c>
      <c r="AH20" s="25">
        <v>1.1648884352229199E-6</v>
      </c>
      <c r="AI20" s="25">
        <v>2.7957541219753401E-6</v>
      </c>
      <c r="AJ20" s="25">
        <v>-3.0181541303229098E-7</v>
      </c>
      <c r="AK20" s="25">
        <v>-4.7842432305071502E-7</v>
      </c>
      <c r="AL20" s="25">
        <v>4.2318011225717402E-7</v>
      </c>
      <c r="AM20" s="25">
        <v>6.4255561658437802E-7</v>
      </c>
      <c r="AN20" s="25">
        <v>3.7105265599345702E-7</v>
      </c>
      <c r="AO20" s="25">
        <v>3.6020644601037001E-7</v>
      </c>
      <c r="AP20" s="25">
        <v>2.0749595274166101E-5</v>
      </c>
      <c r="AQ20" s="25">
        <v>2.4221007827799701E-6</v>
      </c>
      <c r="AR20" s="25">
        <v>0</v>
      </c>
      <c r="AS20" s="25">
        <v>2.3405304890871698E-5</v>
      </c>
      <c r="AT20" s="25">
        <v>1.7688424809202501E-5</v>
      </c>
      <c r="AU20" s="25">
        <v>0</v>
      </c>
      <c r="AV20" s="25">
        <v>1.6531454042788801E-5</v>
      </c>
      <c r="AW20" s="25">
        <v>0</v>
      </c>
      <c r="AX20" s="25">
        <v>-3.4540767407696898E-7</v>
      </c>
      <c r="AY20" s="25">
        <v>1.03757893785333E-6</v>
      </c>
      <c r="AZ20" s="25">
        <v>1.9040316381952701E-5</v>
      </c>
      <c r="BA20" s="25">
        <v>1.8703520034273901E-7</v>
      </c>
      <c r="BB20" s="25">
        <v>4.6781332332146101E-5</v>
      </c>
      <c r="BC20" s="25">
        <v>-8.2754236836971895E-7</v>
      </c>
      <c r="BD20" s="25">
        <v>2.3277262841445699E-5</v>
      </c>
      <c r="BE20" s="25">
        <v>1.3343599707324599E-5</v>
      </c>
      <c r="BF20" s="25">
        <v>9.3647885440015097E-7</v>
      </c>
      <c r="BG20" s="25">
        <v>0</v>
      </c>
      <c r="BH20" s="25">
        <v>5.8693301440103702E-5</v>
      </c>
      <c r="BI20" s="25">
        <v>5.2617871253949699E-7</v>
      </c>
      <c r="BJ20" s="25">
        <v>3.6169919212651501E-7</v>
      </c>
      <c r="BK20" s="25">
        <v>8.4146176658361197E-7</v>
      </c>
      <c r="BL20" s="25">
        <v>-1.2655159794401201E-6</v>
      </c>
      <c r="BM20" s="25">
        <v>1.6865644077544301E-5</v>
      </c>
      <c r="BN20" s="25">
        <v>-6.5224234920855102E-6</v>
      </c>
      <c r="BO20" s="25">
        <v>6.4854079169757501E-7</v>
      </c>
      <c r="BP20" s="25">
        <v>1.8465071690987599E-6</v>
      </c>
      <c r="BQ20" s="25">
        <v>0</v>
      </c>
      <c r="BR20" s="25">
        <v>1.9601108285328201E-5</v>
      </c>
      <c r="BS20" s="25">
        <v>2.7844799078470601E-5</v>
      </c>
      <c r="BT20" s="25">
        <v>3.5275233276526999E-7</v>
      </c>
      <c r="BU20" s="25">
        <v>0</v>
      </c>
      <c r="BV20" s="25">
        <v>-3.4331317324454802E-8</v>
      </c>
      <c r="BW20" s="25">
        <v>-7.2441077998874403E-7</v>
      </c>
      <c r="BX20" s="25">
        <v>3.69301569252966E-7</v>
      </c>
      <c r="BY20" s="25">
        <v>-3.8699077377917602E-7</v>
      </c>
      <c r="BZ20" s="25">
        <v>-4.9852176647932699E-6</v>
      </c>
      <c r="CA20" s="25">
        <v>0</v>
      </c>
      <c r="CB20" s="25">
        <v>0</v>
      </c>
      <c r="CC20" s="25">
        <v>-3.2093381154589297E-8</v>
      </c>
      <c r="CD20" s="25">
        <v>-3.32821309898507E-7</v>
      </c>
      <c r="CE20" s="25">
        <v>-2.2912316572273499E-7</v>
      </c>
      <c r="CF20" s="25">
        <v>-3.6059935614425001E-7</v>
      </c>
      <c r="CG20" s="25">
        <v>-1.7072873025395299E-7</v>
      </c>
      <c r="CH20" s="25">
        <v>-8.4609073218235601E-7</v>
      </c>
      <c r="CI20" s="25">
        <v>-1.5936897846515499E-6</v>
      </c>
      <c r="CJ20" s="25">
        <v>-1.7253509275275799E-7</v>
      </c>
      <c r="CK20" s="25">
        <v>-6.1961340181090898E-7</v>
      </c>
      <c r="CL20" s="25">
        <v>-2.7348420945367699E-7</v>
      </c>
      <c r="CM20" s="25">
        <v>-3.5399233038927299E-7</v>
      </c>
      <c r="CN20" s="25">
        <v>-1.39136473218462E-6</v>
      </c>
      <c r="CO20" s="25">
        <v>-1.7122448964208001E-7</v>
      </c>
      <c r="CP20" s="25">
        <v>-2.7481359296622802E-7</v>
      </c>
      <c r="CQ20" s="25">
        <v>-2.2881968511734699E-7</v>
      </c>
      <c r="CR20" s="25">
        <v>-1.64661942058261E-8</v>
      </c>
      <c r="CS20" s="25">
        <v>-2.22163711094435E-7</v>
      </c>
      <c r="CT20" s="25">
        <v>2.37351458870536E-8</v>
      </c>
      <c r="CU20" s="25">
        <v>1.66397220393263E-6</v>
      </c>
      <c r="CV20" s="25">
        <v>2.87812688108948E-8</v>
      </c>
      <c r="CW20" s="25">
        <v>-6.0425611261615105E-8</v>
      </c>
      <c r="CX20" s="25">
        <v>-1.20852195568031E-6</v>
      </c>
      <c r="CY20" s="25">
        <v>4.8152975991992998E-6</v>
      </c>
      <c r="CZ20" s="25">
        <v>-3.8713751648701901E-7</v>
      </c>
      <c r="DA20" s="25">
        <v>2.01612144232121E-7</v>
      </c>
      <c r="DB20" s="25">
        <v>3.6097413787436099E-7</v>
      </c>
      <c r="DC20" s="25">
        <v>5.7642356830921599E-7</v>
      </c>
      <c r="DD20" s="25">
        <v>-8.5576976521350496E-7</v>
      </c>
      <c r="DE20" s="25">
        <v>1.05979317913877E-6</v>
      </c>
      <c r="DF20" s="25">
        <v>1.80336293290533E-7</v>
      </c>
      <c r="DG20" s="25">
        <v>-1.49523161245518E-6</v>
      </c>
      <c r="DH20" s="25">
        <v>5.59794895171769E-7</v>
      </c>
      <c r="DI20" s="25">
        <v>8.6991892450701895E-7</v>
      </c>
      <c r="DJ20" s="25">
        <v>-1.3049517912156301E-7</v>
      </c>
      <c r="DK20" s="25">
        <v>-1.1302932392055501E-5</v>
      </c>
      <c r="DL20" s="25">
        <v>-1.04473556719327E-7</v>
      </c>
      <c r="DM20" s="25">
        <v>-7.6053204127328696E-7</v>
      </c>
      <c r="DN20" s="25">
        <v>3.9871355277953099E-6</v>
      </c>
      <c r="DO20" s="25">
        <v>1.0432288935491999E-7</v>
      </c>
      <c r="DP20" s="25">
        <v>2.15673888655902E-6</v>
      </c>
      <c r="DQ20" s="25">
        <v>-4.1981972299844597E-6</v>
      </c>
      <c r="DR20" s="25">
        <v>1.0732331776596499E-6</v>
      </c>
      <c r="DS20" s="25">
        <v>1.54069302291628E-6</v>
      </c>
      <c r="DT20" s="25">
        <v>-3.31204849681156E-6</v>
      </c>
      <c r="DU20" s="25">
        <v>3.35904369239851E-6</v>
      </c>
      <c r="DV20" s="25">
        <v>4.89799578788307E-7</v>
      </c>
      <c r="DW20" s="27">
        <v>1.2604668835365999E-6</v>
      </c>
    </row>
    <row r="21" spans="2:127" x14ac:dyDescent="0.25">
      <c r="B21" s="13" t="s">
        <v>372</v>
      </c>
      <c r="C21" s="1">
        <f>INDEX(Input_Cases!$B:$C,MATCH('D2T Female Homo'!$B21,Input_Cases!$B:$B,0),2)</f>
        <v>1</v>
      </c>
      <c r="D21" s="12"/>
      <c r="E21" s="50"/>
      <c r="G21" s="204" t="s">
        <v>310</v>
      </c>
      <c r="H21" s="7" t="s">
        <v>311</v>
      </c>
      <c r="I21" s="22">
        <f>IF($C$21&gt;1,1,0)</f>
        <v>0</v>
      </c>
      <c r="J21" s="23">
        <v>8.0414859409174394E-2</v>
      </c>
      <c r="P21" s="7" t="str">
        <f t="shared" si="2"/>
        <v>X</v>
      </c>
      <c r="Q21" s="7" t="str">
        <f t="shared" ref="Q21:Q84" si="3">IF(R21=S21,"X","")</f>
        <v>X</v>
      </c>
      <c r="R21" s="7" t="str">
        <v>IMD2</v>
      </c>
      <c r="S21" s="128" t="s">
        <v>311</v>
      </c>
      <c r="T21" s="25">
        <v>1.7262475957824401E-7</v>
      </c>
      <c r="U21" s="24">
        <v>3.6144508548900499E-4</v>
      </c>
      <c r="V21" s="24">
        <v>-1.6357771576809899E-4</v>
      </c>
      <c r="W21" s="25">
        <v>-3.2163572221506798E-6</v>
      </c>
      <c r="X21" s="25">
        <v>7.0624380262588702E-7</v>
      </c>
      <c r="Y21" s="25">
        <v>6.4113078606086898E-6</v>
      </c>
      <c r="Z21" s="25">
        <v>4.0715911658531504E-6</v>
      </c>
      <c r="AA21" s="25">
        <v>-2.58123081692195E-6</v>
      </c>
      <c r="AB21" s="25">
        <v>-6.7242059528296096E-7</v>
      </c>
      <c r="AC21" s="25">
        <v>-2.6998369816527001E-6</v>
      </c>
      <c r="AD21" s="25">
        <v>3.01620598553111E-6</v>
      </c>
      <c r="AE21" s="25">
        <v>4.0635360733439298E-7</v>
      </c>
      <c r="AF21" s="25">
        <v>-1.9661901449635802E-6</v>
      </c>
      <c r="AG21" s="25">
        <v>-3.6171956602097899E-6</v>
      </c>
      <c r="AH21" s="25">
        <v>-2.8593889884886499E-6</v>
      </c>
      <c r="AI21" s="25">
        <v>7.5310579633158399E-8</v>
      </c>
      <c r="AJ21" s="25">
        <v>7.1570638422400502E-7</v>
      </c>
      <c r="AK21" s="25">
        <v>-1.5733150866522901E-7</v>
      </c>
      <c r="AL21" s="25">
        <v>1.1657416167629801E-5</v>
      </c>
      <c r="AM21" s="25">
        <v>7.6232533255048494E-8</v>
      </c>
      <c r="AN21" s="25">
        <v>-4.8517955772456999E-6</v>
      </c>
      <c r="AO21" s="25">
        <v>7.1488005251521995E-7</v>
      </c>
      <c r="AP21" s="25">
        <v>6.82535013150445E-6</v>
      </c>
      <c r="AQ21" s="25">
        <v>-8.6314993251227601E-7</v>
      </c>
      <c r="AR21" s="25">
        <v>0</v>
      </c>
      <c r="AS21" s="25">
        <v>2.5691179718237198E-6</v>
      </c>
      <c r="AT21" s="25">
        <v>2.1474720045854601E-5</v>
      </c>
      <c r="AU21" s="25">
        <v>0</v>
      </c>
      <c r="AV21" s="25">
        <v>6.6359769538245402E-5</v>
      </c>
      <c r="AW21" s="25">
        <v>0</v>
      </c>
      <c r="AX21" s="25">
        <v>2.45653679780403E-6</v>
      </c>
      <c r="AY21" s="25">
        <v>-4.72620720186437E-7</v>
      </c>
      <c r="AZ21" s="25">
        <v>-3.38392741657757E-6</v>
      </c>
      <c r="BA21" s="25">
        <v>6.12643043913714E-6</v>
      </c>
      <c r="BB21" s="25">
        <v>2.0347223966734902E-5</v>
      </c>
      <c r="BC21" s="25">
        <v>-1.47717724266287E-6</v>
      </c>
      <c r="BD21" s="25">
        <v>-3.95729990027671E-5</v>
      </c>
      <c r="BE21" s="25">
        <v>-1.21351776226543E-5</v>
      </c>
      <c r="BF21" s="25">
        <v>-9.6279361518966205E-7</v>
      </c>
      <c r="BG21" s="25">
        <v>0</v>
      </c>
      <c r="BH21" s="25">
        <v>7.9543620154598698E-6</v>
      </c>
      <c r="BI21" s="25">
        <v>-6.9133475207095205E-7</v>
      </c>
      <c r="BJ21" s="25">
        <v>-2.1456401440414002E-6</v>
      </c>
      <c r="BK21" s="25">
        <v>-1.7558625953215999E-6</v>
      </c>
      <c r="BL21" s="25">
        <v>-6.7798961921046402E-7</v>
      </c>
      <c r="BM21" s="25">
        <v>6.07251361427656E-6</v>
      </c>
      <c r="BN21" s="25">
        <v>2.2689893715717302E-6</v>
      </c>
      <c r="BO21" s="25">
        <v>1.0188429547681501E-6</v>
      </c>
      <c r="BP21" s="25">
        <v>-7.1194762957167901E-6</v>
      </c>
      <c r="BQ21" s="25">
        <v>0</v>
      </c>
      <c r="BR21" s="25">
        <v>3.0919391008157299E-6</v>
      </c>
      <c r="BS21" s="25">
        <v>-6.1572162814368701E-6</v>
      </c>
      <c r="BT21" s="25">
        <v>2.62606008809299E-6</v>
      </c>
      <c r="BU21" s="25">
        <v>0</v>
      </c>
      <c r="BV21" s="25">
        <v>1.22115712846243E-6</v>
      </c>
      <c r="BW21" s="25">
        <v>3.8959994804922797E-6</v>
      </c>
      <c r="BX21" s="25">
        <v>2.4690236221944401E-6</v>
      </c>
      <c r="BY21" s="25">
        <v>7.5164474256779797E-6</v>
      </c>
      <c r="BZ21" s="25">
        <v>3.4876937366485399E-6</v>
      </c>
      <c r="CA21" s="25">
        <v>0</v>
      </c>
      <c r="CB21" s="25">
        <v>0</v>
      </c>
      <c r="CC21" s="25">
        <v>1.5182017072702901E-8</v>
      </c>
      <c r="CD21" s="25">
        <v>-6.97431241832147E-8</v>
      </c>
      <c r="CE21" s="25">
        <v>-5.1540232313002899E-8</v>
      </c>
      <c r="CF21" s="25">
        <v>7.2716515709271406E-8</v>
      </c>
      <c r="CG21" s="25">
        <v>1.08807593853747E-7</v>
      </c>
      <c r="CH21" s="25">
        <v>1.5344104510428399E-8</v>
      </c>
      <c r="CI21" s="25">
        <v>-5.3409162991315802E-8</v>
      </c>
      <c r="CJ21" s="25">
        <v>-3.2649495594555901E-7</v>
      </c>
      <c r="CK21" s="25">
        <v>-2.4650643002961902E-7</v>
      </c>
      <c r="CL21" s="25">
        <v>-4.0449213195547302E-8</v>
      </c>
      <c r="CM21" s="25">
        <v>3.3861951968294697E-8</v>
      </c>
      <c r="CN21" s="25">
        <v>-4.67249081807637E-8</v>
      </c>
      <c r="CO21" s="25">
        <v>5.2718756950130302E-7</v>
      </c>
      <c r="CP21" s="25">
        <v>3.4366362656299598E-8</v>
      </c>
      <c r="CQ21" s="25">
        <v>-9.3401833995735995E-8</v>
      </c>
      <c r="CR21" s="25">
        <v>-4.2793828472591102E-7</v>
      </c>
      <c r="CS21" s="25">
        <v>-7.2545896714911295E-7</v>
      </c>
      <c r="CT21" s="25">
        <v>-9.3043315560451697E-8</v>
      </c>
      <c r="CU21" s="25">
        <v>-3.0685219373034798E-6</v>
      </c>
      <c r="CV21" s="25">
        <v>2.8475089543951901E-7</v>
      </c>
      <c r="CW21" s="25">
        <v>5.5270912935150398E-8</v>
      </c>
      <c r="CX21" s="25">
        <v>-3.5859720930320398E-6</v>
      </c>
      <c r="CY21" s="25">
        <v>-8.0817464755588996E-6</v>
      </c>
      <c r="CZ21" s="25">
        <v>-1.36055359838017E-6</v>
      </c>
      <c r="DA21" s="25">
        <v>-5.8955729397914703E-6</v>
      </c>
      <c r="DB21" s="25">
        <v>2.2519605916660399E-6</v>
      </c>
      <c r="DC21" s="25">
        <v>4.3215572621124398E-6</v>
      </c>
      <c r="DD21" s="25">
        <v>4.9211142996609598E-6</v>
      </c>
      <c r="DE21" s="25">
        <v>3.64525233382004E-6</v>
      </c>
      <c r="DF21" s="25">
        <v>6.77438540000234E-7</v>
      </c>
      <c r="DG21" s="25">
        <v>-2.62286110935019E-7</v>
      </c>
      <c r="DH21" s="25">
        <v>-1.1500376451134E-6</v>
      </c>
      <c r="DI21" s="25">
        <v>-9.6138758255830808E-6</v>
      </c>
      <c r="DJ21" s="25">
        <v>-3.9839624379720401E-6</v>
      </c>
      <c r="DK21" s="25">
        <v>3.59750090270346E-6</v>
      </c>
      <c r="DL21" s="25">
        <v>6.20377968112015E-6</v>
      </c>
      <c r="DM21" s="25">
        <v>1.2102354817531901E-6</v>
      </c>
      <c r="DN21" s="25">
        <v>-4.9311436500347799E-6</v>
      </c>
      <c r="DO21" s="25">
        <v>-4.7764194984620996E-6</v>
      </c>
      <c r="DP21" s="25">
        <v>-8.6451254753686201E-6</v>
      </c>
      <c r="DQ21" s="25">
        <v>3.9195929266254801E-6</v>
      </c>
      <c r="DR21" s="25">
        <v>7.4620801219059702E-7</v>
      </c>
      <c r="DS21" s="25">
        <v>4.4891123805452202E-6</v>
      </c>
      <c r="DT21" s="25">
        <v>-5.0195966861514599E-6</v>
      </c>
      <c r="DU21" s="25">
        <v>-6.4515840232331801E-6</v>
      </c>
      <c r="DV21" s="25">
        <v>-1.1341330186350699E-6</v>
      </c>
      <c r="DW21" s="27">
        <v>-1.8947239058253099E-5</v>
      </c>
    </row>
    <row r="22" spans="2:127" x14ac:dyDescent="0.25">
      <c r="B22" s="13"/>
      <c r="C22" s="12"/>
      <c r="D22" s="12"/>
      <c r="E22" s="50"/>
      <c r="G22" s="205"/>
      <c r="H22" s="7" t="s">
        <v>312</v>
      </c>
      <c r="I22" s="22">
        <f>IF($C$21&gt;2,1,0)</f>
        <v>0</v>
      </c>
      <c r="J22" s="23">
        <v>-2.6484368114738598E-2</v>
      </c>
      <c r="P22" s="7" t="str">
        <f t="shared" si="2"/>
        <v>X</v>
      </c>
      <c r="Q22" s="7" t="str">
        <f t="shared" si="3"/>
        <v>X</v>
      </c>
      <c r="R22" s="7" t="str">
        <v>IMD3</v>
      </c>
      <c r="S22" s="128" t="s">
        <v>312</v>
      </c>
      <c r="T22" s="25">
        <v>2.32204988928245E-7</v>
      </c>
      <c r="U22" s="24">
        <v>-1.6357771576809999E-4</v>
      </c>
      <c r="V22" s="24">
        <v>3.2148735390583901E-4</v>
      </c>
      <c r="W22" s="24">
        <v>-1.5297635362773401E-4</v>
      </c>
      <c r="X22" s="25">
        <v>9.4372061498848701E-7</v>
      </c>
      <c r="Y22" s="25">
        <v>-2.9435118045041802E-5</v>
      </c>
      <c r="Z22" s="25">
        <v>2.0563729655770001E-5</v>
      </c>
      <c r="AA22" s="25">
        <v>-1.7240134640966601E-6</v>
      </c>
      <c r="AB22" s="25">
        <v>-2.8938531754958599E-6</v>
      </c>
      <c r="AC22" s="25">
        <v>-8.2924641509811199E-7</v>
      </c>
      <c r="AD22" s="25">
        <v>-5.4373839650129503E-6</v>
      </c>
      <c r="AE22" s="25">
        <v>-1.09979221876886E-8</v>
      </c>
      <c r="AF22" s="25">
        <v>-5.5239103047803804E-7</v>
      </c>
      <c r="AG22" s="25">
        <v>1.39998713951693E-5</v>
      </c>
      <c r="AH22" s="25">
        <v>2.06610434942695E-7</v>
      </c>
      <c r="AI22" s="25">
        <v>-5.5739187651710002E-6</v>
      </c>
      <c r="AJ22" s="25">
        <v>-2.9651786566394202E-6</v>
      </c>
      <c r="AK22" s="25">
        <v>2.0044395043289499E-6</v>
      </c>
      <c r="AL22" s="25">
        <v>-2.8947392123385099E-6</v>
      </c>
      <c r="AM22" s="25">
        <v>1.26444117579486E-6</v>
      </c>
      <c r="AN22" s="25">
        <v>8.1063813153651306E-6</v>
      </c>
      <c r="AO22" s="25">
        <v>-3.2281537278437302E-6</v>
      </c>
      <c r="AP22" s="25">
        <v>-9.3154886585895004E-6</v>
      </c>
      <c r="AQ22" s="25">
        <v>6.4229821255884804E-7</v>
      </c>
      <c r="AR22" s="25">
        <v>0</v>
      </c>
      <c r="AS22" s="25">
        <v>6.3069713041528801E-6</v>
      </c>
      <c r="AT22" s="25">
        <v>1.01593548476946E-6</v>
      </c>
      <c r="AU22" s="25">
        <v>0</v>
      </c>
      <c r="AV22" s="25">
        <v>-9.1114904016826494E-5</v>
      </c>
      <c r="AW22" s="25">
        <v>0</v>
      </c>
      <c r="AX22" s="25">
        <v>3.4740176085955099E-6</v>
      </c>
      <c r="AY22" s="25">
        <v>-2.34607452145882E-6</v>
      </c>
      <c r="AZ22" s="25">
        <v>-1.0663152723046501E-5</v>
      </c>
      <c r="BA22" s="25">
        <v>1.3203717570868099E-6</v>
      </c>
      <c r="BB22" s="25">
        <v>-1.07372122810554E-5</v>
      </c>
      <c r="BC22" s="25">
        <v>-2.0747040731990699E-7</v>
      </c>
      <c r="BD22" s="25">
        <v>8.9969677116948295E-6</v>
      </c>
      <c r="BE22" s="25">
        <v>-4.7120700784343198E-6</v>
      </c>
      <c r="BF22" s="25">
        <v>6.8886465351550201E-6</v>
      </c>
      <c r="BG22" s="25">
        <v>0</v>
      </c>
      <c r="BH22" s="25">
        <v>-2.5039879212804901E-6</v>
      </c>
      <c r="BI22" s="25">
        <v>-2.06694496856305E-6</v>
      </c>
      <c r="BJ22" s="25">
        <v>-3.3035141887926399E-6</v>
      </c>
      <c r="BK22" s="25">
        <v>-1.14198487608081E-5</v>
      </c>
      <c r="BL22" s="25">
        <v>1.2214478631656E-6</v>
      </c>
      <c r="BM22" s="25">
        <v>4.6025939900410796E-6</v>
      </c>
      <c r="BN22" s="25">
        <v>-2.5213024289000202E-6</v>
      </c>
      <c r="BO22" s="25">
        <v>2.6828837928371801E-6</v>
      </c>
      <c r="BP22" s="25">
        <v>5.0981208630323396E-7</v>
      </c>
      <c r="BQ22" s="25">
        <v>0</v>
      </c>
      <c r="BR22" s="24">
        <v>1.00574446612671E-4</v>
      </c>
      <c r="BS22" s="25">
        <v>-8.3658886845813702E-6</v>
      </c>
      <c r="BT22" s="25">
        <v>-3.7034392706297899E-7</v>
      </c>
      <c r="BU22" s="25">
        <v>0</v>
      </c>
      <c r="BV22" s="25">
        <v>-8.7884450030900408E-6</v>
      </c>
      <c r="BW22" s="25">
        <v>-4.19597656553834E-6</v>
      </c>
      <c r="BX22" s="25">
        <v>-5.4336926553437695E-7</v>
      </c>
      <c r="BY22" s="25">
        <v>2.7137338506743701E-6</v>
      </c>
      <c r="BZ22" s="25">
        <v>4.0246588068553801E-6</v>
      </c>
      <c r="CA22" s="25">
        <v>0</v>
      </c>
      <c r="CB22" s="25">
        <v>0</v>
      </c>
      <c r="CC22" s="25">
        <v>-1.4241665225017899E-8</v>
      </c>
      <c r="CD22" s="25">
        <v>-6.4072723510455494E-8</v>
      </c>
      <c r="CE22" s="25">
        <v>-8.17765670487874E-8</v>
      </c>
      <c r="CF22" s="25">
        <v>9.0328013610681196E-8</v>
      </c>
      <c r="CG22" s="25">
        <v>5.9349816155989799E-8</v>
      </c>
      <c r="CH22" s="25">
        <v>-4.5850899208505401E-8</v>
      </c>
      <c r="CI22" s="25">
        <v>-2.6727326709575901E-7</v>
      </c>
      <c r="CJ22" s="25">
        <v>-7.2522269850754203E-8</v>
      </c>
      <c r="CK22" s="25">
        <v>1.7402383979073E-7</v>
      </c>
      <c r="CL22" s="25">
        <v>6.0054092870964294E-8</v>
      </c>
      <c r="CM22" s="25">
        <v>-1.60662633197449E-7</v>
      </c>
      <c r="CN22" s="25">
        <v>5.2399527052899799E-7</v>
      </c>
      <c r="CO22" s="25">
        <v>-2.1921868807463499E-7</v>
      </c>
      <c r="CP22" s="25">
        <v>1.30991995967444E-7</v>
      </c>
      <c r="CQ22" s="25">
        <v>-1.3465486682590799E-6</v>
      </c>
      <c r="CR22" s="25">
        <v>3.82105672926719E-7</v>
      </c>
      <c r="CS22" s="25">
        <v>1.2118911075144E-6</v>
      </c>
      <c r="CT22" s="25">
        <v>1.2776605518271099E-9</v>
      </c>
      <c r="CU22" s="25">
        <v>2.0199052799806102E-6</v>
      </c>
      <c r="CV22" s="25">
        <v>1.14993481958239E-7</v>
      </c>
      <c r="CW22" s="25">
        <v>9.5784612355759703E-8</v>
      </c>
      <c r="CX22" s="25">
        <v>-4.6130018272239502E-7</v>
      </c>
      <c r="CY22" s="25">
        <v>6.24484625406537E-6</v>
      </c>
      <c r="CZ22" s="25">
        <v>3.6152547143650701E-7</v>
      </c>
      <c r="DA22" s="25">
        <v>-1.7497714935193701E-6</v>
      </c>
      <c r="DB22" s="25">
        <v>6.6031502072932302E-7</v>
      </c>
      <c r="DC22" s="25">
        <v>-1.4979462644656199E-6</v>
      </c>
      <c r="DD22" s="25">
        <v>1.1312880873694101E-6</v>
      </c>
      <c r="DE22" s="25">
        <v>6.0525675391798496E-7</v>
      </c>
      <c r="DF22" s="25">
        <v>-1.31747917816308E-6</v>
      </c>
      <c r="DG22" s="25">
        <v>-8.7916746836672898E-7</v>
      </c>
      <c r="DH22" s="25">
        <v>1.6611932320261199E-7</v>
      </c>
      <c r="DI22" s="25">
        <v>7.3201903438325504E-6</v>
      </c>
      <c r="DJ22" s="25">
        <v>-1.59742574368894E-6</v>
      </c>
      <c r="DK22" s="25">
        <v>2.7175883192035299E-6</v>
      </c>
      <c r="DL22" s="25">
        <v>-5.2917241892627598E-6</v>
      </c>
      <c r="DM22" s="25">
        <v>-3.8817824824333501E-7</v>
      </c>
      <c r="DN22" s="25">
        <v>-2.1074772634550599E-6</v>
      </c>
      <c r="DO22" s="25">
        <v>8.3509962894522908E-6</v>
      </c>
      <c r="DP22" s="25">
        <v>8.8556323770728808E-6</v>
      </c>
      <c r="DQ22" s="25">
        <v>7.2420744291682504E-6</v>
      </c>
      <c r="DR22" s="25">
        <v>-1.65576983836599E-6</v>
      </c>
      <c r="DS22" s="25">
        <v>-1.2753822768277299E-5</v>
      </c>
      <c r="DT22" s="25">
        <v>-4.4370573754688501E-7</v>
      </c>
      <c r="DU22" s="25">
        <v>5.3648912037037104E-6</v>
      </c>
      <c r="DV22" s="25">
        <v>5.0301410257060498E-6</v>
      </c>
      <c r="DW22" s="27">
        <v>-4.1005294832991596E-6</v>
      </c>
    </row>
    <row r="23" spans="2:127" x14ac:dyDescent="0.25">
      <c r="B23" s="13"/>
      <c r="C23" s="12"/>
      <c r="D23" s="12"/>
      <c r="E23" s="50"/>
      <c r="G23" s="205"/>
      <c r="H23" s="7" t="s">
        <v>314</v>
      </c>
      <c r="I23" s="22">
        <f>IF($C$21&gt;3,1,0)</f>
        <v>0</v>
      </c>
      <c r="J23" s="23">
        <v>9.4802751208888994E-2</v>
      </c>
      <c r="P23" s="7" t="str">
        <f t="shared" si="2"/>
        <v>X</v>
      </c>
      <c r="Q23" s="7" t="str">
        <f t="shared" si="3"/>
        <v>X</v>
      </c>
      <c r="R23" s="7" t="str">
        <v>IMD4</v>
      </c>
      <c r="S23" s="128" t="s">
        <v>314</v>
      </c>
      <c r="T23" s="25">
        <v>4.5329579390055302E-8</v>
      </c>
      <c r="U23" s="25">
        <v>-3.2163572221498798E-6</v>
      </c>
      <c r="V23" s="24">
        <v>-1.5297635362773599E-4</v>
      </c>
      <c r="W23" s="24">
        <v>5.3838308334553796E-4</v>
      </c>
      <c r="X23" s="24">
        <v>-1.5850706070113E-4</v>
      </c>
      <c r="Y23" s="25">
        <v>-9.1891626317570498E-5</v>
      </c>
      <c r="Z23" s="25">
        <v>-3.2829155832501898E-5</v>
      </c>
      <c r="AA23" s="25">
        <v>-8.5904740945807296E-8</v>
      </c>
      <c r="AB23" s="25">
        <v>4.8482873029184301E-7</v>
      </c>
      <c r="AC23" s="25">
        <v>8.2892009340719897E-7</v>
      </c>
      <c r="AD23" s="25">
        <v>1.29943178937924E-6</v>
      </c>
      <c r="AE23" s="25">
        <v>2.4873137172300999E-6</v>
      </c>
      <c r="AF23" s="25">
        <v>3.97997286236613E-6</v>
      </c>
      <c r="AG23" s="25">
        <v>-1.3097018035487E-5</v>
      </c>
      <c r="AH23" s="25">
        <v>-4.7123161958164002E-7</v>
      </c>
      <c r="AI23" s="25">
        <v>-5.5975005649110002E-6</v>
      </c>
      <c r="AJ23" s="25">
        <v>4.2347964952145799E-6</v>
      </c>
      <c r="AK23" s="25">
        <v>-6.7505235427357202E-6</v>
      </c>
      <c r="AL23" s="25">
        <v>-3.2617973867654E-6</v>
      </c>
      <c r="AM23" s="25">
        <v>-5.9629409630912498E-6</v>
      </c>
      <c r="AN23" s="24">
        <v>1.4251994058626501E-4</v>
      </c>
      <c r="AO23" s="25">
        <v>1.36270409522128E-6</v>
      </c>
      <c r="AP23" s="25">
        <v>8.1874672230407497E-5</v>
      </c>
      <c r="AQ23" s="25">
        <v>3.92154296766886E-7</v>
      </c>
      <c r="AR23" s="25">
        <v>0</v>
      </c>
      <c r="AS23" s="25">
        <v>-4.8683782582124602E-7</v>
      </c>
      <c r="AT23" s="25">
        <v>-2.1599189045400601E-5</v>
      </c>
      <c r="AU23" s="25">
        <v>0</v>
      </c>
      <c r="AV23" s="24">
        <v>1.7402234626950799E-4</v>
      </c>
      <c r="AW23" s="25">
        <v>0</v>
      </c>
      <c r="AX23" s="25">
        <v>-1.38551955843557E-5</v>
      </c>
      <c r="AY23" s="25">
        <v>-2.73495637277973E-6</v>
      </c>
      <c r="AZ23" s="25">
        <v>1.07794236981833E-5</v>
      </c>
      <c r="BA23" s="25">
        <v>5.1979070539799103E-6</v>
      </c>
      <c r="BB23" s="25">
        <v>1.89192800292771E-5</v>
      </c>
      <c r="BC23" s="25">
        <v>-3.1285503598283398E-6</v>
      </c>
      <c r="BD23" s="25">
        <v>2.8510860880867798E-6</v>
      </c>
      <c r="BE23" s="25">
        <v>5.2252747425383198E-6</v>
      </c>
      <c r="BF23" s="25">
        <v>-4.6386867426856703E-6</v>
      </c>
      <c r="BG23" s="25">
        <v>0</v>
      </c>
      <c r="BH23" s="25">
        <v>-2.4538589130290302E-6</v>
      </c>
      <c r="BI23" s="25">
        <v>3.1241531941597999E-6</v>
      </c>
      <c r="BJ23" s="25">
        <v>-7.2674674798327399E-6</v>
      </c>
      <c r="BK23" s="25">
        <v>1.74440251715043E-5</v>
      </c>
      <c r="BL23" s="25">
        <v>-1.53412090848294E-6</v>
      </c>
      <c r="BM23" s="25">
        <v>-3.1677865110352301E-5</v>
      </c>
      <c r="BN23" s="25">
        <v>-5.8544077464176196E-7</v>
      </c>
      <c r="BO23" s="25">
        <v>6.9655166263348802E-7</v>
      </c>
      <c r="BP23" s="25">
        <v>-1.86917283969018E-5</v>
      </c>
      <c r="BQ23" s="25">
        <v>0</v>
      </c>
      <c r="BR23" s="24">
        <v>-1.1656923159451E-4</v>
      </c>
      <c r="BS23" s="25">
        <v>3.3046949699906399E-6</v>
      </c>
      <c r="BT23" s="25">
        <v>1.6062634476553799E-6</v>
      </c>
      <c r="BU23" s="25">
        <v>0</v>
      </c>
      <c r="BV23" s="25">
        <v>-1.09354739435699E-5</v>
      </c>
      <c r="BW23" s="25">
        <v>2.2413047580196899E-6</v>
      </c>
      <c r="BX23" s="25">
        <v>-1.17872973414185E-6</v>
      </c>
      <c r="BY23" s="25">
        <v>2.5323127125565399E-6</v>
      </c>
      <c r="BZ23" s="25">
        <v>-3.4290303240853398E-6</v>
      </c>
      <c r="CA23" s="25">
        <v>0</v>
      </c>
      <c r="CB23" s="25">
        <v>0</v>
      </c>
      <c r="CC23" s="25">
        <v>-6.3469976522579299E-9</v>
      </c>
      <c r="CD23" s="25">
        <v>9.8696032570858499E-8</v>
      </c>
      <c r="CE23" s="25">
        <v>2.91934737390491E-7</v>
      </c>
      <c r="CF23" s="25">
        <v>-7.1835556819940704E-9</v>
      </c>
      <c r="CG23" s="25">
        <v>-7.5127129952281396E-8</v>
      </c>
      <c r="CH23" s="25">
        <v>4.7327374019665502E-8</v>
      </c>
      <c r="CI23" s="25">
        <v>4.1506607340260399E-7</v>
      </c>
      <c r="CJ23" s="25">
        <v>4.9773496333905204E-7</v>
      </c>
      <c r="CK23" s="25">
        <v>-1.90271148544311E-7</v>
      </c>
      <c r="CL23" s="25">
        <v>-9.9653369570915192E-7</v>
      </c>
      <c r="CM23" s="25">
        <v>1.56573552359903E-7</v>
      </c>
      <c r="CN23" s="25">
        <v>8.3303533464078197E-7</v>
      </c>
      <c r="CO23" s="25">
        <v>-8.8486565376607194E-8</v>
      </c>
      <c r="CP23" s="25">
        <v>-1.8284592440356499E-7</v>
      </c>
      <c r="CQ23" s="25">
        <v>1.7434221884322E-6</v>
      </c>
      <c r="CR23" s="25">
        <v>1.7974744622587E-7</v>
      </c>
      <c r="CS23" s="25">
        <v>-2.8420599370507802E-6</v>
      </c>
      <c r="CT23" s="25">
        <v>-5.7984735219500003E-8</v>
      </c>
      <c r="CU23" s="25">
        <v>-5.1451314563850102E-6</v>
      </c>
      <c r="CV23" s="25">
        <v>7.1077398589071699E-7</v>
      </c>
      <c r="CW23" s="25">
        <v>-1.21681216745732E-6</v>
      </c>
      <c r="CX23" s="25">
        <v>5.6118925382187999E-6</v>
      </c>
      <c r="CY23" s="25">
        <v>-3.21593422647228E-6</v>
      </c>
      <c r="CZ23" s="25">
        <v>-6.0184904994071802E-7</v>
      </c>
      <c r="DA23" s="25">
        <v>-2.5773880988767798E-6</v>
      </c>
      <c r="DB23" s="25">
        <v>4.74883140479372E-6</v>
      </c>
      <c r="DC23" s="25">
        <v>-1.93494673870607E-6</v>
      </c>
      <c r="DD23" s="25">
        <v>-2.3917632402081699E-5</v>
      </c>
      <c r="DE23" s="25">
        <v>-7.1624717540662298E-6</v>
      </c>
      <c r="DF23" s="25">
        <v>-3.7147173855800499E-6</v>
      </c>
      <c r="DG23" s="25">
        <v>-6.3536012679516399E-6</v>
      </c>
      <c r="DH23" s="25">
        <v>5.0219562855904303E-6</v>
      </c>
      <c r="DI23" s="25">
        <v>8.8769200701526396E-7</v>
      </c>
      <c r="DJ23" s="25">
        <v>-6.7695305282818804E-7</v>
      </c>
      <c r="DK23" s="25">
        <v>8.6367355299047594E-6</v>
      </c>
      <c r="DL23" s="24">
        <v>-3.6098028557344602E-4</v>
      </c>
      <c r="DM23" s="25">
        <v>9.7005636214619192E-6</v>
      </c>
      <c r="DN23" s="25">
        <v>8.3099310450169005E-6</v>
      </c>
      <c r="DO23" s="25">
        <v>-4.97445244141229E-6</v>
      </c>
      <c r="DP23" s="25">
        <v>5.6438683045817004E-6</v>
      </c>
      <c r="DQ23" s="25">
        <v>-1.2534474576484001E-5</v>
      </c>
      <c r="DR23" s="25">
        <v>1.5439694359956799E-5</v>
      </c>
      <c r="DS23" s="25">
        <v>2.2580764197812999E-5</v>
      </c>
      <c r="DT23" s="25">
        <v>1.1156495693649E-6</v>
      </c>
      <c r="DU23" s="25">
        <v>-1.48952085319368E-5</v>
      </c>
      <c r="DV23" s="25">
        <v>1.17443985322946E-5</v>
      </c>
      <c r="DW23" s="27">
        <v>1.24960735137409E-5</v>
      </c>
    </row>
    <row r="24" spans="2:127" x14ac:dyDescent="0.25">
      <c r="B24" s="13"/>
      <c r="C24" s="12"/>
      <c r="D24" s="12"/>
      <c r="E24" s="50"/>
      <c r="G24" s="206"/>
      <c r="H24" s="7" t="s">
        <v>313</v>
      </c>
      <c r="I24" s="22">
        <f>IF($C$21&gt;4,1,0)</f>
        <v>0</v>
      </c>
      <c r="J24" s="23">
        <v>6.0296339069993597E-3</v>
      </c>
      <c r="P24" s="7" t="str">
        <f t="shared" si="2"/>
        <v>X</v>
      </c>
      <c r="Q24" s="7" t="str">
        <f t="shared" si="3"/>
        <v>X</v>
      </c>
      <c r="R24" s="7" t="str">
        <v>IMD5</v>
      </c>
      <c r="S24" s="128" t="s">
        <v>313</v>
      </c>
      <c r="T24" s="25">
        <v>7.8474462011052999E-8</v>
      </c>
      <c r="U24" s="25">
        <v>7.0624380262550702E-7</v>
      </c>
      <c r="V24" s="25">
        <v>9.43720614989054E-7</v>
      </c>
      <c r="W24" s="24">
        <v>-1.5850706070113E-4</v>
      </c>
      <c r="X24" s="24">
        <v>3.3376108997668199E-4</v>
      </c>
      <c r="Y24" s="25">
        <v>-6.20767009727307E-5</v>
      </c>
      <c r="Z24" s="25">
        <v>-8.1314717349427199E-6</v>
      </c>
      <c r="AA24" s="25">
        <v>2.9161740349330401E-7</v>
      </c>
      <c r="AB24" s="25">
        <v>-2.8909824764602001E-6</v>
      </c>
      <c r="AC24" s="25">
        <v>-4.1653684535265603E-6</v>
      </c>
      <c r="AD24" s="25">
        <v>-1.1943613267363601E-6</v>
      </c>
      <c r="AE24" s="25">
        <v>8.2840222701053604E-7</v>
      </c>
      <c r="AF24" s="25">
        <v>1.62856393676521E-6</v>
      </c>
      <c r="AG24" s="25">
        <v>-6.1118303848903E-6</v>
      </c>
      <c r="AH24" s="25">
        <v>-2.4437284357811799E-7</v>
      </c>
      <c r="AI24" s="25">
        <v>-9.5191533117253397E-6</v>
      </c>
      <c r="AJ24" s="25">
        <v>4.02588681695096E-6</v>
      </c>
      <c r="AK24" s="25">
        <v>5.4369693677899499E-6</v>
      </c>
      <c r="AL24" s="25">
        <v>-3.2242985328005499E-6</v>
      </c>
      <c r="AM24" s="25">
        <v>1.0261998349639801E-6</v>
      </c>
      <c r="AN24" s="25">
        <v>-1.9767999669698501E-6</v>
      </c>
      <c r="AO24" s="25">
        <v>3.9337691085171904E-6</v>
      </c>
      <c r="AP24" s="25">
        <v>-3.33766299234753E-5</v>
      </c>
      <c r="AQ24" s="25">
        <v>2.9622238830597199E-7</v>
      </c>
      <c r="AR24" s="25">
        <v>0</v>
      </c>
      <c r="AS24" s="25">
        <v>-1.15088232258111E-5</v>
      </c>
      <c r="AT24" s="25">
        <v>-4.6530298850330601E-5</v>
      </c>
      <c r="AU24" s="25">
        <v>0</v>
      </c>
      <c r="AV24" s="24">
        <v>-1.12146698818158E-4</v>
      </c>
      <c r="AW24" s="25">
        <v>0</v>
      </c>
      <c r="AX24" s="25">
        <v>8.8766505883390402E-6</v>
      </c>
      <c r="AY24" s="25">
        <v>-5.7127006713953704E-6</v>
      </c>
      <c r="AZ24" s="25">
        <v>-9.2016183487474406E-8</v>
      </c>
      <c r="BA24" s="25">
        <v>-9.5295180038669003E-6</v>
      </c>
      <c r="BB24" s="25">
        <v>-4.1271004703351302E-7</v>
      </c>
      <c r="BC24" s="25">
        <v>-1.0846052173568299E-6</v>
      </c>
      <c r="BD24" s="25">
        <v>-2.99913274514669E-5</v>
      </c>
      <c r="BE24" s="25">
        <v>-8.7705854522871701E-7</v>
      </c>
      <c r="BF24" s="25">
        <v>6.2267070541411E-6</v>
      </c>
      <c r="BG24" s="25">
        <v>0</v>
      </c>
      <c r="BH24" s="25">
        <v>-2.3919851841472098E-6</v>
      </c>
      <c r="BI24" s="25">
        <v>-2.42117044717282E-6</v>
      </c>
      <c r="BJ24" s="25">
        <v>-6.2211102218733403E-6</v>
      </c>
      <c r="BK24" s="25">
        <v>-4.2947322719928696E-6</v>
      </c>
      <c r="BL24" s="25">
        <v>-2.9786803093699899E-6</v>
      </c>
      <c r="BM24" s="25">
        <v>2.0523506392053202E-6</v>
      </c>
      <c r="BN24" s="25">
        <v>-4.2244810374615601E-7</v>
      </c>
      <c r="BO24" s="25">
        <v>3.7279129899867301E-7</v>
      </c>
      <c r="BP24" s="25">
        <v>-1.57163196445233E-5</v>
      </c>
      <c r="BQ24" s="25">
        <v>0</v>
      </c>
      <c r="BR24" s="25">
        <v>3.28843965897413E-6</v>
      </c>
      <c r="BS24" s="25">
        <v>-1.19629290270986E-5</v>
      </c>
      <c r="BT24" s="25">
        <v>5.3359102559658298E-6</v>
      </c>
      <c r="BU24" s="25">
        <v>0</v>
      </c>
      <c r="BV24" s="25">
        <v>1.34916463649979E-5</v>
      </c>
      <c r="BW24" s="25">
        <v>2.40552075863747E-6</v>
      </c>
      <c r="BX24" s="25">
        <v>6.5825654254704901E-6</v>
      </c>
      <c r="BY24" s="25">
        <v>-8.4696501344967998E-7</v>
      </c>
      <c r="BZ24" s="25">
        <v>-1.0774255972868301E-5</v>
      </c>
      <c r="CA24" s="25">
        <v>0</v>
      </c>
      <c r="CB24" s="25">
        <v>0</v>
      </c>
      <c r="CC24" s="25">
        <v>-7.6351992649358908E-9</v>
      </c>
      <c r="CD24" s="25">
        <v>1.5516664900308799E-7</v>
      </c>
      <c r="CE24" s="25">
        <v>-9.5524095099111394E-8</v>
      </c>
      <c r="CF24" s="25">
        <v>1.7310826541935299E-7</v>
      </c>
      <c r="CG24" s="25">
        <v>-4.6179963515459998E-10</v>
      </c>
      <c r="CH24" s="25">
        <v>1.8942562922889399E-8</v>
      </c>
      <c r="CI24" s="25">
        <v>7.1900832767905395E-8</v>
      </c>
      <c r="CJ24" s="25">
        <v>4.6922504901916E-7</v>
      </c>
      <c r="CK24" s="25">
        <v>1.4839334133929601E-8</v>
      </c>
      <c r="CL24" s="25">
        <v>3.6090139350882098E-7</v>
      </c>
      <c r="CM24" s="25">
        <v>3.20137830968308E-8</v>
      </c>
      <c r="CN24" s="25">
        <v>6.5036100791262396E-7</v>
      </c>
      <c r="CO24" s="25">
        <v>4.6146403628831798E-7</v>
      </c>
      <c r="CP24" s="25">
        <v>-9.0554446479692699E-8</v>
      </c>
      <c r="CQ24" s="25">
        <v>-1.07494611256339E-7</v>
      </c>
      <c r="CR24" s="25">
        <v>1.1331782041434E-7</v>
      </c>
      <c r="CS24" s="25">
        <v>1.8246384762721799E-6</v>
      </c>
      <c r="CT24" s="25">
        <v>1.6892912663349902E-8</v>
      </c>
      <c r="CU24" s="25">
        <v>5.4300500565467703E-7</v>
      </c>
      <c r="CV24" s="25">
        <v>-5.0411258631775805E-7</v>
      </c>
      <c r="CW24" s="25">
        <v>1.0147695143498599E-6</v>
      </c>
      <c r="CX24" s="25">
        <v>2.59073649451186E-6</v>
      </c>
      <c r="CY24" s="25">
        <v>2.7324108498514102E-6</v>
      </c>
      <c r="CZ24" s="25">
        <v>-8.7095036167144704E-6</v>
      </c>
      <c r="DA24" s="25">
        <v>1.50898927966396E-6</v>
      </c>
      <c r="DB24" s="25">
        <v>7.6628061534043002E-7</v>
      </c>
      <c r="DC24" s="25">
        <v>-1.1583055997791101E-6</v>
      </c>
      <c r="DD24" s="25">
        <v>3.8220014544372702E-6</v>
      </c>
      <c r="DE24" s="25">
        <v>1.47712479738232E-6</v>
      </c>
      <c r="DF24" s="25">
        <v>-8.7137975507879299E-7</v>
      </c>
      <c r="DG24" s="25">
        <v>-4.76689024650661E-6</v>
      </c>
      <c r="DH24" s="25">
        <v>-3.61414300616193E-6</v>
      </c>
      <c r="DI24" s="25">
        <v>-6.6310757769088597E-6</v>
      </c>
      <c r="DJ24" s="25">
        <v>-1.5842447457973999E-7</v>
      </c>
      <c r="DK24" s="25">
        <v>4.0397716740842597E-6</v>
      </c>
      <c r="DL24" s="25">
        <v>-1.78254362155535E-6</v>
      </c>
      <c r="DM24" s="25">
        <v>6.2250220272976E-6</v>
      </c>
      <c r="DN24" s="25">
        <v>1.08096968770273E-5</v>
      </c>
      <c r="DO24" s="25">
        <v>-5.1993864852524003E-6</v>
      </c>
      <c r="DP24" s="25">
        <v>2.3014229349193502E-6</v>
      </c>
      <c r="DQ24" s="25">
        <v>5.2150113839729896E-6</v>
      </c>
      <c r="DR24" s="25">
        <v>-1.32667509220494E-5</v>
      </c>
      <c r="DS24" s="25">
        <v>1.3754341855780701E-5</v>
      </c>
      <c r="DT24" s="25">
        <v>4.3263962087399803E-6</v>
      </c>
      <c r="DU24" s="25">
        <v>-4.4954909405326698E-7</v>
      </c>
      <c r="DV24" s="25">
        <v>4.1730845696465802E-6</v>
      </c>
      <c r="DW24" s="27">
        <v>-3.8550288716493801E-6</v>
      </c>
    </row>
    <row r="25" spans="2:127" x14ac:dyDescent="0.25">
      <c r="B25" s="13" t="s">
        <v>66</v>
      </c>
      <c r="C25" s="1">
        <f>INDEX(Input_Cases!$B:$C,MATCH('D2T Female Homo'!$B25,Input_Cases!$B:$B,0),2)</f>
        <v>28</v>
      </c>
      <c r="D25" s="12"/>
      <c r="E25" s="50"/>
      <c r="G25" s="204" t="s">
        <v>66</v>
      </c>
      <c r="H25" s="7" t="s">
        <v>6</v>
      </c>
      <c r="I25" s="22">
        <f>IF($C$25&lt;18.5,1,0)</f>
        <v>0</v>
      </c>
      <c r="J25" s="23">
        <v>2.00293105129122</v>
      </c>
      <c r="P25" s="7" t="str">
        <f t="shared" si="2"/>
        <v>X</v>
      </c>
      <c r="Q25" s="7" t="str">
        <f t="shared" si="3"/>
        <v>X</v>
      </c>
      <c r="R25" s="7" t="str">
        <v>BMI1</v>
      </c>
      <c r="S25" s="128" t="s">
        <v>6</v>
      </c>
      <c r="T25" s="24">
        <v>1.07421640064159E-4</v>
      </c>
      <c r="U25" s="25">
        <v>6.4113078605666499E-6</v>
      </c>
      <c r="V25" s="25">
        <v>-2.9435118044983201E-5</v>
      </c>
      <c r="W25" s="25">
        <v>-9.1891626317562095E-5</v>
      </c>
      <c r="X25" s="25">
        <v>-6.2076700972719804E-5</v>
      </c>
      <c r="Y25" s="24">
        <v>6.6807639381764899E-2</v>
      </c>
      <c r="Z25" s="24">
        <v>9.1675370816131398E-3</v>
      </c>
      <c r="AA25" s="25">
        <v>-1.1393347286776599E-5</v>
      </c>
      <c r="AB25" s="25">
        <v>5.0184443293311698E-6</v>
      </c>
      <c r="AC25" s="25">
        <v>-8.3941507849081E-6</v>
      </c>
      <c r="AD25" s="25">
        <v>-8.8349004568878208E-6</v>
      </c>
      <c r="AE25" s="25">
        <v>-5.97951689292713E-5</v>
      </c>
      <c r="AF25" s="25">
        <v>2.0098177756212401E-5</v>
      </c>
      <c r="AG25" s="24">
        <v>6.8434760068215503E-4</v>
      </c>
      <c r="AH25" s="25">
        <v>4.4577556939295799E-5</v>
      </c>
      <c r="AI25" s="25">
        <v>-9.3750710599435104E-5</v>
      </c>
      <c r="AJ25" s="25">
        <v>6.8434294409916194E-5</v>
      </c>
      <c r="AK25" s="25">
        <v>-4.8018054691395103E-5</v>
      </c>
      <c r="AL25" s="24">
        <v>1.0239412176200699E-4</v>
      </c>
      <c r="AM25" s="24">
        <v>4.3124136011659698E-4</v>
      </c>
      <c r="AN25" s="24">
        <v>-1.4211440217215901E-4</v>
      </c>
      <c r="AO25" s="25">
        <v>-3.3075313372945097E-5</v>
      </c>
      <c r="AP25" s="24">
        <v>-1.90512576842189E-4</v>
      </c>
      <c r="AQ25" s="25">
        <v>3.1753171556812199E-5</v>
      </c>
      <c r="AR25" s="25">
        <v>0</v>
      </c>
      <c r="AS25" s="24">
        <v>5.5065250937760997E-4</v>
      </c>
      <c r="AT25" s="24">
        <v>-8.3153808654009502E-4</v>
      </c>
      <c r="AU25" s="25">
        <v>0</v>
      </c>
      <c r="AV25" s="24">
        <v>4.1143897660770001E-4</v>
      </c>
      <c r="AW25" s="25">
        <v>0</v>
      </c>
      <c r="AX25" s="24">
        <v>-2.7724180606497102E-4</v>
      </c>
      <c r="AY25" s="25">
        <v>-1.6093885803478199E-5</v>
      </c>
      <c r="AZ25" s="24">
        <v>4.0175537468815898E-4</v>
      </c>
      <c r="BA25" s="24">
        <v>-1.77519995200771E-4</v>
      </c>
      <c r="BB25" s="24">
        <v>-1.8262378846358999E-4</v>
      </c>
      <c r="BC25" s="25">
        <v>1.8036312673414098E-5</v>
      </c>
      <c r="BD25" s="24">
        <v>-5.55046460239368E-4</v>
      </c>
      <c r="BE25" s="24">
        <v>-5.6321388615994503E-4</v>
      </c>
      <c r="BF25" s="25">
        <v>-1.13883909628847E-5</v>
      </c>
      <c r="BG25" s="25">
        <v>0</v>
      </c>
      <c r="BH25" s="24">
        <v>-3.3029049290737801E-4</v>
      </c>
      <c r="BI25" s="25">
        <v>1.28451840261575E-5</v>
      </c>
      <c r="BJ25" s="24">
        <v>-3.3438101436147498E-4</v>
      </c>
      <c r="BK25" s="24">
        <v>1.9331976874563899E-4</v>
      </c>
      <c r="BL25" s="25">
        <v>6.6400986803286303E-5</v>
      </c>
      <c r="BM25" s="24">
        <v>3.9150738986105899E-4</v>
      </c>
      <c r="BN25" s="24">
        <v>2.09400886894951E-4</v>
      </c>
      <c r="BO25" s="25">
        <v>-5.9873398071776599E-5</v>
      </c>
      <c r="BP25" s="24">
        <v>-7.2783360964842798E-4</v>
      </c>
      <c r="BQ25" s="25">
        <v>0</v>
      </c>
      <c r="BR25" s="24">
        <v>9.8658378614746101E-4</v>
      </c>
      <c r="BS25" s="24">
        <v>-1.7900460506145401E-4</v>
      </c>
      <c r="BT25" s="25">
        <v>-3.2431010956712901E-5</v>
      </c>
      <c r="BU25" s="25">
        <v>0</v>
      </c>
      <c r="BV25" s="25">
        <v>4.0295944291408399E-5</v>
      </c>
      <c r="BW25" s="25">
        <v>9.7579276971954302E-6</v>
      </c>
      <c r="BX25" s="25">
        <v>-3.0368337770931601E-5</v>
      </c>
      <c r="BY25" s="24">
        <v>-1.2168729350789501E-4</v>
      </c>
      <c r="BZ25" s="24">
        <v>1.0856552303515399E-4</v>
      </c>
      <c r="CA25" s="25">
        <v>0</v>
      </c>
      <c r="CB25" s="25">
        <v>0</v>
      </c>
      <c r="CC25" s="25">
        <v>-1.3609755983532001E-7</v>
      </c>
      <c r="CD25" s="25">
        <v>-8.0203047871547493E-6</v>
      </c>
      <c r="CE25" s="25">
        <v>-5.0621580651638401E-6</v>
      </c>
      <c r="CF25" s="25">
        <v>1.8216303490167199E-6</v>
      </c>
      <c r="CG25" s="25">
        <v>7.4843473687170002E-6</v>
      </c>
      <c r="CH25" s="25">
        <v>4.63344695354338E-6</v>
      </c>
      <c r="CI25" s="24">
        <v>-1.14153063750895E-4</v>
      </c>
      <c r="CJ25" s="25">
        <v>4.6084810510610499E-6</v>
      </c>
      <c r="CK25" s="25">
        <v>2.4330873759781E-6</v>
      </c>
      <c r="CL25" s="25">
        <v>2.1129281200460901E-6</v>
      </c>
      <c r="CM25" s="25">
        <v>-9.4491067602644596E-6</v>
      </c>
      <c r="CN25" s="24">
        <v>-7.6858328913115498E-4</v>
      </c>
      <c r="CO25" s="25">
        <v>3.7969285627679401E-6</v>
      </c>
      <c r="CP25" s="25">
        <v>-5.36346972345733E-6</v>
      </c>
      <c r="CQ25" s="25">
        <v>-1.25997915019461E-5</v>
      </c>
      <c r="CR25" s="25">
        <v>-2.1839750302897298E-5</v>
      </c>
      <c r="CS25" s="25">
        <v>-3.3910379695263998E-6</v>
      </c>
      <c r="CT25" s="25">
        <v>2.2904509876216401E-6</v>
      </c>
      <c r="CU25" s="25">
        <v>8.5922803878814096E-5</v>
      </c>
      <c r="CV25" s="25">
        <v>2.50465613455338E-6</v>
      </c>
      <c r="CW25" s="25">
        <v>1.47234977251543E-5</v>
      </c>
      <c r="CX25" s="25">
        <v>-3.17658784189823E-5</v>
      </c>
      <c r="CY25" s="25">
        <v>-2.0159697584683399E-5</v>
      </c>
      <c r="CZ25" s="25">
        <v>-3.04046697951418E-5</v>
      </c>
      <c r="DA25" s="25">
        <v>-9.7146397751611806E-5</v>
      </c>
      <c r="DB25" s="25">
        <v>1.7932620537783502E-5</v>
      </c>
      <c r="DC25" s="25">
        <v>-5.0927614595500898E-5</v>
      </c>
      <c r="DD25" s="24">
        <v>-2.6673237046819198E-4</v>
      </c>
      <c r="DE25" s="25">
        <v>5.4051154308336699E-5</v>
      </c>
      <c r="DF25" s="24">
        <v>1.2455047012660601E-4</v>
      </c>
      <c r="DG25" s="24">
        <v>-1.2618412589108401E-4</v>
      </c>
      <c r="DH25" s="25">
        <v>1.19630169677103E-5</v>
      </c>
      <c r="DI25" s="25">
        <v>-4.0907384575601202E-5</v>
      </c>
      <c r="DJ25" s="25">
        <v>7.7639289788109301E-5</v>
      </c>
      <c r="DK25" s="24">
        <v>4.9330208847485899E-4</v>
      </c>
      <c r="DL25" s="24">
        <v>1.5742287330210299E-4</v>
      </c>
      <c r="DM25" s="25">
        <v>7.7352878004451899E-5</v>
      </c>
      <c r="DN25" s="24">
        <v>-2.1881955723921899E-4</v>
      </c>
      <c r="DO25" s="25">
        <v>5.8656573228404402E-5</v>
      </c>
      <c r="DP25" s="25">
        <v>3.5212819270363702E-5</v>
      </c>
      <c r="DQ25" s="24">
        <v>4.8900946622361797E-4</v>
      </c>
      <c r="DR25" s="24">
        <v>-2.6128568411190999E-3</v>
      </c>
      <c r="DS25" s="24">
        <v>-3.08053052083682E-3</v>
      </c>
      <c r="DT25" s="24">
        <v>-3.4987753035937302E-4</v>
      </c>
      <c r="DU25" s="24">
        <v>1.0825046530671899E-3</v>
      </c>
      <c r="DV25" s="24">
        <v>1.64927512445519E-4</v>
      </c>
      <c r="DW25" s="26">
        <v>4.87574302952612E-4</v>
      </c>
    </row>
    <row r="26" spans="2:127" x14ac:dyDescent="0.25">
      <c r="B26" s="13"/>
      <c r="C26" s="12"/>
      <c r="D26" s="12"/>
      <c r="E26" s="50"/>
      <c r="G26" s="205"/>
      <c r="H26" s="7" t="s">
        <v>8</v>
      </c>
      <c r="I26" s="22">
        <f>IF($C$25&gt;=25,1,0)</f>
        <v>1</v>
      </c>
      <c r="J26" s="23">
        <v>-0.818456235530582</v>
      </c>
      <c r="P26" s="7" t="str">
        <f t="shared" si="2"/>
        <v>X</v>
      </c>
      <c r="Q26" s="7" t="str">
        <f t="shared" si="3"/>
        <v>X</v>
      </c>
      <c r="R26" s="7" t="str">
        <v>BMI2</v>
      </c>
      <c r="S26" s="128" t="s">
        <v>8</v>
      </c>
      <c r="T26" s="24">
        <v>1.2710486050492999E-4</v>
      </c>
      <c r="U26" s="25">
        <v>4.0715911658542397E-6</v>
      </c>
      <c r="V26" s="25">
        <v>2.0563729655773199E-5</v>
      </c>
      <c r="W26" s="25">
        <v>-3.2829155832456599E-5</v>
      </c>
      <c r="X26" s="25">
        <v>-8.1314717349448798E-6</v>
      </c>
      <c r="Y26" s="24">
        <v>9.1675370816138198E-3</v>
      </c>
      <c r="Z26" s="24">
        <v>1.3856643804748299E-2</v>
      </c>
      <c r="AA26" s="24">
        <v>-2.4745483971841598E-4</v>
      </c>
      <c r="AB26" s="24">
        <v>-1.12761553348212E-4</v>
      </c>
      <c r="AC26" s="24">
        <v>-1.6985856470870501E-4</v>
      </c>
      <c r="AD26" s="25">
        <v>9.1924152503534892E-6</v>
      </c>
      <c r="AE26" s="25">
        <v>-2.8180655789898399E-5</v>
      </c>
      <c r="AF26" s="25">
        <v>-5.9929196023002204E-7</v>
      </c>
      <c r="AG26" s="24">
        <v>-4.21454381780316E-4</v>
      </c>
      <c r="AH26" s="25">
        <v>1.05379826215985E-5</v>
      </c>
      <c r="AI26" s="25">
        <v>6.4687980609125895E-5</v>
      </c>
      <c r="AJ26" s="25">
        <v>-1.04946473567578E-5</v>
      </c>
      <c r="AK26" s="25">
        <v>-3.0203578157189901E-5</v>
      </c>
      <c r="AL26" s="25">
        <v>5.2870994408411497E-5</v>
      </c>
      <c r="AM26" s="25">
        <v>9.3409062565690499E-6</v>
      </c>
      <c r="AN26" s="25">
        <v>-7.3041849660732804E-6</v>
      </c>
      <c r="AO26" s="25">
        <v>-1.9709085171194601E-5</v>
      </c>
      <c r="AP26" s="24">
        <v>-7.6425673932577697E-4</v>
      </c>
      <c r="AQ26" s="25">
        <v>2.8143506808221802E-5</v>
      </c>
      <c r="AR26" s="25">
        <v>0</v>
      </c>
      <c r="AS26" s="24">
        <v>7.1827522361984702E-4</v>
      </c>
      <c r="AT26" s="24">
        <v>1.7221255937616199E-4</v>
      </c>
      <c r="AU26" s="25">
        <v>0</v>
      </c>
      <c r="AV26" s="24">
        <v>9.3962336228162603E-4</v>
      </c>
      <c r="AW26" s="25">
        <v>0</v>
      </c>
      <c r="AX26" s="25">
        <v>-2.0111652762430098E-5</v>
      </c>
      <c r="AY26" s="25">
        <v>1.0757959352695201E-6</v>
      </c>
      <c r="AZ26" s="24">
        <v>4.3158003412468901E-4</v>
      </c>
      <c r="BA26" s="25">
        <v>1.86770385800473E-5</v>
      </c>
      <c r="BB26" s="24">
        <v>-1.59291803159501E-4</v>
      </c>
      <c r="BC26" s="25">
        <v>1.63939461112155E-6</v>
      </c>
      <c r="BD26" s="24">
        <v>6.6527001711243899E-4</v>
      </c>
      <c r="BE26" s="24">
        <v>-5.6999807747674502E-4</v>
      </c>
      <c r="BF26" s="25">
        <v>1.6746514501777E-5</v>
      </c>
      <c r="BG26" s="25">
        <v>0</v>
      </c>
      <c r="BH26" s="24">
        <v>4.3956744951231097E-4</v>
      </c>
      <c r="BI26" s="25">
        <v>-2.7370723731038699E-5</v>
      </c>
      <c r="BJ26" s="25">
        <v>-3.8534603618369297E-6</v>
      </c>
      <c r="BK26" s="25">
        <v>1.8626047831427601E-5</v>
      </c>
      <c r="BL26" s="25">
        <v>-1.09087976067497E-5</v>
      </c>
      <c r="BM26" s="24">
        <v>-8.8226885941659504E-4</v>
      </c>
      <c r="BN26" s="25">
        <v>-7.3782966896449305E-5</v>
      </c>
      <c r="BO26" s="25">
        <v>-2.42409074237362E-5</v>
      </c>
      <c r="BP26" s="25">
        <v>3.9519934956726398E-5</v>
      </c>
      <c r="BQ26" s="25">
        <v>0</v>
      </c>
      <c r="BR26" s="24">
        <v>-1.0960450666030999E-3</v>
      </c>
      <c r="BS26" s="24">
        <v>4.2078357522632598E-4</v>
      </c>
      <c r="BT26" s="25">
        <v>1.44413113213626E-5</v>
      </c>
      <c r="BU26" s="25">
        <v>0</v>
      </c>
      <c r="BV26" s="25">
        <v>4.1854264322595498E-5</v>
      </c>
      <c r="BW26" s="25">
        <v>-2.4707903453907699E-6</v>
      </c>
      <c r="BX26" s="25">
        <v>-1.0421111664567699E-5</v>
      </c>
      <c r="BY26" s="25">
        <v>2.46746726450144E-5</v>
      </c>
      <c r="BZ26" s="25">
        <v>-6.1143163433681106E-5</v>
      </c>
      <c r="CA26" s="25">
        <v>0</v>
      </c>
      <c r="CB26" s="25">
        <v>0</v>
      </c>
      <c r="CC26" s="25">
        <v>-3.4760453349114199E-7</v>
      </c>
      <c r="CD26" s="25">
        <v>-9.3101473774531002E-6</v>
      </c>
      <c r="CE26" s="25">
        <v>1.08104640223122E-5</v>
      </c>
      <c r="CF26" s="25">
        <v>-5.4881523385237001E-6</v>
      </c>
      <c r="CG26" s="25">
        <v>7.5502593359431601E-6</v>
      </c>
      <c r="CH26" s="25">
        <v>-7.1752523157677596E-6</v>
      </c>
      <c r="CI26" s="24">
        <v>-1.7216568526228301E-4</v>
      </c>
      <c r="CJ26" s="25">
        <v>2.59604393037102E-6</v>
      </c>
      <c r="CK26" s="25">
        <v>2.23303564442295E-6</v>
      </c>
      <c r="CL26" s="25">
        <v>1.01099290964952E-5</v>
      </c>
      <c r="CM26" s="25">
        <v>5.2473231592986498E-6</v>
      </c>
      <c r="CN26" s="24">
        <v>-1.1409937170629899E-4</v>
      </c>
      <c r="CO26" s="25">
        <v>3.9807883586580002E-6</v>
      </c>
      <c r="CP26" s="25">
        <v>-6.4691666611878201E-6</v>
      </c>
      <c r="CQ26" s="25">
        <v>1.68542084831247E-5</v>
      </c>
      <c r="CR26" s="25">
        <v>-7.1151426494750604E-7</v>
      </c>
      <c r="CS26" s="25">
        <v>-1.1172154687492899E-5</v>
      </c>
      <c r="CT26" s="25">
        <v>6.3192742771846002E-7</v>
      </c>
      <c r="CU26" s="25">
        <v>-5.1491043970224999E-6</v>
      </c>
      <c r="CV26" s="25">
        <v>4.0855762524414602E-6</v>
      </c>
      <c r="CW26" s="25">
        <v>-8.1621918129764095E-7</v>
      </c>
      <c r="CX26" s="25">
        <v>-1.6247236818980799E-5</v>
      </c>
      <c r="CY26" s="25">
        <v>8.4443146455187703E-5</v>
      </c>
      <c r="CZ26" s="25">
        <v>-2.16178727472804E-5</v>
      </c>
      <c r="DA26" s="25">
        <v>-3.7304545461577199E-5</v>
      </c>
      <c r="DB26" s="25">
        <v>3.5672519913606199E-5</v>
      </c>
      <c r="DC26" s="25">
        <v>1.20586068104962E-6</v>
      </c>
      <c r="DD26" s="25">
        <v>-7.6097667002777297E-5</v>
      </c>
      <c r="DE26" s="25">
        <v>-7.9044577288279606E-6</v>
      </c>
      <c r="DF26" s="25">
        <v>1.6448046261295001E-6</v>
      </c>
      <c r="DG26" s="25">
        <v>-1.1370902475681799E-6</v>
      </c>
      <c r="DH26" s="24">
        <v>1.4695926034471299E-4</v>
      </c>
      <c r="DI26" s="25">
        <v>-2.2729677820644799E-6</v>
      </c>
      <c r="DJ26" s="25">
        <v>-6.2860647603276704E-6</v>
      </c>
      <c r="DK26" s="24">
        <v>-1.3230651801887699E-3</v>
      </c>
      <c r="DL26" s="25">
        <v>1.1685019010638899E-6</v>
      </c>
      <c r="DM26" s="25">
        <v>-5.43805705342381E-6</v>
      </c>
      <c r="DN26" s="25">
        <v>7.9334677873053706E-5</v>
      </c>
      <c r="DO26" s="25">
        <v>-6.0306210388827098E-6</v>
      </c>
      <c r="DP26" s="25">
        <v>4.1322484563011503E-5</v>
      </c>
      <c r="DQ26" s="24">
        <v>-3.1246543282101199E-4</v>
      </c>
      <c r="DR26" s="25">
        <v>-3.0835332035369901E-5</v>
      </c>
      <c r="DS26" s="25">
        <v>5.0210852834662498E-5</v>
      </c>
      <c r="DT26" s="25">
        <v>6.7109374336286602E-5</v>
      </c>
      <c r="DU26" s="25">
        <v>-4.6748407865066198E-6</v>
      </c>
      <c r="DV26" s="25">
        <v>7.3011645112147603E-5</v>
      </c>
      <c r="DW26" s="26">
        <v>1.3733416715286701E-4</v>
      </c>
    </row>
    <row r="27" spans="2:127" x14ac:dyDescent="0.25">
      <c r="B27" s="13"/>
      <c r="C27" s="12"/>
      <c r="D27" s="12"/>
      <c r="E27" s="50"/>
      <c r="G27" s="205"/>
      <c r="H27" s="7" t="s">
        <v>10</v>
      </c>
      <c r="I27" s="22">
        <f>IF($C$25&gt;=30,1,0)</f>
        <v>0</v>
      </c>
      <c r="J27" s="23">
        <v>-6.0176608402268197E-2</v>
      </c>
      <c r="P27" s="7" t="str">
        <f t="shared" si="2"/>
        <v>X</v>
      </c>
      <c r="Q27" s="7" t="str">
        <f t="shared" si="3"/>
        <v>X</v>
      </c>
      <c r="R27" s="7" t="str">
        <v>BMI3</v>
      </c>
      <c r="S27" s="128" t="s">
        <v>10</v>
      </c>
      <c r="T27" s="25">
        <v>6.4467177388494901E-8</v>
      </c>
      <c r="U27" s="25">
        <v>-2.5812308169215599E-6</v>
      </c>
      <c r="V27" s="25">
        <v>-1.7240134640964301E-6</v>
      </c>
      <c r="W27" s="25">
        <v>-8.5904740946478199E-8</v>
      </c>
      <c r="X27" s="25">
        <v>2.9161740349373901E-7</v>
      </c>
      <c r="Y27" s="25">
        <v>-1.13933472868012E-5</v>
      </c>
      <c r="Z27" s="24">
        <v>-2.4745483971842601E-4</v>
      </c>
      <c r="AA27" s="24">
        <v>2.9559143209275399E-4</v>
      </c>
      <c r="AB27" s="24">
        <v>-1.65714508859369E-4</v>
      </c>
      <c r="AC27" s="25">
        <v>7.6466000558320198E-6</v>
      </c>
      <c r="AD27" s="25">
        <v>3.8764605811011799E-6</v>
      </c>
      <c r="AE27" s="25">
        <v>-3.4739795375176598E-6</v>
      </c>
      <c r="AF27" s="25">
        <v>-1.88067517403192E-6</v>
      </c>
      <c r="AG27" s="25">
        <v>2.0954687799424199E-5</v>
      </c>
      <c r="AH27" s="25">
        <v>-3.4049669285546798E-6</v>
      </c>
      <c r="AI27" s="25">
        <v>8.0753771618075107E-6</v>
      </c>
      <c r="AJ27" s="25">
        <v>2.37836399198283E-6</v>
      </c>
      <c r="AK27" s="25">
        <v>1.7863684131188599E-6</v>
      </c>
      <c r="AL27" s="25">
        <v>-7.3803718017912196E-6</v>
      </c>
      <c r="AM27" s="25">
        <v>-5.5553710058196005E-7</v>
      </c>
      <c r="AN27" s="25">
        <v>-2.5034044870751101E-6</v>
      </c>
      <c r="AO27" s="25">
        <v>-2.2758645004871402E-6</v>
      </c>
      <c r="AP27" s="25">
        <v>2.15223789808698E-5</v>
      </c>
      <c r="AQ27" s="25">
        <v>4.94005523979459E-7</v>
      </c>
      <c r="AR27" s="25">
        <v>0</v>
      </c>
      <c r="AS27" s="25">
        <v>-1.7589735275403501E-5</v>
      </c>
      <c r="AT27" s="25">
        <v>-8.6796857112392593E-6</v>
      </c>
      <c r="AU27" s="25">
        <v>0</v>
      </c>
      <c r="AV27" s="24">
        <v>-1.2240845530956599E-4</v>
      </c>
      <c r="AW27" s="25">
        <v>0</v>
      </c>
      <c r="AX27" s="25">
        <v>6.4438129456799903E-6</v>
      </c>
      <c r="AY27" s="25">
        <v>-2.6569839658939398E-6</v>
      </c>
      <c r="AZ27" s="25">
        <v>-1.30534620864717E-5</v>
      </c>
      <c r="BA27" s="25">
        <v>1.43022621957286E-5</v>
      </c>
      <c r="BB27" s="25">
        <v>8.8579774166828699E-7</v>
      </c>
      <c r="BC27" s="25">
        <v>4.4789796464795301E-8</v>
      </c>
      <c r="BD27" s="25">
        <v>4.0451553685441303E-5</v>
      </c>
      <c r="BE27" s="25">
        <v>7.6602997976817202E-6</v>
      </c>
      <c r="BF27" s="25">
        <v>5.7015199003002496E-6</v>
      </c>
      <c r="BG27" s="25">
        <v>0</v>
      </c>
      <c r="BH27" s="25">
        <v>-1.4011733030590001E-5</v>
      </c>
      <c r="BI27" s="25">
        <v>-4.7019026631960202E-6</v>
      </c>
      <c r="BJ27" s="25">
        <v>-9.4211360988695697E-7</v>
      </c>
      <c r="BK27" s="25">
        <v>4.1212462706175302E-6</v>
      </c>
      <c r="BL27" s="25">
        <v>1.8298723726512E-6</v>
      </c>
      <c r="BM27" s="25">
        <v>2.9839609654920599E-5</v>
      </c>
      <c r="BN27" s="25">
        <v>-1.06158323031102E-5</v>
      </c>
      <c r="BO27" s="25">
        <v>3.2475294600370699E-6</v>
      </c>
      <c r="BP27" s="25">
        <v>2.3772801421108701E-6</v>
      </c>
      <c r="BQ27" s="25">
        <v>0</v>
      </c>
      <c r="BR27" s="25">
        <v>-3.7593243800408597E-5</v>
      </c>
      <c r="BS27" s="25">
        <v>1.69294042226462E-5</v>
      </c>
      <c r="BT27" s="25">
        <v>7.5035302859609596E-7</v>
      </c>
      <c r="BU27" s="25">
        <v>0</v>
      </c>
      <c r="BV27" s="25">
        <v>2.6404765840186099E-6</v>
      </c>
      <c r="BW27" s="25">
        <v>2.4282800341748499E-6</v>
      </c>
      <c r="BX27" s="25">
        <v>3.58684203959648E-6</v>
      </c>
      <c r="BY27" s="25">
        <v>2.7053105788020799E-6</v>
      </c>
      <c r="BZ27" s="25">
        <v>-7.2507033387241801E-6</v>
      </c>
      <c r="CA27" s="25">
        <v>0</v>
      </c>
      <c r="CB27" s="25">
        <v>0</v>
      </c>
      <c r="CC27" s="25">
        <v>-2.4820609840232401E-9</v>
      </c>
      <c r="CD27" s="25">
        <v>2.2183367439E-7</v>
      </c>
      <c r="CE27" s="25">
        <v>-3.90764284841051E-7</v>
      </c>
      <c r="CF27" s="25">
        <v>-1.66539641245571E-7</v>
      </c>
      <c r="CG27" s="25">
        <v>-1.5449253542677399E-7</v>
      </c>
      <c r="CH27" s="25">
        <v>1.89366851176955E-7</v>
      </c>
      <c r="CI27" s="25">
        <v>1.7891977967477899E-6</v>
      </c>
      <c r="CJ27" s="25">
        <v>8.1027786093317905E-8</v>
      </c>
      <c r="CK27" s="25">
        <v>8.0191525530766805E-9</v>
      </c>
      <c r="CL27" s="25">
        <v>-3.3712859048251202E-7</v>
      </c>
      <c r="CM27" s="25">
        <v>-2.5663211544089202E-7</v>
      </c>
      <c r="CN27" s="25">
        <v>-4.56515991417585E-8</v>
      </c>
      <c r="CO27" s="25">
        <v>-6.5382965597869796E-7</v>
      </c>
      <c r="CP27" s="25">
        <v>2.2127417558313099E-7</v>
      </c>
      <c r="CQ27" s="25">
        <v>3.5473179479697901E-7</v>
      </c>
      <c r="CR27" s="25">
        <v>-2.8960080966619001E-7</v>
      </c>
      <c r="CS27" s="25">
        <v>1.9925231860797499E-6</v>
      </c>
      <c r="CT27" s="25">
        <v>-1.15308187032537E-7</v>
      </c>
      <c r="CU27" s="25">
        <v>4.1495180045297602E-6</v>
      </c>
      <c r="CV27" s="25">
        <v>9.6315211664286102E-8</v>
      </c>
      <c r="CW27" s="25">
        <v>-4.28501264304579E-7</v>
      </c>
      <c r="CX27" s="25">
        <v>-2.88811643084628E-6</v>
      </c>
      <c r="CY27" s="25">
        <v>9.7267859341837094E-7</v>
      </c>
      <c r="CZ27" s="25">
        <v>2.2893392784045698E-6</v>
      </c>
      <c r="DA27" s="25">
        <v>2.7844644591093301E-6</v>
      </c>
      <c r="DB27" s="25">
        <v>-2.34697638037579E-7</v>
      </c>
      <c r="DC27" s="25">
        <v>-9.4335202120531799E-7</v>
      </c>
      <c r="DD27" s="25">
        <v>-7.8655670529572193E-6</v>
      </c>
      <c r="DE27" s="25">
        <v>-6.3684726159972305E-7</v>
      </c>
      <c r="DF27" s="25">
        <v>2.74649910069009E-6</v>
      </c>
      <c r="DG27" s="25">
        <v>8.7552927089978796E-7</v>
      </c>
      <c r="DH27" s="25">
        <v>-1.96586367835391E-5</v>
      </c>
      <c r="DI27" s="25">
        <v>-9.7115640322206507E-6</v>
      </c>
      <c r="DJ27" s="25">
        <v>3.8468918744849902E-6</v>
      </c>
      <c r="DK27" s="25">
        <v>6.3060244396539303E-6</v>
      </c>
      <c r="DL27" s="25">
        <v>-2.9381106586132902E-6</v>
      </c>
      <c r="DM27" s="25">
        <v>1.2116098229051199E-6</v>
      </c>
      <c r="DN27" s="25">
        <v>3.9945140550841801E-6</v>
      </c>
      <c r="DO27" s="25">
        <v>-6.0574241561202302E-6</v>
      </c>
      <c r="DP27" s="25">
        <v>5.6055782891687896E-7</v>
      </c>
      <c r="DQ27" s="25">
        <v>3.1162778448215798E-6</v>
      </c>
      <c r="DR27" s="25">
        <v>8.5810728619601208E-6</v>
      </c>
      <c r="DS27" s="25">
        <v>6.4881923503527498E-6</v>
      </c>
      <c r="DT27" s="25">
        <v>1.4446482362255101E-5</v>
      </c>
      <c r="DU27" s="25">
        <v>8.8231679552142898E-7</v>
      </c>
      <c r="DV27" s="25">
        <v>-5.5637800891191497E-6</v>
      </c>
      <c r="DW27" s="27">
        <v>-3.5624282902859002E-6</v>
      </c>
    </row>
    <row r="28" spans="2:127" x14ac:dyDescent="0.25">
      <c r="B28" s="13"/>
      <c r="C28" s="12"/>
      <c r="D28" s="12"/>
      <c r="E28" s="50"/>
      <c r="G28" s="205"/>
      <c r="H28" s="7" t="s">
        <v>12</v>
      </c>
      <c r="I28" s="22">
        <f>IF($C$25&gt;=35,1,0)</f>
        <v>0</v>
      </c>
      <c r="J28" s="23">
        <v>8.9133680258297904E-2</v>
      </c>
      <c r="P28" s="7" t="str">
        <f t="shared" si="2"/>
        <v>X</v>
      </c>
      <c r="Q28" s="7" t="str">
        <f t="shared" si="3"/>
        <v>X</v>
      </c>
      <c r="R28" s="7" t="str">
        <v>BMI4</v>
      </c>
      <c r="S28" s="128" t="s">
        <v>12</v>
      </c>
      <c r="T28" s="25">
        <v>-1.5731537891453099E-7</v>
      </c>
      <c r="U28" s="25">
        <v>-6.7242059528120496E-7</v>
      </c>
      <c r="V28" s="25">
        <v>-2.8938531754975099E-6</v>
      </c>
      <c r="W28" s="25">
        <v>4.8482873029167096E-7</v>
      </c>
      <c r="X28" s="25">
        <v>-2.8909824764625502E-6</v>
      </c>
      <c r="Y28" s="25">
        <v>5.01844432931928E-6</v>
      </c>
      <c r="Z28" s="24">
        <v>-1.1276155334820301E-4</v>
      </c>
      <c r="AA28" s="24">
        <v>-1.6571450885936799E-4</v>
      </c>
      <c r="AB28" s="24">
        <v>5.0499858894120103E-4</v>
      </c>
      <c r="AC28" s="24">
        <v>-3.19851308656068E-4</v>
      </c>
      <c r="AD28" s="25">
        <v>-3.5606630815596502E-6</v>
      </c>
      <c r="AE28" s="25">
        <v>-2.7545868751320598E-6</v>
      </c>
      <c r="AF28" s="25">
        <v>-1.55290900176004E-6</v>
      </c>
      <c r="AG28" s="25">
        <v>-5.8467443284545201E-5</v>
      </c>
      <c r="AH28" s="25">
        <v>-1.2080728578734299E-6</v>
      </c>
      <c r="AI28" s="25">
        <v>9.0551907230678597E-6</v>
      </c>
      <c r="AJ28" s="25">
        <v>-6.6738249713323696E-9</v>
      </c>
      <c r="AK28" s="25">
        <v>-2.7087105979944798E-7</v>
      </c>
      <c r="AL28" s="25">
        <v>9.6426396159546002E-6</v>
      </c>
      <c r="AM28" s="25">
        <v>-7.97513587261533E-7</v>
      </c>
      <c r="AN28" s="25">
        <v>1.74264858649537E-6</v>
      </c>
      <c r="AO28" s="25">
        <v>-5.8617914233537E-6</v>
      </c>
      <c r="AP28" s="25">
        <v>1.2468704492500699E-5</v>
      </c>
      <c r="AQ28" s="25">
        <v>-2.21958521187353E-6</v>
      </c>
      <c r="AR28" s="25">
        <v>0</v>
      </c>
      <c r="AS28" s="25">
        <v>-1.3988053282311899E-5</v>
      </c>
      <c r="AT28" s="25">
        <v>3.0796188280145097E-5</v>
      </c>
      <c r="AU28" s="25">
        <v>0</v>
      </c>
      <c r="AV28" s="25">
        <v>-1.57839714063181E-5</v>
      </c>
      <c r="AW28" s="25">
        <v>0</v>
      </c>
      <c r="AX28" s="25">
        <v>4.2240058210674598E-6</v>
      </c>
      <c r="AY28" s="25">
        <v>-4.7841714554082201E-6</v>
      </c>
      <c r="AZ28" s="25">
        <v>4.67443747428172E-5</v>
      </c>
      <c r="BA28" s="25">
        <v>1.1372894863857601E-6</v>
      </c>
      <c r="BB28" s="25">
        <v>-1.35793052831433E-5</v>
      </c>
      <c r="BC28" s="25">
        <v>2.5686870643028199E-6</v>
      </c>
      <c r="BD28" s="25">
        <v>-2.2469355060642801E-5</v>
      </c>
      <c r="BE28" s="25">
        <v>-2.1695983467734999E-5</v>
      </c>
      <c r="BF28" s="25">
        <v>-9.6058962770632197E-6</v>
      </c>
      <c r="BG28" s="25">
        <v>0</v>
      </c>
      <c r="BH28" s="25">
        <v>4.4438503735826397E-8</v>
      </c>
      <c r="BI28" s="25">
        <v>-1.0211071852190399E-6</v>
      </c>
      <c r="BJ28" s="25">
        <v>-7.6270940628786104E-6</v>
      </c>
      <c r="BK28" s="25">
        <v>1.79366697917192E-6</v>
      </c>
      <c r="BL28" s="25">
        <v>1.6505198402121501E-6</v>
      </c>
      <c r="BM28" s="25">
        <v>-7.12626472344707E-7</v>
      </c>
      <c r="BN28" s="25">
        <v>-6.3459487023609999E-6</v>
      </c>
      <c r="BO28" s="25">
        <v>-4.5430836374113698E-7</v>
      </c>
      <c r="BP28" s="25">
        <v>-6.1498012076724296E-6</v>
      </c>
      <c r="BQ28" s="25">
        <v>0</v>
      </c>
      <c r="BR28" s="25">
        <v>4.99070858162453E-5</v>
      </c>
      <c r="BS28" s="25">
        <v>3.44007326975965E-5</v>
      </c>
      <c r="BT28" s="25">
        <v>1.34257947073184E-6</v>
      </c>
      <c r="BU28" s="25">
        <v>0</v>
      </c>
      <c r="BV28" s="25">
        <v>-3.7896115264246898E-6</v>
      </c>
      <c r="BW28" s="25">
        <v>6.5752734047640598E-7</v>
      </c>
      <c r="BX28" s="25">
        <v>-8.1617165225152998E-6</v>
      </c>
      <c r="BY28" s="25">
        <v>3.3825768538166899E-6</v>
      </c>
      <c r="BZ28" s="25">
        <v>-7.1322340651802498E-6</v>
      </c>
      <c r="CA28" s="25">
        <v>0</v>
      </c>
      <c r="CB28" s="25">
        <v>0</v>
      </c>
      <c r="CC28" s="25">
        <v>2.2668272220277299E-8</v>
      </c>
      <c r="CD28" s="25">
        <v>1.5126555858321401E-7</v>
      </c>
      <c r="CE28" s="25">
        <v>-4.93951207876097E-8</v>
      </c>
      <c r="CF28" s="25">
        <v>-4.1617365626073498E-7</v>
      </c>
      <c r="CG28" s="25">
        <v>1.99566862747456E-7</v>
      </c>
      <c r="CH28" s="25">
        <v>4.0899672661075199E-8</v>
      </c>
      <c r="CI28" s="25">
        <v>1.5313930805751E-6</v>
      </c>
      <c r="CJ28" s="25">
        <v>-4.3344054878149502E-7</v>
      </c>
      <c r="CK28" s="25">
        <v>1.64027169721173E-7</v>
      </c>
      <c r="CL28" s="25">
        <v>-1.4101574320195401E-7</v>
      </c>
      <c r="CM28" s="25">
        <v>7.15389769451262E-7</v>
      </c>
      <c r="CN28" s="25">
        <v>-6.25019537084733E-8</v>
      </c>
      <c r="CO28" s="25">
        <v>1.9823679977508699E-7</v>
      </c>
      <c r="CP28" s="25">
        <v>-5.9729849642201196E-7</v>
      </c>
      <c r="CQ28" s="25">
        <v>-8.1672482343357901E-7</v>
      </c>
      <c r="CR28" s="25">
        <v>4.1887276653006201E-7</v>
      </c>
      <c r="CS28" s="25">
        <v>-1.2818605884510799E-7</v>
      </c>
      <c r="CT28" s="25">
        <v>-9.7937309275785306E-8</v>
      </c>
      <c r="CU28" s="25">
        <v>5.6402934837632201E-6</v>
      </c>
      <c r="CV28" s="25">
        <v>-4.1649056808847501E-7</v>
      </c>
      <c r="CW28" s="25">
        <v>3.0411006913479097E-7</v>
      </c>
      <c r="CX28" s="25">
        <v>3.8309644476736501E-6</v>
      </c>
      <c r="CY28" s="25">
        <v>3.8281825253743302E-6</v>
      </c>
      <c r="CZ28" s="25">
        <v>-5.2372964674102297E-6</v>
      </c>
      <c r="DA28" s="25">
        <v>4.0802219868519197E-6</v>
      </c>
      <c r="DB28" s="25">
        <v>1.69089020586465E-7</v>
      </c>
      <c r="DC28" s="25">
        <v>-7.4773028265710301E-6</v>
      </c>
      <c r="DD28" s="25">
        <v>-1.84801292391528E-7</v>
      </c>
      <c r="DE28" s="25">
        <v>9.6745220141218401E-7</v>
      </c>
      <c r="DF28" s="25">
        <v>2.8912559075356001E-6</v>
      </c>
      <c r="DG28" s="25">
        <v>6.4878433945835598E-7</v>
      </c>
      <c r="DH28" s="25">
        <v>-1.5771464839396801E-5</v>
      </c>
      <c r="DI28" s="25">
        <v>6.2138512074459599E-6</v>
      </c>
      <c r="DJ28" s="25">
        <v>-1.7002380570494201E-6</v>
      </c>
      <c r="DK28" s="25">
        <v>1.9147393983215702E-6</v>
      </c>
      <c r="DL28" s="25">
        <v>-2.2757734934489E-7</v>
      </c>
      <c r="DM28" s="25">
        <v>4.6589457819878E-6</v>
      </c>
      <c r="DN28" s="25">
        <v>7.1411608722353903E-6</v>
      </c>
      <c r="DO28" s="25">
        <v>2.7120741118067701E-6</v>
      </c>
      <c r="DP28" s="25">
        <v>-1.84125706298723E-6</v>
      </c>
      <c r="DQ28" s="25">
        <v>9.6266020348585901E-7</v>
      </c>
      <c r="DR28" s="25">
        <v>2.76889573207535E-6</v>
      </c>
      <c r="DS28" s="25">
        <v>-2.01754231629253E-6</v>
      </c>
      <c r="DT28" s="25">
        <v>1.0684894293382299E-5</v>
      </c>
      <c r="DU28" s="25">
        <v>-2.9740453212336102E-6</v>
      </c>
      <c r="DV28" s="25">
        <v>8.6923293175266098E-6</v>
      </c>
      <c r="DW28" s="27">
        <v>-6.4998800560238201E-6</v>
      </c>
    </row>
    <row r="29" spans="2:127" x14ac:dyDescent="0.25">
      <c r="B29" s="13"/>
      <c r="C29" s="12"/>
      <c r="D29" s="12"/>
      <c r="E29" s="50"/>
      <c r="G29" s="206"/>
      <c r="H29" s="7" t="s">
        <v>14</v>
      </c>
      <c r="I29" s="22">
        <f>IF($C$25&gt;=40,1,0)</f>
        <v>0</v>
      </c>
      <c r="J29" s="23">
        <v>0.31096452234375799</v>
      </c>
      <c r="P29" s="7" t="str">
        <f t="shared" si="2"/>
        <v>X</v>
      </c>
      <c r="Q29" s="7" t="str">
        <f t="shared" si="3"/>
        <v>X</v>
      </c>
      <c r="R29" s="7" t="str">
        <v>BMI5</v>
      </c>
      <c r="S29" s="128" t="s">
        <v>14</v>
      </c>
      <c r="T29" s="25">
        <v>-1.97253560960868E-7</v>
      </c>
      <c r="U29" s="25">
        <v>-2.6998369816507701E-6</v>
      </c>
      <c r="V29" s="25">
        <v>-8.2924641510004799E-7</v>
      </c>
      <c r="W29" s="25">
        <v>8.2892009340795696E-7</v>
      </c>
      <c r="X29" s="25">
        <v>-4.1653684535266501E-6</v>
      </c>
      <c r="Y29" s="25">
        <v>-8.3941507848702105E-6</v>
      </c>
      <c r="Z29" s="24">
        <v>-1.69858564708665E-4</v>
      </c>
      <c r="AA29" s="25">
        <v>7.6466000558319097E-6</v>
      </c>
      <c r="AB29" s="24">
        <v>-3.19851308656068E-4</v>
      </c>
      <c r="AC29" s="24">
        <v>7.6761130708391295E-4</v>
      </c>
      <c r="AD29" s="25">
        <v>4.9217400531682997E-6</v>
      </c>
      <c r="AE29" s="25">
        <v>-1.68454641091027E-6</v>
      </c>
      <c r="AF29" s="25">
        <v>-1.7478209583974601E-6</v>
      </c>
      <c r="AG29" s="25">
        <v>-3.10231667969231E-5</v>
      </c>
      <c r="AH29" s="25">
        <v>-1.4212123360174501E-6</v>
      </c>
      <c r="AI29" s="25">
        <v>1.03705137436605E-5</v>
      </c>
      <c r="AJ29" s="25">
        <v>3.14487550166223E-6</v>
      </c>
      <c r="AK29" s="25">
        <v>6.4271898914161599E-6</v>
      </c>
      <c r="AL29" s="25">
        <v>-2.3842392719970601E-5</v>
      </c>
      <c r="AM29" s="25">
        <v>4.25766305445687E-6</v>
      </c>
      <c r="AN29" s="25">
        <v>-4.3156151257321003E-6</v>
      </c>
      <c r="AO29" s="25">
        <v>6.25986148331904E-7</v>
      </c>
      <c r="AP29" s="25">
        <v>-6.6234337227878099E-5</v>
      </c>
      <c r="AQ29" s="25">
        <v>-1.1045275654118801E-6</v>
      </c>
      <c r="AR29" s="25">
        <v>0</v>
      </c>
      <c r="AS29" s="25">
        <v>-3.56999214731739E-5</v>
      </c>
      <c r="AT29" s="25">
        <v>3.5108691324933799E-5</v>
      </c>
      <c r="AU29" s="25">
        <v>0</v>
      </c>
      <c r="AV29" s="25">
        <v>2.8791345432501701E-5</v>
      </c>
      <c r="AW29" s="25">
        <v>0</v>
      </c>
      <c r="AX29" s="25">
        <v>-3.6050605877721898E-6</v>
      </c>
      <c r="AY29" s="25">
        <v>-8.6650166024000299E-6</v>
      </c>
      <c r="AZ29" s="25">
        <v>3.08645645199727E-5</v>
      </c>
      <c r="BA29" s="25">
        <v>1.2355031450382899E-5</v>
      </c>
      <c r="BB29" s="25">
        <v>2.5764153643554201E-5</v>
      </c>
      <c r="BC29" s="25">
        <v>1.66456410168357E-6</v>
      </c>
      <c r="BD29" s="25">
        <v>1.84040088039243E-5</v>
      </c>
      <c r="BE29" s="25">
        <v>-7.1921002300746593E-5</v>
      </c>
      <c r="BF29" s="25">
        <v>6.5831050340064605E-7</v>
      </c>
      <c r="BG29" s="25">
        <v>0</v>
      </c>
      <c r="BH29" s="25">
        <v>2.44532106932114E-6</v>
      </c>
      <c r="BI29" s="25">
        <v>-1.5863043746349299E-6</v>
      </c>
      <c r="BJ29" s="25">
        <v>1.19118084862209E-5</v>
      </c>
      <c r="BK29" s="25">
        <v>-6.1883640892365699E-6</v>
      </c>
      <c r="BL29" s="25">
        <v>-9.7932205103768909E-7</v>
      </c>
      <c r="BM29" s="24">
        <v>-1.12151174832743E-4</v>
      </c>
      <c r="BN29" s="25">
        <v>-6.3443739543312E-6</v>
      </c>
      <c r="BO29" s="25">
        <v>6.4797249349420904E-6</v>
      </c>
      <c r="BP29" s="25">
        <v>1.34907482339179E-6</v>
      </c>
      <c r="BQ29" s="25">
        <v>0</v>
      </c>
      <c r="BR29" s="25">
        <v>7.9348921072911599E-5</v>
      </c>
      <c r="BS29" s="25">
        <v>2.85652496526149E-6</v>
      </c>
      <c r="BT29" s="25">
        <v>-6.8016220914558698E-6</v>
      </c>
      <c r="BU29" s="25">
        <v>0</v>
      </c>
      <c r="BV29" s="25">
        <v>2.1284424400646599E-5</v>
      </c>
      <c r="BW29" s="25">
        <v>-1.7949912531349699E-6</v>
      </c>
      <c r="BX29" s="25">
        <v>-3.72365424445712E-6</v>
      </c>
      <c r="BY29" s="25">
        <v>-4.1395410680778697E-6</v>
      </c>
      <c r="BZ29" s="25">
        <v>-1.38777695624414E-5</v>
      </c>
      <c r="CA29" s="25">
        <v>0</v>
      </c>
      <c r="CB29" s="25">
        <v>0</v>
      </c>
      <c r="CC29" s="25">
        <v>9.1397125609662904E-9</v>
      </c>
      <c r="CD29" s="25">
        <v>4.06218844093694E-7</v>
      </c>
      <c r="CE29" s="25">
        <v>1.2551710827057599E-6</v>
      </c>
      <c r="CF29" s="25">
        <v>6.3333374476009893E-8</v>
      </c>
      <c r="CG29" s="25">
        <v>8.2416076346450001E-7</v>
      </c>
      <c r="CH29" s="25">
        <v>-8.9196595372205601E-8</v>
      </c>
      <c r="CI29" s="25">
        <v>2.2112584674720198E-6</v>
      </c>
      <c r="CJ29" s="25">
        <v>-4.6295297512246799E-7</v>
      </c>
      <c r="CK29" s="25">
        <v>-3.3134617717483497E-7</v>
      </c>
      <c r="CL29" s="25">
        <v>8.4766677406205503E-7</v>
      </c>
      <c r="CM29" s="25">
        <v>4.0728534509206199E-7</v>
      </c>
      <c r="CN29" s="25">
        <v>7.1186478035006905E-8</v>
      </c>
      <c r="CO29" s="25">
        <v>-2.5782208220653802E-7</v>
      </c>
      <c r="CP29" s="25">
        <v>-4.0923947859859299E-7</v>
      </c>
      <c r="CQ29" s="25">
        <v>-8.7253477496211905E-7</v>
      </c>
      <c r="CR29" s="25">
        <v>4.4769129374869003E-7</v>
      </c>
      <c r="CS29" s="25">
        <v>-2.3797242098527701E-7</v>
      </c>
      <c r="CT29" s="25">
        <v>-3.14037856612277E-7</v>
      </c>
      <c r="CU29" s="25">
        <v>1.65651989036663E-6</v>
      </c>
      <c r="CV29" s="25">
        <v>1.42314751025305E-8</v>
      </c>
      <c r="CW29" s="25">
        <v>6.91627663102249E-7</v>
      </c>
      <c r="CX29" s="25">
        <v>2.2175701633948499E-6</v>
      </c>
      <c r="CY29" s="25">
        <v>-1.16451038051251E-6</v>
      </c>
      <c r="CZ29" s="25">
        <v>1.04319737129347E-5</v>
      </c>
      <c r="DA29" s="25">
        <v>9.8536449986489907E-6</v>
      </c>
      <c r="DB29" s="25">
        <v>3.48089064978977E-6</v>
      </c>
      <c r="DC29" s="25">
        <v>1.1430745911261801E-5</v>
      </c>
      <c r="DD29" s="25">
        <v>1.51564699524828E-6</v>
      </c>
      <c r="DE29" s="25">
        <v>-5.1693470542952998E-6</v>
      </c>
      <c r="DF29" s="25">
        <v>6.00714521263979E-6</v>
      </c>
      <c r="DG29" s="25">
        <v>9.8236592276433894E-6</v>
      </c>
      <c r="DH29" s="25">
        <v>-2.5899776050082998E-6</v>
      </c>
      <c r="DI29" s="25">
        <v>-2.1841310082824298E-6</v>
      </c>
      <c r="DJ29" s="25">
        <v>1.9152815281611798E-6</v>
      </c>
      <c r="DK29" s="25">
        <v>1.4869332630454399E-5</v>
      </c>
      <c r="DL29" s="25">
        <v>6.6267948571002199E-8</v>
      </c>
      <c r="DM29" s="25">
        <v>1.8849592968681699E-6</v>
      </c>
      <c r="DN29" s="25">
        <v>6.3779788414742101E-6</v>
      </c>
      <c r="DO29" s="25">
        <v>-5.5918668211736896E-6</v>
      </c>
      <c r="DP29" s="25">
        <v>4.9173510552791199E-6</v>
      </c>
      <c r="DQ29" s="25">
        <v>6.3827424424181204E-6</v>
      </c>
      <c r="DR29" s="25">
        <v>5.6737806759971501E-6</v>
      </c>
      <c r="DS29" s="25">
        <v>-4.1608764546453897E-6</v>
      </c>
      <c r="DT29" s="25">
        <v>-1.2199186561016599E-5</v>
      </c>
      <c r="DU29" s="25">
        <v>3.6823731838609098E-6</v>
      </c>
      <c r="DV29" s="25">
        <v>-2.6448912750624099E-6</v>
      </c>
      <c r="DW29" s="27">
        <v>1.94543064256046E-8</v>
      </c>
    </row>
    <row r="30" spans="2:127" x14ac:dyDescent="0.25">
      <c r="B30" s="13" t="s">
        <v>67</v>
      </c>
      <c r="C30" s="1">
        <f>INDEX(Input_Cases!$B:$C,MATCH('D2T Female Homo'!$B30,Input_Cases!$B:$B,0),2)</f>
        <v>90</v>
      </c>
      <c r="D30" s="12"/>
      <c r="E30" s="50"/>
      <c r="G30" s="204" t="s">
        <v>293</v>
      </c>
      <c r="H30" s="7" t="s">
        <v>16</v>
      </c>
      <c r="I30" s="22">
        <f>IF(OR($C$30&lt;90,$C$31&lt;60),1,0)</f>
        <v>0</v>
      </c>
      <c r="J30" s="23">
        <v>1.4490369689352901E-2</v>
      </c>
      <c r="P30" s="7" t="str">
        <f t="shared" si="2"/>
        <v>X</v>
      </c>
      <c r="Q30" s="7" t="str">
        <f t="shared" si="3"/>
        <v>X</v>
      </c>
      <c r="R30" s="7" t="str">
        <v>BP1</v>
      </c>
      <c r="S30" s="128" t="s">
        <v>16</v>
      </c>
      <c r="T30" s="25">
        <v>-7.9780597188681805E-7</v>
      </c>
      <c r="U30" s="25">
        <v>3.0162059855338798E-6</v>
      </c>
      <c r="V30" s="25">
        <v>-5.4373839650138498E-6</v>
      </c>
      <c r="W30" s="25">
        <v>1.29943178937754E-6</v>
      </c>
      <c r="X30" s="25">
        <v>-1.19436132673656E-6</v>
      </c>
      <c r="Y30" s="25">
        <v>-8.8349004568928996E-6</v>
      </c>
      <c r="Z30" s="25">
        <v>9.1924152503408295E-6</v>
      </c>
      <c r="AA30" s="25">
        <v>3.8764605811016796E-6</v>
      </c>
      <c r="AB30" s="25">
        <v>-3.5606630815601402E-6</v>
      </c>
      <c r="AC30" s="25">
        <v>4.9217400531708298E-6</v>
      </c>
      <c r="AD30" s="24">
        <v>4.6470542863060198E-4</v>
      </c>
      <c r="AE30" s="25">
        <v>6.7728189344954198E-5</v>
      </c>
      <c r="AF30" s="25">
        <v>1.27336140504899E-5</v>
      </c>
      <c r="AG30" s="25">
        <v>-2.7577040720015999E-5</v>
      </c>
      <c r="AH30" s="25">
        <v>-1.9805954843040999E-7</v>
      </c>
      <c r="AI30" s="25">
        <v>-1.5051320991307701E-6</v>
      </c>
      <c r="AJ30" s="25">
        <v>3.6533284634061399E-6</v>
      </c>
      <c r="AK30" s="25">
        <v>6.2159404005085697E-6</v>
      </c>
      <c r="AL30" s="25">
        <v>3.1115273667194699E-6</v>
      </c>
      <c r="AM30" s="25">
        <v>-6.4393988706271998E-7</v>
      </c>
      <c r="AN30" s="25">
        <v>3.78369113459051E-6</v>
      </c>
      <c r="AO30" s="25">
        <v>9.0114171998911295E-7</v>
      </c>
      <c r="AP30" s="25">
        <v>3.47435168166324E-5</v>
      </c>
      <c r="AQ30" s="25">
        <v>-3.2384370308925801E-6</v>
      </c>
      <c r="AR30" s="25">
        <v>0</v>
      </c>
      <c r="AS30" s="25">
        <v>-3.4770646686623997E-5</v>
      </c>
      <c r="AT30" s="25">
        <v>-5.0373772191245298E-6</v>
      </c>
      <c r="AU30" s="25">
        <v>0</v>
      </c>
      <c r="AV30" s="25">
        <v>3.87477581258211E-5</v>
      </c>
      <c r="AW30" s="25">
        <v>0</v>
      </c>
      <c r="AX30" s="25">
        <v>-2.4789030736375799E-5</v>
      </c>
      <c r="AY30" s="25">
        <v>-1.30230380190911E-6</v>
      </c>
      <c r="AZ30" s="25">
        <v>-1.08168788057979E-7</v>
      </c>
      <c r="BA30" s="25">
        <v>-1.0465584072619399E-6</v>
      </c>
      <c r="BB30" s="25">
        <v>-5.6208904646755401E-6</v>
      </c>
      <c r="BC30" s="25">
        <v>-5.6469386284688497E-6</v>
      </c>
      <c r="BD30" s="25">
        <v>4.2899561704926397E-5</v>
      </c>
      <c r="BE30" s="25">
        <v>1.19022954787989E-5</v>
      </c>
      <c r="BF30" s="25">
        <v>-1.02597707919147E-7</v>
      </c>
      <c r="BG30" s="25">
        <v>0</v>
      </c>
      <c r="BH30" s="25">
        <v>-5.6010095345322097E-6</v>
      </c>
      <c r="BI30" s="25">
        <v>3.0604910867904398E-7</v>
      </c>
      <c r="BJ30" s="25">
        <v>6.57183457346262E-6</v>
      </c>
      <c r="BK30" s="25">
        <v>3.0768942721413E-6</v>
      </c>
      <c r="BL30" s="25">
        <v>-2.8289832172773702E-6</v>
      </c>
      <c r="BM30" s="25">
        <v>-1.2438144501101601E-5</v>
      </c>
      <c r="BN30" s="25">
        <v>-5.9043226723147003E-6</v>
      </c>
      <c r="BO30" s="25">
        <v>2.54968866843616E-6</v>
      </c>
      <c r="BP30" s="25">
        <v>-1.3331214858763499E-6</v>
      </c>
      <c r="BQ30" s="25">
        <v>0</v>
      </c>
      <c r="BR30" s="24">
        <v>1.0616223865479201E-4</v>
      </c>
      <c r="BS30" s="25">
        <v>1.17419793483078E-5</v>
      </c>
      <c r="BT30" s="25">
        <v>-5.1878860345687799E-6</v>
      </c>
      <c r="BU30" s="25">
        <v>0</v>
      </c>
      <c r="BV30" s="25">
        <v>-1.9068284314612798E-5</v>
      </c>
      <c r="BW30" s="25">
        <v>1.89848047660109E-6</v>
      </c>
      <c r="BX30" s="25">
        <v>1.6279177174966299E-5</v>
      </c>
      <c r="BY30" s="25">
        <v>-5.5302884300813304E-6</v>
      </c>
      <c r="BZ30" s="25">
        <v>-5.40402876956847E-6</v>
      </c>
      <c r="CA30" s="25">
        <v>0</v>
      </c>
      <c r="CB30" s="25">
        <v>0</v>
      </c>
      <c r="CC30" s="25">
        <v>4.0982681747909901E-8</v>
      </c>
      <c r="CD30" s="25">
        <v>4.56938687268186E-7</v>
      </c>
      <c r="CE30" s="25">
        <v>7.6064018733935299E-9</v>
      </c>
      <c r="CF30" s="25">
        <v>-2.35099189338502E-7</v>
      </c>
      <c r="CG30" s="25">
        <v>-1.4510541912972499E-7</v>
      </c>
      <c r="CH30" s="25">
        <v>5.9445742934742301E-8</v>
      </c>
      <c r="CI30" s="25">
        <v>-4.6818754630431401E-8</v>
      </c>
      <c r="CJ30" s="25">
        <v>-6.7269952840220001E-8</v>
      </c>
      <c r="CK30" s="25">
        <v>1.00056025363667E-7</v>
      </c>
      <c r="CL30" s="25">
        <v>-5.1297434731035903E-7</v>
      </c>
      <c r="CM30" s="25">
        <v>4.6870442424317698E-7</v>
      </c>
      <c r="CN30" s="25">
        <v>2.6648976874318401E-7</v>
      </c>
      <c r="CO30" s="25">
        <v>-6.6525049311922899E-7</v>
      </c>
      <c r="CP30" s="25">
        <v>-3.1688846849290201E-8</v>
      </c>
      <c r="CQ30" s="25">
        <v>-1.8493589766425201E-6</v>
      </c>
      <c r="CR30" s="25">
        <v>-4.8893845494851399E-7</v>
      </c>
      <c r="CS30" s="25">
        <v>-2.0286992827771301E-7</v>
      </c>
      <c r="CT30" s="25">
        <v>-2.4760730611752699E-7</v>
      </c>
      <c r="CU30" s="25">
        <v>1.78096374926062E-6</v>
      </c>
      <c r="CV30" s="25">
        <v>1.19603080022735E-6</v>
      </c>
      <c r="CW30" s="25">
        <v>-2.9057001340870598E-7</v>
      </c>
      <c r="CX30" s="25">
        <v>-3.1696382256417898E-6</v>
      </c>
      <c r="CY30" s="25">
        <v>2.62433113988647E-6</v>
      </c>
      <c r="CZ30" s="25">
        <v>3.5956999621402698E-8</v>
      </c>
      <c r="DA30" s="25">
        <v>-2.2560346945546701E-6</v>
      </c>
      <c r="DB30" s="25">
        <v>-4.7639097794844904E-6</v>
      </c>
      <c r="DC30" s="25">
        <v>-1.23965834961239E-6</v>
      </c>
      <c r="DD30" s="25">
        <v>5.4650109061796402E-6</v>
      </c>
      <c r="DE30" s="25">
        <v>-8.4482966776365596E-8</v>
      </c>
      <c r="DF30" s="25">
        <v>8.9769402152040802E-6</v>
      </c>
      <c r="DG30" s="25">
        <v>-3.0303068324308499E-6</v>
      </c>
      <c r="DH30" s="25">
        <v>4.6025031172648297E-6</v>
      </c>
      <c r="DI30" s="25">
        <v>-2.7468481812963399E-6</v>
      </c>
      <c r="DJ30" s="25">
        <v>2.6231607524595201E-6</v>
      </c>
      <c r="DK30" s="25">
        <v>2.3901799141484698E-7</v>
      </c>
      <c r="DL30" s="25">
        <v>9.5452965231815396E-7</v>
      </c>
      <c r="DM30" s="25">
        <v>4.8964263126514903E-6</v>
      </c>
      <c r="DN30" s="25">
        <v>-2.8524381943470098E-7</v>
      </c>
      <c r="DO30" s="25">
        <v>-4.97078150648343E-6</v>
      </c>
      <c r="DP30" s="25">
        <v>-6.8949472359488304E-6</v>
      </c>
      <c r="DQ30" s="25">
        <v>1.37714017531256E-5</v>
      </c>
      <c r="DR30" s="25">
        <v>-1.19615709726136E-5</v>
      </c>
      <c r="DS30" s="25">
        <v>-1.29220858523597E-5</v>
      </c>
      <c r="DT30" s="25">
        <v>-8.8248647333672606E-6</v>
      </c>
      <c r="DU30" s="25">
        <v>-2.2733562551240299E-5</v>
      </c>
      <c r="DV30" s="25">
        <v>-8.1501128014799605E-6</v>
      </c>
      <c r="DW30" s="27">
        <v>1.26806772719027E-5</v>
      </c>
    </row>
    <row r="31" spans="2:127" x14ac:dyDescent="0.25">
      <c r="B31" s="13" t="s">
        <v>68</v>
      </c>
      <c r="C31" s="1">
        <f>INDEX(Input_Cases!$B:$C,MATCH('D2T Female Homo'!$B31,Input_Cases!$B:$B,0),2)</f>
        <v>70</v>
      </c>
      <c r="D31" s="12"/>
      <c r="E31" s="50"/>
      <c r="G31" s="205"/>
      <c r="H31" s="7" t="s">
        <v>18</v>
      </c>
      <c r="I31" s="22">
        <f>IF(OR($C$30&gt;120,$C$31&gt;80),1,0)</f>
        <v>0</v>
      </c>
      <c r="J31" s="23">
        <v>-0.25460069158467902</v>
      </c>
      <c r="P31" s="7" t="str">
        <f t="shared" si="2"/>
        <v>X</v>
      </c>
      <c r="Q31" s="7" t="str">
        <f t="shared" si="3"/>
        <v>X</v>
      </c>
      <c r="R31" s="7" t="str">
        <v>BP2</v>
      </c>
      <c r="S31" s="128" t="s">
        <v>18</v>
      </c>
      <c r="T31" s="25">
        <v>-2.4558677244618499E-7</v>
      </c>
      <c r="U31" s="25">
        <v>4.0635360733956899E-7</v>
      </c>
      <c r="V31" s="25">
        <v>-1.0997922192344799E-8</v>
      </c>
      <c r="W31" s="25">
        <v>2.4873137172298301E-6</v>
      </c>
      <c r="X31" s="25">
        <v>8.2840222701135904E-7</v>
      </c>
      <c r="Y31" s="25">
        <v>-5.9795168929273997E-5</v>
      </c>
      <c r="Z31" s="25">
        <v>-2.8180655789904102E-5</v>
      </c>
      <c r="AA31" s="25">
        <v>-3.4739795375166002E-6</v>
      </c>
      <c r="AB31" s="25">
        <v>-2.7545868751340402E-6</v>
      </c>
      <c r="AC31" s="25">
        <v>-1.68454641091304E-6</v>
      </c>
      <c r="AD31" s="25">
        <v>6.7728189344956095E-5</v>
      </c>
      <c r="AE31" s="24">
        <v>4.0130570947678903E-4</v>
      </c>
      <c r="AF31" s="25">
        <v>-7.0866273444901198E-5</v>
      </c>
      <c r="AG31" s="25">
        <v>-1.48752117898084E-5</v>
      </c>
      <c r="AH31" s="25">
        <v>2.2255052800462999E-6</v>
      </c>
      <c r="AI31" s="25">
        <v>3.7777181696559601E-6</v>
      </c>
      <c r="AJ31" s="25">
        <v>-5.4284770765784499E-6</v>
      </c>
      <c r="AK31" s="25">
        <v>1.02514777617862E-6</v>
      </c>
      <c r="AL31" s="25">
        <v>4.3167385227127997E-6</v>
      </c>
      <c r="AM31" s="25">
        <v>-1.0159815259147801E-5</v>
      </c>
      <c r="AN31" s="25">
        <v>-2.5807491472033E-6</v>
      </c>
      <c r="AO31" s="25">
        <v>-2.4936427216243301E-7</v>
      </c>
      <c r="AP31" s="25">
        <v>-1.5546414816434101E-5</v>
      </c>
      <c r="AQ31" s="25">
        <v>-7.6111406626314899E-7</v>
      </c>
      <c r="AR31" s="25">
        <v>0</v>
      </c>
      <c r="AS31" s="25">
        <v>-2.0498648107410701E-6</v>
      </c>
      <c r="AT31" s="25">
        <v>4.8906348777745701E-5</v>
      </c>
      <c r="AU31" s="25">
        <v>0</v>
      </c>
      <c r="AV31" s="24">
        <v>1.1459521382850699E-4</v>
      </c>
      <c r="AW31" s="25">
        <v>0</v>
      </c>
      <c r="AX31" s="25">
        <v>1.50270746702935E-5</v>
      </c>
      <c r="AY31" s="25">
        <v>9.0229651965391505E-7</v>
      </c>
      <c r="AZ31" s="25">
        <v>-7.6031393778434399E-6</v>
      </c>
      <c r="BA31" s="25">
        <v>1.7489038166796601E-6</v>
      </c>
      <c r="BB31" s="25">
        <v>-5.4723234741932501E-6</v>
      </c>
      <c r="BC31" s="25">
        <v>4.1082880230317497E-6</v>
      </c>
      <c r="BD31" s="25">
        <v>5.0584305916547399E-5</v>
      </c>
      <c r="BE31" s="25">
        <v>2.6027599625966701E-5</v>
      </c>
      <c r="BF31" s="25">
        <v>-1.7362329686910501E-6</v>
      </c>
      <c r="BG31" s="25">
        <v>0</v>
      </c>
      <c r="BH31" s="25">
        <v>-1.88247663293163E-5</v>
      </c>
      <c r="BI31" s="25">
        <v>4.79120067737047E-6</v>
      </c>
      <c r="BJ31" s="25">
        <v>3.14355878753938E-6</v>
      </c>
      <c r="BK31" s="25">
        <v>2.0533824342405699E-5</v>
      </c>
      <c r="BL31" s="25">
        <v>1.10755936586542E-7</v>
      </c>
      <c r="BM31" s="25">
        <v>1.7929900943565802E-5</v>
      </c>
      <c r="BN31" s="25">
        <v>-1.8545920829369799E-5</v>
      </c>
      <c r="BO31" s="25">
        <v>6.9720932965169204E-7</v>
      </c>
      <c r="BP31" s="25">
        <v>-3.57421290709175E-7</v>
      </c>
      <c r="BQ31" s="25">
        <v>0</v>
      </c>
      <c r="BR31" s="25">
        <v>-5.6727895563801897E-5</v>
      </c>
      <c r="BS31" s="25">
        <v>2.6583201422300801E-5</v>
      </c>
      <c r="BT31" s="25">
        <v>-1.9853939812322799E-6</v>
      </c>
      <c r="BU31" s="25">
        <v>0</v>
      </c>
      <c r="BV31" s="25">
        <v>2.6718724800100899E-5</v>
      </c>
      <c r="BW31" s="25">
        <v>4.9327469091790501E-6</v>
      </c>
      <c r="BX31" s="25">
        <v>1.0101530385086499E-5</v>
      </c>
      <c r="BY31" s="25">
        <v>4.1941027764924498E-6</v>
      </c>
      <c r="BZ31" s="24">
        <v>2.60941528350169E-4</v>
      </c>
      <c r="CA31" s="25">
        <v>0</v>
      </c>
      <c r="CB31" s="25">
        <v>0</v>
      </c>
      <c r="CC31" s="25">
        <v>4.3670425875515098E-9</v>
      </c>
      <c r="CD31" s="25">
        <v>1.4336545134713899E-7</v>
      </c>
      <c r="CE31" s="25">
        <v>-1.6371245587275399E-7</v>
      </c>
      <c r="CF31" s="25">
        <v>-2.88621038209482E-7</v>
      </c>
      <c r="CG31" s="25">
        <v>-3.0251430198107502E-7</v>
      </c>
      <c r="CH31" s="25">
        <v>2.31599066217881E-7</v>
      </c>
      <c r="CI31" s="25">
        <v>2.5309437275041002E-7</v>
      </c>
      <c r="CJ31" s="25">
        <v>-5.8750994792003402E-7</v>
      </c>
      <c r="CK31" s="25">
        <v>6.5849229641797003E-8</v>
      </c>
      <c r="CL31" s="25">
        <v>3.09095921615392E-7</v>
      </c>
      <c r="CM31" s="25">
        <v>2.36561197450269E-7</v>
      </c>
      <c r="CN31" s="25">
        <v>1.07383868184528E-6</v>
      </c>
      <c r="CO31" s="25">
        <v>-7.10891677002375E-7</v>
      </c>
      <c r="CP31" s="25">
        <v>8.1135972481557206E-8</v>
      </c>
      <c r="CQ31" s="25">
        <v>7.0991687137241304E-7</v>
      </c>
      <c r="CR31" s="25">
        <v>3.5838550277171198E-7</v>
      </c>
      <c r="CS31" s="25">
        <v>-1.52886362590143E-6</v>
      </c>
      <c r="CT31" s="25">
        <v>6.2050645514996495E-8</v>
      </c>
      <c r="CU31" s="25">
        <v>-4.0204473914970001E-6</v>
      </c>
      <c r="CV31" s="25">
        <v>-1.68113853384864E-6</v>
      </c>
      <c r="CW31" s="25">
        <v>3.84381591166247E-7</v>
      </c>
      <c r="CX31" s="25">
        <v>2.60404337985894E-6</v>
      </c>
      <c r="CY31" s="25">
        <v>5.4189919023927799E-6</v>
      </c>
      <c r="CZ31" s="25">
        <v>-1.75820990918357E-6</v>
      </c>
      <c r="DA31" s="25">
        <v>-2.98778521439957E-6</v>
      </c>
      <c r="DB31" s="25">
        <v>-3.23965377721681E-6</v>
      </c>
      <c r="DC31" s="25">
        <v>3.5641435996233101E-6</v>
      </c>
      <c r="DD31" s="25">
        <v>-2.3870886429706401E-5</v>
      </c>
      <c r="DE31" s="25">
        <v>3.1589534097052799E-6</v>
      </c>
      <c r="DF31" s="24">
        <v>-3.4667354383603901E-4</v>
      </c>
      <c r="DG31" s="25">
        <v>2.72155224766497E-6</v>
      </c>
      <c r="DH31" s="25">
        <v>4.5464388694220203E-6</v>
      </c>
      <c r="DI31" s="25">
        <v>5.37249066229616E-6</v>
      </c>
      <c r="DJ31" s="25">
        <v>-4.9214449611410697E-5</v>
      </c>
      <c r="DK31" s="25">
        <v>4.6306931497709296E-6</v>
      </c>
      <c r="DL31" s="25">
        <v>-1.1607766203866001E-6</v>
      </c>
      <c r="DM31" s="25">
        <v>5.2921366814455199E-6</v>
      </c>
      <c r="DN31" s="25">
        <v>2.07202919187048E-5</v>
      </c>
      <c r="DO31" s="25">
        <v>-3.15726344279043E-6</v>
      </c>
      <c r="DP31" s="25">
        <v>1.7799489393515699E-5</v>
      </c>
      <c r="DQ31" s="25">
        <v>-3.4644923796197698E-6</v>
      </c>
      <c r="DR31" s="25">
        <v>-1.44531686145493E-5</v>
      </c>
      <c r="DS31" s="25">
        <v>1.5509519223542501E-5</v>
      </c>
      <c r="DT31" s="25">
        <v>-7.5329568907388099E-6</v>
      </c>
      <c r="DU31" s="25">
        <v>-4.1186381640503198E-5</v>
      </c>
      <c r="DV31" s="25">
        <v>1.6679562517035701E-8</v>
      </c>
      <c r="DW31" s="27">
        <v>6.41575328869869E-6</v>
      </c>
    </row>
    <row r="32" spans="2:127" x14ac:dyDescent="0.25">
      <c r="B32" s="13"/>
      <c r="C32" s="12"/>
      <c r="D32" s="12"/>
      <c r="E32" s="50"/>
      <c r="G32" s="205"/>
      <c r="H32" s="7" t="s">
        <v>20</v>
      </c>
      <c r="I32" s="22">
        <f>IF(OR($C$30&gt;140,$C$31&gt;90),1,0)</f>
        <v>0</v>
      </c>
      <c r="J32" s="23">
        <v>5.2535364871478599E-3</v>
      </c>
      <c r="P32" s="7" t="str">
        <f t="shared" si="2"/>
        <v>X</v>
      </c>
      <c r="Q32" s="7" t="str">
        <f t="shared" si="3"/>
        <v>X</v>
      </c>
      <c r="R32" s="7" t="str">
        <v>BP3</v>
      </c>
      <c r="S32" s="128" t="s">
        <v>20</v>
      </c>
      <c r="T32" s="25">
        <v>-4.2629521725862501E-7</v>
      </c>
      <c r="U32" s="25">
        <v>-1.9661901449641299E-6</v>
      </c>
      <c r="V32" s="25">
        <v>-5.5239103047896501E-7</v>
      </c>
      <c r="W32" s="25">
        <v>3.9799728623673997E-6</v>
      </c>
      <c r="X32" s="25">
        <v>1.6285639367651001E-6</v>
      </c>
      <c r="Y32" s="25">
        <v>2.0098177756214099E-5</v>
      </c>
      <c r="Z32" s="25">
        <v>-5.9929196022734701E-7</v>
      </c>
      <c r="AA32" s="25">
        <v>-1.8806751740312699E-6</v>
      </c>
      <c r="AB32" s="25">
        <v>-1.5529090017616699E-6</v>
      </c>
      <c r="AC32" s="25">
        <v>-1.7478209583971401E-6</v>
      </c>
      <c r="AD32" s="25">
        <v>1.27336140504901E-5</v>
      </c>
      <c r="AE32" s="25">
        <v>-7.0866273444901402E-5</v>
      </c>
      <c r="AF32" s="24">
        <v>1.9814058197100901E-4</v>
      </c>
      <c r="AG32" s="24">
        <v>-1.4700984194152599E-4</v>
      </c>
      <c r="AH32" s="25">
        <v>1.0848952082149699E-6</v>
      </c>
      <c r="AI32" s="25">
        <v>-3.6425107024974099E-6</v>
      </c>
      <c r="AJ32" s="25">
        <v>-6.4357610602509497E-6</v>
      </c>
      <c r="AK32" s="25">
        <v>-1.1132380704277701E-6</v>
      </c>
      <c r="AL32" s="25">
        <v>4.3466440901093897E-6</v>
      </c>
      <c r="AM32" s="25">
        <v>-4.8501220916186296E-7</v>
      </c>
      <c r="AN32" s="25">
        <v>4.7827031538359003E-6</v>
      </c>
      <c r="AO32" s="25">
        <v>-3.34372251036394E-6</v>
      </c>
      <c r="AP32" s="25">
        <v>-6.6125305020984198E-6</v>
      </c>
      <c r="AQ32" s="25">
        <v>-1.6043106423183801E-7</v>
      </c>
      <c r="AR32" s="25">
        <v>0</v>
      </c>
      <c r="AS32" s="25">
        <v>1.9060205785670999E-5</v>
      </c>
      <c r="AT32" s="25">
        <v>5.5355599134993104E-6</v>
      </c>
      <c r="AU32" s="25">
        <v>0</v>
      </c>
      <c r="AV32" s="25">
        <v>3.6651945231867697E-5</v>
      </c>
      <c r="AW32" s="25">
        <v>0</v>
      </c>
      <c r="AX32" s="25">
        <v>-2.5790763968054198E-6</v>
      </c>
      <c r="AY32" s="25">
        <v>5.9494364585772096E-7</v>
      </c>
      <c r="AZ32" s="25">
        <v>-7.3154157945295597E-6</v>
      </c>
      <c r="BA32" s="25">
        <v>2.6650916185433001E-6</v>
      </c>
      <c r="BB32" s="25">
        <v>1.8917449846255198E-5</v>
      </c>
      <c r="BC32" s="25">
        <v>1.1186490650269199E-6</v>
      </c>
      <c r="BD32" s="25">
        <v>1.1580922327342199E-5</v>
      </c>
      <c r="BE32" s="25">
        <v>9.6307568301541596E-6</v>
      </c>
      <c r="BF32" s="25">
        <v>-3.5623529972993902E-6</v>
      </c>
      <c r="BG32" s="25">
        <v>0</v>
      </c>
      <c r="BH32" s="25">
        <v>-6.0058531516568702E-6</v>
      </c>
      <c r="BI32" s="25">
        <v>1.7247877276078701E-6</v>
      </c>
      <c r="BJ32" s="25">
        <v>1.9293739098712799E-6</v>
      </c>
      <c r="BK32" s="25">
        <v>-6.8481857438000298E-6</v>
      </c>
      <c r="BL32" s="25">
        <v>1.33923506500059E-6</v>
      </c>
      <c r="BM32" s="25">
        <v>-1.41981882556427E-5</v>
      </c>
      <c r="BN32" s="25">
        <v>-8.4690650514293105E-6</v>
      </c>
      <c r="BO32" s="25">
        <v>-3.5598168588070798E-6</v>
      </c>
      <c r="BP32" s="25">
        <v>8.7757361279547196E-6</v>
      </c>
      <c r="BQ32" s="25">
        <v>0</v>
      </c>
      <c r="BR32" s="25">
        <v>6.8284924323779101E-7</v>
      </c>
      <c r="BS32" s="25">
        <v>1.5629018724634499E-5</v>
      </c>
      <c r="BT32" s="25">
        <v>1.0599280537414899E-6</v>
      </c>
      <c r="BU32" s="25">
        <v>0</v>
      </c>
      <c r="BV32" s="25">
        <v>-1.1569277231697401E-7</v>
      </c>
      <c r="BW32" s="25">
        <v>-1.2202581871668399E-6</v>
      </c>
      <c r="BX32" s="25">
        <v>1.95061906596981E-6</v>
      </c>
      <c r="BY32" s="25">
        <v>-3.1414819080736998E-6</v>
      </c>
      <c r="BZ32" s="25">
        <v>1.5054374331789101E-6</v>
      </c>
      <c r="CA32" s="25">
        <v>0</v>
      </c>
      <c r="CB32" s="25">
        <v>0</v>
      </c>
      <c r="CC32" s="25">
        <v>-4.3437206703135203E-9</v>
      </c>
      <c r="CD32" s="25">
        <v>-2.02629340104805E-7</v>
      </c>
      <c r="CE32" s="25">
        <v>2.06631554750866E-7</v>
      </c>
      <c r="CF32" s="25">
        <v>-2.01524869294154E-7</v>
      </c>
      <c r="CG32" s="25">
        <v>-7.8170428170158194E-8</v>
      </c>
      <c r="CH32" s="25">
        <v>1.29227337332399E-7</v>
      </c>
      <c r="CI32" s="25">
        <v>-2.90897687966529E-8</v>
      </c>
      <c r="CJ32" s="25">
        <v>-1.2662645468079801E-7</v>
      </c>
      <c r="CK32" s="25">
        <v>-2.4967470036646599E-7</v>
      </c>
      <c r="CL32" s="25">
        <v>6.9939063832815399E-8</v>
      </c>
      <c r="CM32" s="25">
        <v>3.4080912575188203E-7</v>
      </c>
      <c r="CN32" s="25">
        <v>-3.7773405090766299E-7</v>
      </c>
      <c r="CO32" s="25">
        <v>-1.4098344137181699E-7</v>
      </c>
      <c r="CP32" s="25">
        <v>1.09435469266851E-7</v>
      </c>
      <c r="CQ32" s="25">
        <v>2.4199310431084102E-7</v>
      </c>
      <c r="CR32" s="25">
        <v>3.3927264629593299E-7</v>
      </c>
      <c r="CS32" s="25">
        <v>-5.3398058528730497E-7</v>
      </c>
      <c r="CT32" s="25">
        <v>5.86639295774397E-8</v>
      </c>
      <c r="CU32" s="25">
        <v>-9.16996863026351E-7</v>
      </c>
      <c r="CV32" s="25">
        <v>3.0645237153092699E-7</v>
      </c>
      <c r="CW32" s="25">
        <v>-1.92025365321933E-7</v>
      </c>
      <c r="CX32" s="25">
        <v>2.1969975404860299E-6</v>
      </c>
      <c r="CY32" s="25">
        <v>-1.7405775683214201E-6</v>
      </c>
      <c r="CZ32" s="25">
        <v>-1.2965464076635901E-6</v>
      </c>
      <c r="DA32" s="25">
        <v>-8.4055392778931803E-7</v>
      </c>
      <c r="DB32" s="25">
        <v>3.1612707636203301E-6</v>
      </c>
      <c r="DC32" s="25">
        <v>-2.85408445625397E-6</v>
      </c>
      <c r="DD32" s="25">
        <v>9.96769203103726E-6</v>
      </c>
      <c r="DE32" s="25">
        <v>-1.77681321175372E-6</v>
      </c>
      <c r="DF32" s="25">
        <v>-4.3973612134118498E-7</v>
      </c>
      <c r="DG32" s="25">
        <v>-5.3807664782171199E-6</v>
      </c>
      <c r="DH32" s="25">
        <v>-3.8507063955812398E-6</v>
      </c>
      <c r="DI32" s="25">
        <v>-5.43975749512971E-6</v>
      </c>
      <c r="DJ32" s="25">
        <v>9.5533445784510503E-7</v>
      </c>
      <c r="DK32" s="25">
        <v>1.3398168865990599E-6</v>
      </c>
      <c r="DL32" s="25">
        <v>-4.5379250043816399E-6</v>
      </c>
      <c r="DM32" s="25">
        <v>3.5428297208064402E-6</v>
      </c>
      <c r="DN32" s="25">
        <v>-6.5138085977305504E-7</v>
      </c>
      <c r="DO32" s="25">
        <v>2.52699042225273E-6</v>
      </c>
      <c r="DP32" s="25">
        <v>3.3786497015160302E-6</v>
      </c>
      <c r="DQ32" s="25">
        <v>4.8490825585179398E-6</v>
      </c>
      <c r="DR32" s="25">
        <v>1.3243355426405801E-5</v>
      </c>
      <c r="DS32" s="25">
        <v>3.7853565427984199E-6</v>
      </c>
      <c r="DT32" s="25">
        <v>-1.06075509377089E-5</v>
      </c>
      <c r="DU32" s="25">
        <v>1.89273909924688E-6</v>
      </c>
      <c r="DV32" s="25">
        <v>-7.2249226913262003E-7</v>
      </c>
      <c r="DW32" s="27">
        <v>-8.6843966698980293E-6</v>
      </c>
    </row>
    <row r="33" spans="2:127" x14ac:dyDescent="0.25">
      <c r="B33" s="13"/>
      <c r="C33" s="12"/>
      <c r="D33" s="12"/>
      <c r="E33" s="50"/>
      <c r="G33" s="206"/>
      <c r="H33" s="7" t="s">
        <v>22</v>
      </c>
      <c r="I33" s="22">
        <f>IF(OR($C$30&gt;160,$C$31&gt;100),1,0)</f>
        <v>0</v>
      </c>
      <c r="J33" s="23">
        <v>0.65316993548708702</v>
      </c>
      <c r="P33" s="7" t="str">
        <f t="shared" si="2"/>
        <v>X</v>
      </c>
      <c r="Q33" s="7" t="str">
        <f t="shared" si="3"/>
        <v>X</v>
      </c>
      <c r="R33" s="7" t="str">
        <v>BP4</v>
      </c>
      <c r="S33" s="128" t="s">
        <v>22</v>
      </c>
      <c r="T33" s="25">
        <v>2.6702729033274998E-5</v>
      </c>
      <c r="U33" s="25">
        <v>-3.61719566026732E-6</v>
      </c>
      <c r="V33" s="25">
        <v>1.3999871395154301E-5</v>
      </c>
      <c r="W33" s="25">
        <v>-1.30970180354272E-5</v>
      </c>
      <c r="X33" s="25">
        <v>-6.1118303849104001E-6</v>
      </c>
      <c r="Y33" s="24">
        <v>6.8434760068191499E-4</v>
      </c>
      <c r="Z33" s="24">
        <v>-4.21454381780504E-4</v>
      </c>
      <c r="AA33" s="25">
        <v>2.0954687799395102E-5</v>
      </c>
      <c r="AB33" s="25">
        <v>-5.8467443284396197E-5</v>
      </c>
      <c r="AC33" s="25">
        <v>-3.1023166797022501E-5</v>
      </c>
      <c r="AD33" s="25">
        <v>-2.7577040720023901E-5</v>
      </c>
      <c r="AE33" s="25">
        <v>-1.4875211789814199E-5</v>
      </c>
      <c r="AF33" s="24">
        <v>-1.47009841941528E-4</v>
      </c>
      <c r="AG33" s="24">
        <v>2.7500495403150801E-2</v>
      </c>
      <c r="AH33" s="25">
        <v>-1.92086770704094E-6</v>
      </c>
      <c r="AI33" s="25">
        <v>-8.5941320547395101E-5</v>
      </c>
      <c r="AJ33" s="25">
        <v>-1.5376097439023799E-5</v>
      </c>
      <c r="AK33" s="25">
        <v>-3.2931366244153203E-5</v>
      </c>
      <c r="AL33" s="25">
        <v>-5.00658556036023E-5</v>
      </c>
      <c r="AM33" s="25">
        <v>5.0292963293560898E-5</v>
      </c>
      <c r="AN33" s="25">
        <v>1.59245269787591E-6</v>
      </c>
      <c r="AO33" s="25">
        <v>-1.6611230261655999E-5</v>
      </c>
      <c r="AP33" s="24">
        <v>-5.4963914134868199E-4</v>
      </c>
      <c r="AQ33" s="25">
        <v>-3.2610698404742501E-5</v>
      </c>
      <c r="AR33" s="25">
        <v>0</v>
      </c>
      <c r="AS33" s="24">
        <v>2.10103620200852E-4</v>
      </c>
      <c r="AT33" s="25">
        <v>-4.3055424925089798E-5</v>
      </c>
      <c r="AU33" s="25">
        <v>0</v>
      </c>
      <c r="AV33" s="24">
        <v>9.2018847700982005E-4</v>
      </c>
      <c r="AW33" s="25">
        <v>0</v>
      </c>
      <c r="AX33" s="25">
        <v>3.9545513428204399E-5</v>
      </c>
      <c r="AY33" s="25">
        <v>-2.2832130488853502E-5</v>
      </c>
      <c r="AZ33" s="24">
        <v>2.7572393283455902E-4</v>
      </c>
      <c r="BA33" s="25">
        <v>3.59913467272277E-5</v>
      </c>
      <c r="BB33" s="25">
        <v>1.94056802110199E-5</v>
      </c>
      <c r="BC33" s="25">
        <v>-4.8757347632554401E-7</v>
      </c>
      <c r="BD33" s="24">
        <v>5.2203523370210401E-4</v>
      </c>
      <c r="BE33" s="24">
        <v>2.4960700939655601E-4</v>
      </c>
      <c r="BF33" s="25">
        <v>6.1522091743679993E-5</v>
      </c>
      <c r="BG33" s="25">
        <v>0</v>
      </c>
      <c r="BH33" s="24">
        <v>1.7554013825729799E-4</v>
      </c>
      <c r="BI33" s="25">
        <v>3.0129937783354999E-6</v>
      </c>
      <c r="BJ33" s="25">
        <v>1.3139143693236799E-5</v>
      </c>
      <c r="BK33" s="25">
        <v>3.3760387954575998E-5</v>
      </c>
      <c r="BL33" s="25">
        <v>-2.9500154421023301E-6</v>
      </c>
      <c r="BM33" s="25">
        <v>-4.1811242450540598E-5</v>
      </c>
      <c r="BN33" s="24">
        <v>-1.33103648895267E-4</v>
      </c>
      <c r="BO33" s="25">
        <v>3.7003958186436301E-5</v>
      </c>
      <c r="BP33" s="25">
        <v>1.3063484842976001E-5</v>
      </c>
      <c r="BQ33" s="25">
        <v>0</v>
      </c>
      <c r="BR33" s="24">
        <v>5.2952883172094302E-4</v>
      </c>
      <c r="BS33" s="24">
        <v>-1.4218776544045299E-4</v>
      </c>
      <c r="BT33" s="25">
        <v>2.62000160782303E-5</v>
      </c>
      <c r="BU33" s="25">
        <v>0</v>
      </c>
      <c r="BV33" s="25">
        <v>8.0948287996774105E-5</v>
      </c>
      <c r="BW33" s="25">
        <v>-3.7202571118263603E-5</v>
      </c>
      <c r="BX33" s="25">
        <v>8.3912230733149999E-5</v>
      </c>
      <c r="BY33" s="24">
        <v>-1.3303734025815701E-4</v>
      </c>
      <c r="BZ33" s="24">
        <v>-1.6879181888338699E-4</v>
      </c>
      <c r="CA33" s="25">
        <v>0</v>
      </c>
      <c r="CB33" s="25">
        <v>0</v>
      </c>
      <c r="CC33" s="25">
        <v>4.25029504428403E-7</v>
      </c>
      <c r="CD33" s="25">
        <v>-3.13463443033711E-6</v>
      </c>
      <c r="CE33" s="25">
        <v>8.3508861786043E-7</v>
      </c>
      <c r="CF33" s="25">
        <v>1.8085483464169699E-6</v>
      </c>
      <c r="CG33" s="25">
        <v>-3.5003925717716299E-6</v>
      </c>
      <c r="CH33" s="25">
        <v>-3.1115362176042701E-6</v>
      </c>
      <c r="CI33" s="25">
        <v>5.0404174639114697E-6</v>
      </c>
      <c r="CJ33" s="25">
        <v>8.1297444280896297E-7</v>
      </c>
      <c r="CK33" s="25">
        <v>-3.16752230477579E-7</v>
      </c>
      <c r="CL33" s="25">
        <v>6.2164826684593603E-6</v>
      </c>
      <c r="CM33" s="24">
        <v>-3.5054053854211801E-4</v>
      </c>
      <c r="CN33" s="25">
        <v>-1.09705707026909E-5</v>
      </c>
      <c r="CO33" s="25">
        <v>-5.6278697287032104E-6</v>
      </c>
      <c r="CP33" s="25">
        <v>-3.8778653905732497E-6</v>
      </c>
      <c r="CQ33" s="25">
        <v>-6.73935051787894E-6</v>
      </c>
      <c r="CR33" s="25">
        <v>-1.32120284494151E-6</v>
      </c>
      <c r="CS33" s="25">
        <v>-1.18497135856016E-5</v>
      </c>
      <c r="CT33" s="25">
        <v>4.3226211628482198E-8</v>
      </c>
      <c r="CU33" s="25">
        <v>3.6686737529980401E-5</v>
      </c>
      <c r="CV33" s="25">
        <v>-3.3840643064195098E-6</v>
      </c>
      <c r="CW33" s="25">
        <v>-1.02845090192803E-5</v>
      </c>
      <c r="CX33" s="25">
        <v>-1.4343666794007001E-5</v>
      </c>
      <c r="CY33" s="25">
        <v>6.9071941922719404E-5</v>
      </c>
      <c r="CZ33" s="25">
        <v>4.6864415445470101E-6</v>
      </c>
      <c r="DA33" s="25">
        <v>7.6722472641078403E-6</v>
      </c>
      <c r="DB33" s="25">
        <v>2.4117063068498699E-5</v>
      </c>
      <c r="DC33" s="25">
        <v>-1.8572056681958499E-5</v>
      </c>
      <c r="DD33" s="24">
        <v>-1.3385517514578901E-4</v>
      </c>
      <c r="DE33" s="25">
        <v>-2.3334742123283E-5</v>
      </c>
      <c r="DF33" s="25">
        <v>9.5482896200415899E-5</v>
      </c>
      <c r="DG33" s="25">
        <v>4.8921944422762503E-5</v>
      </c>
      <c r="DH33" s="25">
        <v>2.7123812325609401E-5</v>
      </c>
      <c r="DI33" s="25">
        <v>-5.4476055818188401E-5</v>
      </c>
      <c r="DJ33" s="25">
        <v>2.29791608797784E-5</v>
      </c>
      <c r="DK33" s="25">
        <v>7.7340678719435799E-5</v>
      </c>
      <c r="DL33" s="25">
        <v>2.1388778331491501E-6</v>
      </c>
      <c r="DM33" s="25">
        <v>-7.1878969912482894E-5</v>
      </c>
      <c r="DN33" s="25">
        <v>8.7984005454031395E-5</v>
      </c>
      <c r="DO33" s="25">
        <v>3.8199596102768802E-5</v>
      </c>
      <c r="DP33" s="25">
        <v>4.8782969636134102E-5</v>
      </c>
      <c r="DQ33" s="25">
        <v>3.3259851485993802E-5</v>
      </c>
      <c r="DR33" s="25">
        <v>7.4268125117924106E-5</v>
      </c>
      <c r="DS33" s="25">
        <v>5.2929581769351302E-5</v>
      </c>
      <c r="DT33" s="25">
        <v>-2.66194023900126E-5</v>
      </c>
      <c r="DU33" s="24">
        <v>1.14557611045129E-4</v>
      </c>
      <c r="DV33" s="24">
        <v>1.09999317876969E-4</v>
      </c>
      <c r="DW33" s="27">
        <v>-7.4822682822656296E-5</v>
      </c>
    </row>
    <row r="34" spans="2:127" x14ac:dyDescent="0.25">
      <c r="B34" s="13" t="s">
        <v>69</v>
      </c>
      <c r="C34" s="1">
        <f>INDEX(Input_Cases!$B:$C,MATCH('D2T Female Homo'!$B34,Input_Cases!$B:$B,0),2)</f>
        <v>0</v>
      </c>
      <c r="D34" s="12"/>
      <c r="E34" s="50"/>
      <c r="G34" s="220" t="s">
        <v>294</v>
      </c>
      <c r="H34" s="7" t="s">
        <v>24</v>
      </c>
      <c r="I34" s="22">
        <f>IF(OR($C$34=1,$C$35=1),1,0)</f>
        <v>0</v>
      </c>
      <c r="J34" s="23">
        <v>7.1262749045156698E-2</v>
      </c>
      <c r="P34" s="7" t="str">
        <f t="shared" si="2"/>
        <v>X</v>
      </c>
      <c r="Q34" s="7" t="str">
        <f t="shared" si="3"/>
        <v>X</v>
      </c>
      <c r="R34" s="7" t="str">
        <v>SmokerEver</v>
      </c>
      <c r="S34" s="128" t="s">
        <v>24</v>
      </c>
      <c r="T34" s="25">
        <v>1.1648884352230199E-6</v>
      </c>
      <c r="U34" s="25">
        <v>-2.8593889884940099E-6</v>
      </c>
      <c r="V34" s="25">
        <v>2.0661043494850001E-7</v>
      </c>
      <c r="W34" s="25">
        <v>-4.7123161958669897E-7</v>
      </c>
      <c r="X34" s="25">
        <v>-2.4437284357630698E-7</v>
      </c>
      <c r="Y34" s="25">
        <v>4.4577556939301999E-5</v>
      </c>
      <c r="Z34" s="25">
        <v>1.0537982621602E-5</v>
      </c>
      <c r="AA34" s="25">
        <v>-3.40496692855394E-6</v>
      </c>
      <c r="AB34" s="25">
        <v>-1.2080728578763299E-6</v>
      </c>
      <c r="AC34" s="25">
        <v>-1.4212123360188E-6</v>
      </c>
      <c r="AD34" s="25">
        <v>-1.9805954842988599E-7</v>
      </c>
      <c r="AE34" s="25">
        <v>2.2255052800470101E-6</v>
      </c>
      <c r="AF34" s="25">
        <v>1.08489520821505E-6</v>
      </c>
      <c r="AG34" s="25">
        <v>-1.9208677070401002E-6</v>
      </c>
      <c r="AH34" s="24">
        <v>2.3645302255099801E-4</v>
      </c>
      <c r="AI34" s="25">
        <v>-9.0079062610997403E-5</v>
      </c>
      <c r="AJ34" s="25">
        <v>2.38927283307761E-6</v>
      </c>
      <c r="AK34" s="25">
        <v>4.65086648912993E-7</v>
      </c>
      <c r="AL34" s="25">
        <v>3.0235334308693801E-6</v>
      </c>
      <c r="AM34" s="25">
        <v>-9.1863818646540004E-7</v>
      </c>
      <c r="AN34" s="25">
        <v>2.0258097162121498E-6</v>
      </c>
      <c r="AO34" s="25">
        <v>1.4681408477485999E-6</v>
      </c>
      <c r="AP34" s="25">
        <v>-1.7889446499859201E-6</v>
      </c>
      <c r="AQ34" s="25">
        <v>2.45555184112253E-6</v>
      </c>
      <c r="AR34" s="25">
        <v>0</v>
      </c>
      <c r="AS34" s="25">
        <v>3.12076745752576E-5</v>
      </c>
      <c r="AT34" s="25">
        <v>1.01605891020267E-5</v>
      </c>
      <c r="AU34" s="25">
        <v>0</v>
      </c>
      <c r="AV34" s="25">
        <v>-1.8508042768326102E-5</v>
      </c>
      <c r="AW34" s="25">
        <v>0</v>
      </c>
      <c r="AX34" s="25">
        <v>4.5978965873096702E-6</v>
      </c>
      <c r="AY34" s="25">
        <v>8.1502731117798904E-7</v>
      </c>
      <c r="AZ34" s="25">
        <v>9.6180773185790397E-6</v>
      </c>
      <c r="BA34" s="25">
        <v>-8.9347986930360495E-6</v>
      </c>
      <c r="BB34" s="25">
        <v>-7.5551570436389799E-6</v>
      </c>
      <c r="BC34" s="25">
        <v>-2.7930823971064801E-6</v>
      </c>
      <c r="BD34" s="25">
        <v>3.2375994935514899E-6</v>
      </c>
      <c r="BE34" s="24">
        <v>2.3279806046277201E-4</v>
      </c>
      <c r="BF34" s="25">
        <v>-2.09489416002594E-6</v>
      </c>
      <c r="BG34" s="25">
        <v>0</v>
      </c>
      <c r="BH34" s="25">
        <v>-3.0350097725725498E-6</v>
      </c>
      <c r="BI34" s="25">
        <v>-3.9374978053393497E-6</v>
      </c>
      <c r="BJ34" s="25">
        <v>2.6584066888294701E-6</v>
      </c>
      <c r="BK34" s="25">
        <v>5.2714203420493502E-6</v>
      </c>
      <c r="BL34" s="25">
        <v>-2.03380869790319E-6</v>
      </c>
      <c r="BM34" s="25">
        <v>-8.6846202428552604E-7</v>
      </c>
      <c r="BN34" s="25">
        <v>-1.80623896571938E-6</v>
      </c>
      <c r="BO34" s="25">
        <v>1.0613793087902E-6</v>
      </c>
      <c r="BP34" s="25">
        <v>2.7897297732070302E-5</v>
      </c>
      <c r="BQ34" s="25">
        <v>0</v>
      </c>
      <c r="BR34" s="25">
        <v>-6.0004854139440603E-5</v>
      </c>
      <c r="BS34" s="25">
        <v>-3.3033404290352397E-5</v>
      </c>
      <c r="BT34" s="25">
        <v>-6.30905351379854E-6</v>
      </c>
      <c r="BU34" s="25">
        <v>0</v>
      </c>
      <c r="BV34" s="25">
        <v>-2.0208989527198399E-6</v>
      </c>
      <c r="BW34" s="25">
        <v>-2.08904591498258E-6</v>
      </c>
      <c r="BX34" s="25">
        <v>1.60062934888219E-6</v>
      </c>
      <c r="BY34" s="25">
        <v>-4.6398228285802204E-6</v>
      </c>
      <c r="BZ34" s="25">
        <v>2.1971367711983499E-6</v>
      </c>
      <c r="CA34" s="25">
        <v>0</v>
      </c>
      <c r="CB34" s="25">
        <v>0</v>
      </c>
      <c r="CC34" s="25">
        <v>-2.39751760323337E-8</v>
      </c>
      <c r="CD34" s="25">
        <v>-3.7849020437649799E-7</v>
      </c>
      <c r="CE34" s="25">
        <v>7.2667368688593101E-8</v>
      </c>
      <c r="CF34" s="25">
        <v>3.5253568603789602E-7</v>
      </c>
      <c r="CG34" s="25">
        <v>-2.0449161890668202E-6</v>
      </c>
      <c r="CH34" s="25">
        <v>6.0216162405951095E-8</v>
      </c>
      <c r="CI34" s="25">
        <v>-1.9716893855628301E-7</v>
      </c>
      <c r="CJ34" s="25">
        <v>-3.3279586546081599E-7</v>
      </c>
      <c r="CK34" s="25">
        <v>5.8589201309486599E-8</v>
      </c>
      <c r="CL34" s="25">
        <v>1.8936486511355499E-8</v>
      </c>
      <c r="CM34" s="25">
        <v>3.8455182133920099E-8</v>
      </c>
      <c r="CN34" s="25">
        <v>-4.8407103994548902E-7</v>
      </c>
      <c r="CO34" s="25">
        <v>-2.2301698025101199E-8</v>
      </c>
      <c r="CP34" s="25">
        <v>-7.4292726784863205E-8</v>
      </c>
      <c r="CQ34" s="25">
        <v>7.7806369699263403E-7</v>
      </c>
      <c r="CR34" s="25">
        <v>-2.51392504015007E-7</v>
      </c>
      <c r="CS34" s="25">
        <v>5.1018047369485702E-7</v>
      </c>
      <c r="CT34" s="25">
        <v>-1.8626221953854699E-7</v>
      </c>
      <c r="CU34" s="25">
        <v>-5.2297940707941198E-6</v>
      </c>
      <c r="CV34" s="25">
        <v>-1.8637888482321201E-7</v>
      </c>
      <c r="CW34" s="25">
        <v>-3.5096208523623098E-7</v>
      </c>
      <c r="CX34" s="25">
        <v>1.2006836628687901E-6</v>
      </c>
      <c r="CY34" s="25">
        <v>-7.3669354166708995E-7</v>
      </c>
      <c r="CZ34" s="25">
        <v>-5.5366713051883698E-7</v>
      </c>
      <c r="DA34" s="25">
        <v>3.6544598078001E-6</v>
      </c>
      <c r="DB34" s="25">
        <v>-3.03637310367199E-6</v>
      </c>
      <c r="DC34" s="25">
        <v>-2.29032568004169E-7</v>
      </c>
      <c r="DD34" s="25">
        <v>-4.4520198976365499E-6</v>
      </c>
      <c r="DE34" s="25">
        <v>-3.6387381252706199E-6</v>
      </c>
      <c r="DF34" s="25">
        <v>1.47137509919217E-6</v>
      </c>
      <c r="DG34" s="24">
        <v>-2.10079313563326E-4</v>
      </c>
      <c r="DH34" s="25">
        <v>-1.61628584622971E-6</v>
      </c>
      <c r="DI34" s="25">
        <v>1.25714791700985E-6</v>
      </c>
      <c r="DJ34" s="25">
        <v>-7.7991190187099997E-7</v>
      </c>
      <c r="DK34" s="25">
        <v>6.0151107974602399E-7</v>
      </c>
      <c r="DL34" s="25">
        <v>-3.0250758543747798E-6</v>
      </c>
      <c r="DM34" s="25">
        <v>-4.0956623689980804E-6</v>
      </c>
      <c r="DN34" s="25">
        <v>-5.0751560282468405E-7</v>
      </c>
      <c r="DO34" s="25">
        <v>2.3070512874860901E-6</v>
      </c>
      <c r="DP34" s="25">
        <v>-3.7632928648467098E-6</v>
      </c>
      <c r="DQ34" s="25">
        <v>1.0125022554371801E-5</v>
      </c>
      <c r="DR34" s="25">
        <v>3.5830168949814201E-6</v>
      </c>
      <c r="DS34" s="25">
        <v>-2.1103635194893501E-6</v>
      </c>
      <c r="DT34" s="25">
        <v>5.1682363051384998E-6</v>
      </c>
      <c r="DU34" s="25">
        <v>-4.37996952730519E-7</v>
      </c>
      <c r="DV34" s="25">
        <v>4.68461346384766E-6</v>
      </c>
      <c r="DW34" s="27">
        <v>-3.3419706853110701E-6</v>
      </c>
    </row>
    <row r="35" spans="2:127" x14ac:dyDescent="0.25">
      <c r="B35" s="13" t="s">
        <v>70</v>
      </c>
      <c r="C35" s="1">
        <f>INDEX(Input_Cases!$B:$C,MATCH('D2T Female Homo'!$B35,Input_Cases!$B:$B,0),2)</f>
        <v>0</v>
      </c>
      <c r="D35" s="12"/>
      <c r="E35" s="50"/>
      <c r="G35" s="222"/>
      <c r="H35" s="7" t="s">
        <v>26</v>
      </c>
      <c r="I35" s="22">
        <f>IF($C$35=1,1,0)</f>
        <v>0</v>
      </c>
      <c r="J35" s="23">
        <v>0.40929278332900598</v>
      </c>
      <c r="P35" s="7" t="str">
        <f t="shared" si="2"/>
        <v>X</v>
      </c>
      <c r="Q35" s="7" t="str">
        <f t="shared" si="3"/>
        <v>X</v>
      </c>
      <c r="R35" s="7" t="str">
        <v>SmokerCurrent</v>
      </c>
      <c r="S35" s="128" t="s">
        <v>26</v>
      </c>
      <c r="T35" s="25">
        <v>2.7957541219748802E-6</v>
      </c>
      <c r="U35" s="25">
        <v>7.53105796327638E-8</v>
      </c>
      <c r="V35" s="25">
        <v>-5.5739187651722004E-6</v>
      </c>
      <c r="W35" s="25">
        <v>-5.5975005649092502E-6</v>
      </c>
      <c r="X35" s="25">
        <v>-9.5191533117269203E-6</v>
      </c>
      <c r="Y35" s="25">
        <v>-9.3750710599441799E-5</v>
      </c>
      <c r="Z35" s="25">
        <v>6.4687980609118794E-5</v>
      </c>
      <c r="AA35" s="25">
        <v>8.07537716180809E-6</v>
      </c>
      <c r="AB35" s="25">
        <v>9.0551907230708006E-6</v>
      </c>
      <c r="AC35" s="25">
        <v>1.03705137436592E-5</v>
      </c>
      <c r="AD35" s="25">
        <v>-1.50513209912962E-6</v>
      </c>
      <c r="AE35" s="25">
        <v>3.7777181696579502E-6</v>
      </c>
      <c r="AF35" s="25">
        <v>-3.6425107024977101E-6</v>
      </c>
      <c r="AG35" s="25">
        <v>-8.5941320547396998E-5</v>
      </c>
      <c r="AH35" s="25">
        <v>-9.0079062610997702E-5</v>
      </c>
      <c r="AI35" s="24">
        <v>4.80680033300824E-4</v>
      </c>
      <c r="AJ35" s="25">
        <v>-4.7704138146437997E-6</v>
      </c>
      <c r="AK35" s="25">
        <v>5.1062553270544801E-7</v>
      </c>
      <c r="AL35" s="25">
        <v>-1.8766637612135199E-5</v>
      </c>
      <c r="AM35" s="25">
        <v>2.3177952060188599E-6</v>
      </c>
      <c r="AN35" s="25">
        <v>-2.38034212571439E-8</v>
      </c>
      <c r="AO35" s="25">
        <v>3.1466103615379598E-6</v>
      </c>
      <c r="AP35" s="25">
        <v>-4.7989271296510299E-5</v>
      </c>
      <c r="AQ35" s="25">
        <v>9.8486860990698704E-7</v>
      </c>
      <c r="AR35" s="25">
        <v>0</v>
      </c>
      <c r="AS35" s="25">
        <v>3.2311914393714998E-5</v>
      </c>
      <c r="AT35" s="24">
        <v>-2.9532376194859998E-4</v>
      </c>
      <c r="AU35" s="25">
        <v>0</v>
      </c>
      <c r="AV35" s="24">
        <v>-1.66723180406233E-4</v>
      </c>
      <c r="AW35" s="25">
        <v>0</v>
      </c>
      <c r="AX35" s="25">
        <v>-7.50102094542647E-7</v>
      </c>
      <c r="AY35" s="25">
        <v>1.1451319511451701E-5</v>
      </c>
      <c r="AZ35" s="25">
        <v>6.5004111650811104E-5</v>
      </c>
      <c r="BA35" s="25">
        <v>1.6672547533754398E-5</v>
      </c>
      <c r="BB35" s="25">
        <v>2.7659901764683298E-6</v>
      </c>
      <c r="BC35" s="25">
        <v>1.68963340580228E-6</v>
      </c>
      <c r="BD35" s="25">
        <v>1.3652228097529501E-5</v>
      </c>
      <c r="BE35" s="24">
        <v>-2.1787681840821301E-4</v>
      </c>
      <c r="BF35" s="25">
        <v>9.3968397147880797E-6</v>
      </c>
      <c r="BG35" s="25">
        <v>0</v>
      </c>
      <c r="BH35" s="25">
        <v>3.6186641720404099E-5</v>
      </c>
      <c r="BI35" s="25">
        <v>-1.1923330327968599E-5</v>
      </c>
      <c r="BJ35" s="25">
        <v>1.34180840795227E-5</v>
      </c>
      <c r="BK35" s="25">
        <v>8.8983794671477399E-7</v>
      </c>
      <c r="BL35" s="25">
        <v>2.0197732425302598E-6</v>
      </c>
      <c r="BM35" s="25">
        <v>5.2880682509704198E-5</v>
      </c>
      <c r="BN35" s="25">
        <v>1.8112830358654E-5</v>
      </c>
      <c r="BO35" s="25">
        <v>5.1469184105938204E-6</v>
      </c>
      <c r="BP35" s="25">
        <v>-2.6970411932592201E-5</v>
      </c>
      <c r="BQ35" s="25">
        <v>0</v>
      </c>
      <c r="BR35" s="25">
        <v>2.7652110633551401E-5</v>
      </c>
      <c r="BS35" s="25">
        <v>-8.8741781364757696E-5</v>
      </c>
      <c r="BT35" s="25">
        <v>2.8039322536277399E-6</v>
      </c>
      <c r="BU35" s="25">
        <v>0</v>
      </c>
      <c r="BV35" s="25">
        <v>1.8856391406308101E-5</v>
      </c>
      <c r="BW35" s="25">
        <v>5.0467561225575099E-6</v>
      </c>
      <c r="BX35" s="25">
        <v>-9.3694929286573996E-6</v>
      </c>
      <c r="BY35" s="25">
        <v>1.90494465139261E-6</v>
      </c>
      <c r="BZ35" s="25">
        <v>-8.8340461953673002E-6</v>
      </c>
      <c r="CA35" s="25">
        <v>0</v>
      </c>
      <c r="CB35" s="25">
        <v>0</v>
      </c>
      <c r="CC35" s="25">
        <v>-1.5696697598740801E-8</v>
      </c>
      <c r="CD35" s="25">
        <v>-2.9476050811233199E-7</v>
      </c>
      <c r="CE35" s="25">
        <v>-5.9875677391049699E-7</v>
      </c>
      <c r="CF35" s="25">
        <v>1.0023285874013301E-6</v>
      </c>
      <c r="CG35" s="25">
        <v>2.6945146704241101E-6</v>
      </c>
      <c r="CH35" s="25">
        <v>-2.9420488201432402E-7</v>
      </c>
      <c r="CI35" s="25">
        <v>-6.0506218784257796E-7</v>
      </c>
      <c r="CJ35" s="25">
        <v>3.5059736295215499E-6</v>
      </c>
      <c r="CK35" s="25">
        <v>8.6261697658817006E-8</v>
      </c>
      <c r="CL35" s="25">
        <v>6.0494918333981504E-7</v>
      </c>
      <c r="CM35" s="25">
        <v>1.0356034597151E-6</v>
      </c>
      <c r="CN35" s="25">
        <v>9.0814884812312004E-7</v>
      </c>
      <c r="CO35" s="25">
        <v>-8.3231091209207295E-7</v>
      </c>
      <c r="CP35" s="25">
        <v>-8.4759383519698399E-7</v>
      </c>
      <c r="CQ35" s="25">
        <v>-3.5759153388994699E-7</v>
      </c>
      <c r="CR35" s="25">
        <v>5.1949687249105903E-7</v>
      </c>
      <c r="CS35" s="25">
        <v>2.3701234399983799E-6</v>
      </c>
      <c r="CT35" s="25">
        <v>-3.7626362305876002E-7</v>
      </c>
      <c r="CU35" s="25">
        <v>5.7780812894426399E-6</v>
      </c>
      <c r="CV35" s="25">
        <v>-6.5552647738319403E-7</v>
      </c>
      <c r="CW35" s="25">
        <v>2.07018745414559E-7</v>
      </c>
      <c r="CX35" s="25">
        <v>-1.7836086404282799E-6</v>
      </c>
      <c r="CY35" s="25">
        <v>-9.5195106934046808E-6</v>
      </c>
      <c r="CZ35" s="25">
        <v>7.8753794214147798E-7</v>
      </c>
      <c r="DA35" s="25">
        <v>-2.2057800681495299E-6</v>
      </c>
      <c r="DB35" s="25">
        <v>3.4383992173525199E-6</v>
      </c>
      <c r="DC35" s="25">
        <v>8.6834787436419498E-7</v>
      </c>
      <c r="DD35" s="25">
        <v>1.0336040327453801E-6</v>
      </c>
      <c r="DE35" s="25">
        <v>-2.2013162647180499E-6</v>
      </c>
      <c r="DF35" s="25">
        <v>-4.7518195406618598E-7</v>
      </c>
      <c r="DG35" s="25">
        <v>-3.5130853897781297E-5</v>
      </c>
      <c r="DH35" s="25">
        <v>-2.15822034005523E-6</v>
      </c>
      <c r="DI35" s="25">
        <v>-9.0591279965045705E-6</v>
      </c>
      <c r="DJ35" s="25">
        <v>5.3079213794482001E-6</v>
      </c>
      <c r="DK35" s="25">
        <v>5.1682733691974699E-5</v>
      </c>
      <c r="DL35" s="25">
        <v>2.6792248856599102E-7</v>
      </c>
      <c r="DM35" s="25">
        <v>6.7737692278003201E-7</v>
      </c>
      <c r="DN35" s="25">
        <v>6.3965576213336998E-6</v>
      </c>
      <c r="DO35" s="25">
        <v>-5.8673712326875203E-6</v>
      </c>
      <c r="DP35" s="25">
        <v>2.8841265675415801E-6</v>
      </c>
      <c r="DQ35" s="25">
        <v>9.1807855906755993E-6</v>
      </c>
      <c r="DR35" s="25">
        <v>7.6484157072686998E-6</v>
      </c>
      <c r="DS35" s="25">
        <v>1.8733764513076999E-6</v>
      </c>
      <c r="DT35" s="25">
        <v>2.0036334848681802E-5</v>
      </c>
      <c r="DU35" s="25">
        <v>1.29003496946346E-6</v>
      </c>
      <c r="DV35" s="25">
        <v>-2.9839211075557501E-6</v>
      </c>
      <c r="DW35" s="27">
        <v>-7.4702243863071996E-6</v>
      </c>
    </row>
    <row r="36" spans="2:127" x14ac:dyDescent="0.25">
      <c r="B36" s="13" t="s">
        <v>71</v>
      </c>
      <c r="C36" s="1">
        <f>INDEX(Input_Cases!$B:$C,MATCH('D2T Female Homo'!$B36,Input_Cases!$B:$B,0),2)</f>
        <v>5</v>
      </c>
      <c r="D36" s="12"/>
      <c r="E36" s="50"/>
      <c r="G36" s="220" t="s">
        <v>297</v>
      </c>
      <c r="H36" s="7" t="s">
        <v>28</v>
      </c>
      <c r="I36" s="22">
        <f>IF($C$36&gt;5,1,0)</f>
        <v>0</v>
      </c>
      <c r="J36" s="23">
        <v>8.7354586028015602E-2</v>
      </c>
      <c r="P36" s="7" t="str">
        <f t="shared" si="2"/>
        <v>X</v>
      </c>
      <c r="Q36" s="7" t="str">
        <f t="shared" si="3"/>
        <v>X</v>
      </c>
      <c r="R36" s="7" t="str">
        <v>Cl1</v>
      </c>
      <c r="S36" s="128" t="s">
        <v>28</v>
      </c>
      <c r="T36" s="25">
        <v>-3.0181541303214799E-7</v>
      </c>
      <c r="U36" s="25">
        <v>7.1570638422353703E-7</v>
      </c>
      <c r="V36" s="25">
        <v>-2.9651786566390801E-6</v>
      </c>
      <c r="W36" s="25">
        <v>4.2347964952156201E-6</v>
      </c>
      <c r="X36" s="25">
        <v>4.0258868169501002E-6</v>
      </c>
      <c r="Y36" s="25">
        <v>6.8434294409918403E-5</v>
      </c>
      <c r="Z36" s="25">
        <v>-1.04946473567551E-5</v>
      </c>
      <c r="AA36" s="25">
        <v>2.3783639919824099E-6</v>
      </c>
      <c r="AB36" s="25">
        <v>-6.6738249708438996E-9</v>
      </c>
      <c r="AC36" s="25">
        <v>3.1448755016623299E-6</v>
      </c>
      <c r="AD36" s="25">
        <v>3.6533284634061898E-6</v>
      </c>
      <c r="AE36" s="25">
        <v>-5.4284770765784101E-6</v>
      </c>
      <c r="AF36" s="25">
        <v>-6.4357610602507303E-6</v>
      </c>
      <c r="AG36" s="25">
        <v>-1.53760974390251E-5</v>
      </c>
      <c r="AH36" s="25">
        <v>2.3892728330776401E-6</v>
      </c>
      <c r="AI36" s="25">
        <v>-4.7704138146440504E-6</v>
      </c>
      <c r="AJ36" s="24">
        <v>2.3951512067694699E-4</v>
      </c>
      <c r="AK36" s="24">
        <v>-1.8017352029506999E-4</v>
      </c>
      <c r="AL36" s="25">
        <v>2.3171353513925801E-6</v>
      </c>
      <c r="AM36" s="25">
        <v>5.5163017581879903E-6</v>
      </c>
      <c r="AN36" s="25">
        <v>1.8509539227669501E-6</v>
      </c>
      <c r="AO36" s="25">
        <v>-5.0693043301465199E-6</v>
      </c>
      <c r="AP36" s="25">
        <v>-3.2856561124663097E-5</v>
      </c>
      <c r="AQ36" s="25">
        <v>1.0858511514206399E-6</v>
      </c>
      <c r="AR36" s="25">
        <v>0</v>
      </c>
      <c r="AS36" s="25">
        <v>7.7733746113519501E-6</v>
      </c>
      <c r="AT36" s="25">
        <v>-3.7122267388422399E-5</v>
      </c>
      <c r="AU36" s="25">
        <v>0</v>
      </c>
      <c r="AV36" s="25">
        <v>-7.0090031395966598E-5</v>
      </c>
      <c r="AW36" s="25">
        <v>0</v>
      </c>
      <c r="AX36" s="25">
        <v>7.3751257951065301E-7</v>
      </c>
      <c r="AY36" s="25">
        <v>-5.90175214097064E-7</v>
      </c>
      <c r="AZ36" s="25">
        <v>-1.3573407679999501E-5</v>
      </c>
      <c r="BA36" s="25">
        <v>-1.8597043731954099E-6</v>
      </c>
      <c r="BB36" s="25">
        <v>-1.9965241985455101E-5</v>
      </c>
      <c r="BC36" s="25">
        <v>3.8961413364205602E-6</v>
      </c>
      <c r="BD36" s="25">
        <v>-3.0519899009032801E-6</v>
      </c>
      <c r="BE36" s="25">
        <v>2.3941896156394399E-5</v>
      </c>
      <c r="BF36" s="25">
        <v>-3.52804490083548E-6</v>
      </c>
      <c r="BG36" s="25">
        <v>0</v>
      </c>
      <c r="BH36" s="25">
        <v>1.09770501677869E-5</v>
      </c>
      <c r="BI36" s="25">
        <v>-3.7925115590980299E-6</v>
      </c>
      <c r="BJ36" s="25">
        <v>-1.66535345410983E-6</v>
      </c>
      <c r="BK36" s="25">
        <v>-6.10444303052905E-6</v>
      </c>
      <c r="BL36" s="25">
        <v>1.74698571788734E-6</v>
      </c>
      <c r="BM36" s="25">
        <v>9.3679498033020706E-6</v>
      </c>
      <c r="BN36" s="25">
        <v>1.60229502229885E-5</v>
      </c>
      <c r="BO36" s="25">
        <v>-3.63711622838121E-6</v>
      </c>
      <c r="BP36" s="25">
        <v>1.29840740337896E-5</v>
      </c>
      <c r="BQ36" s="25">
        <v>0</v>
      </c>
      <c r="BR36" s="25">
        <v>-5.6591456167629699E-5</v>
      </c>
      <c r="BS36" s="25">
        <v>1.1057817457472401E-5</v>
      </c>
      <c r="BT36" s="25">
        <v>-6.3052159875038398E-7</v>
      </c>
      <c r="BU36" s="25">
        <v>0</v>
      </c>
      <c r="BV36" s="25">
        <v>7.4822842615965398E-6</v>
      </c>
      <c r="BW36" s="25">
        <v>-8.8694820100939505E-6</v>
      </c>
      <c r="BX36" s="25">
        <v>4.72960103724249E-5</v>
      </c>
      <c r="BY36" s="25">
        <v>8.5953063734306398E-6</v>
      </c>
      <c r="BZ36" s="25">
        <v>7.8079185525845296E-6</v>
      </c>
      <c r="CA36" s="25">
        <v>0</v>
      </c>
      <c r="CB36" s="25">
        <v>0</v>
      </c>
      <c r="CC36" s="25">
        <v>-1.7275972598267401E-8</v>
      </c>
      <c r="CD36" s="25">
        <v>-1.12635831093536E-8</v>
      </c>
      <c r="CE36" s="25">
        <v>-1.2621190021337199E-7</v>
      </c>
      <c r="CF36" s="25">
        <v>-6.1841773750369894E-8</v>
      </c>
      <c r="CG36" s="25">
        <v>-3.3453641890899003E-7</v>
      </c>
      <c r="CH36" s="25">
        <v>-1.68241610033352E-7</v>
      </c>
      <c r="CI36" s="25">
        <v>1.2301272711511599E-7</v>
      </c>
      <c r="CJ36" s="25">
        <v>6.0044687871340398E-7</v>
      </c>
      <c r="CK36" s="25">
        <v>2.6484634534789202E-7</v>
      </c>
      <c r="CL36" s="25">
        <v>2.8291989537682498E-7</v>
      </c>
      <c r="CM36" s="25">
        <v>6.7705154831248699E-8</v>
      </c>
      <c r="CN36" s="25">
        <v>-1.03705454919685E-6</v>
      </c>
      <c r="CO36" s="25">
        <v>-1.62421087730663E-7</v>
      </c>
      <c r="CP36" s="25">
        <v>1.94201939112811E-7</v>
      </c>
      <c r="CQ36" s="25">
        <v>7.25558891927706E-7</v>
      </c>
      <c r="CR36" s="25">
        <v>6.5528651369542505E-7</v>
      </c>
      <c r="CS36" s="25">
        <v>8.7860196492747002E-7</v>
      </c>
      <c r="CT36" s="25">
        <v>2.1303070123131699E-7</v>
      </c>
      <c r="CU36" s="25">
        <v>7.3453518190679903E-6</v>
      </c>
      <c r="CV36" s="25">
        <v>-2.7935767494502901E-7</v>
      </c>
      <c r="CW36" s="25">
        <v>1.04315611373994E-7</v>
      </c>
      <c r="CX36" s="25">
        <v>-2.16697253654502E-6</v>
      </c>
      <c r="CY36" s="25">
        <v>-5.2985733811526195E-7</v>
      </c>
      <c r="CZ36" s="25">
        <v>3.0622060821066401E-6</v>
      </c>
      <c r="DA36" s="25">
        <v>7.5929434138565803E-6</v>
      </c>
      <c r="DB36" s="25">
        <v>1.9751925492216102E-6</v>
      </c>
      <c r="DC36" s="25">
        <v>-2.8478286651943502E-6</v>
      </c>
      <c r="DD36" s="25">
        <v>-2.0946946881035602E-6</v>
      </c>
      <c r="DE36" s="25">
        <v>-3.8911807933625498E-6</v>
      </c>
      <c r="DF36" s="25">
        <v>4.02567970411931E-6</v>
      </c>
      <c r="DG36" s="25">
        <v>-1.13118116805651E-6</v>
      </c>
      <c r="DH36" s="25">
        <v>-3.11075282823485E-6</v>
      </c>
      <c r="DI36" s="24">
        <v>-1.7091494096098199E-4</v>
      </c>
      <c r="DJ36" s="25">
        <v>6.3299506966940995E-7</v>
      </c>
      <c r="DK36" s="25">
        <v>1.6161032412764001E-5</v>
      </c>
      <c r="DL36" s="25">
        <v>-1.5447275644964799E-6</v>
      </c>
      <c r="DM36" s="25">
        <v>4.0065237039442301E-7</v>
      </c>
      <c r="DN36" s="25">
        <v>-9.9741573400345403E-6</v>
      </c>
      <c r="DO36" s="25">
        <v>2.11672603611751E-7</v>
      </c>
      <c r="DP36" s="25">
        <v>-4.4669003631853699E-6</v>
      </c>
      <c r="DQ36" s="25">
        <v>-8.1991332117884601E-6</v>
      </c>
      <c r="DR36" s="25">
        <v>1.7902799156093699E-5</v>
      </c>
      <c r="DS36" s="25">
        <v>-3.1063177945415202E-6</v>
      </c>
      <c r="DT36" s="25">
        <v>-7.8644036778331002E-6</v>
      </c>
      <c r="DU36" s="25">
        <v>-4.1099120172361902E-6</v>
      </c>
      <c r="DV36" s="25">
        <v>-5.5501779008019498E-8</v>
      </c>
      <c r="DW36" s="27">
        <v>5.1388185946494E-6</v>
      </c>
    </row>
    <row r="37" spans="2:127" x14ac:dyDescent="0.25">
      <c r="B37" s="13"/>
      <c r="D37" s="12"/>
      <c r="E37" s="50"/>
      <c r="G37" s="221"/>
      <c r="H37" s="7" t="s">
        <v>30</v>
      </c>
      <c r="I37" s="22">
        <f>IF($C$36&gt;6.5,1,0)</f>
        <v>0</v>
      </c>
      <c r="J37" s="23">
        <v>7.6779350015377099E-2</v>
      </c>
      <c r="P37" s="7" t="str">
        <f t="shared" si="2"/>
        <v>X</v>
      </c>
      <c r="Q37" s="7" t="str">
        <f t="shared" si="3"/>
        <v>X</v>
      </c>
      <c r="R37" s="7" t="str">
        <v>Cl2</v>
      </c>
      <c r="S37" s="128" t="s">
        <v>30</v>
      </c>
      <c r="T37" s="25">
        <v>-4.7842432305032305E-7</v>
      </c>
      <c r="U37" s="25">
        <v>-1.5733150866572299E-7</v>
      </c>
      <c r="V37" s="25">
        <v>2.0044395043281998E-6</v>
      </c>
      <c r="W37" s="25">
        <v>-6.7505235427362902E-6</v>
      </c>
      <c r="X37" s="25">
        <v>5.4369693677902497E-6</v>
      </c>
      <c r="Y37" s="25">
        <v>-4.8018054691413697E-5</v>
      </c>
      <c r="Z37" s="25">
        <v>-3.02035781572041E-5</v>
      </c>
      <c r="AA37" s="25">
        <v>1.7863684131207399E-6</v>
      </c>
      <c r="AB37" s="25">
        <v>-2.7087105980080598E-7</v>
      </c>
      <c r="AC37" s="25">
        <v>6.4271898914151401E-6</v>
      </c>
      <c r="AD37" s="25">
        <v>6.2159404005093896E-6</v>
      </c>
      <c r="AE37" s="25">
        <v>1.0251477761766299E-6</v>
      </c>
      <c r="AF37" s="25">
        <v>-1.11323807042788E-6</v>
      </c>
      <c r="AG37" s="25">
        <v>-3.2931366244145099E-5</v>
      </c>
      <c r="AH37" s="25">
        <v>4.6508664891178502E-7</v>
      </c>
      <c r="AI37" s="25">
        <v>5.1062553270733901E-7</v>
      </c>
      <c r="AJ37" s="24">
        <v>-1.8017352029506999E-4</v>
      </c>
      <c r="AK37" s="24">
        <v>9.32782845349589E-4</v>
      </c>
      <c r="AL37" s="24">
        <v>-7.4244584957337595E-4</v>
      </c>
      <c r="AM37" s="25">
        <v>-6.1884732098334904E-6</v>
      </c>
      <c r="AN37" s="25">
        <v>3.0382939267731001E-6</v>
      </c>
      <c r="AO37" s="25">
        <v>1.08434370446401E-6</v>
      </c>
      <c r="AP37" s="25">
        <v>-4.8506672097208399E-5</v>
      </c>
      <c r="AQ37" s="25">
        <v>5.6563705564875798E-7</v>
      </c>
      <c r="AR37" s="25">
        <v>0</v>
      </c>
      <c r="AS37" s="25">
        <v>-1.32295589088515E-6</v>
      </c>
      <c r="AT37" s="25">
        <v>-2.6915189741189498E-5</v>
      </c>
      <c r="AU37" s="25">
        <v>0</v>
      </c>
      <c r="AV37" s="25">
        <v>7.3347003238953201E-5</v>
      </c>
      <c r="AW37" s="25">
        <v>0</v>
      </c>
      <c r="AX37" s="25">
        <v>-7.2006190873021299E-8</v>
      </c>
      <c r="AY37" s="25">
        <v>2.9390237933949998E-6</v>
      </c>
      <c r="AZ37" s="25">
        <v>8.0437142882943001E-5</v>
      </c>
      <c r="BA37" s="25">
        <v>-3.9426337758060801E-6</v>
      </c>
      <c r="BB37" s="25">
        <v>2.9124391888696401E-5</v>
      </c>
      <c r="BC37" s="25">
        <v>-1.3549751701761499E-6</v>
      </c>
      <c r="BD37" s="25">
        <v>-5.3329757462876402E-5</v>
      </c>
      <c r="BE37" s="25">
        <v>-4.2806160424490203E-5</v>
      </c>
      <c r="BF37" s="25">
        <v>-1.0885307053633701E-5</v>
      </c>
      <c r="BG37" s="25">
        <v>0</v>
      </c>
      <c r="BH37" s="25">
        <v>-2.4563108112006399E-5</v>
      </c>
      <c r="BI37" s="25">
        <v>8.2010257978084603E-7</v>
      </c>
      <c r="BJ37" s="25">
        <v>-4.8158137958362704E-6</v>
      </c>
      <c r="BK37" s="25">
        <v>1.22810002469612E-5</v>
      </c>
      <c r="BL37" s="25">
        <v>-1.6864278067956701E-6</v>
      </c>
      <c r="BM37" s="25">
        <v>-5.2740922146911204E-6</v>
      </c>
      <c r="BN37" s="25">
        <v>-9.19938696360858E-7</v>
      </c>
      <c r="BO37" s="25">
        <v>-4.4888228760883503E-6</v>
      </c>
      <c r="BP37" s="25">
        <v>-3.6710892888590201E-6</v>
      </c>
      <c r="BQ37" s="25">
        <v>0</v>
      </c>
      <c r="BR37" s="24">
        <v>-1.2949848022135701E-4</v>
      </c>
      <c r="BS37" s="25">
        <v>-3.8556390355239096E-6</v>
      </c>
      <c r="BT37" s="25">
        <v>-1.6158502976769799E-6</v>
      </c>
      <c r="BU37" s="25">
        <v>0</v>
      </c>
      <c r="BV37" s="25">
        <v>-3.3284812083555501E-6</v>
      </c>
      <c r="BW37" s="25">
        <v>3.8680638770281702E-6</v>
      </c>
      <c r="BX37" s="25">
        <v>2.7981848087993201E-6</v>
      </c>
      <c r="BY37" s="25">
        <v>2.1456925128162901E-5</v>
      </c>
      <c r="BZ37" s="25">
        <v>-1.24760295836327E-5</v>
      </c>
      <c r="CA37" s="25">
        <v>0</v>
      </c>
      <c r="CB37" s="25">
        <v>0</v>
      </c>
      <c r="CC37" s="25">
        <v>-1.31522268847735E-8</v>
      </c>
      <c r="CD37" s="25">
        <v>1.72599369004291E-7</v>
      </c>
      <c r="CE37" s="25">
        <v>1.2371297846289399E-7</v>
      </c>
      <c r="CF37" s="25">
        <v>4.9577578745464102E-8</v>
      </c>
      <c r="CG37" s="25">
        <v>6.3024349369814004E-7</v>
      </c>
      <c r="CH37" s="25">
        <v>3.4518247104763299E-7</v>
      </c>
      <c r="CI37" s="25">
        <v>3.6788305141952699E-7</v>
      </c>
      <c r="CJ37" s="25">
        <v>1.09778363097606E-7</v>
      </c>
      <c r="CK37" s="25">
        <v>-3.5779977914304198E-7</v>
      </c>
      <c r="CL37" s="25">
        <v>4.4013611081080899E-7</v>
      </c>
      <c r="CM37" s="25">
        <v>3.5859652044291101E-7</v>
      </c>
      <c r="CN37" s="25">
        <v>9.5580592675975099E-7</v>
      </c>
      <c r="CO37" s="25">
        <v>5.5535977375359101E-7</v>
      </c>
      <c r="CP37" s="25">
        <v>-9.0531355513829102E-7</v>
      </c>
      <c r="CQ37" s="25">
        <v>1.78287098435641E-6</v>
      </c>
      <c r="CR37" s="25">
        <v>6.67275419838234E-7</v>
      </c>
      <c r="CS37" s="25">
        <v>-5.57763194238862E-7</v>
      </c>
      <c r="CT37" s="25">
        <v>-2.0138607196431799E-7</v>
      </c>
      <c r="CU37" s="25">
        <v>-6.3698356763472799E-6</v>
      </c>
      <c r="CV37" s="25">
        <v>-3.5947555690208603E-7</v>
      </c>
      <c r="CW37" s="25">
        <v>1.0091787402991801E-6</v>
      </c>
      <c r="CX37" s="25">
        <v>4.0353228772517704E-6</v>
      </c>
      <c r="CY37" s="25">
        <v>-3.9453194460137702E-7</v>
      </c>
      <c r="CZ37" s="25">
        <v>5.4544576228325299E-6</v>
      </c>
      <c r="DA37" s="25">
        <v>-3.7830628349137799E-6</v>
      </c>
      <c r="DB37" s="25">
        <v>-7.4808783356386998E-6</v>
      </c>
      <c r="DC37" s="25">
        <v>-1.8082776929662301E-6</v>
      </c>
      <c r="DD37" s="25">
        <v>-9.9489285069377997E-6</v>
      </c>
      <c r="DE37" s="25">
        <v>-3.6203463079027201E-6</v>
      </c>
      <c r="DF37" s="25">
        <v>-4.0088005520669098E-7</v>
      </c>
      <c r="DG37" s="25">
        <v>-7.6979610560204199E-7</v>
      </c>
      <c r="DH37" s="25">
        <v>4.7529259641134003E-8</v>
      </c>
      <c r="DI37" s="25">
        <v>-6.6152372905510696E-5</v>
      </c>
      <c r="DJ37" s="25">
        <v>2.79440956297592E-7</v>
      </c>
      <c r="DK37" s="25">
        <v>3.5126767836388399E-6</v>
      </c>
      <c r="DL37" s="25">
        <v>3.3703291005925002E-7</v>
      </c>
      <c r="DM37" s="25">
        <v>-5.4652908138739301E-6</v>
      </c>
      <c r="DN37" s="25">
        <v>9.0329889451617602E-6</v>
      </c>
      <c r="DO37" s="25">
        <v>-1.00611964641748E-6</v>
      </c>
      <c r="DP37" s="25">
        <v>-4.4955975335647499E-6</v>
      </c>
      <c r="DQ37" s="25">
        <v>2.0458212805189401E-5</v>
      </c>
      <c r="DR37" s="25">
        <v>-3.5730982658114898E-5</v>
      </c>
      <c r="DS37" s="25">
        <v>-4.2709428805162604E-6</v>
      </c>
      <c r="DT37" s="25">
        <v>4.7456471092524603E-6</v>
      </c>
      <c r="DU37" s="25">
        <v>2.3232501278695501E-5</v>
      </c>
      <c r="DV37" s="25">
        <v>6.8907890901999499E-7</v>
      </c>
      <c r="DW37" s="27">
        <v>-9.0270145257630507E-6</v>
      </c>
    </row>
    <row r="38" spans="2:127" x14ac:dyDescent="0.25">
      <c r="B38" s="49"/>
      <c r="D38" s="12"/>
      <c r="E38" s="50"/>
      <c r="G38" s="222"/>
      <c r="H38" s="7" t="s">
        <v>32</v>
      </c>
      <c r="I38" s="22">
        <f>IF($C$36&gt;7.8,1,0)</f>
        <v>0</v>
      </c>
      <c r="J38" s="23">
        <v>0.123328649271089</v>
      </c>
      <c r="P38" s="7" t="str">
        <f t="shared" si="2"/>
        <v>X</v>
      </c>
      <c r="Q38" s="7" t="str">
        <f t="shared" si="3"/>
        <v>X</v>
      </c>
      <c r="R38" s="7" t="str">
        <v>Cl3</v>
      </c>
      <c r="S38" s="128" t="s">
        <v>32</v>
      </c>
      <c r="T38" s="25">
        <v>4.2318011225306702E-7</v>
      </c>
      <c r="U38" s="25">
        <v>1.16574161676314E-5</v>
      </c>
      <c r="V38" s="25">
        <v>-2.89473921233937E-6</v>
      </c>
      <c r="W38" s="25">
        <v>-3.2617973867621902E-6</v>
      </c>
      <c r="X38" s="25">
        <v>-3.2242985328021601E-6</v>
      </c>
      <c r="Y38" s="24">
        <v>1.02394121762036E-4</v>
      </c>
      <c r="Z38" s="25">
        <v>5.28709944083981E-5</v>
      </c>
      <c r="AA38" s="25">
        <v>-7.3803718017941402E-6</v>
      </c>
      <c r="AB38" s="25">
        <v>9.6426396159592301E-6</v>
      </c>
      <c r="AC38" s="25">
        <v>-2.3842392719965098E-5</v>
      </c>
      <c r="AD38" s="25">
        <v>3.1115273667202098E-6</v>
      </c>
      <c r="AE38" s="25">
        <v>4.3167385227151002E-6</v>
      </c>
      <c r="AF38" s="25">
        <v>4.3466440901092203E-6</v>
      </c>
      <c r="AG38" s="25">
        <v>-5.0065855603634203E-5</v>
      </c>
      <c r="AH38" s="25">
        <v>3.0235334308697401E-6</v>
      </c>
      <c r="AI38" s="25">
        <v>-1.8766637612134799E-5</v>
      </c>
      <c r="AJ38" s="25">
        <v>2.3171353513939201E-6</v>
      </c>
      <c r="AK38" s="24">
        <v>-7.4244584957338104E-4</v>
      </c>
      <c r="AL38" s="24">
        <v>3.4329303329594801E-3</v>
      </c>
      <c r="AM38" s="25">
        <v>-3.6969047607329101E-7</v>
      </c>
      <c r="AN38" s="25">
        <v>-7.2436258322098796E-6</v>
      </c>
      <c r="AO38" s="25">
        <v>-2.8852922234323502E-6</v>
      </c>
      <c r="AP38" s="24">
        <v>-2.2411378818084699E-4</v>
      </c>
      <c r="AQ38" s="25">
        <v>-4.0744342704031499E-6</v>
      </c>
      <c r="AR38" s="25">
        <v>0</v>
      </c>
      <c r="AS38" s="25">
        <v>-3.34952273837383E-5</v>
      </c>
      <c r="AT38" s="25">
        <v>-7.8890019826949895E-5</v>
      </c>
      <c r="AU38" s="25">
        <v>0</v>
      </c>
      <c r="AV38" s="24">
        <v>2.7129866079215402E-4</v>
      </c>
      <c r="AW38" s="25">
        <v>0</v>
      </c>
      <c r="AX38" s="25">
        <v>-1.5332223458241299E-5</v>
      </c>
      <c r="AY38" s="25">
        <v>-4.3545946238526296E-6</v>
      </c>
      <c r="AZ38" s="24">
        <v>-1.7244396668836601E-4</v>
      </c>
      <c r="BA38" s="25">
        <v>-3.3492021951194E-6</v>
      </c>
      <c r="BB38" s="25">
        <v>-7.1043426811961198E-5</v>
      </c>
      <c r="BC38" s="25">
        <v>-8.4483775553439304E-6</v>
      </c>
      <c r="BD38" s="24">
        <v>1.2350653172416801E-4</v>
      </c>
      <c r="BE38" s="25">
        <v>-7.1972415667298305E-5</v>
      </c>
      <c r="BF38" s="25">
        <v>2.5318636310952599E-5</v>
      </c>
      <c r="BG38" s="25">
        <v>0</v>
      </c>
      <c r="BH38" s="25">
        <v>6.8049002596654905E-5</v>
      </c>
      <c r="BI38" s="25">
        <v>-1.65254847986496E-6</v>
      </c>
      <c r="BJ38" s="25">
        <v>1.0044185075012799E-5</v>
      </c>
      <c r="BK38" s="25">
        <v>1.11564982196977E-5</v>
      </c>
      <c r="BL38" s="25">
        <v>3.4455871316406399E-6</v>
      </c>
      <c r="BM38" s="25">
        <v>-1.4076796881650201E-5</v>
      </c>
      <c r="BN38" s="25">
        <v>-2.1541764065846501E-5</v>
      </c>
      <c r="BO38" s="25">
        <v>1.6540961265189399E-6</v>
      </c>
      <c r="BP38" s="25">
        <v>2.2034759049611499E-6</v>
      </c>
      <c r="BQ38" s="25">
        <v>0</v>
      </c>
      <c r="BR38" s="24">
        <v>-1.0360107219912201E-4</v>
      </c>
      <c r="BS38" s="25">
        <v>-9.9669992685659202E-5</v>
      </c>
      <c r="BT38" s="25">
        <v>-7.9790196054193804E-6</v>
      </c>
      <c r="BU38" s="25">
        <v>0</v>
      </c>
      <c r="BV38" s="25">
        <v>-1.0407470852973401E-5</v>
      </c>
      <c r="BW38" s="25">
        <v>7.9768792438512995E-6</v>
      </c>
      <c r="BX38" s="25">
        <v>8.1941403442118292E-6</v>
      </c>
      <c r="BY38" s="25">
        <v>4.3287791291260401E-5</v>
      </c>
      <c r="BZ38" s="25">
        <v>2.1800951921997799E-5</v>
      </c>
      <c r="CA38" s="25">
        <v>0</v>
      </c>
      <c r="CB38" s="25">
        <v>0</v>
      </c>
      <c r="CC38" s="25">
        <v>3.78304461964412E-8</v>
      </c>
      <c r="CD38" s="25">
        <v>4.3891657087023102E-7</v>
      </c>
      <c r="CE38" s="25">
        <v>2.3969454624427898E-7</v>
      </c>
      <c r="CF38" s="25">
        <v>1.2418810271114799E-6</v>
      </c>
      <c r="CG38" s="25">
        <v>8.7143248791026802E-7</v>
      </c>
      <c r="CH38" s="25">
        <v>-9.6961609111586207E-7</v>
      </c>
      <c r="CI38" s="25">
        <v>-6.4440734611164497E-7</v>
      </c>
      <c r="CJ38" s="25">
        <v>1.62478221194047E-6</v>
      </c>
      <c r="CK38" s="25">
        <v>7.67965243377519E-7</v>
      </c>
      <c r="CL38" s="25">
        <v>2.6243702751724501E-6</v>
      </c>
      <c r="CM38" s="25">
        <v>4.7523624887068201E-7</v>
      </c>
      <c r="CN38" s="25">
        <v>-1.1981030414386201E-6</v>
      </c>
      <c r="CO38" s="25">
        <v>-1.9066504301658999E-6</v>
      </c>
      <c r="CP38" s="25">
        <v>2.13987311893804E-6</v>
      </c>
      <c r="CQ38" s="25">
        <v>1.7246885990402701E-6</v>
      </c>
      <c r="CR38" s="25">
        <v>1.0671468287215401E-6</v>
      </c>
      <c r="CS38" s="25">
        <v>-5.1749017460374003E-6</v>
      </c>
      <c r="CT38" s="25">
        <v>7.9454510836163004E-7</v>
      </c>
      <c r="CU38" s="25">
        <v>-1.1978371577407701E-5</v>
      </c>
      <c r="CV38" s="25">
        <v>3.2483727228516298E-6</v>
      </c>
      <c r="CW38" s="25">
        <v>1.4958436543558901E-6</v>
      </c>
      <c r="CX38" s="25">
        <v>-1.4403375301293001E-5</v>
      </c>
      <c r="CY38" s="25">
        <v>5.4826498028861996E-6</v>
      </c>
      <c r="CZ38" s="25">
        <v>5.3769075889056003E-6</v>
      </c>
      <c r="DA38" s="25">
        <v>1.9892072959644899E-5</v>
      </c>
      <c r="DB38" s="25">
        <v>1.8204795136023E-6</v>
      </c>
      <c r="DC38" s="25">
        <v>2.9161520354444698E-6</v>
      </c>
      <c r="DD38" s="25">
        <v>-1.5452635957136101E-5</v>
      </c>
      <c r="DE38" s="25">
        <v>-5.5952760348023898E-6</v>
      </c>
      <c r="DF38" s="25">
        <v>-1.11606816298788E-5</v>
      </c>
      <c r="DG38" s="25">
        <v>1.5203482000364099E-6</v>
      </c>
      <c r="DH38" s="25">
        <v>1.1577563775984801E-5</v>
      </c>
      <c r="DI38" s="25">
        <v>-8.1376558058389201E-5</v>
      </c>
      <c r="DJ38" s="25">
        <v>-4.9741207676221E-6</v>
      </c>
      <c r="DK38" s="25">
        <v>-1.8165932348924702E-5</v>
      </c>
      <c r="DL38" s="25">
        <v>7.5221961761485504E-6</v>
      </c>
      <c r="DM38" s="25">
        <v>-6.37255959946947E-6</v>
      </c>
      <c r="DN38" s="25">
        <v>-1.04309450081748E-5</v>
      </c>
      <c r="DO38" s="25">
        <v>-7.5373865093001801E-6</v>
      </c>
      <c r="DP38" s="25">
        <v>-1.38942186864171E-5</v>
      </c>
      <c r="DQ38" s="25">
        <v>-4.8549944077310399E-5</v>
      </c>
      <c r="DR38" s="25">
        <v>1.9868233411357699E-5</v>
      </c>
      <c r="DS38" s="25">
        <v>-1.08515166568051E-6</v>
      </c>
      <c r="DT38" s="25">
        <v>-1.9551430267354799E-5</v>
      </c>
      <c r="DU38" s="25">
        <v>-2.6275283561533099E-5</v>
      </c>
      <c r="DV38" s="25">
        <v>1.35685937764802E-5</v>
      </c>
      <c r="DW38" s="27">
        <v>-7.4203305784257E-5</v>
      </c>
    </row>
    <row r="39" spans="2:127" x14ac:dyDescent="0.25">
      <c r="B39" s="13" t="s">
        <v>268</v>
      </c>
      <c r="C39" s="1" t="str">
        <f>INDEX(Input_Cases!$B:$C,MATCH('D2T Female Homo'!$B39,Input_Cases!$B:$B,0),2)</f>
        <v/>
      </c>
      <c r="D39" s="12"/>
      <c r="E39" s="50"/>
      <c r="G39" s="204" t="s">
        <v>321</v>
      </c>
      <c r="H39" s="7" t="s">
        <v>137</v>
      </c>
      <c r="I39" s="22">
        <f>IF(C40&gt;5.7,1,0)</f>
        <v>1</v>
      </c>
      <c r="J39" s="23">
        <v>-0.43519172224109798</v>
      </c>
      <c r="P39" s="7" t="str">
        <f t="shared" si="2"/>
        <v>X</v>
      </c>
      <c r="Q39" s="7" t="str">
        <f t="shared" si="3"/>
        <v>X</v>
      </c>
      <c r="R39" s="7" t="str">
        <v>HbA1C1</v>
      </c>
      <c r="S39" s="128" t="s">
        <v>137</v>
      </c>
      <c r="T39" s="25">
        <v>6.4255561658425795E-7</v>
      </c>
      <c r="U39" s="25">
        <v>7.62325332520721E-8</v>
      </c>
      <c r="V39" s="25">
        <v>1.2644411758148E-6</v>
      </c>
      <c r="W39" s="25">
        <v>-5.9629409630925101E-6</v>
      </c>
      <c r="X39" s="25">
        <v>1.02619983497836E-6</v>
      </c>
      <c r="Y39" s="24">
        <v>4.3124136011659698E-4</v>
      </c>
      <c r="Z39" s="25">
        <v>9.3409062565554398E-6</v>
      </c>
      <c r="AA39" s="25">
        <v>-5.55537100586294E-7</v>
      </c>
      <c r="AB39" s="25">
        <v>-7.9751358726483601E-7</v>
      </c>
      <c r="AC39" s="25">
        <v>4.2576630544415904E-6</v>
      </c>
      <c r="AD39" s="25">
        <v>-6.4393988706645201E-7</v>
      </c>
      <c r="AE39" s="25">
        <v>-1.0159815259149999E-5</v>
      </c>
      <c r="AF39" s="25">
        <v>-4.8501220916178503E-7</v>
      </c>
      <c r="AG39" s="25">
        <v>5.02929632935668E-5</v>
      </c>
      <c r="AH39" s="25">
        <v>-9.18638186463764E-7</v>
      </c>
      <c r="AI39" s="25">
        <v>2.3177952060227901E-6</v>
      </c>
      <c r="AJ39" s="25">
        <v>5.5163017581872E-6</v>
      </c>
      <c r="AK39" s="25">
        <v>-6.1884732098358502E-6</v>
      </c>
      <c r="AL39" s="25">
        <v>-3.6969047607661202E-7</v>
      </c>
      <c r="AM39" s="24">
        <v>6.6921488778861997E-4</v>
      </c>
      <c r="AN39" s="24">
        <v>-1.3474829415106201E-4</v>
      </c>
      <c r="AO39" s="25">
        <v>8.4880300476966398E-6</v>
      </c>
      <c r="AP39" s="25">
        <v>-8.1499991386653299E-5</v>
      </c>
      <c r="AQ39" s="25">
        <v>2.6882036584715401E-5</v>
      </c>
      <c r="AR39" s="25">
        <v>0</v>
      </c>
      <c r="AS39" s="25">
        <v>-2.6655328467815699E-5</v>
      </c>
      <c r="AT39" s="25">
        <v>6.1454842398339898E-5</v>
      </c>
      <c r="AU39" s="25">
        <v>0</v>
      </c>
      <c r="AV39" s="25">
        <v>3.6507524725178802E-5</v>
      </c>
      <c r="AW39" s="25">
        <v>0</v>
      </c>
      <c r="AX39" s="25">
        <v>1.77228136958583E-5</v>
      </c>
      <c r="AY39" s="25">
        <v>6.0953162927425101E-6</v>
      </c>
      <c r="AZ39" s="25">
        <v>-8.6808301360458397E-5</v>
      </c>
      <c r="BA39" s="25">
        <v>-7.0645868046460499E-6</v>
      </c>
      <c r="BB39" s="25">
        <v>-1.5073358241171401E-5</v>
      </c>
      <c r="BC39" s="25">
        <v>-9.8462752369553693E-7</v>
      </c>
      <c r="BD39" s="25">
        <v>7.8523609457919495E-5</v>
      </c>
      <c r="BE39" s="25">
        <v>2.1415336945701501E-5</v>
      </c>
      <c r="BF39" s="25">
        <v>-1.13789486919029E-5</v>
      </c>
      <c r="BG39" s="25">
        <v>0</v>
      </c>
      <c r="BH39" s="25">
        <v>-1.7969513639928699E-5</v>
      </c>
      <c r="BI39" s="25">
        <v>-4.4897365638982399E-7</v>
      </c>
      <c r="BJ39" s="25">
        <v>1.1833943428951401E-5</v>
      </c>
      <c r="BK39" s="25">
        <v>1.82029938385834E-5</v>
      </c>
      <c r="BL39" s="25">
        <v>-3.4184811934779301E-6</v>
      </c>
      <c r="BM39" s="24">
        <v>3.7417441491502498E-4</v>
      </c>
      <c r="BN39" s="25">
        <v>-7.50006847416636E-7</v>
      </c>
      <c r="BO39" s="25">
        <v>1.7966542821121999E-6</v>
      </c>
      <c r="BP39" s="25">
        <v>-6.9817835392225201E-6</v>
      </c>
      <c r="BQ39" s="25">
        <v>0</v>
      </c>
      <c r="BR39" s="24">
        <v>-1.0001390362824599E-4</v>
      </c>
      <c r="BS39" s="25">
        <v>7.4033979332783801E-6</v>
      </c>
      <c r="BT39" s="25">
        <v>-1.79415252925368E-6</v>
      </c>
      <c r="BU39" s="25">
        <v>0</v>
      </c>
      <c r="BV39" s="25">
        <v>7.4716987519261003E-6</v>
      </c>
      <c r="BW39" s="25">
        <v>-3.4272703630621701E-6</v>
      </c>
      <c r="BX39" s="25">
        <v>1.8473396993372801E-5</v>
      </c>
      <c r="BY39" s="25">
        <v>1.8577031550253599E-5</v>
      </c>
      <c r="BZ39" s="25">
        <v>1.1487548548020601E-5</v>
      </c>
      <c r="CA39" s="25">
        <v>0</v>
      </c>
      <c r="CB39" s="25">
        <v>0</v>
      </c>
      <c r="CC39" s="25">
        <v>-5.1205053778271403E-8</v>
      </c>
      <c r="CD39" s="25">
        <v>3.5036130476220698E-7</v>
      </c>
      <c r="CE39" s="25">
        <v>-6.3518708207068396E-7</v>
      </c>
      <c r="CF39" s="25">
        <v>-1.54722739390231E-7</v>
      </c>
      <c r="CG39" s="25">
        <v>-3.5968162746708999E-7</v>
      </c>
      <c r="CH39" s="25">
        <v>2.6700594387624299E-7</v>
      </c>
      <c r="CI39" s="25">
        <v>-3.0487130604165901E-7</v>
      </c>
      <c r="CJ39" s="25">
        <v>-8.8061883497633699E-7</v>
      </c>
      <c r="CK39" s="25">
        <v>1.05224872489968E-7</v>
      </c>
      <c r="CL39" s="25">
        <v>1.1638907825534501E-6</v>
      </c>
      <c r="CM39" s="25">
        <v>-6.2887636262163E-7</v>
      </c>
      <c r="CN39" s="25">
        <v>-1.7252524973533999E-6</v>
      </c>
      <c r="CO39" s="25">
        <v>-7.3249436809542999E-7</v>
      </c>
      <c r="CP39" s="25">
        <v>1.1243088221013801E-6</v>
      </c>
      <c r="CQ39" s="25">
        <v>1.66219611995768E-6</v>
      </c>
      <c r="CR39" s="25">
        <v>-2.55022208635256E-5</v>
      </c>
      <c r="CS39" s="25">
        <v>-4.0389494617316E-7</v>
      </c>
      <c r="CT39" s="25">
        <v>5.7421727009026301E-9</v>
      </c>
      <c r="CU39" s="25">
        <v>-3.4235857240274901E-6</v>
      </c>
      <c r="CV39" s="25">
        <v>-4.8086561329929603E-7</v>
      </c>
      <c r="CW39" s="25">
        <v>3.3970251287339098E-7</v>
      </c>
      <c r="CX39" s="25">
        <v>-2.5696367026004501E-6</v>
      </c>
      <c r="CY39" s="25">
        <v>-3.9686816438907003E-6</v>
      </c>
      <c r="CZ39" s="25">
        <v>-2.8701652353663302E-6</v>
      </c>
      <c r="DA39" s="25">
        <v>3.9887609864647597E-6</v>
      </c>
      <c r="DB39" s="25">
        <v>7.4948275123253996E-7</v>
      </c>
      <c r="DC39" s="25">
        <v>6.5082754381846499E-6</v>
      </c>
      <c r="DD39" s="25">
        <v>-1.7782514814188499E-5</v>
      </c>
      <c r="DE39" s="25">
        <v>3.6703667628650501E-6</v>
      </c>
      <c r="DF39" s="25">
        <v>6.7823070250814598E-6</v>
      </c>
      <c r="DG39" s="25">
        <v>3.3744916419036502E-7</v>
      </c>
      <c r="DH39" s="25">
        <v>2.2968076936315999E-5</v>
      </c>
      <c r="DI39" s="25">
        <v>-7.4110081305551601E-6</v>
      </c>
      <c r="DJ39" s="25">
        <v>-2.7675609404953001E-6</v>
      </c>
      <c r="DK39" s="25">
        <v>1.84029322713162E-7</v>
      </c>
      <c r="DL39" s="25">
        <v>7.4754399385617898E-6</v>
      </c>
      <c r="DM39" s="24">
        <v>-3.9603547124654102E-4</v>
      </c>
      <c r="DN39" s="25">
        <v>-1.12193333140191E-5</v>
      </c>
      <c r="DO39" s="25">
        <v>-9.1029059443493698E-7</v>
      </c>
      <c r="DP39" s="25">
        <v>-2.0509112286732499E-6</v>
      </c>
      <c r="DQ39" s="25">
        <v>7.0415963495438102E-6</v>
      </c>
      <c r="DR39" s="25">
        <v>1.4275383968430999E-5</v>
      </c>
      <c r="DS39" s="24">
        <v>-3.7411381391019703E-4</v>
      </c>
      <c r="DT39" s="25">
        <v>-5.1284960284425097E-5</v>
      </c>
      <c r="DU39" s="25">
        <v>-5.9498840637541997E-6</v>
      </c>
      <c r="DV39" s="25">
        <v>2.4841897103665501E-5</v>
      </c>
      <c r="DW39" s="27">
        <v>-1.5631393540842299E-5</v>
      </c>
    </row>
    <row r="40" spans="2:127" x14ac:dyDescent="0.25">
      <c r="B40" s="13" t="s">
        <v>273</v>
      </c>
      <c r="C40" s="1">
        <f>INDEX(Input_Cases!$B:$C,MATCH('D2T Female Homo'!$B40,Input_Cases!$B:$B,0),2)</f>
        <v>7.0000000000000009</v>
      </c>
      <c r="D40" s="12"/>
      <c r="E40" s="50"/>
      <c r="G40" s="205"/>
      <c r="H40" s="7" t="s">
        <v>138</v>
      </c>
      <c r="I40" s="22">
        <f>IF(C40&gt;6.5,1,0)</f>
        <v>1</v>
      </c>
      <c r="J40" s="23">
        <v>-6.2063028432136303E-3</v>
      </c>
      <c r="P40" s="7" t="str">
        <f t="shared" si="2"/>
        <v>X</v>
      </c>
      <c r="Q40" s="7" t="str">
        <f t="shared" si="3"/>
        <v>X</v>
      </c>
      <c r="R40" s="7" t="str">
        <v>HbA1C2</v>
      </c>
      <c r="S40" s="128" t="s">
        <v>138</v>
      </c>
      <c r="T40" s="25">
        <v>3.7105265599381198E-7</v>
      </c>
      <c r="U40" s="25">
        <v>-4.8517955772451502E-6</v>
      </c>
      <c r="V40" s="25">
        <v>8.1063813153633806E-6</v>
      </c>
      <c r="W40" s="24">
        <v>1.4251994058626599E-4</v>
      </c>
      <c r="X40" s="25">
        <v>-1.9767999669700098E-6</v>
      </c>
      <c r="Y40" s="24">
        <v>-1.4211440217216399E-4</v>
      </c>
      <c r="Z40" s="25">
        <v>-7.3041849660842097E-6</v>
      </c>
      <c r="AA40" s="25">
        <v>-2.5034044870750199E-6</v>
      </c>
      <c r="AB40" s="25">
        <v>1.74264858649604E-6</v>
      </c>
      <c r="AC40" s="25">
        <v>-4.3156151257323196E-6</v>
      </c>
      <c r="AD40" s="25">
        <v>3.78369113458974E-6</v>
      </c>
      <c r="AE40" s="25">
        <v>-2.5807491472032801E-6</v>
      </c>
      <c r="AF40" s="25">
        <v>4.7827031538354598E-6</v>
      </c>
      <c r="AG40" s="25">
        <v>1.59245269784615E-6</v>
      </c>
      <c r="AH40" s="25">
        <v>2.02580971621363E-6</v>
      </c>
      <c r="AI40" s="25">
        <v>-2.3803421256656201E-8</v>
      </c>
      <c r="AJ40" s="25">
        <v>1.85095392276697E-6</v>
      </c>
      <c r="AK40" s="25">
        <v>3.0382939267753202E-6</v>
      </c>
      <c r="AL40" s="25">
        <v>-7.24362583221315E-6</v>
      </c>
      <c r="AM40" s="24">
        <v>-1.3474829415106E-4</v>
      </c>
      <c r="AN40" s="24">
        <v>4.0640980840925798E-4</v>
      </c>
      <c r="AO40" s="24">
        <v>-1.74579451069356E-4</v>
      </c>
      <c r="AP40" s="25">
        <v>6.7670371004854301E-5</v>
      </c>
      <c r="AQ40" s="25">
        <v>1.40152068474448E-6</v>
      </c>
      <c r="AR40" s="25">
        <v>0</v>
      </c>
      <c r="AS40" s="25">
        <v>2.07715635488389E-5</v>
      </c>
      <c r="AT40" s="25">
        <v>-2.46643063459816E-7</v>
      </c>
      <c r="AU40" s="25">
        <v>0</v>
      </c>
      <c r="AV40" s="25">
        <v>5.8194733837370298E-5</v>
      </c>
      <c r="AW40" s="25">
        <v>0</v>
      </c>
      <c r="AX40" s="25">
        <v>1.0073544083654E-7</v>
      </c>
      <c r="AY40" s="25">
        <v>3.4840195156315801E-6</v>
      </c>
      <c r="AZ40" s="25">
        <v>-2.5708191724183999E-5</v>
      </c>
      <c r="BA40" s="25">
        <v>-2.4212474085218898E-6</v>
      </c>
      <c r="BB40" s="25">
        <v>1.5286409092065201E-6</v>
      </c>
      <c r="BC40" s="25">
        <v>-2.10401758306845E-6</v>
      </c>
      <c r="BD40" s="25">
        <v>-4.0198381668347897E-5</v>
      </c>
      <c r="BE40" s="25">
        <v>-2.1011402630644898E-6</v>
      </c>
      <c r="BF40" s="25">
        <v>6.5804206331355197E-6</v>
      </c>
      <c r="BG40" s="25">
        <v>0</v>
      </c>
      <c r="BH40" s="25">
        <v>-1.1136450757647199E-5</v>
      </c>
      <c r="BI40" s="25">
        <v>5.0274511425467197E-6</v>
      </c>
      <c r="BJ40" s="25">
        <v>-4.6492293088603698E-6</v>
      </c>
      <c r="BK40" s="25">
        <v>-2.60727348031752E-6</v>
      </c>
      <c r="BL40" s="25">
        <v>-3.8153199210235199E-6</v>
      </c>
      <c r="BM40" s="25">
        <v>1.3807741043545799E-6</v>
      </c>
      <c r="BN40" s="25">
        <v>4.9913201157831702E-6</v>
      </c>
      <c r="BO40" s="25">
        <v>-3.3963593829228302E-6</v>
      </c>
      <c r="BP40" s="25">
        <v>2.0659814545281001E-6</v>
      </c>
      <c r="BQ40" s="25">
        <v>0</v>
      </c>
      <c r="BR40" s="25">
        <v>7.3598569168341297E-6</v>
      </c>
      <c r="BS40" s="25">
        <v>5.4266575946689301E-6</v>
      </c>
      <c r="BT40" s="25">
        <v>9.5642852527874996E-7</v>
      </c>
      <c r="BU40" s="25">
        <v>0</v>
      </c>
      <c r="BV40" s="25">
        <v>9.4669832288440396E-7</v>
      </c>
      <c r="BW40" s="25">
        <v>-1.7775662961168701E-6</v>
      </c>
      <c r="BX40" s="25">
        <v>6.9802503691593902E-6</v>
      </c>
      <c r="BY40" s="25">
        <v>1.4688039844712899E-5</v>
      </c>
      <c r="BZ40" s="25">
        <v>3.7872934087283801E-6</v>
      </c>
      <c r="CA40" s="25">
        <v>0</v>
      </c>
      <c r="CB40" s="25">
        <v>0</v>
      </c>
      <c r="CC40" s="25">
        <v>-1.99547620613903E-8</v>
      </c>
      <c r="CD40" s="25">
        <v>-2.5742466121341599E-7</v>
      </c>
      <c r="CE40" s="25">
        <v>-9.1389247585691302E-8</v>
      </c>
      <c r="CF40" s="25">
        <v>-4.8249782481218702E-8</v>
      </c>
      <c r="CG40" s="25">
        <v>4.71305643212111E-8</v>
      </c>
      <c r="CH40" s="25">
        <v>1.7971866070945299E-7</v>
      </c>
      <c r="CI40" s="25">
        <v>2.9012610671750901E-9</v>
      </c>
      <c r="CJ40" s="25">
        <v>2.2801424767573701E-7</v>
      </c>
      <c r="CK40" s="25">
        <v>1.6376451041455498E-8</v>
      </c>
      <c r="CL40" s="25">
        <v>-8.18589252124276E-7</v>
      </c>
      <c r="CM40" s="25">
        <v>-5.00131877357185E-8</v>
      </c>
      <c r="CN40" s="25">
        <v>1.53972272719396E-6</v>
      </c>
      <c r="CO40" s="25">
        <v>4.3303181731471899E-7</v>
      </c>
      <c r="CP40" s="25">
        <v>3.0727921387940997E-7</v>
      </c>
      <c r="CQ40" s="25">
        <v>5.4889892049135901E-8</v>
      </c>
      <c r="CR40" s="25">
        <v>-1.0699265671267601E-7</v>
      </c>
      <c r="CS40" s="25">
        <v>-8.1720868483232701E-7</v>
      </c>
      <c r="CT40" s="25">
        <v>-2.4828042164585202E-7</v>
      </c>
      <c r="CU40" s="25">
        <v>1.0418185877090899E-6</v>
      </c>
      <c r="CV40" s="25">
        <v>-5.6918303869924399E-7</v>
      </c>
      <c r="CW40" s="25">
        <v>2.1301675651799701E-7</v>
      </c>
      <c r="CX40" s="25">
        <v>-6.6688687911520998E-6</v>
      </c>
      <c r="CY40" s="25">
        <v>-9.0137812038362101E-7</v>
      </c>
      <c r="CZ40" s="25">
        <v>-8.5205434842410903E-7</v>
      </c>
      <c r="DA40" s="25">
        <v>4.77425184097283E-6</v>
      </c>
      <c r="DB40" s="25">
        <v>-1.9472085997417702E-6</v>
      </c>
      <c r="DC40" s="25">
        <v>-2.7417803302815599E-6</v>
      </c>
      <c r="DD40" s="25">
        <v>-2.67441457892551E-6</v>
      </c>
      <c r="DE40" s="25">
        <v>-6.8168330677542696E-6</v>
      </c>
      <c r="DF40" s="25">
        <v>-4.1469729972867999E-6</v>
      </c>
      <c r="DG40" s="25">
        <v>-5.6547214686686298E-6</v>
      </c>
      <c r="DH40" s="25">
        <v>3.6240832828998801E-6</v>
      </c>
      <c r="DI40" s="25">
        <v>6.9312897186773902E-6</v>
      </c>
      <c r="DJ40" s="25">
        <v>3.66735739560616E-6</v>
      </c>
      <c r="DK40" s="25">
        <v>1.01621940684284E-5</v>
      </c>
      <c r="DL40" s="24">
        <v>-2.3785998978774299E-4</v>
      </c>
      <c r="DM40" s="25">
        <v>7.7950268213823707E-6</v>
      </c>
      <c r="DN40" s="25">
        <v>1.6874419672938499E-6</v>
      </c>
      <c r="DO40" s="25">
        <v>3.1069881488373902E-6</v>
      </c>
      <c r="DP40" s="25">
        <v>8.3286443173699492E-6</v>
      </c>
      <c r="DQ40" s="25">
        <v>-1.19214022377731E-5</v>
      </c>
      <c r="DR40" s="25">
        <v>1.02553351485516E-5</v>
      </c>
      <c r="DS40" s="25">
        <v>2.8310490889059898E-5</v>
      </c>
      <c r="DT40" s="25">
        <v>-1.9263248006906002E-6</v>
      </c>
      <c r="DU40" s="25">
        <v>-6.1349358166805603E-6</v>
      </c>
      <c r="DV40" s="25">
        <v>9.9636326388790099E-6</v>
      </c>
      <c r="DW40" s="27">
        <v>5.4828763138309702E-6</v>
      </c>
    </row>
    <row r="41" spans="2:127" x14ac:dyDescent="0.25">
      <c r="B41" s="13"/>
      <c r="D41" s="12"/>
      <c r="E41" s="50"/>
      <c r="G41" s="205"/>
      <c r="H41" s="7" t="s">
        <v>139</v>
      </c>
      <c r="I41" s="22">
        <f>IF(C40&gt;7,1,0)</f>
        <v>0</v>
      </c>
      <c r="J41" s="23">
        <v>6.1121454229044997E-2</v>
      </c>
      <c r="P41" s="7" t="str">
        <f t="shared" si="2"/>
        <v>X</v>
      </c>
      <c r="Q41" s="7" t="str">
        <f t="shared" si="3"/>
        <v>X</v>
      </c>
      <c r="R41" s="7" t="str">
        <v>HbA1C3</v>
      </c>
      <c r="S41" s="128" t="s">
        <v>139</v>
      </c>
      <c r="T41" s="25">
        <v>3.6020644601048398E-7</v>
      </c>
      <c r="U41" s="25">
        <v>7.1488005251379799E-7</v>
      </c>
      <c r="V41" s="25">
        <v>-3.2281537278411099E-6</v>
      </c>
      <c r="W41" s="25">
        <v>1.36270409522123E-6</v>
      </c>
      <c r="X41" s="25">
        <v>3.93376910851717E-6</v>
      </c>
      <c r="Y41" s="25">
        <v>-3.30753133729436E-5</v>
      </c>
      <c r="Z41" s="25">
        <v>-1.9709085171191E-5</v>
      </c>
      <c r="AA41" s="25">
        <v>-2.2758645004868699E-6</v>
      </c>
      <c r="AB41" s="25">
        <v>-5.8617914233550104E-6</v>
      </c>
      <c r="AC41" s="25">
        <v>6.2598614833173702E-7</v>
      </c>
      <c r="AD41" s="25">
        <v>9.0114171998891697E-7</v>
      </c>
      <c r="AE41" s="25">
        <v>-2.4936427216238701E-7</v>
      </c>
      <c r="AF41" s="25">
        <v>-3.3437225103639201E-6</v>
      </c>
      <c r="AG41" s="25">
        <v>-1.66112302616567E-5</v>
      </c>
      <c r="AH41" s="25">
        <v>1.4681408477485E-6</v>
      </c>
      <c r="AI41" s="25">
        <v>3.1466103615380898E-6</v>
      </c>
      <c r="AJ41" s="25">
        <v>-5.0693043301466199E-6</v>
      </c>
      <c r="AK41" s="25">
        <v>1.08434370446429E-6</v>
      </c>
      <c r="AL41" s="25">
        <v>-2.8852922234322498E-6</v>
      </c>
      <c r="AM41" s="25">
        <v>8.4880300476973801E-6</v>
      </c>
      <c r="AN41" s="24">
        <v>-1.74579451069356E-4</v>
      </c>
      <c r="AO41" s="24">
        <v>2.8009368099196001E-4</v>
      </c>
      <c r="AP41" s="25">
        <v>-5.3387714242910098E-5</v>
      </c>
      <c r="AQ41" s="25">
        <v>-1.9043619770826001E-6</v>
      </c>
      <c r="AR41" s="25">
        <v>0</v>
      </c>
      <c r="AS41" s="25">
        <v>-9.1151921848485898E-6</v>
      </c>
      <c r="AT41" s="25">
        <v>3.2984967273155603E-7</v>
      </c>
      <c r="AU41" s="25">
        <v>0</v>
      </c>
      <c r="AV41" s="25">
        <v>-5.4044188793506503E-6</v>
      </c>
      <c r="AW41" s="25">
        <v>0</v>
      </c>
      <c r="AX41" s="25">
        <v>-9.97556270938643E-6</v>
      </c>
      <c r="AY41" s="25">
        <v>-1.60235082722474E-6</v>
      </c>
      <c r="AZ41" s="25">
        <v>3.29409872053196E-5</v>
      </c>
      <c r="BA41" s="25">
        <v>1.3247824558652501E-6</v>
      </c>
      <c r="BB41" s="25">
        <v>-4.2628734574107102E-6</v>
      </c>
      <c r="BC41" s="25">
        <v>-2.0017669298859099E-6</v>
      </c>
      <c r="BD41" s="25">
        <v>-3.0907677752515002E-7</v>
      </c>
      <c r="BE41" s="25">
        <v>5.2018576357847801E-6</v>
      </c>
      <c r="BF41" s="25">
        <v>-3.31877434407069E-6</v>
      </c>
      <c r="BG41" s="25">
        <v>0</v>
      </c>
      <c r="BH41" s="25">
        <v>4.2428348294072004E-6</v>
      </c>
      <c r="BI41" s="25">
        <v>-6.1346808924097696E-7</v>
      </c>
      <c r="BJ41" s="25">
        <v>6.3847671183134697E-6</v>
      </c>
      <c r="BK41" s="25">
        <v>7.7092287509107602E-7</v>
      </c>
      <c r="BL41" s="25">
        <v>5.5817339296135399E-8</v>
      </c>
      <c r="BM41" s="25">
        <v>-8.4965611704945805E-6</v>
      </c>
      <c r="BN41" s="25">
        <v>4.81827280792902E-6</v>
      </c>
      <c r="BO41" s="25">
        <v>8.29077494591976E-7</v>
      </c>
      <c r="BP41" s="25">
        <v>-3.6297929168180802E-6</v>
      </c>
      <c r="BQ41" s="25">
        <v>0</v>
      </c>
      <c r="BR41" s="25">
        <v>6.09607771650653E-6</v>
      </c>
      <c r="BS41" s="25">
        <v>-2.4680589566238998E-6</v>
      </c>
      <c r="BT41" s="25">
        <v>-1.0436017494493399E-6</v>
      </c>
      <c r="BU41" s="25">
        <v>0</v>
      </c>
      <c r="BV41" s="25">
        <v>-2.32049522439485E-6</v>
      </c>
      <c r="BW41" s="25">
        <v>-1.7450994597363599E-6</v>
      </c>
      <c r="BX41" s="25">
        <v>1.7765412761449799E-6</v>
      </c>
      <c r="BY41" s="25">
        <v>-7.8254786356384904E-6</v>
      </c>
      <c r="BZ41" s="25">
        <v>-8.7337836345269001E-6</v>
      </c>
      <c r="CA41" s="25">
        <v>0</v>
      </c>
      <c r="CB41" s="25">
        <v>0</v>
      </c>
      <c r="CC41" s="25">
        <v>2.3790044924205901E-8</v>
      </c>
      <c r="CD41" s="25">
        <v>1.03047881448975E-7</v>
      </c>
      <c r="CE41" s="25">
        <v>1.31972709469449E-7</v>
      </c>
      <c r="CF41" s="25">
        <v>1.29286403811281E-8</v>
      </c>
      <c r="CG41" s="25">
        <v>-5.2084423911101299E-8</v>
      </c>
      <c r="CH41" s="25">
        <v>-8.82558064250447E-9</v>
      </c>
      <c r="CI41" s="25">
        <v>2.0209106885278299E-7</v>
      </c>
      <c r="CJ41" s="25">
        <v>-1.50402969562973E-7</v>
      </c>
      <c r="CK41" s="25">
        <v>1.01116578900343E-7</v>
      </c>
      <c r="CL41" s="25">
        <v>-4.72228627919322E-7</v>
      </c>
      <c r="CM41" s="25">
        <v>1.76995447255368E-7</v>
      </c>
      <c r="CN41" s="25">
        <v>3.46652157244959E-7</v>
      </c>
      <c r="CO41" s="25">
        <v>8.7948018047740405E-8</v>
      </c>
      <c r="CP41" s="25">
        <v>-4.0727309642445703E-7</v>
      </c>
      <c r="CQ41" s="25">
        <v>-1.5836644611409799E-7</v>
      </c>
      <c r="CR41" s="25">
        <v>-1.9804888590153299E-6</v>
      </c>
      <c r="CS41" s="25">
        <v>-6.9088216639843202E-8</v>
      </c>
      <c r="CT41" s="25">
        <v>-1.94253549649797E-7</v>
      </c>
      <c r="CU41" s="25">
        <v>1.36019283233074E-7</v>
      </c>
      <c r="CV41" s="25">
        <v>1.53702311262402E-6</v>
      </c>
      <c r="CW41" s="25">
        <v>1.4343237981531401E-6</v>
      </c>
      <c r="CX41" s="25">
        <v>-4.0943678170641401E-7</v>
      </c>
      <c r="CY41" s="25">
        <v>-4.31770871985328E-6</v>
      </c>
      <c r="CZ41" s="25">
        <v>4.38915209920168E-7</v>
      </c>
      <c r="DA41" s="25">
        <v>-2.3944369775206801E-6</v>
      </c>
      <c r="DB41" s="25">
        <v>-1.36661990419549E-7</v>
      </c>
      <c r="DC41" s="25">
        <v>3.24388736249025E-6</v>
      </c>
      <c r="DD41" s="25">
        <v>1.3460952836914199E-6</v>
      </c>
      <c r="DE41" s="25">
        <v>1.1722297925783899E-6</v>
      </c>
      <c r="DF41" s="25">
        <v>5.3872904629828898E-6</v>
      </c>
      <c r="DG41" s="25">
        <v>2.03828286633316E-6</v>
      </c>
      <c r="DH41" s="25">
        <v>-1.9375120243974902E-6</v>
      </c>
      <c r="DI41" s="25">
        <v>-3.3308060423990102E-6</v>
      </c>
      <c r="DJ41" s="25">
        <v>-2.6185232101297198E-6</v>
      </c>
      <c r="DK41" s="25">
        <v>-5.4353104278941196E-6</v>
      </c>
      <c r="DL41" s="25">
        <v>2.38463173745054E-6</v>
      </c>
      <c r="DM41" s="25">
        <v>-3.9879977396592696E-6</v>
      </c>
      <c r="DN41" s="25">
        <v>3.8185800701384298E-6</v>
      </c>
      <c r="DO41" s="25">
        <v>4.9927714946144104E-7</v>
      </c>
      <c r="DP41" s="25">
        <v>-6.8294415685638904E-6</v>
      </c>
      <c r="DQ41" s="25">
        <v>8.3074512419261697E-6</v>
      </c>
      <c r="DR41" s="25">
        <v>-3.3121443069120199E-6</v>
      </c>
      <c r="DS41" s="25">
        <v>1.26523177559011E-5</v>
      </c>
      <c r="DT41" s="25">
        <v>5.7968444107989902E-6</v>
      </c>
      <c r="DU41" s="25">
        <v>2.5646647989068798E-6</v>
      </c>
      <c r="DV41" s="25">
        <v>-6.6952014342791403E-6</v>
      </c>
      <c r="DW41" s="27">
        <v>5.0497045260225504E-6</v>
      </c>
    </row>
    <row r="42" spans="2:127" s="12" customFormat="1" x14ac:dyDescent="0.25">
      <c r="B42" s="46"/>
      <c r="C42" s="7"/>
      <c r="E42" s="50"/>
      <c r="F42" s="7"/>
      <c r="G42" s="205"/>
      <c r="H42" s="7" t="s">
        <v>140</v>
      </c>
      <c r="I42" s="22">
        <f>IF(C40&gt;10,1,0)</f>
        <v>0</v>
      </c>
      <c r="J42" s="23">
        <v>1.12821686330444</v>
      </c>
      <c r="P42" s="7" t="str">
        <f t="shared" si="2"/>
        <v>X</v>
      </c>
      <c r="Q42" s="7" t="str">
        <f t="shared" si="3"/>
        <v>X</v>
      </c>
      <c r="R42" s="12" t="str">
        <v>HbA1C4</v>
      </c>
      <c r="S42" s="128" t="s">
        <v>140</v>
      </c>
      <c r="T42" s="117">
        <v>2.0749595274165E-5</v>
      </c>
      <c r="U42" s="117">
        <v>6.8253501315234701E-6</v>
      </c>
      <c r="V42" s="117">
        <v>-9.3154886586465904E-6</v>
      </c>
      <c r="W42" s="117">
        <v>8.1874672230327903E-5</v>
      </c>
      <c r="X42" s="117">
        <v>-3.3376629923537703E-5</v>
      </c>
      <c r="Y42" s="118">
        <v>-1.90512576842301E-4</v>
      </c>
      <c r="Z42" s="118">
        <v>-7.6425673932587802E-4</v>
      </c>
      <c r="AA42" s="117">
        <v>2.1522378980927801E-5</v>
      </c>
      <c r="AB42" s="117">
        <v>1.24687044925467E-5</v>
      </c>
      <c r="AC42" s="117">
        <v>-6.6234337227762198E-5</v>
      </c>
      <c r="AD42" s="117">
        <v>3.47435168166435E-5</v>
      </c>
      <c r="AE42" s="117">
        <v>-1.5546414816391499E-5</v>
      </c>
      <c r="AF42" s="117">
        <v>-6.6125305021106798E-6</v>
      </c>
      <c r="AG42" s="118">
        <v>-5.4963914134872601E-4</v>
      </c>
      <c r="AH42" s="117">
        <v>-1.78894464996838E-6</v>
      </c>
      <c r="AI42" s="117">
        <v>-4.79892712964782E-5</v>
      </c>
      <c r="AJ42" s="117">
        <v>-3.2856561124647898E-5</v>
      </c>
      <c r="AK42" s="117">
        <v>-4.85066720971285E-5</v>
      </c>
      <c r="AL42" s="118">
        <v>-2.2411378818098599E-4</v>
      </c>
      <c r="AM42" s="117">
        <v>-8.1499991386646794E-5</v>
      </c>
      <c r="AN42" s="117">
        <v>6.7670371004837794E-5</v>
      </c>
      <c r="AO42" s="117">
        <v>-5.3387714242902997E-5</v>
      </c>
      <c r="AP42" s="118">
        <v>2.3619213286211201E-2</v>
      </c>
      <c r="AQ42" s="117">
        <v>-8.0065911577838794E-5</v>
      </c>
      <c r="AR42" s="117">
        <v>0</v>
      </c>
      <c r="AS42" s="118">
        <v>5.6508060858607902E-4</v>
      </c>
      <c r="AT42" s="118">
        <v>-1.8092975534416799E-3</v>
      </c>
      <c r="AU42" s="118">
        <v>0</v>
      </c>
      <c r="AV42" s="118">
        <v>-5.0642705064749896E-3</v>
      </c>
      <c r="AW42" s="118">
        <v>0</v>
      </c>
      <c r="AX42" s="117">
        <v>-5.7292016337177799E-5</v>
      </c>
      <c r="AY42" s="117">
        <v>-1.70104277879972E-5</v>
      </c>
      <c r="AZ42" s="117">
        <v>7.0555348587074399E-5</v>
      </c>
      <c r="BA42" s="117">
        <v>2.1629270714137301E-5</v>
      </c>
      <c r="BB42" s="118">
        <v>2.6426586532189602E-4</v>
      </c>
      <c r="BC42" s="117">
        <v>-7.9085634561679907E-6</v>
      </c>
      <c r="BD42" s="118">
        <v>1.2583758778660699E-4</v>
      </c>
      <c r="BE42" s="118">
        <v>-2.1943640301203801E-4</v>
      </c>
      <c r="BF42" s="117">
        <v>4.6189146789045702E-5</v>
      </c>
      <c r="BG42" s="117">
        <v>0</v>
      </c>
      <c r="BH42" s="118">
        <v>7.3132124250400304E-4</v>
      </c>
      <c r="BI42" s="117">
        <v>-1.9655294272447499E-5</v>
      </c>
      <c r="BJ42" s="117">
        <v>1.2370908085864899E-5</v>
      </c>
      <c r="BK42" s="117">
        <v>7.0376586496492097E-5</v>
      </c>
      <c r="BL42" s="117">
        <v>-2.16327629342503E-5</v>
      </c>
      <c r="BM42" s="118">
        <v>-2.2776689977261399E-4</v>
      </c>
      <c r="BN42" s="117">
        <v>8.3982103118647298E-5</v>
      </c>
      <c r="BO42" s="117">
        <v>-9.1888729623135599E-6</v>
      </c>
      <c r="BP42" s="118">
        <v>1.40541256875685E-4</v>
      </c>
      <c r="BQ42" s="118">
        <v>0</v>
      </c>
      <c r="BR42" s="118">
        <v>-9.5386089374848999E-4</v>
      </c>
      <c r="BS42" s="118">
        <v>-2.2887392990193599E-4</v>
      </c>
      <c r="BT42" s="117">
        <v>7.4986337040254203E-6</v>
      </c>
      <c r="BU42" s="117">
        <v>0</v>
      </c>
      <c r="BV42" s="118">
        <v>1.2476350225213201E-4</v>
      </c>
      <c r="BW42" s="117">
        <v>1.51438576139644E-5</v>
      </c>
      <c r="BX42" s="117">
        <v>4.8121688517729601E-5</v>
      </c>
      <c r="BY42" s="117">
        <v>-8.3263130964642199E-5</v>
      </c>
      <c r="BZ42" s="117">
        <v>5.90580405407806E-6</v>
      </c>
      <c r="CA42" s="117">
        <v>0</v>
      </c>
      <c r="CB42" s="117">
        <v>0</v>
      </c>
      <c r="CC42" s="117">
        <v>9.7007434617347695E-7</v>
      </c>
      <c r="CD42" s="117">
        <v>-6.9174343766998299E-6</v>
      </c>
      <c r="CE42" s="117">
        <v>2.01826917391068E-6</v>
      </c>
      <c r="CF42" s="117">
        <v>2.8909527512412699E-6</v>
      </c>
      <c r="CG42" s="117">
        <v>2.3773400095275798E-6</v>
      </c>
      <c r="CH42" s="117">
        <v>-8.7494716280210206E-6</v>
      </c>
      <c r="CI42" s="117">
        <v>1.00244131937062E-5</v>
      </c>
      <c r="CJ42" s="117">
        <v>2.48755650460368E-5</v>
      </c>
      <c r="CK42" s="117">
        <v>-2.96150295081986E-6</v>
      </c>
      <c r="CL42" s="118">
        <v>-3.2063863238987602E-4</v>
      </c>
      <c r="CM42" s="117">
        <v>6.6191301137744898E-6</v>
      </c>
      <c r="CN42" s="117">
        <v>1.7895161790912899E-6</v>
      </c>
      <c r="CO42" s="117">
        <v>7.0937631330692999E-7</v>
      </c>
      <c r="CP42" s="117">
        <v>-1.33685955265686E-6</v>
      </c>
      <c r="CQ42" s="117">
        <v>1.3924580795028999E-5</v>
      </c>
      <c r="CR42" s="117">
        <v>7.8655430507088001E-6</v>
      </c>
      <c r="CS42" s="117">
        <v>6.6877083091161098E-5</v>
      </c>
      <c r="CT42" s="117">
        <v>-1.1525460173054E-6</v>
      </c>
      <c r="CU42" s="117">
        <v>2.5002620213219001E-5</v>
      </c>
      <c r="CV42" s="117">
        <v>3.5419028555391598E-7</v>
      </c>
      <c r="CW42" s="117">
        <v>-9.0005940078448093E-6</v>
      </c>
      <c r="CX42" s="117">
        <v>2.4404962233631701E-5</v>
      </c>
      <c r="CY42" s="117">
        <v>-4.9670805164390297E-5</v>
      </c>
      <c r="CZ42" s="117">
        <v>2.1612104088407699E-5</v>
      </c>
      <c r="DA42" s="117">
        <v>2.2139765943534502E-5</v>
      </c>
      <c r="DB42" s="117">
        <v>-8.7237431158800094E-6</v>
      </c>
      <c r="DC42" s="117">
        <v>3.1662337749608503E-5</v>
      </c>
      <c r="DD42" s="117">
        <v>-7.5693994742945996E-5</v>
      </c>
      <c r="DE42" s="117">
        <v>-3.6925895579753E-5</v>
      </c>
      <c r="DF42" s="117">
        <v>5.9344368363731998E-6</v>
      </c>
      <c r="DG42" s="117">
        <v>8.0388821319603802E-5</v>
      </c>
      <c r="DH42" s="117">
        <v>-7.0893803729510501E-6</v>
      </c>
      <c r="DI42" s="118">
        <v>-3.11100766037122E-4</v>
      </c>
      <c r="DJ42" s="117">
        <v>4.8681499824003899E-5</v>
      </c>
      <c r="DK42" s="117">
        <v>-4.22766718740265E-5</v>
      </c>
      <c r="DL42" s="118">
        <v>-1.2237165203160199E-4</v>
      </c>
      <c r="DM42" s="117">
        <v>1.8146948423479901E-5</v>
      </c>
      <c r="DN42" s="117">
        <v>-4.0729063551279598E-5</v>
      </c>
      <c r="DO42" s="117">
        <v>1.4717444880763699E-5</v>
      </c>
      <c r="DP42" s="117">
        <v>4.7884323681263898E-5</v>
      </c>
      <c r="DQ42" s="117">
        <v>2.49602382889515E-5</v>
      </c>
      <c r="DR42" s="117">
        <v>-4.4789679125506998E-5</v>
      </c>
      <c r="DS42" s="117">
        <v>3.1777852400041303E-5</v>
      </c>
      <c r="DT42" s="117">
        <v>-5.4922293874800397E-5</v>
      </c>
      <c r="DU42" s="117">
        <v>-1.47220158948871E-5</v>
      </c>
      <c r="DV42" s="117">
        <v>-5.1429329598094902E-5</v>
      </c>
      <c r="DW42" s="120">
        <v>-2.2822540166023801E-5</v>
      </c>
    </row>
    <row r="43" spans="2:127" s="12" customFormat="1" x14ac:dyDescent="0.25">
      <c r="B43" s="130"/>
      <c r="E43" s="50"/>
      <c r="F43" s="7"/>
      <c r="G43" s="206"/>
      <c r="H43" s="7" t="s">
        <v>141</v>
      </c>
      <c r="I43" s="22" t="e">
        <f>2009-C39</f>
        <v>#VALUE!</v>
      </c>
      <c r="J43" s="23">
        <v>4.1446232793085902E-2</v>
      </c>
      <c r="P43" s="7" t="str">
        <f t="shared" si="2"/>
        <v>X</v>
      </c>
      <c r="Q43" s="7" t="str">
        <f t="shared" si="3"/>
        <v>X</v>
      </c>
      <c r="R43" s="12" t="str">
        <v>DIBAge</v>
      </c>
      <c r="S43" s="128" t="s">
        <v>141</v>
      </c>
      <c r="T43" s="117">
        <v>2.4221007827798401E-6</v>
      </c>
      <c r="U43" s="117">
        <v>-8.6314993251981302E-7</v>
      </c>
      <c r="V43" s="117">
        <v>6.4229821256904102E-7</v>
      </c>
      <c r="W43" s="117">
        <v>3.9215429677802601E-7</v>
      </c>
      <c r="X43" s="117">
        <v>2.9622238831804702E-7</v>
      </c>
      <c r="Y43" s="117">
        <v>3.1753171556870597E-5</v>
      </c>
      <c r="Z43" s="117">
        <v>2.81435068082345E-5</v>
      </c>
      <c r="AA43" s="117">
        <v>4.9400552397286199E-7</v>
      </c>
      <c r="AB43" s="117">
        <v>-2.2195852118693998E-6</v>
      </c>
      <c r="AC43" s="117">
        <v>-1.1045275654283199E-6</v>
      </c>
      <c r="AD43" s="117">
        <v>-3.2384370308903998E-6</v>
      </c>
      <c r="AE43" s="117">
        <v>-7.6111406626726303E-7</v>
      </c>
      <c r="AF43" s="117">
        <v>-1.60431064231189E-7</v>
      </c>
      <c r="AG43" s="117">
        <v>-3.2610698404739797E-5</v>
      </c>
      <c r="AH43" s="117">
        <v>2.4555518411235499E-6</v>
      </c>
      <c r="AI43" s="117">
        <v>9.84868609909893E-7</v>
      </c>
      <c r="AJ43" s="117">
        <v>1.08585115141911E-6</v>
      </c>
      <c r="AK43" s="117">
        <v>5.6563705564708498E-7</v>
      </c>
      <c r="AL43" s="117">
        <v>-4.0744342704096399E-6</v>
      </c>
      <c r="AM43" s="117">
        <v>2.68820365847151E-5</v>
      </c>
      <c r="AN43" s="117">
        <v>1.4015206847392401E-6</v>
      </c>
      <c r="AO43" s="117">
        <v>-1.90436197708258E-6</v>
      </c>
      <c r="AP43" s="117">
        <v>-8.0065911577853404E-5</v>
      </c>
      <c r="AQ43" s="117">
        <v>3.9937806800001401E-5</v>
      </c>
      <c r="AR43" s="117">
        <v>0</v>
      </c>
      <c r="AS43" s="117">
        <v>3.8207771215985098E-5</v>
      </c>
      <c r="AT43" s="117">
        <v>4.0149690198145501E-5</v>
      </c>
      <c r="AU43" s="117">
        <v>0</v>
      </c>
      <c r="AV43" s="117">
        <v>-8.7331567822244906E-5</v>
      </c>
      <c r="AW43" s="117">
        <v>0</v>
      </c>
      <c r="AX43" s="117">
        <v>2.2963659470118102E-6</v>
      </c>
      <c r="AY43" s="117">
        <v>2.9967898695366298E-7</v>
      </c>
      <c r="AZ43" s="117">
        <v>-6.0351782283011798E-5</v>
      </c>
      <c r="BA43" s="117">
        <v>2.9853961251185697E-7</v>
      </c>
      <c r="BB43" s="117">
        <v>2.31974239666073E-5</v>
      </c>
      <c r="BC43" s="117">
        <v>-2.49920255474435E-6</v>
      </c>
      <c r="BD43" s="117">
        <v>4.3454486158555403E-5</v>
      </c>
      <c r="BE43" s="117">
        <v>7.6871464714396501E-6</v>
      </c>
      <c r="BF43" s="117">
        <v>-8.2302278768077305E-7</v>
      </c>
      <c r="BG43" s="117">
        <v>0</v>
      </c>
      <c r="BH43" s="117">
        <v>-1.7371865677553499E-5</v>
      </c>
      <c r="BI43" s="117">
        <v>8.5691951024795497E-7</v>
      </c>
      <c r="BJ43" s="117">
        <v>5.0381424900800902E-6</v>
      </c>
      <c r="BK43" s="117">
        <v>8.9710938130285398E-7</v>
      </c>
      <c r="BL43" s="117">
        <v>-4.3921088825693598E-7</v>
      </c>
      <c r="BM43" s="117">
        <v>-5.1700613648013198E-5</v>
      </c>
      <c r="BN43" s="117">
        <v>-7.3194803556890799E-6</v>
      </c>
      <c r="BO43" s="117">
        <v>1.22499983157774E-6</v>
      </c>
      <c r="BP43" s="117">
        <v>-1.66067883072558E-6</v>
      </c>
      <c r="BQ43" s="117">
        <v>0</v>
      </c>
      <c r="BR43" s="117">
        <v>3.4975720156222697E-5</v>
      </c>
      <c r="BS43" s="117">
        <v>-4.4846611682189001E-5</v>
      </c>
      <c r="BT43" s="117">
        <v>-2.82874336859743E-8</v>
      </c>
      <c r="BU43" s="117">
        <v>0</v>
      </c>
      <c r="BV43" s="117">
        <v>8.5476675412323001E-7</v>
      </c>
      <c r="BW43" s="117">
        <v>6.6062553587355202E-7</v>
      </c>
      <c r="BX43" s="117">
        <v>-2.5872596440224998E-7</v>
      </c>
      <c r="BY43" s="117">
        <v>-6.7845265226522199E-6</v>
      </c>
      <c r="BZ43" s="117">
        <v>-1.9112513964810898E-6</v>
      </c>
      <c r="CA43" s="117">
        <v>0</v>
      </c>
      <c r="CB43" s="117">
        <v>0</v>
      </c>
      <c r="CC43" s="117">
        <v>-4.4654946545940399E-7</v>
      </c>
      <c r="CD43" s="117">
        <v>-4.7945230204828396E-7</v>
      </c>
      <c r="CE43" s="117">
        <v>6.1901012051527205E-7</v>
      </c>
      <c r="CF43" s="117">
        <v>5.7572639815632299E-7</v>
      </c>
      <c r="CG43" s="117">
        <v>-1.11499143935974E-7</v>
      </c>
      <c r="CH43" s="117">
        <v>2.1863265495326299E-7</v>
      </c>
      <c r="CI43" s="117">
        <v>-3.6385607000102201E-7</v>
      </c>
      <c r="CJ43" s="117">
        <v>-4.9825181868214897E-7</v>
      </c>
      <c r="CK43" s="117">
        <v>-1.76639566151281E-7</v>
      </c>
      <c r="CL43" s="117">
        <v>1.0597842232072E-6</v>
      </c>
      <c r="CM43" s="117">
        <v>3.9424242717149699E-7</v>
      </c>
      <c r="CN43" s="117">
        <v>-3.0672693970829499E-7</v>
      </c>
      <c r="CO43" s="117">
        <v>-3.7421583209862099E-7</v>
      </c>
      <c r="CP43" s="117">
        <v>7.4040157785252505E-7</v>
      </c>
      <c r="CQ43" s="117">
        <v>-4.3888085386062798E-7</v>
      </c>
      <c r="CR43" s="117">
        <v>-4.94396973036811E-6</v>
      </c>
      <c r="CS43" s="117">
        <v>9.77945788715741E-7</v>
      </c>
      <c r="CT43" s="117">
        <v>-1.5059449674485201E-6</v>
      </c>
      <c r="CU43" s="117">
        <v>-1.0855010196045899E-6</v>
      </c>
      <c r="CV43" s="117">
        <v>-1.2636554215549401E-7</v>
      </c>
      <c r="CW43" s="117">
        <v>-1.4595333485460701E-6</v>
      </c>
      <c r="CX43" s="117">
        <v>2.0428086015483E-6</v>
      </c>
      <c r="CY43" s="117">
        <v>7.4006912289232203E-7</v>
      </c>
      <c r="CZ43" s="117">
        <v>2.0459968364405901E-7</v>
      </c>
      <c r="DA43" s="117">
        <v>3.5557012359377299E-6</v>
      </c>
      <c r="DB43" s="117">
        <v>2.9695324596826198E-7</v>
      </c>
      <c r="DC43" s="117">
        <v>-2.3393844103946102E-6</v>
      </c>
      <c r="DD43" s="117">
        <v>-1.2884905725509701E-6</v>
      </c>
      <c r="DE43" s="117">
        <v>-4.5787601347005603E-6</v>
      </c>
      <c r="DF43" s="117">
        <v>-3.3317078522633899E-6</v>
      </c>
      <c r="DG43" s="117">
        <v>3.0484312866719302E-7</v>
      </c>
      <c r="DH43" s="117">
        <v>3.06490649651273E-7</v>
      </c>
      <c r="DI43" s="117">
        <v>7.8712222943177592E-6</v>
      </c>
      <c r="DJ43" s="117">
        <v>3.21785003730914E-7</v>
      </c>
      <c r="DK43" s="117">
        <v>-8.6976512527748695E-6</v>
      </c>
      <c r="DL43" s="117">
        <v>-1.2083979385562699E-6</v>
      </c>
      <c r="DM43" s="117">
        <v>2.9712635424592502E-6</v>
      </c>
      <c r="DN43" s="117">
        <v>3.9767728319165396E-6</v>
      </c>
      <c r="DO43" s="117">
        <v>-9.7987311835142702E-7</v>
      </c>
      <c r="DP43" s="117">
        <v>2.39178436133269E-6</v>
      </c>
      <c r="DQ43" s="117">
        <v>-4.5533079430166101E-6</v>
      </c>
      <c r="DR43" s="117">
        <v>2.03178384918114E-6</v>
      </c>
      <c r="DS43" s="117">
        <v>-8.2401255143696995E-6</v>
      </c>
      <c r="DT43" s="117">
        <v>-2.1166289206426402E-6</v>
      </c>
      <c r="DU43" s="117">
        <v>-3.7911280925211098E-7</v>
      </c>
      <c r="DV43" s="117">
        <v>3.6239119500494702E-6</v>
      </c>
      <c r="DW43" s="120">
        <v>8.6581287369261602E-7</v>
      </c>
    </row>
    <row r="44" spans="2:127" s="12" customFormat="1" x14ac:dyDescent="0.25">
      <c r="B44" s="46" t="s">
        <v>380</v>
      </c>
      <c r="E44" s="50"/>
      <c r="F44" s="7"/>
      <c r="G44" s="204" t="s">
        <v>296</v>
      </c>
      <c r="H44" s="7"/>
      <c r="I44" s="22">
        <v>0</v>
      </c>
      <c r="J44" s="23"/>
      <c r="P44" s="7" t="str">
        <f t="shared" si="2"/>
        <v>X</v>
      </c>
      <c r="Q44" s="7" t="str">
        <f t="shared" si="3"/>
        <v>X</v>
      </c>
      <c r="R44" s="12">
        <v>0</v>
      </c>
      <c r="S44" s="128"/>
      <c r="T44" s="117">
        <v>0</v>
      </c>
      <c r="U44" s="117">
        <v>0</v>
      </c>
      <c r="V44" s="117">
        <v>0</v>
      </c>
      <c r="W44" s="117">
        <v>0</v>
      </c>
      <c r="X44" s="117">
        <v>0</v>
      </c>
      <c r="Y44" s="117">
        <v>0</v>
      </c>
      <c r="Z44" s="117">
        <v>0</v>
      </c>
      <c r="AA44" s="117">
        <v>0</v>
      </c>
      <c r="AB44" s="117">
        <v>0</v>
      </c>
      <c r="AC44" s="117">
        <v>0</v>
      </c>
      <c r="AD44" s="117">
        <v>0</v>
      </c>
      <c r="AE44" s="117">
        <v>0</v>
      </c>
      <c r="AF44" s="117">
        <v>0</v>
      </c>
      <c r="AG44" s="117">
        <v>0</v>
      </c>
      <c r="AH44" s="117">
        <v>0</v>
      </c>
      <c r="AI44" s="117">
        <v>0</v>
      </c>
      <c r="AJ44" s="117">
        <v>0</v>
      </c>
      <c r="AK44" s="117">
        <v>0</v>
      </c>
      <c r="AL44" s="117">
        <v>0</v>
      </c>
      <c r="AM44" s="117">
        <v>0</v>
      </c>
      <c r="AN44" s="117">
        <v>0</v>
      </c>
      <c r="AO44" s="117">
        <v>0</v>
      </c>
      <c r="AP44" s="117">
        <v>0</v>
      </c>
      <c r="AQ44" s="117">
        <v>0</v>
      </c>
      <c r="AR44" s="117">
        <v>0</v>
      </c>
      <c r="AS44" s="117">
        <v>0</v>
      </c>
      <c r="AT44" s="117">
        <v>0</v>
      </c>
      <c r="AU44" s="117">
        <v>0</v>
      </c>
      <c r="AV44" s="117">
        <v>0</v>
      </c>
      <c r="AW44" s="117">
        <v>0</v>
      </c>
      <c r="AX44" s="117">
        <v>0</v>
      </c>
      <c r="AY44" s="117">
        <v>0</v>
      </c>
      <c r="AZ44" s="117">
        <v>0</v>
      </c>
      <c r="BA44" s="117">
        <v>0</v>
      </c>
      <c r="BB44" s="117">
        <v>0</v>
      </c>
      <c r="BC44" s="117">
        <v>0</v>
      </c>
      <c r="BD44" s="117">
        <v>0</v>
      </c>
      <c r="BE44" s="117">
        <v>0</v>
      </c>
      <c r="BF44" s="117">
        <v>0</v>
      </c>
      <c r="BG44" s="117">
        <v>0</v>
      </c>
      <c r="BH44" s="117">
        <v>0</v>
      </c>
      <c r="BI44" s="117">
        <v>0</v>
      </c>
      <c r="BJ44" s="117">
        <v>0</v>
      </c>
      <c r="BK44" s="117">
        <v>0</v>
      </c>
      <c r="BL44" s="117">
        <v>0</v>
      </c>
      <c r="BM44" s="117">
        <v>0</v>
      </c>
      <c r="BN44" s="117">
        <v>0</v>
      </c>
      <c r="BO44" s="117">
        <v>0</v>
      </c>
      <c r="BP44" s="117">
        <v>0</v>
      </c>
      <c r="BQ44" s="117">
        <v>0</v>
      </c>
      <c r="BR44" s="117">
        <v>0</v>
      </c>
      <c r="BS44" s="117">
        <v>0</v>
      </c>
      <c r="BT44" s="117">
        <v>0</v>
      </c>
      <c r="BU44" s="117">
        <v>0</v>
      </c>
      <c r="BV44" s="117">
        <v>0</v>
      </c>
      <c r="BW44" s="117">
        <v>0</v>
      </c>
      <c r="BX44" s="117">
        <v>0</v>
      </c>
      <c r="BY44" s="117">
        <v>0</v>
      </c>
      <c r="BZ44" s="117">
        <v>0</v>
      </c>
      <c r="CA44" s="117">
        <v>0</v>
      </c>
      <c r="CB44" s="117">
        <v>0</v>
      </c>
      <c r="CC44" s="117">
        <v>0</v>
      </c>
      <c r="CD44" s="117">
        <v>0</v>
      </c>
      <c r="CE44" s="117">
        <v>0</v>
      </c>
      <c r="CF44" s="117">
        <v>0</v>
      </c>
      <c r="CG44" s="117">
        <v>0</v>
      </c>
      <c r="CH44" s="117">
        <v>0</v>
      </c>
      <c r="CI44" s="117">
        <v>0</v>
      </c>
      <c r="CJ44" s="117">
        <v>0</v>
      </c>
      <c r="CK44" s="117">
        <v>0</v>
      </c>
      <c r="CL44" s="117">
        <v>0</v>
      </c>
      <c r="CM44" s="117">
        <v>0</v>
      </c>
      <c r="CN44" s="117">
        <v>0</v>
      </c>
      <c r="CO44" s="117">
        <v>0</v>
      </c>
      <c r="CP44" s="117">
        <v>0</v>
      </c>
      <c r="CQ44" s="117">
        <v>0</v>
      </c>
      <c r="CR44" s="117">
        <v>0</v>
      </c>
      <c r="CS44" s="117">
        <v>0</v>
      </c>
      <c r="CT44" s="117">
        <v>0</v>
      </c>
      <c r="CU44" s="117">
        <v>0</v>
      </c>
      <c r="CV44" s="117">
        <v>0</v>
      </c>
      <c r="CW44" s="117">
        <v>0</v>
      </c>
      <c r="CX44" s="117">
        <v>0</v>
      </c>
      <c r="CY44" s="117">
        <v>0</v>
      </c>
      <c r="CZ44" s="117">
        <v>0</v>
      </c>
      <c r="DA44" s="117">
        <v>0</v>
      </c>
      <c r="DB44" s="117">
        <v>0</v>
      </c>
      <c r="DC44" s="117">
        <v>0</v>
      </c>
      <c r="DD44" s="117">
        <v>0</v>
      </c>
      <c r="DE44" s="117">
        <v>0</v>
      </c>
      <c r="DF44" s="117">
        <v>0</v>
      </c>
      <c r="DG44" s="117">
        <v>0</v>
      </c>
      <c r="DH44" s="117">
        <v>0</v>
      </c>
      <c r="DI44" s="117">
        <v>0</v>
      </c>
      <c r="DJ44" s="117">
        <v>0</v>
      </c>
      <c r="DK44" s="117">
        <v>0</v>
      </c>
      <c r="DL44" s="117">
        <v>0</v>
      </c>
      <c r="DM44" s="117">
        <v>0</v>
      </c>
      <c r="DN44" s="117">
        <v>0</v>
      </c>
      <c r="DO44" s="117">
        <v>0</v>
      </c>
      <c r="DP44" s="117">
        <v>0</v>
      </c>
      <c r="DQ44" s="117">
        <v>0</v>
      </c>
      <c r="DR44" s="117">
        <v>0</v>
      </c>
      <c r="DS44" s="117">
        <v>0</v>
      </c>
      <c r="DT44" s="117">
        <v>0</v>
      </c>
      <c r="DU44" s="117">
        <v>0</v>
      </c>
      <c r="DV44" s="117">
        <v>0</v>
      </c>
      <c r="DW44" s="120">
        <v>0</v>
      </c>
    </row>
    <row r="45" spans="2:127" s="12" customFormat="1" ht="15.4" customHeight="1" x14ac:dyDescent="0.25">
      <c r="B45" s="16" t="s">
        <v>77</v>
      </c>
      <c r="C45" s="1">
        <f>INDEX(Input_Cases!$B:$C,MATCH('D2T Female Homo'!$B45,Input_Cases!$B:$B,0),2)</f>
        <v>0</v>
      </c>
      <c r="E45" s="50"/>
      <c r="F45" s="7"/>
      <c r="G45" s="205"/>
      <c r="H45" s="7" t="s">
        <v>34</v>
      </c>
      <c r="I45" s="22">
        <f>C45</f>
        <v>0</v>
      </c>
      <c r="J45" s="23">
        <v>1.5072766452061901</v>
      </c>
      <c r="P45" s="7" t="str">
        <f t="shared" si="2"/>
        <v>X</v>
      </c>
      <c r="Q45" s="7" t="str">
        <f t="shared" si="3"/>
        <v>X</v>
      </c>
      <c r="R45" s="12" t="str">
        <v>AF</v>
      </c>
      <c r="S45" s="128" t="s">
        <v>34</v>
      </c>
      <c r="T45" s="117">
        <v>2.34053048908712E-5</v>
      </c>
      <c r="U45" s="117">
        <v>2.5691179711780499E-6</v>
      </c>
      <c r="V45" s="117">
        <v>6.3069713043312001E-6</v>
      </c>
      <c r="W45" s="117">
        <v>-4.8683782542783204E-7</v>
      </c>
      <c r="X45" s="117">
        <v>-1.15088232259837E-5</v>
      </c>
      <c r="Y45" s="118">
        <v>5.5065250937739497E-4</v>
      </c>
      <c r="Z45" s="118">
        <v>7.18275223619745E-4</v>
      </c>
      <c r="AA45" s="117">
        <v>-1.7589735275217299E-5</v>
      </c>
      <c r="AB45" s="117">
        <v>-1.3988053282582099E-5</v>
      </c>
      <c r="AC45" s="117">
        <v>-3.5699921473752898E-5</v>
      </c>
      <c r="AD45" s="117">
        <v>-3.4770646686513097E-5</v>
      </c>
      <c r="AE45" s="117">
        <v>-2.0498648106514298E-6</v>
      </c>
      <c r="AF45" s="117">
        <v>1.9060205785664598E-5</v>
      </c>
      <c r="AG45" s="118">
        <v>2.1010362020067901E-4</v>
      </c>
      <c r="AH45" s="117">
        <v>3.1207674575295797E-5</v>
      </c>
      <c r="AI45" s="117">
        <v>3.2311914393721801E-5</v>
      </c>
      <c r="AJ45" s="117">
        <v>7.7733746112883193E-6</v>
      </c>
      <c r="AK45" s="117">
        <v>-1.3229558906746001E-6</v>
      </c>
      <c r="AL45" s="117">
        <v>-3.34952273834654E-5</v>
      </c>
      <c r="AM45" s="117">
        <v>-2.6655328467822499E-5</v>
      </c>
      <c r="AN45" s="117">
        <v>2.07715635489094E-5</v>
      </c>
      <c r="AO45" s="117">
        <v>-9.1151921848513698E-6</v>
      </c>
      <c r="AP45" s="118">
        <v>5.6508060858578195E-4</v>
      </c>
      <c r="AQ45" s="117">
        <v>3.8207771216003503E-5</v>
      </c>
      <c r="AR45" s="117">
        <v>0</v>
      </c>
      <c r="AS45" s="118">
        <v>1.68522766641474E-2</v>
      </c>
      <c r="AT45" s="118">
        <v>9.64819146190452E-4</v>
      </c>
      <c r="AU45" s="118">
        <v>0</v>
      </c>
      <c r="AV45" s="118">
        <v>1.71971238662995E-4</v>
      </c>
      <c r="AW45" s="118">
        <v>0</v>
      </c>
      <c r="AX45" s="117">
        <v>-3.6460803782887098E-7</v>
      </c>
      <c r="AY45" s="117">
        <v>-7.7177962881442202E-6</v>
      </c>
      <c r="AZ45" s="118">
        <v>-4.2040040957487898E-4</v>
      </c>
      <c r="BA45" s="117">
        <v>7.9603032390323696E-6</v>
      </c>
      <c r="BB45" s="117">
        <v>3.04996069575861E-5</v>
      </c>
      <c r="BC45" s="117">
        <v>-4.9470704204526098E-5</v>
      </c>
      <c r="BD45" s="117">
        <v>5.5217614614309801E-5</v>
      </c>
      <c r="BE45" s="118">
        <v>-4.4682867125051299E-4</v>
      </c>
      <c r="BF45" s="117">
        <v>1.8941924770595601E-5</v>
      </c>
      <c r="BG45" s="117">
        <v>0</v>
      </c>
      <c r="BH45" s="118">
        <v>-3.2631668589875999E-4</v>
      </c>
      <c r="BI45" s="117">
        <v>3.0260432199832999E-6</v>
      </c>
      <c r="BJ45" s="117">
        <v>4.4042704092569698E-5</v>
      </c>
      <c r="BK45" s="117">
        <v>-3.7676634214904799E-5</v>
      </c>
      <c r="BL45" s="117">
        <v>7.4900683766427897E-6</v>
      </c>
      <c r="BM45" s="118">
        <v>-3.9216101673831298E-3</v>
      </c>
      <c r="BN45" s="117">
        <v>-7.8954203348844494E-5</v>
      </c>
      <c r="BO45" s="117">
        <v>3.39641170162124E-6</v>
      </c>
      <c r="BP45" s="118">
        <v>1.05230882242531E-4</v>
      </c>
      <c r="BQ45" s="118">
        <v>0</v>
      </c>
      <c r="BR45" s="118">
        <v>1.0961603293454299E-3</v>
      </c>
      <c r="BS45" s="118">
        <v>-1.3867925987120801E-3</v>
      </c>
      <c r="BT45" s="117">
        <v>-1.0336447094288701E-5</v>
      </c>
      <c r="BU45" s="117">
        <v>0</v>
      </c>
      <c r="BV45" s="118">
        <v>-1.5712798230123199E-4</v>
      </c>
      <c r="BW45" s="117">
        <v>-1.2564654072579999E-5</v>
      </c>
      <c r="BX45" s="117">
        <v>2.00930750517172E-5</v>
      </c>
      <c r="BY45" s="117">
        <v>1.9103873401889599E-5</v>
      </c>
      <c r="BZ45" s="118">
        <v>-1.2979501737326801E-4</v>
      </c>
      <c r="CA45" s="118">
        <v>0</v>
      </c>
      <c r="CB45" s="118">
        <v>0</v>
      </c>
      <c r="CC45" s="117">
        <v>-4.9286446978963201E-7</v>
      </c>
      <c r="CD45" s="118">
        <v>-2.06580043610651E-4</v>
      </c>
      <c r="CE45" s="117">
        <v>5.1625961666646199E-5</v>
      </c>
      <c r="CF45" s="117">
        <v>1.7464257938506299E-5</v>
      </c>
      <c r="CG45" s="117">
        <v>5.5314093510805001E-6</v>
      </c>
      <c r="CH45" s="117">
        <v>4.2267214284580703E-6</v>
      </c>
      <c r="CI45" s="117">
        <v>-9.3549083779803104E-6</v>
      </c>
      <c r="CJ45" s="117">
        <v>-1.18754508643277E-5</v>
      </c>
      <c r="CK45" s="117">
        <v>1.2435060483241499E-6</v>
      </c>
      <c r="CL45" s="117">
        <v>-7.3032070865750798E-6</v>
      </c>
      <c r="CM45" s="117">
        <v>-3.1537678345897702E-6</v>
      </c>
      <c r="CN45" s="117">
        <v>-7.7537796720855894E-6</v>
      </c>
      <c r="CO45" s="117">
        <v>2.2205256653735798E-8</v>
      </c>
      <c r="CP45" s="117">
        <v>5.2857686960661798E-6</v>
      </c>
      <c r="CQ45" s="117">
        <v>-1.38830946920715E-5</v>
      </c>
      <c r="CR45" s="117">
        <v>-1.4787434490520701E-7</v>
      </c>
      <c r="CS45" s="117">
        <v>-2.8353924021762601E-6</v>
      </c>
      <c r="CT45" s="117">
        <v>-4.5780517994321897E-6</v>
      </c>
      <c r="CU45" s="118">
        <v>-5.5635437651837302E-4</v>
      </c>
      <c r="CV45" s="117">
        <v>1.76524554728105E-6</v>
      </c>
      <c r="CW45" s="117">
        <v>-5.8484753887219999E-6</v>
      </c>
      <c r="CX45" s="117">
        <v>-5.2965401785508E-6</v>
      </c>
      <c r="CY45" s="117">
        <v>5.8464421019347201E-6</v>
      </c>
      <c r="CZ45" s="117">
        <v>4.4995628884875997E-6</v>
      </c>
      <c r="DA45" s="118">
        <v>1.4014228862307301E-4</v>
      </c>
      <c r="DB45" s="117">
        <v>-1.2279446848150799E-5</v>
      </c>
      <c r="DC45" s="117">
        <v>2.2150146058727599E-5</v>
      </c>
      <c r="DD45" s="117">
        <v>-6.4053556875052898E-5</v>
      </c>
      <c r="DE45" s="118">
        <v>-6.2391806716101102E-4</v>
      </c>
      <c r="DF45" s="117">
        <v>-2.7568608676219102E-5</v>
      </c>
      <c r="DG45" s="117">
        <v>-3.2358978785832499E-5</v>
      </c>
      <c r="DH45" s="117">
        <v>-4.5871775546407498E-5</v>
      </c>
      <c r="DI45" s="117">
        <v>-1.84566380358773E-5</v>
      </c>
      <c r="DJ45" s="117">
        <v>9.75046241984287E-6</v>
      </c>
      <c r="DK45" s="118">
        <v>-2.01094210468232E-4</v>
      </c>
      <c r="DL45" s="117">
        <v>1.5270046304884898E-5</v>
      </c>
      <c r="DM45" s="117">
        <v>-2.6810352510728299E-6</v>
      </c>
      <c r="DN45" s="118">
        <v>1.7325038756376001E-4</v>
      </c>
      <c r="DO45" s="117">
        <v>3.4601445087833902E-5</v>
      </c>
      <c r="DP45" s="117">
        <v>6.9520777466717699E-5</v>
      </c>
      <c r="DQ45" s="118">
        <v>-1.43562477275224E-4</v>
      </c>
      <c r="DR45" s="118">
        <v>1.7430784488889499E-4</v>
      </c>
      <c r="DS45" s="117">
        <v>-8.66176839957083E-5</v>
      </c>
      <c r="DT45" s="118">
        <v>1.3497288766411701E-4</v>
      </c>
      <c r="DU45" s="117">
        <v>-1.1147199817287699E-5</v>
      </c>
      <c r="DV45" s="118">
        <v>1.2693796387538799E-4</v>
      </c>
      <c r="DW45" s="120">
        <v>2.4948604827689901E-5</v>
      </c>
    </row>
    <row r="46" spans="2:127" s="12" customFormat="1" ht="15.75" x14ac:dyDescent="0.25">
      <c r="B46" s="16" t="s">
        <v>72</v>
      </c>
      <c r="C46" s="1">
        <f>INDEX(Input_Cases!$B:$C,MATCH('D2T Female Homo'!$B46,Input_Cases!$B:$B,0),2)</f>
        <v>0</v>
      </c>
      <c r="E46" s="50"/>
      <c r="F46" s="7"/>
      <c r="G46" s="205"/>
      <c r="H46" s="7" t="s">
        <v>36</v>
      </c>
      <c r="I46" s="22">
        <f t="shared" ref="I46:I48" si="4">C46</f>
        <v>0</v>
      </c>
      <c r="J46" s="23">
        <v>1.6341470703063501</v>
      </c>
      <c r="P46" s="7" t="str">
        <f t="shared" si="2"/>
        <v>X</v>
      </c>
      <c r="Q46" s="7" t="str">
        <f t="shared" si="3"/>
        <v>X</v>
      </c>
      <c r="R46" s="12" t="str">
        <v>Alc</v>
      </c>
      <c r="S46" s="128" t="s">
        <v>36</v>
      </c>
      <c r="T46" s="117">
        <v>1.7688424809206401E-5</v>
      </c>
      <c r="U46" s="117">
        <v>2.1474720045893401E-5</v>
      </c>
      <c r="V46" s="117">
        <v>1.01593548472315E-6</v>
      </c>
      <c r="W46" s="117">
        <v>-2.15991890452882E-5</v>
      </c>
      <c r="X46" s="117">
        <v>-4.6530298850268801E-5</v>
      </c>
      <c r="Y46" s="118">
        <v>-8.3153808653996502E-4</v>
      </c>
      <c r="Z46" s="118">
        <v>1.72212559376324E-4</v>
      </c>
      <c r="AA46" s="117">
        <v>-8.67968571141067E-6</v>
      </c>
      <c r="AB46" s="117">
        <v>3.0796188280023497E-5</v>
      </c>
      <c r="AC46" s="117">
        <v>3.5108691324945901E-5</v>
      </c>
      <c r="AD46" s="117">
        <v>-5.0373772192358901E-6</v>
      </c>
      <c r="AE46" s="117">
        <v>4.8906348777664297E-5</v>
      </c>
      <c r="AF46" s="117">
        <v>5.5355599135363698E-6</v>
      </c>
      <c r="AG46" s="117">
        <v>-4.3055424925148697E-5</v>
      </c>
      <c r="AH46" s="117">
        <v>1.01605891020014E-5</v>
      </c>
      <c r="AI46" s="118">
        <v>-2.9532376194884799E-4</v>
      </c>
      <c r="AJ46" s="117">
        <v>-3.7122267388489898E-5</v>
      </c>
      <c r="AK46" s="117">
        <v>-2.6915189740816499E-5</v>
      </c>
      <c r="AL46" s="117">
        <v>-7.8890019826618197E-5</v>
      </c>
      <c r="AM46" s="117">
        <v>6.1454842398372099E-5</v>
      </c>
      <c r="AN46" s="117">
        <v>-2.46643063439858E-7</v>
      </c>
      <c r="AO46" s="117">
        <v>3.2984967271100399E-7</v>
      </c>
      <c r="AP46" s="118">
        <v>-1.8092975534417699E-3</v>
      </c>
      <c r="AQ46" s="117">
        <v>4.01496901982188E-5</v>
      </c>
      <c r="AR46" s="117">
        <v>0</v>
      </c>
      <c r="AS46" s="118">
        <v>9.6481914619036895E-4</v>
      </c>
      <c r="AT46" s="118">
        <v>3.2583846176476999E-2</v>
      </c>
      <c r="AU46" s="118">
        <v>0</v>
      </c>
      <c r="AV46" s="118">
        <v>-3.82438303384085E-3</v>
      </c>
      <c r="AW46" s="118">
        <v>0</v>
      </c>
      <c r="AX46" s="118">
        <v>-2.6137785773222599E-4</v>
      </c>
      <c r="AY46" s="117">
        <v>-5.9902370317247201E-5</v>
      </c>
      <c r="AZ46" s="118">
        <v>5.8789550190784098E-4</v>
      </c>
      <c r="BA46" s="117">
        <v>-4.0031256492436601E-5</v>
      </c>
      <c r="BB46" s="118">
        <v>-2.45672775093926E-4</v>
      </c>
      <c r="BC46" s="117">
        <v>-1.64104882345985E-6</v>
      </c>
      <c r="BD46" s="118">
        <v>-8.7985812212009393E-3</v>
      </c>
      <c r="BE46" s="118">
        <v>-1.65051172315338E-3</v>
      </c>
      <c r="BF46" s="117">
        <v>4.2190884817385201E-5</v>
      </c>
      <c r="BG46" s="117">
        <v>0</v>
      </c>
      <c r="BH46" s="118">
        <v>4.54678157394172E-4</v>
      </c>
      <c r="BI46" s="117">
        <v>-4.6610907068143201E-5</v>
      </c>
      <c r="BJ46" s="117">
        <v>-9.7462631447194401E-5</v>
      </c>
      <c r="BK46" s="118">
        <v>-3.5393820901386902E-4</v>
      </c>
      <c r="BL46" s="117">
        <v>-2.9770627918623501E-5</v>
      </c>
      <c r="BM46" s="118">
        <v>-6.9355411602812502E-4</v>
      </c>
      <c r="BN46" s="118">
        <v>2.4521743829729803E-4</v>
      </c>
      <c r="BO46" s="117">
        <v>5.6656078597169701E-5</v>
      </c>
      <c r="BP46" s="118">
        <v>-1.2619820417732899E-4</v>
      </c>
      <c r="BQ46" s="118">
        <v>0</v>
      </c>
      <c r="BR46" s="118">
        <v>1.84377626775277E-4</v>
      </c>
      <c r="BS46" s="117">
        <v>-6.7940750211278696E-5</v>
      </c>
      <c r="BT46" s="117">
        <v>7.44286452963463E-6</v>
      </c>
      <c r="BU46" s="117">
        <v>0</v>
      </c>
      <c r="BV46" s="118">
        <v>-1.33176726181074E-4</v>
      </c>
      <c r="BW46" s="117">
        <v>5.1967268128192698E-6</v>
      </c>
      <c r="BX46" s="118">
        <v>-3.3106345041327898E-4</v>
      </c>
      <c r="BY46" s="118">
        <v>-3.8883394674764301E-4</v>
      </c>
      <c r="BZ46" s="117">
        <v>3.77322200612095E-5</v>
      </c>
      <c r="CA46" s="117">
        <v>0</v>
      </c>
      <c r="CB46" s="117">
        <v>0</v>
      </c>
      <c r="CC46" s="117">
        <v>-3.98774811958465E-7</v>
      </c>
      <c r="CD46" s="117">
        <v>-1.20140740847289E-5</v>
      </c>
      <c r="CE46" s="117">
        <v>8.5396501365380405E-6</v>
      </c>
      <c r="CF46" s="117">
        <v>7.7128628848496602E-7</v>
      </c>
      <c r="CG46" s="117">
        <v>2.1295908429841501E-5</v>
      </c>
      <c r="CH46" s="117">
        <v>-4.5617708511259499E-6</v>
      </c>
      <c r="CI46" s="117">
        <v>-1.6786821143616501E-6</v>
      </c>
      <c r="CJ46" s="118">
        <v>-4.1988814045276703E-4</v>
      </c>
      <c r="CK46" s="117">
        <v>3.4016083118241401E-6</v>
      </c>
      <c r="CL46" s="117">
        <v>2.43768988518633E-5</v>
      </c>
      <c r="CM46" s="117">
        <v>7.26035503172408E-7</v>
      </c>
      <c r="CN46" s="117">
        <v>9.96545789733394E-6</v>
      </c>
      <c r="CO46" s="118">
        <v>1.16088925151289E-4</v>
      </c>
      <c r="CP46" s="117">
        <v>-7.34600002760619E-6</v>
      </c>
      <c r="CQ46" s="117">
        <v>2.3647999529323E-6</v>
      </c>
      <c r="CR46" s="117">
        <v>-5.38572024184608E-6</v>
      </c>
      <c r="CS46" s="117">
        <v>5.0381051029871502E-5</v>
      </c>
      <c r="CT46" s="117">
        <v>-4.2963565344991804E-6</v>
      </c>
      <c r="CU46" s="117">
        <v>-4.1785980173517201E-5</v>
      </c>
      <c r="CV46" s="117">
        <v>5.1015429035157301E-6</v>
      </c>
      <c r="CW46" s="117">
        <v>-1.0902182120993599E-5</v>
      </c>
      <c r="CX46" s="117">
        <v>5.18139572438375E-5</v>
      </c>
      <c r="CY46" s="117">
        <v>-9.9404473830788095E-5</v>
      </c>
      <c r="CZ46" s="117">
        <v>-2.3297705817303001E-5</v>
      </c>
      <c r="DA46" s="117">
        <v>3.2285308338954799E-5</v>
      </c>
      <c r="DB46" s="117">
        <v>4.8190725510425402E-5</v>
      </c>
      <c r="DC46" s="117">
        <v>3.9187902429075497E-6</v>
      </c>
      <c r="DD46" s="118">
        <v>4.6728558425504599E-4</v>
      </c>
      <c r="DE46" s="117">
        <v>-5.3063014921597198E-5</v>
      </c>
      <c r="DF46" s="117">
        <v>-2.7680332775034399E-5</v>
      </c>
      <c r="DG46" s="117">
        <v>7.9834701934179504E-5</v>
      </c>
      <c r="DH46" s="117">
        <v>-8.4009968418636496E-6</v>
      </c>
      <c r="DI46" s="118">
        <v>-1.5499491301752E-4</v>
      </c>
      <c r="DJ46" s="117">
        <v>-8.1372380254915798E-6</v>
      </c>
      <c r="DK46" s="118">
        <v>4.0933349435068599E-4</v>
      </c>
      <c r="DL46" s="117">
        <v>4.9934259688263701E-6</v>
      </c>
      <c r="DM46" s="117">
        <v>1.94307659278647E-5</v>
      </c>
      <c r="DN46" s="117">
        <v>2.9666663063995E-6</v>
      </c>
      <c r="DO46" s="117">
        <v>2.6808905774025701E-5</v>
      </c>
      <c r="DP46" s="117">
        <v>6.0380774644255E-5</v>
      </c>
      <c r="DQ46" s="118">
        <v>-2.9371633482257698E-3</v>
      </c>
      <c r="DR46" s="118">
        <v>1.7797856506933301E-4</v>
      </c>
      <c r="DS46" s="118">
        <v>-1.0448700090423399E-4</v>
      </c>
      <c r="DT46" s="118">
        <v>1.3889834971794E-4</v>
      </c>
      <c r="DU46" s="117">
        <v>2.95121218302256E-5</v>
      </c>
      <c r="DV46" s="117">
        <v>-1.83330400659042E-5</v>
      </c>
      <c r="DW46" s="119">
        <v>2.0976085467180601E-4</v>
      </c>
    </row>
    <row r="47" spans="2:127" s="12" customFormat="1" ht="15.75" x14ac:dyDescent="0.25">
      <c r="B47" s="16" t="s">
        <v>78</v>
      </c>
      <c r="C47" s="1">
        <f>INDEX(Input_Cases!$B:$C,MATCH('D2T Female Homo'!$B47,Input_Cases!$B:$B,0),2)</f>
        <v>0</v>
      </c>
      <c r="E47" s="50"/>
      <c r="F47" s="7"/>
      <c r="G47" s="205"/>
      <c r="H47" s="7" t="s">
        <v>74</v>
      </c>
      <c r="I47" s="22">
        <f t="shared" si="4"/>
        <v>0</v>
      </c>
      <c r="J47" s="23">
        <v>0</v>
      </c>
      <c r="P47" s="7" t="str">
        <f t="shared" si="2"/>
        <v/>
      </c>
      <c r="Q47" s="7" t="str">
        <f t="shared" si="3"/>
        <v>X</v>
      </c>
      <c r="R47" s="12">
        <v>0</v>
      </c>
      <c r="S47" s="128"/>
      <c r="T47" s="117">
        <v>0</v>
      </c>
      <c r="U47" s="117">
        <v>0</v>
      </c>
      <c r="V47" s="117">
        <v>0</v>
      </c>
      <c r="W47" s="117">
        <v>0</v>
      </c>
      <c r="X47" s="117">
        <v>0</v>
      </c>
      <c r="Y47" s="118">
        <v>0</v>
      </c>
      <c r="Z47" s="118">
        <v>0</v>
      </c>
      <c r="AA47" s="117">
        <v>0</v>
      </c>
      <c r="AB47" s="117">
        <v>0</v>
      </c>
      <c r="AC47" s="117">
        <v>0</v>
      </c>
      <c r="AD47" s="117">
        <v>0</v>
      </c>
      <c r="AE47" s="117">
        <v>0</v>
      </c>
      <c r="AF47" s="117">
        <v>0</v>
      </c>
      <c r="AG47" s="117">
        <v>0</v>
      </c>
      <c r="AH47" s="117">
        <v>0</v>
      </c>
      <c r="AI47" s="118">
        <v>0</v>
      </c>
      <c r="AJ47" s="117">
        <v>0</v>
      </c>
      <c r="AK47" s="117">
        <v>0</v>
      </c>
      <c r="AL47" s="117">
        <v>0</v>
      </c>
      <c r="AM47" s="117">
        <v>0</v>
      </c>
      <c r="AN47" s="117">
        <v>0</v>
      </c>
      <c r="AO47" s="117">
        <v>0</v>
      </c>
      <c r="AP47" s="118">
        <v>0</v>
      </c>
      <c r="AQ47" s="117">
        <v>0</v>
      </c>
      <c r="AR47" s="117">
        <v>0</v>
      </c>
      <c r="AS47" s="118">
        <v>0</v>
      </c>
      <c r="AT47" s="118">
        <v>0</v>
      </c>
      <c r="AU47" s="118">
        <v>0</v>
      </c>
      <c r="AV47" s="118">
        <v>0</v>
      </c>
      <c r="AW47" s="118">
        <v>0</v>
      </c>
      <c r="AX47" s="118">
        <v>0</v>
      </c>
      <c r="AY47" s="117">
        <v>0</v>
      </c>
      <c r="AZ47" s="118">
        <v>0</v>
      </c>
      <c r="BA47" s="117">
        <v>0</v>
      </c>
      <c r="BB47" s="118">
        <v>0</v>
      </c>
      <c r="BC47" s="117">
        <v>0</v>
      </c>
      <c r="BD47" s="118">
        <v>0</v>
      </c>
      <c r="BE47" s="118">
        <v>0</v>
      </c>
      <c r="BF47" s="117">
        <v>0</v>
      </c>
      <c r="BG47" s="117">
        <v>0</v>
      </c>
      <c r="BH47" s="118">
        <v>0</v>
      </c>
      <c r="BI47" s="117">
        <v>0</v>
      </c>
      <c r="BJ47" s="117">
        <v>0</v>
      </c>
      <c r="BK47" s="118">
        <v>0</v>
      </c>
      <c r="BL47" s="117">
        <v>0</v>
      </c>
      <c r="BM47" s="118">
        <v>0</v>
      </c>
      <c r="BN47" s="118">
        <v>0</v>
      </c>
      <c r="BO47" s="117">
        <v>0</v>
      </c>
      <c r="BP47" s="118">
        <v>0</v>
      </c>
      <c r="BQ47" s="118">
        <v>0</v>
      </c>
      <c r="BR47" s="118">
        <v>0</v>
      </c>
      <c r="BS47" s="117">
        <v>0</v>
      </c>
      <c r="BT47" s="117">
        <v>0</v>
      </c>
      <c r="BU47" s="117">
        <v>0</v>
      </c>
      <c r="BV47" s="118">
        <v>0</v>
      </c>
      <c r="BW47" s="117">
        <v>0</v>
      </c>
      <c r="BX47" s="118">
        <v>0</v>
      </c>
      <c r="BY47" s="118">
        <v>0</v>
      </c>
      <c r="BZ47" s="117">
        <v>0</v>
      </c>
      <c r="CA47" s="117">
        <v>0</v>
      </c>
      <c r="CB47" s="117">
        <v>0</v>
      </c>
      <c r="CC47" s="117">
        <v>0</v>
      </c>
      <c r="CD47" s="117">
        <v>0</v>
      </c>
      <c r="CE47" s="117">
        <v>0</v>
      </c>
      <c r="CF47" s="117">
        <v>0</v>
      </c>
      <c r="CG47" s="117">
        <v>0</v>
      </c>
      <c r="CH47" s="117">
        <v>0</v>
      </c>
      <c r="CI47" s="117">
        <v>0</v>
      </c>
      <c r="CJ47" s="118">
        <v>0</v>
      </c>
      <c r="CK47" s="117">
        <v>0</v>
      </c>
      <c r="CL47" s="117">
        <v>0</v>
      </c>
      <c r="CM47" s="117">
        <v>0</v>
      </c>
      <c r="CN47" s="117">
        <v>0</v>
      </c>
      <c r="CO47" s="118">
        <v>0</v>
      </c>
      <c r="CP47" s="117">
        <v>0</v>
      </c>
      <c r="CQ47" s="117">
        <v>0</v>
      </c>
      <c r="CR47" s="117">
        <v>0</v>
      </c>
      <c r="CS47" s="117">
        <v>0</v>
      </c>
      <c r="CT47" s="117">
        <v>0</v>
      </c>
      <c r="CU47" s="117">
        <v>0</v>
      </c>
      <c r="CV47" s="117">
        <v>0</v>
      </c>
      <c r="CW47" s="117">
        <v>0</v>
      </c>
      <c r="CX47" s="117">
        <v>0</v>
      </c>
      <c r="CY47" s="117">
        <v>0</v>
      </c>
      <c r="CZ47" s="117">
        <v>0</v>
      </c>
      <c r="DA47" s="117">
        <v>0</v>
      </c>
      <c r="DB47" s="117">
        <v>0</v>
      </c>
      <c r="DC47" s="117">
        <v>0</v>
      </c>
      <c r="DD47" s="118">
        <v>0</v>
      </c>
      <c r="DE47" s="117">
        <v>0</v>
      </c>
      <c r="DF47" s="117">
        <v>0</v>
      </c>
      <c r="DG47" s="117">
        <v>0</v>
      </c>
      <c r="DH47" s="117">
        <v>0</v>
      </c>
      <c r="DI47" s="118">
        <v>0</v>
      </c>
      <c r="DJ47" s="117">
        <v>0</v>
      </c>
      <c r="DK47" s="118">
        <v>0</v>
      </c>
      <c r="DL47" s="117">
        <v>0</v>
      </c>
      <c r="DM47" s="117">
        <v>0</v>
      </c>
      <c r="DN47" s="117">
        <v>0</v>
      </c>
      <c r="DO47" s="117">
        <v>0</v>
      </c>
      <c r="DP47" s="117">
        <v>0</v>
      </c>
      <c r="DQ47" s="118">
        <v>0</v>
      </c>
      <c r="DR47" s="118">
        <v>0</v>
      </c>
      <c r="DS47" s="118">
        <v>0</v>
      </c>
      <c r="DT47" s="118">
        <v>0</v>
      </c>
      <c r="DU47" s="117">
        <v>0</v>
      </c>
      <c r="DV47" s="117">
        <v>0</v>
      </c>
      <c r="DW47" s="119">
        <v>0</v>
      </c>
    </row>
    <row r="48" spans="2:127" s="12" customFormat="1" ht="15.75" x14ac:dyDescent="0.25">
      <c r="B48" s="16" t="s">
        <v>170</v>
      </c>
      <c r="C48" s="1">
        <f>INDEX(Input_Cases!$B:$C,MATCH('D2T Female Homo'!$B48,Input_Cases!$B:$B,0),2)</f>
        <v>0</v>
      </c>
      <c r="E48" s="50"/>
      <c r="F48" s="7"/>
      <c r="G48" s="205"/>
      <c r="H48" s="12" t="s">
        <v>142</v>
      </c>
      <c r="I48" s="22">
        <f t="shared" si="4"/>
        <v>0</v>
      </c>
      <c r="J48" s="23">
        <v>2.8238076897402702</v>
      </c>
      <c r="P48" s="7" t="str">
        <f t="shared" si="2"/>
        <v>X</v>
      </c>
      <c r="Q48" s="7" t="str">
        <f t="shared" si="3"/>
        <v>X</v>
      </c>
      <c r="R48" s="12" t="str">
        <v>Amp</v>
      </c>
      <c r="S48" s="128" t="s">
        <v>142</v>
      </c>
      <c r="T48" s="117">
        <v>1.65314540427951E-5</v>
      </c>
      <c r="U48" s="117">
        <v>6.6359769538170497E-5</v>
      </c>
      <c r="V48" s="117">
        <v>-9.1114904016694601E-5</v>
      </c>
      <c r="W48" s="118">
        <v>1.7402234626940499E-4</v>
      </c>
      <c r="X48" s="118">
        <v>-1.12146698818216E-4</v>
      </c>
      <c r="Y48" s="118">
        <v>4.1143897660749802E-4</v>
      </c>
      <c r="Z48" s="118">
        <v>9.3962336228158104E-4</v>
      </c>
      <c r="AA48" s="118">
        <v>-1.22408455309569E-4</v>
      </c>
      <c r="AB48" s="117">
        <v>-1.5783971406346202E-5</v>
      </c>
      <c r="AC48" s="117">
        <v>2.8791345432659601E-5</v>
      </c>
      <c r="AD48" s="117">
        <v>3.8747758125758901E-5</v>
      </c>
      <c r="AE48" s="118">
        <v>1.1459521382842201E-4</v>
      </c>
      <c r="AF48" s="117">
        <v>3.6651945231888798E-5</v>
      </c>
      <c r="AG48" s="118">
        <v>9.2018847700972095E-4</v>
      </c>
      <c r="AH48" s="117">
        <v>-1.8508042768317601E-5</v>
      </c>
      <c r="AI48" s="118">
        <v>-1.6672318040614699E-4</v>
      </c>
      <c r="AJ48" s="117">
        <v>-7.0090031395951094E-5</v>
      </c>
      <c r="AK48" s="117">
        <v>7.3347003239173403E-5</v>
      </c>
      <c r="AL48" s="118">
        <v>2.7129866079093402E-4</v>
      </c>
      <c r="AM48" s="117">
        <v>3.6507524725089898E-5</v>
      </c>
      <c r="AN48" s="117">
        <v>5.8194733837349298E-5</v>
      </c>
      <c r="AO48" s="117">
        <v>-5.4044188793649398E-6</v>
      </c>
      <c r="AP48" s="118">
        <v>-5.0642705064748803E-3</v>
      </c>
      <c r="AQ48" s="117">
        <v>-8.7331567822304903E-5</v>
      </c>
      <c r="AR48" s="117">
        <v>0</v>
      </c>
      <c r="AS48" s="118">
        <v>1.71971238664589E-4</v>
      </c>
      <c r="AT48" s="118">
        <v>-3.8243830338392502E-3</v>
      </c>
      <c r="AU48" s="118">
        <v>0</v>
      </c>
      <c r="AV48" s="118">
        <v>0.30775787294282397</v>
      </c>
      <c r="AW48" s="118">
        <v>0</v>
      </c>
      <c r="AX48" s="118">
        <v>1.10937721582846E-4</v>
      </c>
      <c r="AY48" s="117">
        <v>6.6423441504939703E-6</v>
      </c>
      <c r="AZ48" s="118">
        <v>-2.7614072542716602E-3</v>
      </c>
      <c r="BA48" s="117">
        <v>4.1106000296975703E-5</v>
      </c>
      <c r="BB48" s="118">
        <v>7.6881894798877905E-4</v>
      </c>
      <c r="BC48" s="117">
        <v>-3.3714201506661701E-5</v>
      </c>
      <c r="BD48" s="118">
        <v>-1.2202864351427501E-3</v>
      </c>
      <c r="BE48" s="118">
        <v>3.6215071854970497E-4</v>
      </c>
      <c r="BF48" s="117">
        <v>-3.7911337435373497E-5</v>
      </c>
      <c r="BG48" s="117">
        <v>0</v>
      </c>
      <c r="BH48" s="118">
        <v>7.9905100908291297E-4</v>
      </c>
      <c r="BI48" s="117">
        <v>4.4279690134687503E-5</v>
      </c>
      <c r="BJ48" s="118">
        <v>-2.23145636148523E-4</v>
      </c>
      <c r="BK48" s="117">
        <v>3.7668765905255002E-5</v>
      </c>
      <c r="BL48" s="117">
        <v>6.0350200231928001E-6</v>
      </c>
      <c r="BM48" s="118">
        <v>-1.6565500285508101E-3</v>
      </c>
      <c r="BN48" s="117">
        <v>-7.9734357048366898E-5</v>
      </c>
      <c r="BO48" s="118">
        <v>-2.7255022006549701E-4</v>
      </c>
      <c r="BP48" s="118">
        <v>3.7230629252475099E-4</v>
      </c>
      <c r="BQ48" s="118">
        <v>0</v>
      </c>
      <c r="BR48" s="118">
        <v>2.27985888963031E-3</v>
      </c>
      <c r="BS48" s="118">
        <v>-2.4097834573072801E-3</v>
      </c>
      <c r="BT48" s="118">
        <v>1.7020923001567E-4</v>
      </c>
      <c r="BU48" s="118">
        <v>0</v>
      </c>
      <c r="BV48" s="118">
        <v>1.9640508987435199E-4</v>
      </c>
      <c r="BW48" s="118">
        <v>-2.20243495981407E-4</v>
      </c>
      <c r="BX48" s="118">
        <v>2.1829820204431801E-4</v>
      </c>
      <c r="BY48" s="118">
        <v>6.0990058219876199E-4</v>
      </c>
      <c r="BZ48" s="118">
        <v>3.84420145107586E-4</v>
      </c>
      <c r="CA48" s="118">
        <v>0</v>
      </c>
      <c r="CB48" s="118">
        <v>0</v>
      </c>
      <c r="CC48" s="117">
        <v>7.5692449664723305E-7</v>
      </c>
      <c r="CD48" s="117">
        <v>-1.33845565722658E-6</v>
      </c>
      <c r="CE48" s="117">
        <v>1.78397280920006E-5</v>
      </c>
      <c r="CF48" s="117">
        <v>3.1048424345331001E-5</v>
      </c>
      <c r="CG48" s="117">
        <v>-4.8366937425040297E-6</v>
      </c>
      <c r="CH48" s="117">
        <v>-1.23106529264631E-5</v>
      </c>
      <c r="CI48" s="117">
        <v>-1.00748426218224E-5</v>
      </c>
      <c r="CJ48" s="117">
        <v>5.9649487922974299E-5</v>
      </c>
      <c r="CK48" s="117">
        <v>-1.17777624494112E-5</v>
      </c>
      <c r="CL48" s="117">
        <v>6.4139483873275395E-5</v>
      </c>
      <c r="CM48" s="117">
        <v>-1.16124267600927E-5</v>
      </c>
      <c r="CN48" s="117">
        <v>-3.8925979604281997E-6</v>
      </c>
      <c r="CO48" s="117">
        <v>1.6433767558936501E-5</v>
      </c>
      <c r="CP48" s="117">
        <v>3.363948618848E-5</v>
      </c>
      <c r="CQ48" s="117">
        <v>-2.9904845501383001E-5</v>
      </c>
      <c r="CR48" s="117">
        <v>2.4380729591699E-5</v>
      </c>
      <c r="CS48" s="118">
        <v>-4.3579544678117197E-3</v>
      </c>
      <c r="CT48" s="117">
        <v>1.03080824184707E-5</v>
      </c>
      <c r="CU48" s="117">
        <v>-2.23530742133911E-5</v>
      </c>
      <c r="CV48" s="117">
        <v>-4.1359051443710399E-7</v>
      </c>
      <c r="CW48" s="117">
        <v>7.69873338913966E-6</v>
      </c>
      <c r="CX48" s="118">
        <v>2.2847623380018901E-4</v>
      </c>
      <c r="CY48" s="118">
        <v>1.3010805758078E-4</v>
      </c>
      <c r="CZ48" s="118">
        <v>-1.3022072510595099E-4</v>
      </c>
      <c r="DA48" s="118">
        <v>1.00126850433281E-4</v>
      </c>
      <c r="DB48" s="117">
        <v>4.3585426900806003E-5</v>
      </c>
      <c r="DC48" s="118">
        <v>-1.3040448140639701E-4</v>
      </c>
      <c r="DD48" s="117">
        <v>8.1759105776431194E-5</v>
      </c>
      <c r="DE48" s="117">
        <v>-2.2539862133358399E-5</v>
      </c>
      <c r="DF48" s="117">
        <v>3.01458983805352E-5</v>
      </c>
      <c r="DG48" s="118">
        <v>1.24360429325389E-4</v>
      </c>
      <c r="DH48" s="118">
        <v>1.7758184084498699E-4</v>
      </c>
      <c r="DI48" s="118">
        <v>1.5314412637912699E-4</v>
      </c>
      <c r="DJ48" s="117">
        <v>-9.54742233080036E-5</v>
      </c>
      <c r="DK48" s="118">
        <v>-4.4362481412670501E-4</v>
      </c>
      <c r="DL48" s="117">
        <v>-4.48745604253802E-5</v>
      </c>
      <c r="DM48" s="117">
        <v>-5.4480555501841602E-5</v>
      </c>
      <c r="DN48" s="118">
        <v>-3.6661967279108401E-4</v>
      </c>
      <c r="DO48" s="118">
        <v>2.8635465658093698E-4</v>
      </c>
      <c r="DP48" s="118">
        <v>-1.6843484913620701E-4</v>
      </c>
      <c r="DQ48" s="118">
        <v>-7.9400341316030398E-4</v>
      </c>
      <c r="DR48" s="117">
        <v>8.0660077567987898E-5</v>
      </c>
      <c r="DS48" s="118">
        <v>-1.1070170355616801E-4</v>
      </c>
      <c r="DT48" s="118">
        <v>3.03968455301402E-4</v>
      </c>
      <c r="DU48" s="118">
        <v>-1.10509458807676E-4</v>
      </c>
      <c r="DV48" s="118">
        <v>3.5118938288312599E-4</v>
      </c>
      <c r="DW48" s="120">
        <v>-4.5081449620029702E-5</v>
      </c>
    </row>
    <row r="49" spans="2:127" s="12" customFormat="1" ht="15.75" x14ac:dyDescent="0.25">
      <c r="B49" s="16" t="s">
        <v>79</v>
      </c>
      <c r="C49" s="1">
        <f>INDEX(Input_Cases!$B:$C,MATCH('D2T Female Homo'!$B49,Input_Cases!$B:$B,0),2)</f>
        <v>0</v>
      </c>
      <c r="E49" s="50"/>
      <c r="F49" s="7"/>
      <c r="G49" s="205"/>
      <c r="H49" s="7" t="s">
        <v>106</v>
      </c>
      <c r="I49" s="22">
        <v>0</v>
      </c>
      <c r="J49" s="23">
        <v>0</v>
      </c>
      <c r="P49" s="7" t="str">
        <f t="shared" si="2"/>
        <v/>
      </c>
      <c r="Q49" s="7" t="str">
        <f t="shared" si="3"/>
        <v>X</v>
      </c>
      <c r="R49" s="12">
        <v>0</v>
      </c>
      <c r="S49" s="128"/>
      <c r="T49" s="117">
        <v>0</v>
      </c>
      <c r="U49" s="117">
        <v>0</v>
      </c>
      <c r="V49" s="117">
        <v>0</v>
      </c>
      <c r="W49" s="118">
        <v>0</v>
      </c>
      <c r="X49" s="118">
        <v>0</v>
      </c>
      <c r="Y49" s="118">
        <v>0</v>
      </c>
      <c r="Z49" s="118">
        <v>0</v>
      </c>
      <c r="AA49" s="118">
        <v>0</v>
      </c>
      <c r="AB49" s="117">
        <v>0</v>
      </c>
      <c r="AC49" s="117">
        <v>0</v>
      </c>
      <c r="AD49" s="117">
        <v>0</v>
      </c>
      <c r="AE49" s="118">
        <v>0</v>
      </c>
      <c r="AF49" s="117">
        <v>0</v>
      </c>
      <c r="AG49" s="118">
        <v>0</v>
      </c>
      <c r="AH49" s="117">
        <v>0</v>
      </c>
      <c r="AI49" s="118">
        <v>0</v>
      </c>
      <c r="AJ49" s="117">
        <v>0</v>
      </c>
      <c r="AK49" s="117">
        <v>0</v>
      </c>
      <c r="AL49" s="118">
        <v>0</v>
      </c>
      <c r="AM49" s="117">
        <v>0</v>
      </c>
      <c r="AN49" s="117">
        <v>0</v>
      </c>
      <c r="AO49" s="117">
        <v>0</v>
      </c>
      <c r="AP49" s="118">
        <v>0</v>
      </c>
      <c r="AQ49" s="117">
        <v>0</v>
      </c>
      <c r="AR49" s="117">
        <v>0</v>
      </c>
      <c r="AS49" s="118">
        <v>0</v>
      </c>
      <c r="AT49" s="118">
        <v>0</v>
      </c>
      <c r="AU49" s="118">
        <v>0</v>
      </c>
      <c r="AV49" s="118">
        <v>0</v>
      </c>
      <c r="AW49" s="118">
        <v>0</v>
      </c>
      <c r="AX49" s="118">
        <v>0</v>
      </c>
      <c r="AY49" s="117">
        <v>0</v>
      </c>
      <c r="AZ49" s="118">
        <v>0</v>
      </c>
      <c r="BA49" s="117">
        <v>0</v>
      </c>
      <c r="BB49" s="118">
        <v>0</v>
      </c>
      <c r="BC49" s="117">
        <v>0</v>
      </c>
      <c r="BD49" s="118">
        <v>0</v>
      </c>
      <c r="BE49" s="118">
        <v>0</v>
      </c>
      <c r="BF49" s="117">
        <v>0</v>
      </c>
      <c r="BG49" s="117">
        <v>0</v>
      </c>
      <c r="BH49" s="118">
        <v>0</v>
      </c>
      <c r="BI49" s="117">
        <v>0</v>
      </c>
      <c r="BJ49" s="118">
        <v>0</v>
      </c>
      <c r="BK49" s="117">
        <v>0</v>
      </c>
      <c r="BL49" s="117">
        <v>0</v>
      </c>
      <c r="BM49" s="118">
        <v>0</v>
      </c>
      <c r="BN49" s="117">
        <v>0</v>
      </c>
      <c r="BO49" s="118">
        <v>0</v>
      </c>
      <c r="BP49" s="118">
        <v>0</v>
      </c>
      <c r="BQ49" s="118">
        <v>0</v>
      </c>
      <c r="BR49" s="118">
        <v>0</v>
      </c>
      <c r="BS49" s="118">
        <v>0</v>
      </c>
      <c r="BT49" s="118">
        <v>0</v>
      </c>
      <c r="BU49" s="118">
        <v>0</v>
      </c>
      <c r="BV49" s="118">
        <v>0</v>
      </c>
      <c r="BW49" s="118">
        <v>0</v>
      </c>
      <c r="BX49" s="118">
        <v>0</v>
      </c>
      <c r="BY49" s="118">
        <v>0</v>
      </c>
      <c r="BZ49" s="118">
        <v>0</v>
      </c>
      <c r="CA49" s="118">
        <v>0</v>
      </c>
      <c r="CB49" s="118">
        <v>0</v>
      </c>
      <c r="CC49" s="117">
        <v>0</v>
      </c>
      <c r="CD49" s="117">
        <v>0</v>
      </c>
      <c r="CE49" s="117">
        <v>0</v>
      </c>
      <c r="CF49" s="117">
        <v>0</v>
      </c>
      <c r="CG49" s="117">
        <v>0</v>
      </c>
      <c r="CH49" s="117">
        <v>0</v>
      </c>
      <c r="CI49" s="117">
        <v>0</v>
      </c>
      <c r="CJ49" s="117">
        <v>0</v>
      </c>
      <c r="CK49" s="117">
        <v>0</v>
      </c>
      <c r="CL49" s="117">
        <v>0</v>
      </c>
      <c r="CM49" s="117">
        <v>0</v>
      </c>
      <c r="CN49" s="117">
        <v>0</v>
      </c>
      <c r="CO49" s="117">
        <v>0</v>
      </c>
      <c r="CP49" s="117">
        <v>0</v>
      </c>
      <c r="CQ49" s="117">
        <v>0</v>
      </c>
      <c r="CR49" s="117">
        <v>0</v>
      </c>
      <c r="CS49" s="118">
        <v>0</v>
      </c>
      <c r="CT49" s="117">
        <v>0</v>
      </c>
      <c r="CU49" s="117">
        <v>0</v>
      </c>
      <c r="CV49" s="117">
        <v>0</v>
      </c>
      <c r="CW49" s="117">
        <v>0</v>
      </c>
      <c r="CX49" s="118">
        <v>0</v>
      </c>
      <c r="CY49" s="118">
        <v>0</v>
      </c>
      <c r="CZ49" s="118">
        <v>0</v>
      </c>
      <c r="DA49" s="118">
        <v>0</v>
      </c>
      <c r="DB49" s="117">
        <v>0</v>
      </c>
      <c r="DC49" s="118">
        <v>0</v>
      </c>
      <c r="DD49" s="117">
        <v>0</v>
      </c>
      <c r="DE49" s="117">
        <v>0</v>
      </c>
      <c r="DF49" s="117">
        <v>0</v>
      </c>
      <c r="DG49" s="118">
        <v>0</v>
      </c>
      <c r="DH49" s="118">
        <v>0</v>
      </c>
      <c r="DI49" s="118">
        <v>0</v>
      </c>
      <c r="DJ49" s="117">
        <v>0</v>
      </c>
      <c r="DK49" s="118">
        <v>0</v>
      </c>
      <c r="DL49" s="117">
        <v>0</v>
      </c>
      <c r="DM49" s="117">
        <v>0</v>
      </c>
      <c r="DN49" s="118">
        <v>0</v>
      </c>
      <c r="DO49" s="118">
        <v>0</v>
      </c>
      <c r="DP49" s="118">
        <v>0</v>
      </c>
      <c r="DQ49" s="118">
        <v>0</v>
      </c>
      <c r="DR49" s="117">
        <v>0</v>
      </c>
      <c r="DS49" s="118">
        <v>0</v>
      </c>
      <c r="DT49" s="118">
        <v>0</v>
      </c>
      <c r="DU49" s="118">
        <v>0</v>
      </c>
      <c r="DV49" s="118">
        <v>0</v>
      </c>
      <c r="DW49" s="120">
        <v>0</v>
      </c>
    </row>
    <row r="50" spans="2:127" s="12" customFormat="1" ht="15.75" x14ac:dyDescent="0.25">
      <c r="B50" s="16" t="s">
        <v>80</v>
      </c>
      <c r="C50" s="1">
        <f>INDEX(Input_Cases!$B:$C,MATCH('D2T Female Homo'!$B50,Input_Cases!$B:$B,0),2)</f>
        <v>0</v>
      </c>
      <c r="E50" s="50"/>
      <c r="F50" s="7"/>
      <c r="G50" s="205"/>
      <c r="H50" s="7" t="s">
        <v>38</v>
      </c>
      <c r="I50" s="22">
        <f t="shared" ref="I50:I78" si="5">C49</f>
        <v>0</v>
      </c>
      <c r="J50" s="23">
        <v>0.74195621101321896</v>
      </c>
      <c r="P50" s="7" t="str">
        <f t="shared" si="2"/>
        <v>X</v>
      </c>
      <c r="Q50" s="7" t="str">
        <f t="shared" si="3"/>
        <v>X</v>
      </c>
      <c r="R50" s="12" t="str">
        <v>Ano</v>
      </c>
      <c r="S50" s="128" t="s">
        <v>38</v>
      </c>
      <c r="T50" s="117">
        <v>-3.4540767407701001E-7</v>
      </c>
      <c r="U50" s="117">
        <v>2.4565367977999702E-6</v>
      </c>
      <c r="V50" s="117">
        <v>3.4740176085972798E-6</v>
      </c>
      <c r="W50" s="117">
        <v>-1.38551955843523E-5</v>
      </c>
      <c r="X50" s="117">
        <v>8.8766505883363601E-6</v>
      </c>
      <c r="Y50" s="118">
        <v>-2.7724180606497698E-4</v>
      </c>
      <c r="Z50" s="117">
        <v>-2.011165276243E-5</v>
      </c>
      <c r="AA50" s="117">
        <v>6.4438129456815599E-6</v>
      </c>
      <c r="AB50" s="117">
        <v>4.2240058210710504E-6</v>
      </c>
      <c r="AC50" s="117">
        <v>-3.6050605877740902E-6</v>
      </c>
      <c r="AD50" s="117">
        <v>-2.47890307363796E-5</v>
      </c>
      <c r="AE50" s="117">
        <v>1.50270746702931E-5</v>
      </c>
      <c r="AF50" s="117">
        <v>-2.5790763968055998E-6</v>
      </c>
      <c r="AG50" s="117">
        <v>3.9545513428212199E-5</v>
      </c>
      <c r="AH50" s="117">
        <v>4.5978965873098396E-6</v>
      </c>
      <c r="AI50" s="117">
        <v>-7.50102094541878E-7</v>
      </c>
      <c r="AJ50" s="117">
        <v>7.3751257950989205E-7</v>
      </c>
      <c r="AK50" s="117">
        <v>-7.20061908704246E-8</v>
      </c>
      <c r="AL50" s="117">
        <v>-1.5332223458244999E-5</v>
      </c>
      <c r="AM50" s="117">
        <v>1.77228136958571E-5</v>
      </c>
      <c r="AN50" s="117">
        <v>1.0073544083641001E-7</v>
      </c>
      <c r="AO50" s="117">
        <v>-9.9755627093862199E-6</v>
      </c>
      <c r="AP50" s="117">
        <v>-5.7292016337184203E-5</v>
      </c>
      <c r="AQ50" s="117">
        <v>2.2963659470101102E-6</v>
      </c>
      <c r="AR50" s="117">
        <v>0</v>
      </c>
      <c r="AS50" s="117">
        <v>-3.6460803780613497E-7</v>
      </c>
      <c r="AT50" s="118">
        <v>-2.6137785773221498E-4</v>
      </c>
      <c r="AU50" s="118">
        <v>0</v>
      </c>
      <c r="AV50" s="118">
        <v>1.10937721582811E-4</v>
      </c>
      <c r="AW50" s="118">
        <v>0</v>
      </c>
      <c r="AX50" s="118">
        <v>2.27641542517629E-3</v>
      </c>
      <c r="AY50" s="117">
        <v>2.1758531332489598E-6</v>
      </c>
      <c r="AZ50" s="117">
        <v>1.8594010100652999E-5</v>
      </c>
      <c r="BA50" s="117">
        <v>1.7285607120176701E-5</v>
      </c>
      <c r="BB50" s="117">
        <v>6.0406518545928897E-5</v>
      </c>
      <c r="BC50" s="117">
        <v>3.3139413207727897E-5</v>
      </c>
      <c r="BD50" s="118">
        <v>-3.4923386034709902E-4</v>
      </c>
      <c r="BE50" s="117">
        <v>-1.23343015613286E-5</v>
      </c>
      <c r="BF50" s="117">
        <v>-2.9232447765117401E-6</v>
      </c>
      <c r="BG50" s="117">
        <v>0</v>
      </c>
      <c r="BH50" s="117">
        <v>-2.1473470801311601E-5</v>
      </c>
      <c r="BI50" s="117">
        <v>-2.4348192409166099E-5</v>
      </c>
      <c r="BJ50" s="117">
        <v>9.4882635532979698E-6</v>
      </c>
      <c r="BK50" s="117">
        <v>-6.47707161034107E-6</v>
      </c>
      <c r="BL50" s="117">
        <v>-4.1692584491812502E-6</v>
      </c>
      <c r="BM50" s="117">
        <v>-5.6589160600976497E-5</v>
      </c>
      <c r="BN50" s="117">
        <v>-2.4376685261113101E-5</v>
      </c>
      <c r="BO50" s="117">
        <v>-3.3541240633574902E-6</v>
      </c>
      <c r="BP50" s="117">
        <v>-2.27379056656089E-5</v>
      </c>
      <c r="BQ50" s="117">
        <v>0</v>
      </c>
      <c r="BR50" s="117">
        <v>3.2017594912593901E-5</v>
      </c>
      <c r="BS50" s="117">
        <v>-2.07907468939502E-5</v>
      </c>
      <c r="BT50" s="117">
        <v>2.2147558719747698E-6</v>
      </c>
      <c r="BU50" s="117">
        <v>0</v>
      </c>
      <c r="BV50" s="117">
        <v>1.30598857409089E-5</v>
      </c>
      <c r="BW50" s="117">
        <v>4.3444768243809398E-6</v>
      </c>
      <c r="BX50" s="117">
        <v>-1.9178387653485699E-5</v>
      </c>
      <c r="BY50" s="118">
        <v>1.12184075817249E-4</v>
      </c>
      <c r="BZ50" s="117">
        <v>-9.0990053968442099E-6</v>
      </c>
      <c r="CA50" s="117">
        <v>0</v>
      </c>
      <c r="CB50" s="117">
        <v>0</v>
      </c>
      <c r="CC50" s="117">
        <v>-2.68457506561329E-9</v>
      </c>
      <c r="CD50" s="117">
        <v>6.4460204725744203E-8</v>
      </c>
      <c r="CE50" s="117">
        <v>2.6237247572938602E-7</v>
      </c>
      <c r="CF50" s="117">
        <v>2.14285181279916E-7</v>
      </c>
      <c r="CG50" s="117">
        <v>7.1147908832496598E-8</v>
      </c>
      <c r="CH50" s="117">
        <v>7.0553831539815097E-8</v>
      </c>
      <c r="CI50" s="117">
        <v>2.4570020387962898E-7</v>
      </c>
      <c r="CJ50" s="117">
        <v>2.78717118364707E-6</v>
      </c>
      <c r="CK50" s="117">
        <v>-9.1439753747251399E-7</v>
      </c>
      <c r="CL50" s="117">
        <v>8.8011580444390201E-7</v>
      </c>
      <c r="CM50" s="117">
        <v>-4.8880807285966299E-7</v>
      </c>
      <c r="CN50" s="117">
        <v>1.7958379433003599E-6</v>
      </c>
      <c r="CO50" s="117">
        <v>9.17599234417846E-7</v>
      </c>
      <c r="CP50" s="117">
        <v>-2.3704610964608199E-7</v>
      </c>
      <c r="CQ50" s="117">
        <v>-6.4077139467315197E-7</v>
      </c>
      <c r="CR50" s="117">
        <v>3.77657014916617E-7</v>
      </c>
      <c r="CS50" s="117">
        <v>-1.3051963708675301E-6</v>
      </c>
      <c r="CT50" s="117">
        <v>1.0167498624165401E-6</v>
      </c>
      <c r="CU50" s="117">
        <v>-7.0735968121201696E-6</v>
      </c>
      <c r="CV50" s="117">
        <v>-8.3673281381588396E-5</v>
      </c>
      <c r="CW50" s="117">
        <v>4.1823489814853697E-6</v>
      </c>
      <c r="CX50" s="117">
        <v>8.6003563887181302E-6</v>
      </c>
      <c r="CY50" s="117">
        <v>1.45994160162362E-5</v>
      </c>
      <c r="CZ50" s="117">
        <v>-1.1271429024932901E-5</v>
      </c>
      <c r="DA50" s="117">
        <v>1.3892845769201001E-5</v>
      </c>
      <c r="DB50" s="117">
        <v>5.32818434667683E-6</v>
      </c>
      <c r="DC50" s="117">
        <v>4.5477882593826499E-5</v>
      </c>
      <c r="DD50" s="117">
        <v>-2.30748572312784E-5</v>
      </c>
      <c r="DE50" s="117">
        <v>-4.3814542962656199E-6</v>
      </c>
      <c r="DF50" s="117">
        <v>-2.1659430220598401E-5</v>
      </c>
      <c r="DG50" s="117">
        <v>-6.2390663617231404E-6</v>
      </c>
      <c r="DH50" s="117">
        <v>1.90713642513195E-5</v>
      </c>
      <c r="DI50" s="117">
        <v>-5.1922571486668801E-5</v>
      </c>
      <c r="DJ50" s="117">
        <v>-2.1141842864318501E-5</v>
      </c>
      <c r="DK50" s="118">
        <v>1.56408397907812E-4</v>
      </c>
      <c r="DL50" s="117">
        <v>9.3498699682017797E-6</v>
      </c>
      <c r="DM50" s="117">
        <v>-1.5971876413094499E-5</v>
      </c>
      <c r="DN50" s="117">
        <v>2.4914147284198701E-5</v>
      </c>
      <c r="DO50" s="117">
        <v>-3.3745511764307997E-5</v>
      </c>
      <c r="DP50" s="117">
        <v>-1.15253655994741E-5</v>
      </c>
      <c r="DQ50" s="117">
        <v>4.20314688465899E-5</v>
      </c>
      <c r="DR50" s="117">
        <v>8.5590506676616894E-5</v>
      </c>
      <c r="DS50" s="117">
        <v>2.57224043257156E-5</v>
      </c>
      <c r="DT50" s="117">
        <v>-9.2520226209631205E-6</v>
      </c>
      <c r="DU50" s="117">
        <v>-7.6299258346500004E-5</v>
      </c>
      <c r="DV50" s="117">
        <v>3.2848600065058699E-5</v>
      </c>
      <c r="DW50" s="119">
        <v>-1.5315419941063699E-3</v>
      </c>
    </row>
    <row r="51" spans="2:127" s="12" customFormat="1" ht="15.75" x14ac:dyDescent="0.25">
      <c r="B51" s="16" t="s">
        <v>81</v>
      </c>
      <c r="C51" s="1">
        <f>INDEX(Input_Cases!$B:$C,MATCH('D2T Female Homo'!$B51,Input_Cases!$B:$B,0),2)</f>
        <v>0</v>
      </c>
      <c r="E51" s="50"/>
      <c r="F51" s="7"/>
      <c r="G51" s="205"/>
      <c r="H51" s="7" t="s">
        <v>40</v>
      </c>
      <c r="I51" s="22">
        <f t="shared" si="5"/>
        <v>0</v>
      </c>
      <c r="J51" s="23">
        <v>0.170964143412556</v>
      </c>
      <c r="P51" s="7" t="str">
        <f t="shared" si="2"/>
        <v>X</v>
      </c>
      <c r="Q51" s="7" t="str">
        <f t="shared" si="3"/>
        <v>X</v>
      </c>
      <c r="R51" s="12" t="str">
        <v>Ast</v>
      </c>
      <c r="S51" s="128" t="s">
        <v>40</v>
      </c>
      <c r="T51" s="117">
        <v>1.0375789378530199E-6</v>
      </c>
      <c r="U51" s="117">
        <v>-4.7262072018663399E-7</v>
      </c>
      <c r="V51" s="117">
        <v>-2.3460745214585799E-6</v>
      </c>
      <c r="W51" s="117">
        <v>-2.7349563727825299E-6</v>
      </c>
      <c r="X51" s="117">
        <v>-5.7127006713935501E-6</v>
      </c>
      <c r="Y51" s="117">
        <v>-1.60938858034828E-5</v>
      </c>
      <c r="Z51" s="117">
        <v>1.0757959352699E-6</v>
      </c>
      <c r="AA51" s="117">
        <v>-2.65698396589717E-6</v>
      </c>
      <c r="AB51" s="117">
        <v>-4.78417145540868E-6</v>
      </c>
      <c r="AC51" s="117">
        <v>-8.6650166023990998E-6</v>
      </c>
      <c r="AD51" s="117">
        <v>-1.30230380190911E-6</v>
      </c>
      <c r="AE51" s="117">
        <v>9.02296519653871E-7</v>
      </c>
      <c r="AF51" s="117">
        <v>5.9494364585753504E-7</v>
      </c>
      <c r="AG51" s="117">
        <v>-2.2832130488852099E-5</v>
      </c>
      <c r="AH51" s="117">
        <v>8.1502731117796205E-7</v>
      </c>
      <c r="AI51" s="117">
        <v>1.14513195114526E-5</v>
      </c>
      <c r="AJ51" s="117">
        <v>-5.9017521409689502E-7</v>
      </c>
      <c r="AK51" s="117">
        <v>2.93902379339581E-6</v>
      </c>
      <c r="AL51" s="117">
        <v>-4.35459462385276E-6</v>
      </c>
      <c r="AM51" s="117">
        <v>6.0953162927395903E-6</v>
      </c>
      <c r="AN51" s="117">
        <v>3.48401951563121E-6</v>
      </c>
      <c r="AO51" s="117">
        <v>-1.6023508272246699E-6</v>
      </c>
      <c r="AP51" s="117">
        <v>-1.7010427787996898E-5</v>
      </c>
      <c r="AQ51" s="117">
        <v>2.9967898695292802E-7</v>
      </c>
      <c r="AR51" s="117">
        <v>0</v>
      </c>
      <c r="AS51" s="117">
        <v>-7.7177962881310099E-6</v>
      </c>
      <c r="AT51" s="117">
        <v>-5.9902370317243901E-5</v>
      </c>
      <c r="AU51" s="117">
        <v>0</v>
      </c>
      <c r="AV51" s="117">
        <v>6.6423441505282802E-6</v>
      </c>
      <c r="AW51" s="117">
        <v>0</v>
      </c>
      <c r="AX51" s="117">
        <v>2.1758531332489899E-6</v>
      </c>
      <c r="AY51" s="118">
        <v>2.9691089691607998E-4</v>
      </c>
      <c r="AZ51" s="117">
        <v>-6.3767598036188402E-6</v>
      </c>
      <c r="BA51" s="117">
        <v>-2.2797242540101401E-5</v>
      </c>
      <c r="BB51" s="117">
        <v>-2.0990042938099201E-6</v>
      </c>
      <c r="BC51" s="117">
        <v>-2.5084610218315201E-5</v>
      </c>
      <c r="BD51" s="117">
        <v>-2.8201122888590701E-5</v>
      </c>
      <c r="BE51" s="117">
        <v>-8.5334018799311601E-5</v>
      </c>
      <c r="BF51" s="117">
        <v>-1.2719481430681101E-5</v>
      </c>
      <c r="BG51" s="117">
        <v>0</v>
      </c>
      <c r="BH51" s="117">
        <v>-6.54775536897035E-6</v>
      </c>
      <c r="BI51" s="117">
        <v>-6.1673333454567299E-6</v>
      </c>
      <c r="BJ51" s="117">
        <v>-4.9750001408014997E-6</v>
      </c>
      <c r="BK51" s="117">
        <v>2.7972365392414101E-6</v>
      </c>
      <c r="BL51" s="117">
        <v>-6.9822815837153801E-6</v>
      </c>
      <c r="BM51" s="118">
        <v>2.11488187143711E-4</v>
      </c>
      <c r="BN51" s="117">
        <v>-3.66729067951412E-6</v>
      </c>
      <c r="BO51" s="117">
        <v>-4.7003238281243302E-6</v>
      </c>
      <c r="BP51" s="117">
        <v>1.57484745066463E-6</v>
      </c>
      <c r="BQ51" s="117">
        <v>0</v>
      </c>
      <c r="BR51" s="117">
        <v>6.5804977764576995E-5</v>
      </c>
      <c r="BS51" s="117">
        <v>-1.55665510344208E-5</v>
      </c>
      <c r="BT51" s="117">
        <v>-5.8016648039659498E-6</v>
      </c>
      <c r="BU51" s="117">
        <v>0</v>
      </c>
      <c r="BV51" s="117">
        <v>-1.8735469819890399E-6</v>
      </c>
      <c r="BW51" s="117">
        <v>-7.0997982172355996E-6</v>
      </c>
      <c r="BX51" s="117">
        <v>2.7632443369741099E-6</v>
      </c>
      <c r="BY51" s="117">
        <v>1.5366349748504899E-5</v>
      </c>
      <c r="BZ51" s="117">
        <v>-8.0924989027775801E-6</v>
      </c>
      <c r="CA51" s="117">
        <v>0</v>
      </c>
      <c r="CB51" s="117">
        <v>0</v>
      </c>
      <c r="CC51" s="117">
        <v>-2.03395226538961E-9</v>
      </c>
      <c r="CD51" s="117">
        <v>-7.8518135836720998E-8</v>
      </c>
      <c r="CE51" s="117">
        <v>-1.89368070000033E-6</v>
      </c>
      <c r="CF51" s="117">
        <v>1.3572852323722899E-7</v>
      </c>
      <c r="CG51" s="117">
        <v>4.2735848196183501E-7</v>
      </c>
      <c r="CH51" s="117">
        <v>1.52032078220934E-7</v>
      </c>
      <c r="CI51" s="117">
        <v>-1.2189473759535899E-7</v>
      </c>
      <c r="CJ51" s="117">
        <v>7.6984941101724698E-7</v>
      </c>
      <c r="CK51" s="117">
        <v>2.1783826730359899E-8</v>
      </c>
      <c r="CL51" s="117">
        <v>2.2539988672849299E-7</v>
      </c>
      <c r="CM51" s="117">
        <v>3.3775651244873003E-7</v>
      </c>
      <c r="CN51" s="117">
        <v>2.7204951512378602E-7</v>
      </c>
      <c r="CO51" s="117">
        <v>2.6770543325526001E-7</v>
      </c>
      <c r="CP51" s="117">
        <v>6.7437812235463795E-8</v>
      </c>
      <c r="CQ51" s="117">
        <v>-9.4430653054140099E-7</v>
      </c>
      <c r="CR51" s="117">
        <v>-2.6272295599340901E-7</v>
      </c>
      <c r="CS51" s="117">
        <v>-4.79763318367351E-8</v>
      </c>
      <c r="CT51" s="117">
        <v>-8.1724259293806703E-8</v>
      </c>
      <c r="CU51" s="117">
        <v>1.32296130784834E-5</v>
      </c>
      <c r="CV51" s="117">
        <v>-5.47720257226E-7</v>
      </c>
      <c r="CW51" s="117">
        <v>4.45500851255717E-7</v>
      </c>
      <c r="CX51" s="118">
        <v>-2.7731110326919298E-4</v>
      </c>
      <c r="CY51" s="117">
        <v>-4.7918792088762901E-6</v>
      </c>
      <c r="CZ51" s="117">
        <v>-5.9972631874757298E-7</v>
      </c>
      <c r="DA51" s="117">
        <v>4.1837506043981102E-6</v>
      </c>
      <c r="DB51" s="117">
        <v>-4.7028416984126596E-6</v>
      </c>
      <c r="DC51" s="117">
        <v>2.4886601977004399E-5</v>
      </c>
      <c r="DD51" s="117">
        <v>-3.4774135643954598E-6</v>
      </c>
      <c r="DE51" s="117">
        <v>1.8378723766803799E-7</v>
      </c>
      <c r="DF51" s="117">
        <v>2.1950150680885202E-6</v>
      </c>
      <c r="DG51" s="117">
        <v>-9.2466536836278104E-6</v>
      </c>
      <c r="DH51" s="117">
        <v>1.4696533850873201E-5</v>
      </c>
      <c r="DI51" s="117">
        <v>-5.7343647825893198E-6</v>
      </c>
      <c r="DJ51" s="117">
        <v>-9.82606068681729E-6</v>
      </c>
      <c r="DK51" s="117">
        <v>-8.4227420691122097E-6</v>
      </c>
      <c r="DL51" s="117">
        <v>1.83030176309085E-6</v>
      </c>
      <c r="DM51" s="117">
        <v>-6.3376775210439301E-6</v>
      </c>
      <c r="DN51" s="117">
        <v>7.2064714389016703E-6</v>
      </c>
      <c r="DO51" s="117">
        <v>-1.0241106999133201E-6</v>
      </c>
      <c r="DP51" s="117">
        <v>4.6085773761077201E-7</v>
      </c>
      <c r="DQ51" s="117">
        <v>1.6602335426577199E-6</v>
      </c>
      <c r="DR51" s="117">
        <v>6.6816066443553799E-6</v>
      </c>
      <c r="DS51" s="117">
        <v>-1.14795231819241E-5</v>
      </c>
      <c r="DT51" s="117">
        <v>9.7856472407706503E-6</v>
      </c>
      <c r="DU51" s="117">
        <v>-7.1482909540780899E-7</v>
      </c>
      <c r="DV51" s="117">
        <v>-3.1055851489851301E-6</v>
      </c>
      <c r="DW51" s="120">
        <v>9.0040137204626294E-6</v>
      </c>
    </row>
    <row r="52" spans="2:127" s="12" customFormat="1" ht="15.75" x14ac:dyDescent="0.25">
      <c r="B52" s="16" t="s">
        <v>145</v>
      </c>
      <c r="C52" s="1">
        <f>INDEX(Input_Cases!$B:$C,MATCH('D2T Female Homo'!$B52,Input_Cases!$B:$B,0),2)</f>
        <v>0</v>
      </c>
      <c r="E52" s="50"/>
      <c r="F52" s="7"/>
      <c r="G52" s="205"/>
      <c r="H52" s="7" t="s">
        <v>42</v>
      </c>
      <c r="I52" s="22">
        <f t="shared" si="5"/>
        <v>0</v>
      </c>
      <c r="J52" s="23">
        <v>0.865116475873833</v>
      </c>
      <c r="P52" s="7" t="str">
        <f t="shared" ref="P52:P83" si="6">IF(H52=S52,"X","")</f>
        <v>X</v>
      </c>
      <c r="Q52" s="7" t="str">
        <f t="shared" si="3"/>
        <v>X</v>
      </c>
      <c r="R52" s="12" t="str">
        <v>Bli</v>
      </c>
      <c r="S52" s="128" t="s">
        <v>42</v>
      </c>
      <c r="T52" s="117">
        <v>1.9040316381951E-5</v>
      </c>
      <c r="U52" s="117">
        <v>-3.3839274166356299E-6</v>
      </c>
      <c r="V52" s="117">
        <v>-1.06631527229531E-5</v>
      </c>
      <c r="W52" s="117">
        <v>1.07794236974976E-5</v>
      </c>
      <c r="X52" s="117">
        <v>-9.2016183508510906E-8</v>
      </c>
      <c r="Y52" s="118">
        <v>4.0175537468812602E-4</v>
      </c>
      <c r="Z52" s="118">
        <v>4.31580034124817E-4</v>
      </c>
      <c r="AA52" s="117">
        <v>-1.30534620860795E-5</v>
      </c>
      <c r="AB52" s="117">
        <v>4.6744374742270403E-5</v>
      </c>
      <c r="AC52" s="117">
        <v>3.0864564519349203E-5</v>
      </c>
      <c r="AD52" s="117">
        <v>-1.0816878783117899E-7</v>
      </c>
      <c r="AE52" s="117">
        <v>-7.60313937771489E-6</v>
      </c>
      <c r="AF52" s="117">
        <v>-7.3154157945909399E-6</v>
      </c>
      <c r="AG52" s="118">
        <v>2.7572393283455398E-4</v>
      </c>
      <c r="AH52" s="117">
        <v>9.6180773185623108E-6</v>
      </c>
      <c r="AI52" s="117">
        <v>6.5004111650807797E-5</v>
      </c>
      <c r="AJ52" s="117">
        <v>-1.35734076798828E-5</v>
      </c>
      <c r="AK52" s="117">
        <v>8.0437142883412502E-5</v>
      </c>
      <c r="AL52" s="118">
        <v>-1.7244396668851601E-4</v>
      </c>
      <c r="AM52" s="117">
        <v>-8.6808301360507702E-5</v>
      </c>
      <c r="AN52" s="117">
        <v>-2.5708191724312399E-5</v>
      </c>
      <c r="AO52" s="117">
        <v>3.2940987205295599E-5</v>
      </c>
      <c r="AP52" s="117">
        <v>7.0555348586944904E-5</v>
      </c>
      <c r="AQ52" s="117">
        <v>-6.03517822830152E-5</v>
      </c>
      <c r="AR52" s="117">
        <v>0</v>
      </c>
      <c r="AS52" s="118">
        <v>-4.20400409574925E-4</v>
      </c>
      <c r="AT52" s="118">
        <v>5.8789550190795905E-4</v>
      </c>
      <c r="AU52" s="118">
        <v>0</v>
      </c>
      <c r="AV52" s="118">
        <v>-2.7614072542714498E-3</v>
      </c>
      <c r="AW52" s="118">
        <v>0</v>
      </c>
      <c r="AX52" s="117">
        <v>1.8594010100665999E-5</v>
      </c>
      <c r="AY52" s="117">
        <v>-6.3767598036234396E-6</v>
      </c>
      <c r="AZ52" s="118">
        <v>4.3605475754146202E-2</v>
      </c>
      <c r="BA52" s="117">
        <v>-4.30838698893356E-5</v>
      </c>
      <c r="BB52" s="118">
        <v>1.0463624582287699E-4</v>
      </c>
      <c r="BC52" s="117">
        <v>-3.3833792364388003E-5</v>
      </c>
      <c r="BD52" s="118">
        <v>1.0777963273769201E-4</v>
      </c>
      <c r="BE52" s="118">
        <v>-2.1552283462247701E-4</v>
      </c>
      <c r="BF52" s="117">
        <v>-3.71554755265279E-6</v>
      </c>
      <c r="BG52" s="117">
        <v>0</v>
      </c>
      <c r="BH52" s="118">
        <v>-7.3304798695545596E-4</v>
      </c>
      <c r="BI52" s="117">
        <v>-1.8066994969278899E-5</v>
      </c>
      <c r="BJ52" s="117">
        <v>-5.6975396936127897E-5</v>
      </c>
      <c r="BK52" s="118">
        <v>2.23687733389796E-4</v>
      </c>
      <c r="BL52" s="117">
        <v>2.81871204259378E-5</v>
      </c>
      <c r="BM52" s="118">
        <v>-4.6129508207877598E-4</v>
      </c>
      <c r="BN52" s="117">
        <v>3.4715778492848001E-5</v>
      </c>
      <c r="BO52" s="117">
        <v>-3.2388846652955903E-5</v>
      </c>
      <c r="BP52" s="118">
        <v>-7.2094413580742602E-4</v>
      </c>
      <c r="BQ52" s="118">
        <v>0</v>
      </c>
      <c r="BR52" s="118">
        <v>-1.1059243340308699E-3</v>
      </c>
      <c r="BS52" s="118">
        <v>-7.5871205030548399E-4</v>
      </c>
      <c r="BT52" s="117">
        <v>-2.5024187951759601E-5</v>
      </c>
      <c r="BU52" s="117">
        <v>0</v>
      </c>
      <c r="BV52" s="117">
        <v>-2.1959949848896E-5</v>
      </c>
      <c r="BW52" s="117">
        <v>-1.00615673657014E-5</v>
      </c>
      <c r="BX52" s="118">
        <v>-1.4003304952599701E-4</v>
      </c>
      <c r="BY52" s="118">
        <v>1.3819426069797201E-4</v>
      </c>
      <c r="BZ52" s="117">
        <v>-4.1294765701517002E-7</v>
      </c>
      <c r="CA52" s="117">
        <v>0</v>
      </c>
      <c r="CB52" s="117">
        <v>0</v>
      </c>
      <c r="CC52" s="117">
        <v>7.0355532889972197E-7</v>
      </c>
      <c r="CD52" s="117">
        <v>4.6141649749273097E-6</v>
      </c>
      <c r="CE52" s="117">
        <v>5.35195882938317E-6</v>
      </c>
      <c r="CF52" s="117">
        <v>9.2680910895064296E-6</v>
      </c>
      <c r="CG52" s="117">
        <v>2.3764263796616601E-6</v>
      </c>
      <c r="CH52" s="117">
        <v>1.05444394705791E-5</v>
      </c>
      <c r="CI52" s="117">
        <v>-5.5491767306327601E-6</v>
      </c>
      <c r="CJ52" s="117">
        <v>-9.0897016338449508E-6</v>
      </c>
      <c r="CK52" s="117">
        <v>-6.1318446812023399E-7</v>
      </c>
      <c r="CL52" s="117">
        <v>-9.3153968946888597E-7</v>
      </c>
      <c r="CM52" s="117">
        <v>-3.7310225008355902E-6</v>
      </c>
      <c r="CN52" s="117">
        <v>-6.8381117953045798E-6</v>
      </c>
      <c r="CO52" s="117">
        <v>-2.8593188267146101E-6</v>
      </c>
      <c r="CP52" s="118">
        <v>-5.3142565774236901E-4</v>
      </c>
      <c r="CQ52" s="117">
        <v>1.21346519574681E-5</v>
      </c>
      <c r="CR52" s="117">
        <v>1.3493947026801399E-6</v>
      </c>
      <c r="CS52" s="117">
        <v>3.75796212352638E-5</v>
      </c>
      <c r="CT52" s="117">
        <v>3.5321935817247698E-6</v>
      </c>
      <c r="CU52" s="117">
        <v>6.4363497958375794E-5</v>
      </c>
      <c r="CV52" s="117">
        <v>-9.4065435085811005E-6</v>
      </c>
      <c r="CW52" s="117">
        <v>1.0863944184960599E-5</v>
      </c>
      <c r="CX52" s="117">
        <v>-1.5617649885778601E-5</v>
      </c>
      <c r="CY52" s="117">
        <v>-9.7038360336863105E-5</v>
      </c>
      <c r="CZ52" s="117">
        <v>4.5519868193794799E-5</v>
      </c>
      <c r="DA52" s="117">
        <v>1.7967093380969701E-5</v>
      </c>
      <c r="DB52" s="117">
        <v>-1.8623492051949402E-5</v>
      </c>
      <c r="DC52" s="117">
        <v>6.8421641461090297E-6</v>
      </c>
      <c r="DD52" s="118">
        <v>-1.84758052377631E-4</v>
      </c>
      <c r="DE52" s="117">
        <v>6.8491907017390494E-5</v>
      </c>
      <c r="DF52" s="117">
        <v>8.0703506508005395E-5</v>
      </c>
      <c r="DG52" s="117">
        <v>8.7799430649961402E-5</v>
      </c>
      <c r="DH52" s="117">
        <v>-4.7825178345264999E-5</v>
      </c>
      <c r="DI52" s="117">
        <v>-9.3432848482930694E-5</v>
      </c>
      <c r="DJ52" s="117">
        <v>-4.9268351949066601E-5</v>
      </c>
      <c r="DK52" s="118">
        <v>-1.37980861557965E-4</v>
      </c>
      <c r="DL52" s="117">
        <v>-2.3390398129331899E-5</v>
      </c>
      <c r="DM52" s="117">
        <v>3.58917591462806E-5</v>
      </c>
      <c r="DN52" s="118">
        <v>-1.0553514076393301E-4</v>
      </c>
      <c r="DO52" s="117">
        <v>4.32372598917941E-5</v>
      </c>
      <c r="DP52" s="118">
        <v>-1.9077088850397699E-3</v>
      </c>
      <c r="DQ52" s="118">
        <v>1.3793992422449401E-4</v>
      </c>
      <c r="DR52" s="118">
        <v>2.0013605640333701E-4</v>
      </c>
      <c r="DS52" s="117">
        <v>-1.3139028274872001E-5</v>
      </c>
      <c r="DT52" s="117">
        <v>2.3246396195081998E-5</v>
      </c>
      <c r="DU52" s="118">
        <v>-1.0338450106591499E-4</v>
      </c>
      <c r="DV52" s="118">
        <v>-1.5261929893943901E-4</v>
      </c>
      <c r="DW52" s="119">
        <v>1.14045567710867E-4</v>
      </c>
    </row>
    <row r="53" spans="2:127" s="12" customFormat="1" ht="15.75" x14ac:dyDescent="0.25">
      <c r="B53" s="16" t="s">
        <v>82</v>
      </c>
      <c r="C53" s="1">
        <f>INDEX(Input_Cases!$B:$C,MATCH('D2T Female Homo'!$B53,Input_Cases!$B:$B,0),2)</f>
        <v>0</v>
      </c>
      <c r="E53" s="50"/>
      <c r="F53" s="7"/>
      <c r="G53" s="205"/>
      <c r="H53" s="7" t="s">
        <v>132</v>
      </c>
      <c r="I53" s="22">
        <f t="shared" si="5"/>
        <v>0</v>
      </c>
      <c r="J53" s="23">
        <v>0.26800059253521702</v>
      </c>
      <c r="P53" s="7" t="str">
        <f t="shared" si="6"/>
        <v>X</v>
      </c>
      <c r="Q53" s="7" t="str">
        <f t="shared" si="3"/>
        <v>X</v>
      </c>
      <c r="R53" s="12" t="str">
        <v>Bro</v>
      </c>
      <c r="S53" s="128" t="s">
        <v>132</v>
      </c>
      <c r="T53" s="117">
        <v>1.87035200342697E-7</v>
      </c>
      <c r="U53" s="117">
        <v>6.1264304391363997E-6</v>
      </c>
      <c r="V53" s="117">
        <v>1.32037175708729E-6</v>
      </c>
      <c r="W53" s="117">
        <v>5.1979070539842301E-6</v>
      </c>
      <c r="X53" s="117">
        <v>-9.52951800386781E-6</v>
      </c>
      <c r="Y53" s="118">
        <v>-1.7751999520076501E-4</v>
      </c>
      <c r="Z53" s="117">
        <v>1.8677038580051701E-5</v>
      </c>
      <c r="AA53" s="117">
        <v>1.43022621957292E-5</v>
      </c>
      <c r="AB53" s="117">
        <v>1.13728948638734E-6</v>
      </c>
      <c r="AC53" s="117">
        <v>1.2355031450383701E-5</v>
      </c>
      <c r="AD53" s="117">
        <v>-1.0465584072623601E-6</v>
      </c>
      <c r="AE53" s="117">
        <v>1.74890381667945E-6</v>
      </c>
      <c r="AF53" s="117">
        <v>2.6650916185433301E-6</v>
      </c>
      <c r="AG53" s="117">
        <v>3.5991346727228602E-5</v>
      </c>
      <c r="AH53" s="117">
        <v>-8.9347986930352008E-6</v>
      </c>
      <c r="AI53" s="117">
        <v>1.66725475337539E-5</v>
      </c>
      <c r="AJ53" s="117">
        <v>-1.8597043731957801E-6</v>
      </c>
      <c r="AK53" s="117">
        <v>-3.9426337758065198E-6</v>
      </c>
      <c r="AL53" s="117">
        <v>-3.3492021951234801E-6</v>
      </c>
      <c r="AM53" s="117">
        <v>-7.0645868046448598E-6</v>
      </c>
      <c r="AN53" s="117">
        <v>-2.42124740852079E-6</v>
      </c>
      <c r="AO53" s="117">
        <v>1.3247824558651601E-6</v>
      </c>
      <c r="AP53" s="117">
        <v>2.1629270714129701E-5</v>
      </c>
      <c r="AQ53" s="117">
        <v>2.9853961251334399E-7</v>
      </c>
      <c r="AR53" s="117">
        <v>0</v>
      </c>
      <c r="AS53" s="117">
        <v>7.9603032390467099E-6</v>
      </c>
      <c r="AT53" s="117">
        <v>-4.0031256492440599E-5</v>
      </c>
      <c r="AU53" s="117">
        <v>0</v>
      </c>
      <c r="AV53" s="117">
        <v>4.1106000296971299E-5</v>
      </c>
      <c r="AW53" s="117">
        <v>0</v>
      </c>
      <c r="AX53" s="117">
        <v>1.72856071201748E-5</v>
      </c>
      <c r="AY53" s="117">
        <v>-2.2797242540101601E-5</v>
      </c>
      <c r="AZ53" s="117">
        <v>-4.3083869889307099E-5</v>
      </c>
      <c r="BA53" s="118">
        <v>1.2831728448176099E-3</v>
      </c>
      <c r="BB53" s="117">
        <v>-3.12067171527601E-6</v>
      </c>
      <c r="BC53" s="117">
        <v>-1.35271445318196E-6</v>
      </c>
      <c r="BD53" s="117">
        <v>-9.6351323302380692E-6</v>
      </c>
      <c r="BE53" s="117">
        <v>-6.1622472456922598E-5</v>
      </c>
      <c r="BF53" s="117">
        <v>-3.3689596355869399E-5</v>
      </c>
      <c r="BG53" s="117">
        <v>0</v>
      </c>
      <c r="BH53" s="117">
        <v>-2.6076779429066599E-5</v>
      </c>
      <c r="BI53" s="117">
        <v>3.6361249232064898E-6</v>
      </c>
      <c r="BJ53" s="117">
        <v>8.8664682222407097E-6</v>
      </c>
      <c r="BK53" s="117">
        <v>-2.8691943970129901E-5</v>
      </c>
      <c r="BL53" s="117">
        <v>-6.2857864163148598E-6</v>
      </c>
      <c r="BM53" s="118">
        <v>-1.12683058575304E-4</v>
      </c>
      <c r="BN53" s="117">
        <v>1.0453927712751799E-6</v>
      </c>
      <c r="BO53" s="117">
        <v>-2.2146568136699201E-6</v>
      </c>
      <c r="BP53" s="117">
        <v>-1.76037216864091E-5</v>
      </c>
      <c r="BQ53" s="117">
        <v>0</v>
      </c>
      <c r="BR53" s="117">
        <v>-3.1399367308121502E-5</v>
      </c>
      <c r="BS53" s="117">
        <v>3.8393980050907402E-5</v>
      </c>
      <c r="BT53" s="117">
        <v>-1.88591138077031E-6</v>
      </c>
      <c r="BU53" s="117">
        <v>0</v>
      </c>
      <c r="BV53" s="118">
        <v>-1.9755629289309901E-4</v>
      </c>
      <c r="BW53" s="117">
        <v>-1.4244141227323501E-5</v>
      </c>
      <c r="BX53" s="117">
        <v>1.7271868362853799E-5</v>
      </c>
      <c r="BY53" s="117">
        <v>7.7037010694116495E-6</v>
      </c>
      <c r="BZ53" s="117">
        <v>-2.2252304318153301E-5</v>
      </c>
      <c r="CA53" s="117">
        <v>0</v>
      </c>
      <c r="CB53" s="117">
        <v>0</v>
      </c>
      <c r="CC53" s="117">
        <v>-4.5595714289440901E-9</v>
      </c>
      <c r="CD53" s="117">
        <v>-1.64981598898604E-7</v>
      </c>
      <c r="CE53" s="117">
        <v>1.40046968877709E-6</v>
      </c>
      <c r="CF53" s="117">
        <v>-3.3846344194740901E-7</v>
      </c>
      <c r="CG53" s="117">
        <v>6.1926068823349896E-8</v>
      </c>
      <c r="CH53" s="117">
        <v>4.0041666021279902E-7</v>
      </c>
      <c r="CI53" s="117">
        <v>-1.6837447141352001E-7</v>
      </c>
      <c r="CJ53" s="117">
        <v>5.61137364903147E-7</v>
      </c>
      <c r="CK53" s="117">
        <v>1.35075742269865E-8</v>
      </c>
      <c r="CL53" s="117">
        <v>-9.8780538920243905E-8</v>
      </c>
      <c r="CM53" s="117">
        <v>-4.6536702365927898E-7</v>
      </c>
      <c r="CN53" s="117">
        <v>2.5449391862341602E-6</v>
      </c>
      <c r="CO53" s="117">
        <v>4.1648625587068E-7</v>
      </c>
      <c r="CP53" s="117">
        <v>5.8066439540436699E-7</v>
      </c>
      <c r="CQ53" s="117">
        <v>4.7077048758741898E-7</v>
      </c>
      <c r="CR53" s="117">
        <v>4.2252967659763601E-7</v>
      </c>
      <c r="CS53" s="117">
        <v>-1.0931768156821799E-8</v>
      </c>
      <c r="CT53" s="117">
        <v>1.5775154295069501E-7</v>
      </c>
      <c r="CU53" s="117">
        <v>5.3982506581428504E-6</v>
      </c>
      <c r="CV53" s="117">
        <v>-2.87951938491354E-6</v>
      </c>
      <c r="CW53" s="117">
        <v>1.4981608883282399E-7</v>
      </c>
      <c r="CX53" s="117">
        <v>-4.3279177780983003E-6</v>
      </c>
      <c r="CY53" s="117">
        <v>-3.67505663161166E-6</v>
      </c>
      <c r="CZ53" s="117">
        <v>6.9434780156097397E-7</v>
      </c>
      <c r="DA53" s="117">
        <v>-1.20463630220838E-5</v>
      </c>
      <c r="DB53" s="117">
        <v>-5.8290796635215396E-6</v>
      </c>
      <c r="DC53" s="117">
        <v>1.17667832392493E-6</v>
      </c>
      <c r="DD53" s="117">
        <v>1.04498009253988E-5</v>
      </c>
      <c r="DE53" s="117">
        <v>2.8692585003945098E-6</v>
      </c>
      <c r="DF53" s="117">
        <v>-1.4348805884044501E-6</v>
      </c>
      <c r="DG53" s="117">
        <v>7.4218506726810101E-6</v>
      </c>
      <c r="DH53" s="117">
        <v>5.4819349789566496E-6</v>
      </c>
      <c r="DI53" s="117">
        <v>-3.0160739893214599E-7</v>
      </c>
      <c r="DJ53" s="117">
        <v>1.30460523445534E-6</v>
      </c>
      <c r="DK53" s="117">
        <v>-4.0692631384100597E-5</v>
      </c>
      <c r="DL53" s="117">
        <v>2.4512817360783899E-6</v>
      </c>
      <c r="DM53" s="117">
        <v>-8.6836564416601896E-6</v>
      </c>
      <c r="DN53" s="117">
        <v>1.4589198904507599E-5</v>
      </c>
      <c r="DO53" s="117">
        <v>-1.0839809782924201E-6</v>
      </c>
      <c r="DP53" s="117">
        <v>5.1953528613703104E-6</v>
      </c>
      <c r="DQ53" s="117">
        <v>1.36355017695655E-5</v>
      </c>
      <c r="DR53" s="117">
        <v>1.9628440591832301E-6</v>
      </c>
      <c r="DS53" s="117">
        <v>-3.42724286462225E-5</v>
      </c>
      <c r="DT53" s="117">
        <v>-8.4660003267369403E-6</v>
      </c>
      <c r="DU53" s="117">
        <v>-2.9392270050640499E-5</v>
      </c>
      <c r="DV53" s="117">
        <v>1.8880470074131901E-5</v>
      </c>
      <c r="DW53" s="120">
        <v>-1.8907614358738999E-5</v>
      </c>
    </row>
    <row r="54" spans="2:127" s="12" customFormat="1" ht="15.75" x14ac:dyDescent="0.25">
      <c r="B54" s="16" t="s">
        <v>83</v>
      </c>
      <c r="C54" s="1">
        <f>INDEX(Input_Cases!$B:$C,MATCH('D2T Female Homo'!$B54,Input_Cases!$B:$B,0),2)</f>
        <v>0</v>
      </c>
      <c r="E54" s="50"/>
      <c r="F54" s="7"/>
      <c r="G54" s="205"/>
      <c r="H54" s="7" t="s">
        <v>45</v>
      </c>
      <c r="I54" s="22">
        <f t="shared" si="5"/>
        <v>0</v>
      </c>
      <c r="J54" s="23">
        <v>3.2079390268116801</v>
      </c>
      <c r="P54" s="7" t="str">
        <f t="shared" si="6"/>
        <v>X</v>
      </c>
      <c r="Q54" s="7" t="str">
        <f t="shared" si="3"/>
        <v>X</v>
      </c>
      <c r="R54" s="12" t="str">
        <v>Can</v>
      </c>
      <c r="S54" s="128" t="s">
        <v>45</v>
      </c>
      <c r="T54" s="117">
        <v>4.6781332332150099E-5</v>
      </c>
      <c r="U54" s="117">
        <v>2.0347223966727099E-5</v>
      </c>
      <c r="V54" s="117">
        <v>-1.07372122812181E-5</v>
      </c>
      <c r="W54" s="117">
        <v>1.8919280029233101E-5</v>
      </c>
      <c r="X54" s="117">
        <v>-4.1271004696013101E-7</v>
      </c>
      <c r="Y54" s="118">
        <v>-1.82623788463424E-4</v>
      </c>
      <c r="Z54" s="118">
        <v>-1.5929180315936201E-4</v>
      </c>
      <c r="AA54" s="117">
        <v>8.8579774165917196E-7</v>
      </c>
      <c r="AB54" s="117">
        <v>-1.35793052832514E-5</v>
      </c>
      <c r="AC54" s="117">
        <v>2.5764153643381999E-5</v>
      </c>
      <c r="AD54" s="117">
        <v>-5.62089046469228E-6</v>
      </c>
      <c r="AE54" s="117">
        <v>-5.4723234742367698E-6</v>
      </c>
      <c r="AF54" s="117">
        <v>1.8917449846249699E-5</v>
      </c>
      <c r="AG54" s="117">
        <v>1.9405680211114802E-5</v>
      </c>
      <c r="AH54" s="117">
        <v>-7.5551570436501802E-6</v>
      </c>
      <c r="AI54" s="117">
        <v>2.7659901764214402E-6</v>
      </c>
      <c r="AJ54" s="117">
        <v>-1.99652419854899E-5</v>
      </c>
      <c r="AK54" s="117">
        <v>2.9124391888584999E-5</v>
      </c>
      <c r="AL54" s="117">
        <v>-7.10434268115891E-5</v>
      </c>
      <c r="AM54" s="117">
        <v>-1.50733582411461E-5</v>
      </c>
      <c r="AN54" s="117">
        <v>1.5286409091942199E-6</v>
      </c>
      <c r="AO54" s="117">
        <v>-4.2628734574183098E-6</v>
      </c>
      <c r="AP54" s="118">
        <v>2.6426586532181699E-4</v>
      </c>
      <c r="AQ54" s="117">
        <v>2.3197423966646101E-5</v>
      </c>
      <c r="AR54" s="117">
        <v>0</v>
      </c>
      <c r="AS54" s="117">
        <v>3.0499606957638901E-5</v>
      </c>
      <c r="AT54" s="118">
        <v>-2.4567277509385602E-4</v>
      </c>
      <c r="AU54" s="118">
        <v>0</v>
      </c>
      <c r="AV54" s="118">
        <v>7.6881894798840902E-4</v>
      </c>
      <c r="AW54" s="118">
        <v>0</v>
      </c>
      <c r="AX54" s="117">
        <v>6.0406518545936602E-5</v>
      </c>
      <c r="AY54" s="117">
        <v>-2.0990042938018898E-6</v>
      </c>
      <c r="AZ54" s="118">
        <v>1.0463624582288699E-4</v>
      </c>
      <c r="BA54" s="117">
        <v>-3.1206717152288001E-6</v>
      </c>
      <c r="BB54" s="118">
        <v>8.7207668267547892E-3</v>
      </c>
      <c r="BC54" s="117">
        <v>2.96584882207809E-6</v>
      </c>
      <c r="BD54" s="118">
        <v>-1.1307042411696801E-3</v>
      </c>
      <c r="BE54" s="118">
        <v>-3.5959535751382501E-4</v>
      </c>
      <c r="BF54" s="117">
        <v>1.5594947502540999E-5</v>
      </c>
      <c r="BG54" s="117">
        <v>0</v>
      </c>
      <c r="BH54" s="118">
        <v>-3.0144435017542598E-4</v>
      </c>
      <c r="BI54" s="117">
        <v>-7.8825258141898795E-6</v>
      </c>
      <c r="BJ54" s="117">
        <v>-1.08156675073661E-5</v>
      </c>
      <c r="BK54" s="117">
        <v>5.0576655909051199E-5</v>
      </c>
      <c r="BL54" s="117">
        <v>1.48499448923208E-6</v>
      </c>
      <c r="BM54" s="118">
        <v>5.3003173461855797E-4</v>
      </c>
      <c r="BN54" s="117">
        <v>-3.7875844286525701E-5</v>
      </c>
      <c r="BO54" s="117">
        <v>-2.7286251370843499E-5</v>
      </c>
      <c r="BP54" s="117">
        <v>1.9962251444427399E-5</v>
      </c>
      <c r="BQ54" s="117">
        <v>0</v>
      </c>
      <c r="BR54" s="118">
        <v>-5.3856653719304903E-4</v>
      </c>
      <c r="BS54" s="118">
        <v>1.23286568754754E-4</v>
      </c>
      <c r="BT54" s="117">
        <v>-1.34616732179831E-5</v>
      </c>
      <c r="BU54" s="117">
        <v>0</v>
      </c>
      <c r="BV54" s="117">
        <v>-8.0002242790779896E-5</v>
      </c>
      <c r="BW54" s="117">
        <v>4.7748857619687497E-5</v>
      </c>
      <c r="BX54" s="117">
        <v>3.5991956804813203E-5</v>
      </c>
      <c r="BY54" s="117">
        <v>1.9683720717306501E-5</v>
      </c>
      <c r="BZ54" s="117">
        <v>-5.2250184623592601E-5</v>
      </c>
      <c r="CA54" s="117">
        <v>0</v>
      </c>
      <c r="CB54" s="117">
        <v>0</v>
      </c>
      <c r="CC54" s="117">
        <v>-3.5807833418572498E-7</v>
      </c>
      <c r="CD54" s="117">
        <v>-9.729833078882889E-7</v>
      </c>
      <c r="CE54" s="117">
        <v>-6.63750337444897E-6</v>
      </c>
      <c r="CF54" s="117">
        <v>-1.5697307747767801E-6</v>
      </c>
      <c r="CG54" s="117">
        <v>4.4723236738725102E-6</v>
      </c>
      <c r="CH54" s="117">
        <v>3.5447611432545699E-6</v>
      </c>
      <c r="CI54" s="117">
        <v>2.0083630182318198E-6</v>
      </c>
      <c r="CJ54" s="117">
        <v>2.7789946056792901E-6</v>
      </c>
      <c r="CK54" s="118">
        <v>-1.12640115800365E-4</v>
      </c>
      <c r="CL54" s="117">
        <v>-3.2127188129153798E-6</v>
      </c>
      <c r="CM54" s="117">
        <v>-2.72956364303287E-7</v>
      </c>
      <c r="CN54" s="117">
        <v>6.6114826848471903E-7</v>
      </c>
      <c r="CO54" s="117">
        <v>1.38060366104482E-5</v>
      </c>
      <c r="CP54" s="117">
        <v>-2.7059609682286598E-6</v>
      </c>
      <c r="CQ54" s="117">
        <v>7.6215593325805397E-6</v>
      </c>
      <c r="CR54" s="117">
        <v>4.3849250340436198E-6</v>
      </c>
      <c r="CS54" s="117">
        <v>-1.0682391981732301E-5</v>
      </c>
      <c r="CT54" s="117">
        <v>1.6044588588103201E-6</v>
      </c>
      <c r="CU54" s="117">
        <v>-5.3794674748849803E-6</v>
      </c>
      <c r="CV54" s="117">
        <v>-5.5495221913131097E-6</v>
      </c>
      <c r="CW54" s="117">
        <v>-1.78680086240453E-6</v>
      </c>
      <c r="CX54" s="117">
        <v>7.1650354447468504E-6</v>
      </c>
      <c r="CY54" s="117">
        <v>1.95823834147499E-5</v>
      </c>
      <c r="CZ54" s="117">
        <v>2.8719774013164499E-5</v>
      </c>
      <c r="DA54" s="117">
        <v>-7.1581926119933297E-5</v>
      </c>
      <c r="DB54" s="117">
        <v>-5.20888935127636E-6</v>
      </c>
      <c r="DC54" s="117">
        <v>-2.23883931341513E-7</v>
      </c>
      <c r="DD54" s="117">
        <v>2.6203873004816901E-5</v>
      </c>
      <c r="DE54" s="118">
        <v>1.2844335747799301E-4</v>
      </c>
      <c r="DF54" s="117">
        <v>5.1407182645849797E-5</v>
      </c>
      <c r="DG54" s="117">
        <v>6.0406161848306298E-6</v>
      </c>
      <c r="DH54" s="117">
        <v>1.6489518252149099E-5</v>
      </c>
      <c r="DI54" s="117">
        <v>-3.9447371503252E-5</v>
      </c>
      <c r="DJ54" s="117">
        <v>-1.42831725866681E-5</v>
      </c>
      <c r="DK54" s="117">
        <v>9.8143221475947403E-5</v>
      </c>
      <c r="DL54" s="117">
        <v>7.6192652515531399E-6</v>
      </c>
      <c r="DM54" s="117">
        <v>-4.57827252600034E-6</v>
      </c>
      <c r="DN54" s="117">
        <v>1.6569990404913999E-5</v>
      </c>
      <c r="DO54" s="117">
        <v>-9.7871744642537896E-5</v>
      </c>
      <c r="DP54" s="118">
        <v>2.2351279280970399E-4</v>
      </c>
      <c r="DQ54" s="117">
        <v>1.7257958156030399E-5</v>
      </c>
      <c r="DR54" s="117">
        <v>5.0711872559991399E-5</v>
      </c>
      <c r="DS54" s="118">
        <v>1.07911450794749E-4</v>
      </c>
      <c r="DT54" s="117">
        <v>-5.2548391275858602E-5</v>
      </c>
      <c r="DU54" s="117">
        <v>7.7491871300652403E-5</v>
      </c>
      <c r="DV54" s="118">
        <v>-2.2983720748183501E-4</v>
      </c>
      <c r="DW54" s="120">
        <v>2.1723977792478501E-5</v>
      </c>
    </row>
    <row r="55" spans="2:127" s="12" customFormat="1" ht="15.75" x14ac:dyDescent="0.25">
      <c r="B55" s="16" t="s">
        <v>84</v>
      </c>
      <c r="C55" s="1">
        <f>INDEX(Input_Cases!$B:$C,MATCH('D2T Female Homo'!$B55,Input_Cases!$B:$B,0),2)</f>
        <v>0</v>
      </c>
      <c r="E55" s="50"/>
      <c r="F55" s="7"/>
      <c r="G55" s="205"/>
      <c r="H55" s="7" t="s">
        <v>47</v>
      </c>
      <c r="I55" s="22">
        <f t="shared" si="5"/>
        <v>0</v>
      </c>
      <c r="J55" s="23">
        <v>0.20181281935484899</v>
      </c>
      <c r="P55" s="7" t="str">
        <f t="shared" si="6"/>
        <v>X</v>
      </c>
      <c r="Q55" s="7" t="str">
        <f t="shared" si="3"/>
        <v>X</v>
      </c>
      <c r="R55" s="12" t="str">
        <v>CHD</v>
      </c>
      <c r="S55" s="128" t="s">
        <v>47</v>
      </c>
      <c r="T55" s="117">
        <v>-8.2754236836981498E-7</v>
      </c>
      <c r="U55" s="117">
        <v>-1.4771772426634299E-6</v>
      </c>
      <c r="V55" s="117">
        <v>-2.0747040731953199E-7</v>
      </c>
      <c r="W55" s="117">
        <v>-3.1285503598288298E-6</v>
      </c>
      <c r="X55" s="117">
        <v>-1.08460521735597E-6</v>
      </c>
      <c r="Y55" s="117">
        <v>1.8036312673409199E-5</v>
      </c>
      <c r="Z55" s="117">
        <v>1.63939461111714E-6</v>
      </c>
      <c r="AA55" s="117">
        <v>4.4789796464403502E-8</v>
      </c>
      <c r="AB55" s="117">
        <v>2.56868706430535E-6</v>
      </c>
      <c r="AC55" s="117">
        <v>1.6645641016850301E-6</v>
      </c>
      <c r="AD55" s="117">
        <v>-5.6469386284690098E-6</v>
      </c>
      <c r="AE55" s="117">
        <v>4.1082880230316701E-6</v>
      </c>
      <c r="AF55" s="117">
        <v>1.1186490650268799E-6</v>
      </c>
      <c r="AG55" s="117">
        <v>-4.8757347632667099E-7</v>
      </c>
      <c r="AH55" s="117">
        <v>-2.7930823971063001E-6</v>
      </c>
      <c r="AI55" s="117">
        <v>1.6896334058023101E-6</v>
      </c>
      <c r="AJ55" s="117">
        <v>3.8961413364205297E-6</v>
      </c>
      <c r="AK55" s="117">
        <v>-1.3549751701777099E-6</v>
      </c>
      <c r="AL55" s="117">
        <v>-8.4483775553448401E-6</v>
      </c>
      <c r="AM55" s="117">
        <v>-9.8462752369543508E-7</v>
      </c>
      <c r="AN55" s="117">
        <v>-2.1040175830684699E-6</v>
      </c>
      <c r="AO55" s="117">
        <v>-2.00176692988584E-6</v>
      </c>
      <c r="AP55" s="117">
        <v>-7.9085634561701202E-6</v>
      </c>
      <c r="AQ55" s="117">
        <v>-2.49920255474484E-6</v>
      </c>
      <c r="AR55" s="117">
        <v>0</v>
      </c>
      <c r="AS55" s="117">
        <v>-4.9470704204525197E-5</v>
      </c>
      <c r="AT55" s="117">
        <v>-1.64104882344888E-6</v>
      </c>
      <c r="AU55" s="117">
        <v>0</v>
      </c>
      <c r="AV55" s="117">
        <v>-3.3714201506672598E-5</v>
      </c>
      <c r="AW55" s="117">
        <v>0</v>
      </c>
      <c r="AX55" s="117">
        <v>3.3139413207728202E-5</v>
      </c>
      <c r="AY55" s="117">
        <v>-2.5084610218315401E-5</v>
      </c>
      <c r="AZ55" s="117">
        <v>-3.3833792364380597E-5</v>
      </c>
      <c r="BA55" s="117">
        <v>-1.3527144531820401E-6</v>
      </c>
      <c r="BB55" s="117">
        <v>2.9658488220817699E-6</v>
      </c>
      <c r="BC55" s="118">
        <v>2.26039044267868E-4</v>
      </c>
      <c r="BD55" s="117">
        <v>3.40918969843307E-5</v>
      </c>
      <c r="BE55" s="117">
        <v>-1.6496628264247599E-5</v>
      </c>
      <c r="BF55" s="117">
        <v>-3.5600765255108399E-6</v>
      </c>
      <c r="BG55" s="117">
        <v>0</v>
      </c>
      <c r="BH55" s="117">
        <v>1.06697530098136E-6</v>
      </c>
      <c r="BI55" s="117">
        <v>-4.0230069505617898E-6</v>
      </c>
      <c r="BJ55" s="117">
        <v>-2.1338341633141499E-6</v>
      </c>
      <c r="BK55" s="117">
        <v>-4.2019248330947501E-6</v>
      </c>
      <c r="BL55" s="117">
        <v>-1.18028486969018E-6</v>
      </c>
      <c r="BM55" s="117">
        <v>-2.6198208259400701E-6</v>
      </c>
      <c r="BN55" s="117">
        <v>-2.65657499165891E-5</v>
      </c>
      <c r="BO55" s="117">
        <v>-3.6732057106289902E-6</v>
      </c>
      <c r="BP55" s="117">
        <v>-1.3594503632337501E-6</v>
      </c>
      <c r="BQ55" s="117">
        <v>0</v>
      </c>
      <c r="BR55" s="117">
        <v>1.18147860305142E-5</v>
      </c>
      <c r="BS55" s="117">
        <v>-9.81020533382616E-5</v>
      </c>
      <c r="BT55" s="117">
        <v>9.5800625561684995E-7</v>
      </c>
      <c r="BU55" s="117">
        <v>0</v>
      </c>
      <c r="BV55" s="117">
        <v>-8.6350046739682296E-6</v>
      </c>
      <c r="BW55" s="117">
        <v>-7.3133347628340501E-6</v>
      </c>
      <c r="BX55" s="117">
        <v>1.79253098583363E-6</v>
      </c>
      <c r="BY55" s="117">
        <v>-1.58507807871401E-6</v>
      </c>
      <c r="BZ55" s="117">
        <v>1.9750733954683101E-5</v>
      </c>
      <c r="CA55" s="117">
        <v>0</v>
      </c>
      <c r="CB55" s="117">
        <v>0</v>
      </c>
      <c r="CC55" s="117">
        <v>2.1551558640517498E-8</v>
      </c>
      <c r="CD55" s="117">
        <v>3.0485897878190802E-7</v>
      </c>
      <c r="CE55" s="117">
        <v>2.4838577653024998E-7</v>
      </c>
      <c r="CF55" s="117">
        <v>4.9317117558651699E-7</v>
      </c>
      <c r="CG55" s="117">
        <v>1.566975963818E-7</v>
      </c>
      <c r="CH55" s="117">
        <v>-4.7166229336000702E-8</v>
      </c>
      <c r="CI55" s="117">
        <v>-5.3216109325596801E-8</v>
      </c>
      <c r="CJ55" s="117">
        <v>1.4225037867290099E-7</v>
      </c>
      <c r="CK55" s="117">
        <v>-3.3845429136765398E-8</v>
      </c>
      <c r="CL55" s="117">
        <v>8.5336963624980802E-8</v>
      </c>
      <c r="CM55" s="117">
        <v>-3.2077593125967798E-9</v>
      </c>
      <c r="CN55" s="117">
        <v>-2.7799043003854502E-7</v>
      </c>
      <c r="CO55" s="117">
        <v>-5.8005629987475595E-7</v>
      </c>
      <c r="CP55" s="117">
        <v>4.2291975409103999E-7</v>
      </c>
      <c r="CQ55" s="117">
        <v>-8.8485328666557596E-8</v>
      </c>
      <c r="CR55" s="117">
        <v>4.1090521722247001E-7</v>
      </c>
      <c r="CS55" s="117">
        <v>1.70530855392502E-7</v>
      </c>
      <c r="CT55" s="117">
        <v>4.0418560169311996E-9</v>
      </c>
      <c r="CU55" s="117">
        <v>2.3680513485729201E-5</v>
      </c>
      <c r="CV55" s="117">
        <v>1.1645365484092E-6</v>
      </c>
      <c r="CW55" s="117">
        <v>2.5334968551538401E-8</v>
      </c>
      <c r="CX55" s="117">
        <v>2.23993999793748E-5</v>
      </c>
      <c r="CY55" s="117">
        <v>2.3407297799593398E-6</v>
      </c>
      <c r="CZ55" s="117">
        <v>4.8741227050830399E-10</v>
      </c>
      <c r="DA55" s="117">
        <v>-3.0142982440345001E-7</v>
      </c>
      <c r="DB55" s="117">
        <v>-7.7752487940984001E-6</v>
      </c>
      <c r="DC55" s="118">
        <v>-1.50657680247439E-4</v>
      </c>
      <c r="DD55" s="117">
        <v>2.63846602328366E-5</v>
      </c>
      <c r="DE55" s="117">
        <v>1.13913277919646E-6</v>
      </c>
      <c r="DF55" s="117">
        <v>-2.0046072293080601E-6</v>
      </c>
      <c r="DG55" s="117">
        <v>4.3545078911279001E-7</v>
      </c>
      <c r="DH55" s="117">
        <v>4.5081050496526203E-6</v>
      </c>
      <c r="DI55" s="117">
        <v>-9.0158138504974406E-6</v>
      </c>
      <c r="DJ55" s="117">
        <v>-1.3182484490071201E-5</v>
      </c>
      <c r="DK55" s="117">
        <v>-2.7843716560193399E-6</v>
      </c>
      <c r="DL55" s="117">
        <v>1.2767302201471101E-6</v>
      </c>
      <c r="DM55" s="117">
        <v>8.7371964518581904E-8</v>
      </c>
      <c r="DN55" s="117">
        <v>-6.1161604075793198E-6</v>
      </c>
      <c r="DO55" s="117">
        <v>2.4980435617069403E-7</v>
      </c>
      <c r="DP55" s="117">
        <v>2.9111633021230299E-7</v>
      </c>
      <c r="DQ55" s="117">
        <v>-9.3759954803232204E-6</v>
      </c>
      <c r="DR55" s="117">
        <v>6.3266688858098597E-6</v>
      </c>
      <c r="DS55" s="117">
        <v>8.3753083174911094E-6</v>
      </c>
      <c r="DT55" s="117">
        <v>1.2586326698578E-5</v>
      </c>
      <c r="DU55" s="117">
        <v>-1.8301286970295102E-5</v>
      </c>
      <c r="DV55" s="117">
        <v>-9.8153563471426795E-6</v>
      </c>
      <c r="DW55" s="120">
        <v>-9.8745397164398704E-5</v>
      </c>
    </row>
    <row r="56" spans="2:127" s="12" customFormat="1" ht="15.75" x14ac:dyDescent="0.25">
      <c r="B56" s="16" t="s">
        <v>85</v>
      </c>
      <c r="C56" s="1">
        <f>INDEX(Input_Cases!$B:$C,MATCH('D2T Female Homo'!$B56,Input_Cases!$B:$B,0),2)</f>
        <v>0</v>
      </c>
      <c r="E56" s="50"/>
      <c r="F56" s="7"/>
      <c r="G56" s="205"/>
      <c r="H56" s="7" t="s">
        <v>49</v>
      </c>
      <c r="I56" s="22">
        <f t="shared" si="5"/>
        <v>0</v>
      </c>
      <c r="J56" s="23">
        <v>2.0151247001742298</v>
      </c>
      <c r="P56" s="7" t="str">
        <f t="shared" si="6"/>
        <v>X</v>
      </c>
      <c r="Q56" s="7" t="str">
        <f t="shared" si="3"/>
        <v>X</v>
      </c>
      <c r="R56" s="12" t="str">
        <v>CLD</v>
      </c>
      <c r="S56" s="128" t="s">
        <v>49</v>
      </c>
      <c r="T56" s="117">
        <v>2.3277262841444499E-5</v>
      </c>
      <c r="U56" s="117">
        <v>-3.9572999002686903E-5</v>
      </c>
      <c r="V56" s="117">
        <v>8.9969677115770902E-6</v>
      </c>
      <c r="W56" s="117">
        <v>2.8510860880585999E-6</v>
      </c>
      <c r="X56" s="117">
        <v>-2.9991327451420001E-5</v>
      </c>
      <c r="Y56" s="118">
        <v>-5.5504646023925004E-4</v>
      </c>
      <c r="Z56" s="118">
        <v>6.6527001711270397E-4</v>
      </c>
      <c r="AA56" s="117">
        <v>4.04515536855083E-5</v>
      </c>
      <c r="AB56" s="117">
        <v>-2.24693550608985E-5</v>
      </c>
      <c r="AC56" s="117">
        <v>1.8404008803785699E-5</v>
      </c>
      <c r="AD56" s="117">
        <v>4.2899561705343097E-5</v>
      </c>
      <c r="AE56" s="117">
        <v>5.0584305916604401E-5</v>
      </c>
      <c r="AF56" s="117">
        <v>1.1580922327339501E-5</v>
      </c>
      <c r="AG56" s="118">
        <v>5.2203523370204904E-4</v>
      </c>
      <c r="AH56" s="117">
        <v>3.2375994935767099E-6</v>
      </c>
      <c r="AI56" s="117">
        <v>1.3652228097725501E-5</v>
      </c>
      <c r="AJ56" s="117">
        <v>-3.0519899008313302E-6</v>
      </c>
      <c r="AK56" s="117">
        <v>-5.3329757463684702E-5</v>
      </c>
      <c r="AL56" s="118">
        <v>1.2350653172448099E-4</v>
      </c>
      <c r="AM56" s="117">
        <v>7.8523609457896104E-5</v>
      </c>
      <c r="AN56" s="117">
        <v>-4.019838166836E-5</v>
      </c>
      <c r="AO56" s="117">
        <v>-3.0907677751288101E-7</v>
      </c>
      <c r="AP56" s="118">
        <v>1.2583758778657601E-4</v>
      </c>
      <c r="AQ56" s="117">
        <v>4.3454486158536301E-5</v>
      </c>
      <c r="AR56" s="117">
        <v>0</v>
      </c>
      <c r="AS56" s="117">
        <v>5.5217614614214398E-5</v>
      </c>
      <c r="AT56" s="118">
        <v>-8.7985812212011908E-3</v>
      </c>
      <c r="AU56" s="118">
        <v>0</v>
      </c>
      <c r="AV56" s="118">
        <v>-1.2202864351418801E-3</v>
      </c>
      <c r="AW56" s="118">
        <v>0</v>
      </c>
      <c r="AX56" s="118">
        <v>-3.4923386034712602E-4</v>
      </c>
      <c r="AY56" s="117">
        <v>-2.82011228885873E-5</v>
      </c>
      <c r="AZ56" s="118">
        <v>1.07779632737458E-4</v>
      </c>
      <c r="BA56" s="117">
        <v>-9.6351323302444508E-6</v>
      </c>
      <c r="BB56" s="118">
        <v>-1.13070424116979E-3</v>
      </c>
      <c r="BC56" s="117">
        <v>3.4091896984355298E-5</v>
      </c>
      <c r="BD56" s="118">
        <v>4.1016597702788003E-2</v>
      </c>
      <c r="BE56" s="118">
        <v>-7.7087125055741803E-4</v>
      </c>
      <c r="BF56" s="117">
        <v>-5.9781835849541E-6</v>
      </c>
      <c r="BG56" s="117">
        <v>0</v>
      </c>
      <c r="BH56" s="118">
        <v>2.8667348630517098E-4</v>
      </c>
      <c r="BI56" s="117">
        <v>-1.9043458105290502E-5</v>
      </c>
      <c r="BJ56" s="117">
        <v>-3.7763932577169098E-5</v>
      </c>
      <c r="BK56" s="118">
        <v>-2.9188877956508303E-4</v>
      </c>
      <c r="BL56" s="117">
        <v>2.4130020918095599E-6</v>
      </c>
      <c r="BM56" s="118">
        <v>-3.5636055658266701E-4</v>
      </c>
      <c r="BN56" s="117">
        <v>1.44224953686337E-5</v>
      </c>
      <c r="BO56" s="117">
        <v>7.5630220400506594E-5</v>
      </c>
      <c r="BP56" s="118">
        <v>-3.98181290912074E-4</v>
      </c>
      <c r="BQ56" s="118">
        <v>0</v>
      </c>
      <c r="BR56" s="117">
        <v>-6.3215636661657595E-5</v>
      </c>
      <c r="BS56" s="118">
        <v>-3.4525328091567203E-4</v>
      </c>
      <c r="BT56" s="117">
        <v>8.9635762324511698E-6</v>
      </c>
      <c r="BU56" s="117">
        <v>0</v>
      </c>
      <c r="BV56" s="117">
        <v>-3.7645471146915498E-5</v>
      </c>
      <c r="BW56" s="117">
        <v>-4.8302522094643403E-5</v>
      </c>
      <c r="BX56" s="118">
        <v>1.19797925070219E-4</v>
      </c>
      <c r="BY56" s="118">
        <v>-3.0900009634161202E-3</v>
      </c>
      <c r="BZ56" s="118">
        <v>-2.33357545248432E-4</v>
      </c>
      <c r="CA56" s="118">
        <v>0</v>
      </c>
      <c r="CB56" s="118">
        <v>0</v>
      </c>
      <c r="CC56" s="117">
        <v>-4.6633421377240601E-7</v>
      </c>
      <c r="CD56" s="117">
        <v>-1.59430768420675E-6</v>
      </c>
      <c r="CE56" s="117">
        <v>3.1741568973951602E-6</v>
      </c>
      <c r="CF56" s="117">
        <v>4.1626799551993503E-6</v>
      </c>
      <c r="CG56" s="117">
        <v>9.91321820739571E-6</v>
      </c>
      <c r="CH56" s="117">
        <v>-3.1048647116253002E-6</v>
      </c>
      <c r="CI56" s="117">
        <v>-5.9506853937892402E-6</v>
      </c>
      <c r="CJ56" s="118">
        <v>1.16112714338457E-4</v>
      </c>
      <c r="CK56" s="117">
        <v>1.42689320193925E-5</v>
      </c>
      <c r="CL56" s="117">
        <v>-1.3457312979435299E-6</v>
      </c>
      <c r="CM56" s="117">
        <v>-6.5116824864113802E-6</v>
      </c>
      <c r="CN56" s="117">
        <v>4.6502698473115596E-6</v>
      </c>
      <c r="CO56" s="118">
        <v>-5.0067063708290405E-4</v>
      </c>
      <c r="CP56" s="117">
        <v>-1.09204758564516E-6</v>
      </c>
      <c r="CQ56" s="117">
        <v>-3.19679278170511E-7</v>
      </c>
      <c r="CR56" s="117">
        <v>-5.8089510312516396E-6</v>
      </c>
      <c r="CS56" s="117">
        <v>2.0974606421934701E-5</v>
      </c>
      <c r="CT56" s="117">
        <v>5.1366186554707296E-7</v>
      </c>
      <c r="CU56" s="118">
        <v>1.0266142974945699E-4</v>
      </c>
      <c r="CV56" s="117">
        <v>1.0484781990831801E-5</v>
      </c>
      <c r="CW56" s="117">
        <v>-5.0128285007387203E-5</v>
      </c>
      <c r="CX56" s="117">
        <v>-5.5831278963935098E-6</v>
      </c>
      <c r="CY56" s="117">
        <v>-5.84106049414855E-5</v>
      </c>
      <c r="CZ56" s="117">
        <v>-1.1449751076998499E-5</v>
      </c>
      <c r="DA56" s="117">
        <v>-6.2955298514248703E-5</v>
      </c>
      <c r="DB56" s="117">
        <v>5.39518588695593E-5</v>
      </c>
      <c r="DC56" s="117">
        <v>-1.89156365278697E-5</v>
      </c>
      <c r="DD56" s="118">
        <v>3.0833653520659501E-4</v>
      </c>
      <c r="DE56" s="118">
        <v>1.13834769338286E-4</v>
      </c>
      <c r="DF56" s="117">
        <v>1.9170112459872101E-5</v>
      </c>
      <c r="DG56" s="117">
        <v>3.5791588874291401E-5</v>
      </c>
      <c r="DH56" s="117">
        <v>6.5157413354414404E-5</v>
      </c>
      <c r="DI56" s="117">
        <v>-8.5837175452923306E-5</v>
      </c>
      <c r="DJ56" s="117">
        <v>2.3024626006075501E-5</v>
      </c>
      <c r="DK56" s="118">
        <v>-3.9774056778783496E-3</v>
      </c>
      <c r="DL56" s="117">
        <v>5.2720640607845602E-5</v>
      </c>
      <c r="DM56" s="117">
        <v>5.3732834768537301E-5</v>
      </c>
      <c r="DN56" s="118">
        <v>2.0886879089751899E-4</v>
      </c>
      <c r="DO56" s="117">
        <v>4.9612999194845101E-5</v>
      </c>
      <c r="DP56" s="117">
        <v>-9.7745648260077597E-5</v>
      </c>
      <c r="DQ56" s="117">
        <v>3.48017321222818E-5</v>
      </c>
      <c r="DR56" s="118">
        <v>-1.6585441705350599E-4</v>
      </c>
      <c r="DS56" s="118">
        <v>2.8991740231148002E-4</v>
      </c>
      <c r="DT56" s="118">
        <v>4.36035874245591E-4</v>
      </c>
      <c r="DU56" s="118">
        <v>2.2644766766306799E-4</v>
      </c>
      <c r="DV56" s="117">
        <v>1.2216224463816699E-5</v>
      </c>
      <c r="DW56" s="119">
        <v>2.8770444886660199E-4</v>
      </c>
    </row>
    <row r="57" spans="2:127" s="12" customFormat="1" ht="15.75" x14ac:dyDescent="0.25">
      <c r="B57" s="16" t="s">
        <v>86</v>
      </c>
      <c r="C57" s="1">
        <f>INDEX(Input_Cases!$B:$C,MATCH('D2T Female Homo'!$B57,Input_Cases!$B:$B,0),2)</f>
        <v>0</v>
      </c>
      <c r="E57" s="50"/>
      <c r="F57" s="7"/>
      <c r="G57" s="205"/>
      <c r="H57" s="7" t="s">
        <v>51</v>
      </c>
      <c r="I57" s="22">
        <f t="shared" si="5"/>
        <v>0</v>
      </c>
      <c r="J57" s="23">
        <v>0.94882422731684801</v>
      </c>
      <c r="P57" s="7" t="str">
        <f t="shared" si="6"/>
        <v>X</v>
      </c>
      <c r="Q57" s="7" t="str">
        <f t="shared" si="3"/>
        <v>X</v>
      </c>
      <c r="R57" s="12" t="str">
        <v>COP</v>
      </c>
      <c r="S57" s="128" t="s">
        <v>51</v>
      </c>
      <c r="T57" s="117">
        <v>1.3343599707325301E-5</v>
      </c>
      <c r="U57" s="117">
        <v>-1.21351776228298E-5</v>
      </c>
      <c r="V57" s="117">
        <v>-4.7120700782101398E-6</v>
      </c>
      <c r="W57" s="117">
        <v>5.2252747422106197E-6</v>
      </c>
      <c r="X57" s="117">
        <v>-8.7705854516432705E-7</v>
      </c>
      <c r="Y57" s="118">
        <v>-5.6321388615970195E-4</v>
      </c>
      <c r="Z57" s="118">
        <v>-5.6999807747666002E-4</v>
      </c>
      <c r="AA57" s="117">
        <v>7.6602997977377803E-6</v>
      </c>
      <c r="AB57" s="117">
        <v>-2.1695983467828501E-5</v>
      </c>
      <c r="AC57" s="117">
        <v>-7.19210023007103E-5</v>
      </c>
      <c r="AD57" s="117">
        <v>1.1902295478790101E-5</v>
      </c>
      <c r="AE57" s="117">
        <v>2.6027599625980701E-5</v>
      </c>
      <c r="AF57" s="117">
        <v>9.63075683015315E-6</v>
      </c>
      <c r="AG57" s="118">
        <v>2.4960700939658502E-4</v>
      </c>
      <c r="AH57" s="118">
        <v>2.3279806046280901E-4</v>
      </c>
      <c r="AI57" s="118">
        <v>-2.1787681840822399E-4</v>
      </c>
      <c r="AJ57" s="117">
        <v>2.39418961564023E-5</v>
      </c>
      <c r="AK57" s="117">
        <v>-4.28061604244962E-5</v>
      </c>
      <c r="AL57" s="117">
        <v>-7.1972415667398201E-5</v>
      </c>
      <c r="AM57" s="117">
        <v>2.1415336945707501E-5</v>
      </c>
      <c r="AN57" s="117">
        <v>-2.1011402631223799E-6</v>
      </c>
      <c r="AO57" s="117">
        <v>5.2018576357876101E-6</v>
      </c>
      <c r="AP57" s="118">
        <v>-2.1943640301208E-4</v>
      </c>
      <c r="AQ57" s="117">
        <v>7.6871464714298804E-6</v>
      </c>
      <c r="AR57" s="117">
        <v>0</v>
      </c>
      <c r="AS57" s="118">
        <v>-4.4682867125061301E-4</v>
      </c>
      <c r="AT57" s="118">
        <v>-1.6505117231533401E-3</v>
      </c>
      <c r="AU57" s="118">
        <v>0</v>
      </c>
      <c r="AV57" s="118">
        <v>3.6215071854943902E-4</v>
      </c>
      <c r="AW57" s="118">
        <v>0</v>
      </c>
      <c r="AX57" s="117">
        <v>-1.2334301561319401E-5</v>
      </c>
      <c r="AY57" s="117">
        <v>-8.5334018799304595E-5</v>
      </c>
      <c r="AZ57" s="118">
        <v>-2.1552283462272301E-4</v>
      </c>
      <c r="BA57" s="117">
        <v>-6.1622472456949594E-5</v>
      </c>
      <c r="BB57" s="118">
        <v>-3.5959535751382799E-4</v>
      </c>
      <c r="BC57" s="117">
        <v>-1.6496628264246301E-5</v>
      </c>
      <c r="BD57" s="118">
        <v>-7.7087125055751301E-4</v>
      </c>
      <c r="BE57" s="118">
        <v>1.23878323302417E-2</v>
      </c>
      <c r="BF57" s="117">
        <v>-5.17692218983347E-5</v>
      </c>
      <c r="BG57" s="117">
        <v>0</v>
      </c>
      <c r="BH57" s="118">
        <v>-7.6707908767852605E-4</v>
      </c>
      <c r="BI57" s="117">
        <v>-3.4741398221330902E-5</v>
      </c>
      <c r="BJ57" s="117">
        <v>-7.4311429678252695E-5</v>
      </c>
      <c r="BK57" s="117">
        <v>6.44520002816508E-5</v>
      </c>
      <c r="BL57" s="117">
        <v>5.9667862959878498E-6</v>
      </c>
      <c r="BM57" s="118">
        <v>-1.6473092485425999E-3</v>
      </c>
      <c r="BN57" s="117">
        <v>-1.7093450557947001E-5</v>
      </c>
      <c r="BO57" s="117">
        <v>-3.0109456888239501E-5</v>
      </c>
      <c r="BP57" s="118">
        <v>-1.05880875474858E-4</v>
      </c>
      <c r="BQ57" s="118">
        <v>0</v>
      </c>
      <c r="BR57" s="118">
        <v>5.6309420138737801E-4</v>
      </c>
      <c r="BS57" s="118">
        <v>-7.0434016926553705E-4</v>
      </c>
      <c r="BT57" s="117">
        <v>-6.6128066184148696E-6</v>
      </c>
      <c r="BU57" s="117">
        <v>0</v>
      </c>
      <c r="BV57" s="118">
        <v>-1.35878921803212E-4</v>
      </c>
      <c r="BW57" s="117">
        <v>-3.5357675031032997E-5</v>
      </c>
      <c r="BX57" s="117">
        <v>-5.7614286486038601E-6</v>
      </c>
      <c r="BY57" s="117">
        <v>6.8071353595405701E-5</v>
      </c>
      <c r="BZ57" s="117">
        <v>5.0096957183754603E-5</v>
      </c>
      <c r="CA57" s="117">
        <v>0</v>
      </c>
      <c r="CB57" s="117">
        <v>0</v>
      </c>
      <c r="CC57" s="117">
        <v>-7.4453815654694704E-8</v>
      </c>
      <c r="CD57" s="117">
        <v>5.9041804315837599E-6</v>
      </c>
      <c r="CE57" s="117">
        <v>2.1233721030978099E-5</v>
      </c>
      <c r="CF57" s="117">
        <v>9.1424077411548808E-6</v>
      </c>
      <c r="CG57" s="118">
        <v>-1.5370871683881E-4</v>
      </c>
      <c r="CH57" s="117">
        <v>9.7830656587067305E-6</v>
      </c>
      <c r="CI57" s="117">
        <v>7.2535819418874999E-6</v>
      </c>
      <c r="CJ57" s="117">
        <v>2.1678608145135001E-5</v>
      </c>
      <c r="CK57" s="117">
        <v>4.4682605489502097E-6</v>
      </c>
      <c r="CL57" s="117">
        <v>2.63572529241779E-6</v>
      </c>
      <c r="CM57" s="117">
        <v>-3.1905358341086099E-6</v>
      </c>
      <c r="CN57" s="117">
        <v>6.02165556600792E-6</v>
      </c>
      <c r="CO57" s="117">
        <v>1.0696056572331799E-5</v>
      </c>
      <c r="CP57" s="117">
        <v>2.9561297617480201E-6</v>
      </c>
      <c r="CQ57" s="117">
        <v>-7.8110403585122799E-6</v>
      </c>
      <c r="CR57" s="117">
        <v>-1.2854225154210701E-6</v>
      </c>
      <c r="CS57" s="117">
        <v>-5.2881172041696797E-6</v>
      </c>
      <c r="CT57" s="117">
        <v>-8.9595213685187596E-7</v>
      </c>
      <c r="CU57" s="117">
        <v>-2.0165723827777902E-5</v>
      </c>
      <c r="CV57" s="117">
        <v>8.0672992369974999E-6</v>
      </c>
      <c r="CW57" s="117">
        <v>-2.5604775315094101E-6</v>
      </c>
      <c r="CX57" s="117">
        <v>9.1244062236282096E-5</v>
      </c>
      <c r="CY57" s="117">
        <v>-7.7333173981607803E-6</v>
      </c>
      <c r="CZ57" s="117">
        <v>8.6849881164233805E-6</v>
      </c>
      <c r="DA57" s="117">
        <v>2.44378503711495E-5</v>
      </c>
      <c r="DB57" s="117">
        <v>4.9230066161015097E-5</v>
      </c>
      <c r="DC57" s="117">
        <v>2.9016230875615501E-6</v>
      </c>
      <c r="DD57" s="117">
        <v>-9.27840411945129E-5</v>
      </c>
      <c r="DE57" s="117">
        <v>-2.0850579495413398E-5</v>
      </c>
      <c r="DF57" s="117">
        <v>-5.2045433479481497E-5</v>
      </c>
      <c r="DG57" s="118">
        <v>-9.4911563606509398E-4</v>
      </c>
      <c r="DH57" s="117">
        <v>-2.6992612236179101E-5</v>
      </c>
      <c r="DI57" s="117">
        <v>-4.94178381310269E-5</v>
      </c>
      <c r="DJ57" s="117">
        <v>-1.66160319541619E-5</v>
      </c>
      <c r="DK57" s="117">
        <v>-8.3108003105973003E-5</v>
      </c>
      <c r="DL57" s="117">
        <v>-7.0513872454056696E-6</v>
      </c>
      <c r="DM57" s="117">
        <v>-1.1829336213804899E-5</v>
      </c>
      <c r="DN57" s="117">
        <v>-7.6795142387947508E-6</v>
      </c>
      <c r="DO57" s="117">
        <v>-8.23974310838158E-6</v>
      </c>
      <c r="DP57" s="117">
        <v>1.3121383794604301E-6</v>
      </c>
      <c r="DQ57" s="117">
        <v>4.9070255909784497E-6</v>
      </c>
      <c r="DR57" s="117">
        <v>2.6082543674905499E-5</v>
      </c>
      <c r="DS57" s="117">
        <v>8.9319840161475401E-5</v>
      </c>
      <c r="DT57" s="117">
        <v>-8.0738154539194506E-6</v>
      </c>
      <c r="DU57" s="117">
        <v>-7.6060774576466403E-5</v>
      </c>
      <c r="DV57" s="117">
        <v>2.7669081808219801E-5</v>
      </c>
      <c r="DW57" s="120">
        <v>-6.0579238738434103E-5</v>
      </c>
    </row>
    <row r="58" spans="2:127" s="12" customFormat="1" ht="15.75" x14ac:dyDescent="0.25">
      <c r="B58" s="16" t="s">
        <v>146</v>
      </c>
      <c r="C58" s="1">
        <f>INDEX(Input_Cases!$B:$C,MATCH('D2T Female Homo'!$B58,Input_Cases!$B:$B,0),2)</f>
        <v>0</v>
      </c>
      <c r="E58" s="50"/>
      <c r="F58" s="7"/>
      <c r="G58" s="205"/>
      <c r="H58" s="7" t="s">
        <v>52</v>
      </c>
      <c r="I58" s="22">
        <f t="shared" si="5"/>
        <v>0</v>
      </c>
      <c r="J58" s="23">
        <v>-0.17884482658345</v>
      </c>
      <c r="P58" s="7" t="str">
        <f t="shared" si="6"/>
        <v>X</v>
      </c>
      <c r="Q58" s="7" t="str">
        <f t="shared" si="3"/>
        <v>X</v>
      </c>
      <c r="R58" s="12" t="str">
        <v>CS</v>
      </c>
      <c r="S58" s="128" t="s">
        <v>52</v>
      </c>
      <c r="T58" s="117">
        <v>9.3647885440045802E-7</v>
      </c>
      <c r="U58" s="117">
        <v>-9.6279361519079009E-7</v>
      </c>
      <c r="V58" s="117">
        <v>6.8886465351533201E-6</v>
      </c>
      <c r="W58" s="117">
        <v>-4.6386867426840796E-6</v>
      </c>
      <c r="X58" s="117">
        <v>6.2267070541407104E-6</v>
      </c>
      <c r="Y58" s="117">
        <v>-1.1388390962889501E-5</v>
      </c>
      <c r="Z58" s="117">
        <v>1.6746514501778101E-5</v>
      </c>
      <c r="AA58" s="117">
        <v>5.7015199003010797E-6</v>
      </c>
      <c r="AB58" s="117">
        <v>-9.6058962770645005E-6</v>
      </c>
      <c r="AC58" s="117">
        <v>6.5831050339947005E-7</v>
      </c>
      <c r="AD58" s="117">
        <v>-1.02597707919341E-7</v>
      </c>
      <c r="AE58" s="117">
        <v>-1.7362329686918501E-6</v>
      </c>
      <c r="AF58" s="117">
        <v>-3.5623529972993601E-6</v>
      </c>
      <c r="AG58" s="117">
        <v>6.1522091743685103E-5</v>
      </c>
      <c r="AH58" s="117">
        <v>-2.0948941600261302E-6</v>
      </c>
      <c r="AI58" s="117">
        <v>9.3968397147872903E-6</v>
      </c>
      <c r="AJ58" s="117">
        <v>-3.5280449008358798E-6</v>
      </c>
      <c r="AK58" s="117">
        <v>-1.0885307053633399E-5</v>
      </c>
      <c r="AL58" s="117">
        <v>2.53186363109539E-5</v>
      </c>
      <c r="AM58" s="117">
        <v>-1.13789486919036E-5</v>
      </c>
      <c r="AN58" s="117">
        <v>6.58042063313631E-6</v>
      </c>
      <c r="AO58" s="117">
        <v>-3.3187743440706798E-6</v>
      </c>
      <c r="AP58" s="117">
        <v>4.6189146789049897E-5</v>
      </c>
      <c r="AQ58" s="117">
        <v>-8.2302278768095601E-7</v>
      </c>
      <c r="AR58" s="117">
        <v>0</v>
      </c>
      <c r="AS58" s="117">
        <v>1.8941924770590001E-5</v>
      </c>
      <c r="AT58" s="117">
        <v>4.21908848173996E-5</v>
      </c>
      <c r="AU58" s="117">
        <v>0</v>
      </c>
      <c r="AV58" s="117">
        <v>-3.7911337435353602E-5</v>
      </c>
      <c r="AW58" s="117">
        <v>0</v>
      </c>
      <c r="AX58" s="117">
        <v>-2.9232447765119099E-6</v>
      </c>
      <c r="AY58" s="117">
        <v>-1.27194814306813E-5</v>
      </c>
      <c r="AZ58" s="117">
        <v>-3.7155475526423902E-6</v>
      </c>
      <c r="BA58" s="117">
        <v>-3.3689596355869E-5</v>
      </c>
      <c r="BB58" s="117">
        <v>1.5594947502534101E-5</v>
      </c>
      <c r="BC58" s="117">
        <v>-3.5600765255109501E-6</v>
      </c>
      <c r="BD58" s="117">
        <v>-5.9781835849609796E-6</v>
      </c>
      <c r="BE58" s="117">
        <v>-5.1769221898340901E-5</v>
      </c>
      <c r="BF58" s="118">
        <v>1.80650125628706E-3</v>
      </c>
      <c r="BG58" s="118">
        <v>0</v>
      </c>
      <c r="BH58" s="117">
        <v>-7.7494284849884999E-5</v>
      </c>
      <c r="BI58" s="117">
        <v>-1.23552115793742E-5</v>
      </c>
      <c r="BJ58" s="117">
        <v>-5.8988462986890098E-6</v>
      </c>
      <c r="BK58" s="117">
        <v>2.3331021798447E-5</v>
      </c>
      <c r="BL58" s="117">
        <v>-7.7828921431148793E-6</v>
      </c>
      <c r="BM58" s="117">
        <v>1.1692396825941199E-5</v>
      </c>
      <c r="BN58" s="117">
        <v>2.3814883681389301E-7</v>
      </c>
      <c r="BO58" s="117">
        <v>-3.6991225855679203E-5</v>
      </c>
      <c r="BP58" s="117">
        <v>1.94531819430949E-5</v>
      </c>
      <c r="BQ58" s="117">
        <v>0</v>
      </c>
      <c r="BR58" s="118">
        <v>3.5051922521193399E-4</v>
      </c>
      <c r="BS58" s="117">
        <v>1.5033357499721E-5</v>
      </c>
      <c r="BT58" s="117">
        <v>-3.94194189079355E-6</v>
      </c>
      <c r="BU58" s="117">
        <v>0</v>
      </c>
      <c r="BV58" s="117">
        <v>1.05810914926198E-5</v>
      </c>
      <c r="BW58" s="117">
        <v>2.1479577842854999E-8</v>
      </c>
      <c r="BX58" s="117">
        <v>1.85150865480969E-5</v>
      </c>
      <c r="BY58" s="117">
        <v>1.3759770548220601E-5</v>
      </c>
      <c r="BZ58" s="117">
        <v>-4.5395997928360501E-6</v>
      </c>
      <c r="CA58" s="117">
        <v>0</v>
      </c>
      <c r="CB58" s="117">
        <v>0</v>
      </c>
      <c r="CC58" s="117">
        <v>1.7415481730818199E-8</v>
      </c>
      <c r="CD58" s="117">
        <v>-2.8057204957807902E-7</v>
      </c>
      <c r="CE58" s="117">
        <v>-2.5095350226850903E-7</v>
      </c>
      <c r="CF58" s="117">
        <v>-6.6122625700513802E-8</v>
      </c>
      <c r="CG58" s="117">
        <v>3.8609163321668101E-7</v>
      </c>
      <c r="CH58" s="117">
        <v>6.4822578845296595E-7</v>
      </c>
      <c r="CI58" s="117">
        <v>-2.8952635909856202E-7</v>
      </c>
      <c r="CJ58" s="117">
        <v>-8.2092767739684899E-7</v>
      </c>
      <c r="CK58" s="117">
        <v>-2.4179214961894001E-7</v>
      </c>
      <c r="CL58" s="117">
        <v>-6.2214961136933105E-7</v>
      </c>
      <c r="CM58" s="117">
        <v>-8.2159009327878899E-7</v>
      </c>
      <c r="CN58" s="117">
        <v>1.58555574188426E-7</v>
      </c>
      <c r="CO58" s="117">
        <v>-4.1477914374624299E-7</v>
      </c>
      <c r="CP58" s="117">
        <v>-1.6997217274651399E-8</v>
      </c>
      <c r="CQ58" s="117">
        <v>-5.1703679057184699E-6</v>
      </c>
      <c r="CR58" s="117">
        <v>2.3329255863844598E-9</v>
      </c>
      <c r="CS58" s="117">
        <v>5.1477501581474705E-7</v>
      </c>
      <c r="CT58" s="117">
        <v>-3.5263899938182899E-7</v>
      </c>
      <c r="CU58" s="117">
        <v>1.09447332051932E-5</v>
      </c>
      <c r="CV58" s="117">
        <v>9.775839284359919E-7</v>
      </c>
      <c r="CW58" s="117">
        <v>3.9467468661444001E-7</v>
      </c>
      <c r="CX58" s="117">
        <v>9.18632594428719E-7</v>
      </c>
      <c r="CY58" s="117">
        <v>1.5230096021158099E-5</v>
      </c>
      <c r="CZ58" s="117">
        <v>-1.08542939361353E-5</v>
      </c>
      <c r="DA58" s="117">
        <v>9.7819704051960608E-6</v>
      </c>
      <c r="DB58" s="117">
        <v>-1.35592953701638E-5</v>
      </c>
      <c r="DC58" s="117">
        <v>-1.0427950435759899E-6</v>
      </c>
      <c r="DD58" s="117">
        <v>-1.6700541293329399E-5</v>
      </c>
      <c r="DE58" s="117">
        <v>-4.1305464477206498E-6</v>
      </c>
      <c r="DF58" s="117">
        <v>4.2374167806904802E-7</v>
      </c>
      <c r="DG58" s="117">
        <v>1.65801008636735E-5</v>
      </c>
      <c r="DH58" s="117">
        <v>7.0837045591879699E-6</v>
      </c>
      <c r="DI58" s="117">
        <v>7.4258401344582103E-6</v>
      </c>
      <c r="DJ58" s="117">
        <v>-8.8764765852890294E-6</v>
      </c>
      <c r="DK58" s="117">
        <v>1.8756038719831901E-5</v>
      </c>
      <c r="DL58" s="117">
        <v>3.9074213161070301E-6</v>
      </c>
      <c r="DM58" s="117">
        <v>-8.0540118976750897E-7</v>
      </c>
      <c r="DN58" s="117">
        <v>-7.8849705675538405E-7</v>
      </c>
      <c r="DO58" s="117">
        <v>4.6950017201877197E-6</v>
      </c>
      <c r="DP58" s="117">
        <v>-3.7834887011187501E-6</v>
      </c>
      <c r="DQ58" s="117">
        <v>3.3355573589531399E-6</v>
      </c>
      <c r="DR58" s="117">
        <v>1.21895985106798E-5</v>
      </c>
      <c r="DS58" s="117">
        <v>-2.16000381064579E-5</v>
      </c>
      <c r="DT58" s="117">
        <v>3.8663167546541303E-5</v>
      </c>
      <c r="DU58" s="117">
        <v>-2.0242099071692599E-5</v>
      </c>
      <c r="DV58" s="117">
        <v>-2.2546721410323701E-7</v>
      </c>
      <c r="DW58" s="120">
        <v>7.2427039630215801E-6</v>
      </c>
    </row>
    <row r="59" spans="2:127" s="12" customFormat="1" ht="15.75" x14ac:dyDescent="0.25">
      <c r="B59" s="16" t="s">
        <v>88</v>
      </c>
      <c r="C59" s="1">
        <f>INDEX(Input_Cases!$B:$C,MATCH('D2T Female Homo'!$B59,Input_Cases!$B:$B,0),2)</f>
        <v>0</v>
      </c>
      <c r="E59" s="50"/>
      <c r="F59" s="7"/>
      <c r="G59" s="205"/>
      <c r="H59" s="7" t="s">
        <v>131</v>
      </c>
      <c r="I59" s="22">
        <f t="shared" si="5"/>
        <v>0</v>
      </c>
      <c r="J59" s="23">
        <v>0</v>
      </c>
      <c r="P59" s="7" t="str">
        <f t="shared" si="6"/>
        <v/>
      </c>
      <c r="Q59" s="7" t="str">
        <f t="shared" si="3"/>
        <v>X</v>
      </c>
      <c r="R59" s="12">
        <v>0</v>
      </c>
      <c r="S59" s="128"/>
      <c r="T59" s="117">
        <v>0</v>
      </c>
      <c r="U59" s="117">
        <v>0</v>
      </c>
      <c r="V59" s="117">
        <v>0</v>
      </c>
      <c r="W59" s="117">
        <v>0</v>
      </c>
      <c r="X59" s="117">
        <v>0</v>
      </c>
      <c r="Y59" s="117">
        <v>0</v>
      </c>
      <c r="Z59" s="117">
        <v>0</v>
      </c>
      <c r="AA59" s="117">
        <v>0</v>
      </c>
      <c r="AB59" s="117">
        <v>0</v>
      </c>
      <c r="AC59" s="117">
        <v>0</v>
      </c>
      <c r="AD59" s="117">
        <v>0</v>
      </c>
      <c r="AE59" s="117">
        <v>0</v>
      </c>
      <c r="AF59" s="117">
        <v>0</v>
      </c>
      <c r="AG59" s="117">
        <v>0</v>
      </c>
      <c r="AH59" s="117">
        <v>0</v>
      </c>
      <c r="AI59" s="117">
        <v>0</v>
      </c>
      <c r="AJ59" s="117">
        <v>0</v>
      </c>
      <c r="AK59" s="117">
        <v>0</v>
      </c>
      <c r="AL59" s="117">
        <v>0</v>
      </c>
      <c r="AM59" s="117">
        <v>0</v>
      </c>
      <c r="AN59" s="117">
        <v>0</v>
      </c>
      <c r="AO59" s="117">
        <v>0</v>
      </c>
      <c r="AP59" s="117">
        <v>0</v>
      </c>
      <c r="AQ59" s="117">
        <v>0</v>
      </c>
      <c r="AR59" s="117">
        <v>0</v>
      </c>
      <c r="AS59" s="117">
        <v>0</v>
      </c>
      <c r="AT59" s="117">
        <v>0</v>
      </c>
      <c r="AU59" s="117">
        <v>0</v>
      </c>
      <c r="AV59" s="117">
        <v>0</v>
      </c>
      <c r="AW59" s="117">
        <v>0</v>
      </c>
      <c r="AX59" s="117">
        <v>0</v>
      </c>
      <c r="AY59" s="117">
        <v>0</v>
      </c>
      <c r="AZ59" s="117">
        <v>0</v>
      </c>
      <c r="BA59" s="117">
        <v>0</v>
      </c>
      <c r="BB59" s="117">
        <v>0</v>
      </c>
      <c r="BC59" s="117">
        <v>0</v>
      </c>
      <c r="BD59" s="117">
        <v>0</v>
      </c>
      <c r="BE59" s="117">
        <v>0</v>
      </c>
      <c r="BF59" s="118">
        <v>0</v>
      </c>
      <c r="BG59" s="118">
        <v>0</v>
      </c>
      <c r="BH59" s="117">
        <v>0</v>
      </c>
      <c r="BI59" s="117">
        <v>0</v>
      </c>
      <c r="BJ59" s="117">
        <v>0</v>
      </c>
      <c r="BK59" s="117">
        <v>0</v>
      </c>
      <c r="BL59" s="117">
        <v>0</v>
      </c>
      <c r="BM59" s="117">
        <v>0</v>
      </c>
      <c r="BN59" s="117">
        <v>0</v>
      </c>
      <c r="BO59" s="117">
        <v>0</v>
      </c>
      <c r="BP59" s="117">
        <v>0</v>
      </c>
      <c r="BQ59" s="117">
        <v>0</v>
      </c>
      <c r="BR59" s="118">
        <v>0</v>
      </c>
      <c r="BS59" s="117">
        <v>0</v>
      </c>
      <c r="BT59" s="117">
        <v>0</v>
      </c>
      <c r="BU59" s="117">
        <v>0</v>
      </c>
      <c r="BV59" s="117">
        <v>0</v>
      </c>
      <c r="BW59" s="117">
        <v>0</v>
      </c>
      <c r="BX59" s="117">
        <v>0</v>
      </c>
      <c r="BY59" s="117">
        <v>0</v>
      </c>
      <c r="BZ59" s="117">
        <v>0</v>
      </c>
      <c r="CA59" s="117">
        <v>0</v>
      </c>
      <c r="CB59" s="117">
        <v>0</v>
      </c>
      <c r="CC59" s="117">
        <v>0</v>
      </c>
      <c r="CD59" s="117">
        <v>0</v>
      </c>
      <c r="CE59" s="117">
        <v>0</v>
      </c>
      <c r="CF59" s="117">
        <v>0</v>
      </c>
      <c r="CG59" s="117">
        <v>0</v>
      </c>
      <c r="CH59" s="117">
        <v>0</v>
      </c>
      <c r="CI59" s="117">
        <v>0</v>
      </c>
      <c r="CJ59" s="117">
        <v>0</v>
      </c>
      <c r="CK59" s="117">
        <v>0</v>
      </c>
      <c r="CL59" s="117">
        <v>0</v>
      </c>
      <c r="CM59" s="117">
        <v>0</v>
      </c>
      <c r="CN59" s="117">
        <v>0</v>
      </c>
      <c r="CO59" s="117">
        <v>0</v>
      </c>
      <c r="CP59" s="117">
        <v>0</v>
      </c>
      <c r="CQ59" s="117">
        <v>0</v>
      </c>
      <c r="CR59" s="117">
        <v>0</v>
      </c>
      <c r="CS59" s="117">
        <v>0</v>
      </c>
      <c r="CT59" s="117">
        <v>0</v>
      </c>
      <c r="CU59" s="117">
        <v>0</v>
      </c>
      <c r="CV59" s="117">
        <v>0</v>
      </c>
      <c r="CW59" s="117">
        <v>0</v>
      </c>
      <c r="CX59" s="117">
        <v>0</v>
      </c>
      <c r="CY59" s="117">
        <v>0</v>
      </c>
      <c r="CZ59" s="117">
        <v>0</v>
      </c>
      <c r="DA59" s="117">
        <v>0</v>
      </c>
      <c r="DB59" s="117">
        <v>0</v>
      </c>
      <c r="DC59" s="117">
        <v>0</v>
      </c>
      <c r="DD59" s="117">
        <v>0</v>
      </c>
      <c r="DE59" s="117">
        <v>0</v>
      </c>
      <c r="DF59" s="117">
        <v>0</v>
      </c>
      <c r="DG59" s="117">
        <v>0</v>
      </c>
      <c r="DH59" s="117">
        <v>0</v>
      </c>
      <c r="DI59" s="117">
        <v>0</v>
      </c>
      <c r="DJ59" s="117">
        <v>0</v>
      </c>
      <c r="DK59" s="117">
        <v>0</v>
      </c>
      <c r="DL59" s="117">
        <v>0</v>
      </c>
      <c r="DM59" s="117">
        <v>0</v>
      </c>
      <c r="DN59" s="117">
        <v>0</v>
      </c>
      <c r="DO59" s="117">
        <v>0</v>
      </c>
      <c r="DP59" s="117">
        <v>0</v>
      </c>
      <c r="DQ59" s="117">
        <v>0</v>
      </c>
      <c r="DR59" s="117">
        <v>0</v>
      </c>
      <c r="DS59" s="117">
        <v>0</v>
      </c>
      <c r="DT59" s="117">
        <v>0</v>
      </c>
      <c r="DU59" s="117">
        <v>0</v>
      </c>
      <c r="DV59" s="117">
        <v>0</v>
      </c>
      <c r="DW59" s="120">
        <v>0</v>
      </c>
    </row>
    <row r="60" spans="2:127" s="12" customFormat="1" ht="15.75" x14ac:dyDescent="0.25">
      <c r="B60" s="16" t="s">
        <v>89</v>
      </c>
      <c r="C60" s="1">
        <f>INDEX(Input_Cases!$B:$C,MATCH('D2T Female Homo'!$B60,Input_Cases!$B:$B,0),2)</f>
        <v>0</v>
      </c>
      <c r="E60" s="50"/>
      <c r="F60" s="7"/>
      <c r="G60" s="205"/>
      <c r="H60" s="7" t="s">
        <v>53</v>
      </c>
      <c r="I60" s="22">
        <f t="shared" si="5"/>
        <v>0</v>
      </c>
      <c r="J60" s="23">
        <v>-0.87259278782710603</v>
      </c>
      <c r="P60" s="7" t="str">
        <f t="shared" si="6"/>
        <v>X</v>
      </c>
      <c r="Q60" s="7" t="str">
        <f t="shared" si="3"/>
        <v>X</v>
      </c>
      <c r="R60" s="12" t="str">
        <v>Dem</v>
      </c>
      <c r="S60" s="128" t="s">
        <v>53</v>
      </c>
      <c r="T60" s="117">
        <v>5.8693301440102197E-5</v>
      </c>
      <c r="U60" s="117">
        <v>7.9543620156544299E-6</v>
      </c>
      <c r="V60" s="117">
        <v>-2.5039879213469E-6</v>
      </c>
      <c r="W60" s="117">
        <v>-2.4538589130554102E-6</v>
      </c>
      <c r="X60" s="117">
        <v>-2.3919851841856601E-6</v>
      </c>
      <c r="Y60" s="118">
        <v>-3.3029049290746702E-4</v>
      </c>
      <c r="Z60" s="118">
        <v>4.3956744951222202E-4</v>
      </c>
      <c r="AA60" s="117">
        <v>-1.40117330307058E-5</v>
      </c>
      <c r="AB60" s="117">
        <v>4.4438503892397301E-8</v>
      </c>
      <c r="AC60" s="117">
        <v>2.44532106941674E-6</v>
      </c>
      <c r="AD60" s="117">
        <v>-5.6010095345572701E-6</v>
      </c>
      <c r="AE60" s="117">
        <v>-1.8824766329203299E-5</v>
      </c>
      <c r="AF60" s="117">
        <v>-6.0058531516723802E-6</v>
      </c>
      <c r="AG60" s="118">
        <v>1.7554013825720201E-4</v>
      </c>
      <c r="AH60" s="117">
        <v>-3.03500977258495E-6</v>
      </c>
      <c r="AI60" s="117">
        <v>3.6186641720483998E-5</v>
      </c>
      <c r="AJ60" s="117">
        <v>1.09770501678007E-5</v>
      </c>
      <c r="AK60" s="117">
        <v>-2.4563108112000301E-5</v>
      </c>
      <c r="AL60" s="117">
        <v>6.8049002596924695E-5</v>
      </c>
      <c r="AM60" s="117">
        <v>-1.7969513639919501E-5</v>
      </c>
      <c r="AN60" s="117">
        <v>-1.1136450757698201E-5</v>
      </c>
      <c r="AO60" s="117">
        <v>4.2428348293997804E-6</v>
      </c>
      <c r="AP60" s="118">
        <v>7.3132124250427702E-4</v>
      </c>
      <c r="AQ60" s="117">
        <v>-1.73718656775585E-5</v>
      </c>
      <c r="AR60" s="117">
        <v>0</v>
      </c>
      <c r="AS60" s="118">
        <v>-3.2631668589868501E-4</v>
      </c>
      <c r="AT60" s="118">
        <v>4.5467815739408699E-4</v>
      </c>
      <c r="AU60" s="118">
        <v>0</v>
      </c>
      <c r="AV60" s="118">
        <v>7.9905100908134999E-4</v>
      </c>
      <c r="AW60" s="118">
        <v>0</v>
      </c>
      <c r="AX60" s="117">
        <v>-2.1473470801312099E-5</v>
      </c>
      <c r="AY60" s="117">
        <v>-6.5477553689546698E-6</v>
      </c>
      <c r="AZ60" s="118">
        <v>-7.3304798695556796E-4</v>
      </c>
      <c r="BA60" s="117">
        <v>-2.6076779429060901E-5</v>
      </c>
      <c r="BB60" s="118">
        <v>-3.0144435017540099E-4</v>
      </c>
      <c r="BC60" s="117">
        <v>1.0669753009897401E-6</v>
      </c>
      <c r="BD60" s="118">
        <v>2.8667348630508999E-4</v>
      </c>
      <c r="BE60" s="118">
        <v>-7.6707908767860097E-4</v>
      </c>
      <c r="BF60" s="117">
        <v>-7.7494284849940497E-5</v>
      </c>
      <c r="BG60" s="117">
        <v>0</v>
      </c>
      <c r="BH60" s="118">
        <v>9.4030596933503893E-3</v>
      </c>
      <c r="BI60" s="117">
        <v>-2.2619879652228799E-5</v>
      </c>
      <c r="BJ60" s="117">
        <v>-3.3705844025627597E-5</v>
      </c>
      <c r="BK60" s="117">
        <v>-5.3296629537617598E-5</v>
      </c>
      <c r="BL60" s="117">
        <v>5.4075291745800097E-6</v>
      </c>
      <c r="BM60" s="118">
        <v>-2.0009887911544299E-4</v>
      </c>
      <c r="BN60" s="118">
        <v>5.2734271382661997E-4</v>
      </c>
      <c r="BO60" s="117">
        <v>-5.0781107671715897E-5</v>
      </c>
      <c r="BP60" s="117">
        <v>-5.2985054251247898E-5</v>
      </c>
      <c r="BQ60" s="117">
        <v>0</v>
      </c>
      <c r="BR60" s="117">
        <v>-7.6317573570965701E-5</v>
      </c>
      <c r="BS60" s="118">
        <v>-1.8079331782161701E-4</v>
      </c>
      <c r="BT60" s="118">
        <v>1.4051455357059001E-4</v>
      </c>
      <c r="BU60" s="118">
        <v>0</v>
      </c>
      <c r="BV60" s="117">
        <v>-4.6098638288245397E-5</v>
      </c>
      <c r="BW60" s="117">
        <v>-1.9364695606371599E-5</v>
      </c>
      <c r="BX60" s="117">
        <v>-5.1864148349746601E-5</v>
      </c>
      <c r="BY60" s="117">
        <v>-7.3035775690897197E-5</v>
      </c>
      <c r="BZ60" s="118">
        <v>-1.08798794750106E-4</v>
      </c>
      <c r="CA60" s="118">
        <v>0</v>
      </c>
      <c r="CB60" s="118">
        <v>0</v>
      </c>
      <c r="CC60" s="117">
        <v>1.85549306418081E-7</v>
      </c>
      <c r="CD60" s="117">
        <v>3.7972320862242901E-6</v>
      </c>
      <c r="CE60" s="117">
        <v>1.66653917518326E-6</v>
      </c>
      <c r="CF60" s="117">
        <v>2.32650858395371E-6</v>
      </c>
      <c r="CG60" s="117">
        <v>9.8179533652061492E-6</v>
      </c>
      <c r="CH60" s="118">
        <v>-1.09819798952213E-4</v>
      </c>
      <c r="CI60" s="117">
        <v>-5.98180415995899E-6</v>
      </c>
      <c r="CJ60" s="117">
        <v>-4.1036831546030501E-6</v>
      </c>
      <c r="CK60" s="117">
        <v>3.53528409793892E-6</v>
      </c>
      <c r="CL60" s="117">
        <v>-9.4432625175191204E-6</v>
      </c>
      <c r="CM60" s="117">
        <v>-2.0493638629011302E-6</v>
      </c>
      <c r="CN60" s="117">
        <v>3.6642075323229201E-6</v>
      </c>
      <c r="CO60" s="117">
        <v>-2.6705632613698098E-6</v>
      </c>
      <c r="CP60" s="117">
        <v>9.3367603723082505E-6</v>
      </c>
      <c r="CQ60" s="117">
        <v>1.68792034826815E-6</v>
      </c>
      <c r="CR60" s="117">
        <v>2.29924362165721E-6</v>
      </c>
      <c r="CS60" s="117">
        <v>-1.08850952279402E-5</v>
      </c>
      <c r="CT60" s="117">
        <v>7.6544371903849203E-7</v>
      </c>
      <c r="CU60" s="117">
        <v>8.6815900309263005E-6</v>
      </c>
      <c r="CV60" s="117">
        <v>3.5854677780758501E-6</v>
      </c>
      <c r="CW60" s="117">
        <v>2.5029525278775802E-6</v>
      </c>
      <c r="CX60" s="117">
        <v>-2.1995513307358598E-6</v>
      </c>
      <c r="CY60" s="118">
        <v>-9.5321990033612905E-4</v>
      </c>
      <c r="CZ60" s="118">
        <v>-2.60344598917034E-4</v>
      </c>
      <c r="DA60" s="117">
        <v>1.59360355075045E-5</v>
      </c>
      <c r="DB60" s="117">
        <v>8.1910920809257497E-6</v>
      </c>
      <c r="DC60" s="117">
        <v>4.2988647866780401E-6</v>
      </c>
      <c r="DD60" s="117">
        <v>6.1775169116555799E-5</v>
      </c>
      <c r="DE60" s="117">
        <v>2.86727867373638E-5</v>
      </c>
      <c r="DF60" s="117">
        <v>3.3529969412034001E-5</v>
      </c>
      <c r="DG60" s="117">
        <v>1.2901424793802201E-5</v>
      </c>
      <c r="DH60" s="117">
        <v>3.1020587719699098E-5</v>
      </c>
      <c r="DI60" s="118">
        <v>1.3866493253774799E-4</v>
      </c>
      <c r="DJ60" s="117">
        <v>-1.1755406738184999E-5</v>
      </c>
      <c r="DK60" s="117">
        <v>-4.5904226265485697E-5</v>
      </c>
      <c r="DL60" s="117">
        <v>1.1987091320388099E-5</v>
      </c>
      <c r="DM60" s="117">
        <v>4.70167392577258E-5</v>
      </c>
      <c r="DN60" s="118">
        <v>1.13605656407574E-4</v>
      </c>
      <c r="DO60" s="117">
        <v>-1.14872815624939E-5</v>
      </c>
      <c r="DP60" s="117">
        <v>5.7798034421247397E-6</v>
      </c>
      <c r="DQ60" s="118">
        <v>-1.4813178535663801E-4</v>
      </c>
      <c r="DR60" s="117">
        <v>1.09381624948757E-5</v>
      </c>
      <c r="DS60" s="117">
        <v>3.2364341003650898E-5</v>
      </c>
      <c r="DT60" s="117">
        <v>-4.4249451679195601E-5</v>
      </c>
      <c r="DU60" s="117">
        <v>6.5772943514082896E-5</v>
      </c>
      <c r="DV60" s="117">
        <v>3.2003582475442999E-5</v>
      </c>
      <c r="DW60" s="120">
        <v>-2.3224099506990199E-5</v>
      </c>
    </row>
    <row r="61" spans="2:127" s="12" customFormat="1" ht="15.75" x14ac:dyDescent="0.25">
      <c r="B61" s="16" t="s">
        <v>90</v>
      </c>
      <c r="C61" s="1">
        <f>INDEX(Input_Cases!$B:$C,MATCH('D2T Female Homo'!$B61,Input_Cases!$B:$B,0),2)</f>
        <v>0</v>
      </c>
      <c r="E61" s="50"/>
      <c r="F61" s="7"/>
      <c r="G61" s="205"/>
      <c r="H61" s="7" t="s">
        <v>54</v>
      </c>
      <c r="I61" s="22">
        <f t="shared" si="5"/>
        <v>0</v>
      </c>
      <c r="J61" s="23">
        <v>8.3915138355639199E-2</v>
      </c>
      <c r="P61" s="7" t="str">
        <f t="shared" si="6"/>
        <v>X</v>
      </c>
      <c r="Q61" s="7" t="str">
        <f t="shared" si="3"/>
        <v>X</v>
      </c>
      <c r="R61" s="12" t="str">
        <v>Dep</v>
      </c>
      <c r="S61" s="128" t="s">
        <v>54</v>
      </c>
      <c r="T61" s="117">
        <v>5.2617871253948503E-7</v>
      </c>
      <c r="U61" s="117">
        <v>-6.9133475207131405E-7</v>
      </c>
      <c r="V61" s="117">
        <v>-2.0669449685625101E-6</v>
      </c>
      <c r="W61" s="117">
        <v>3.12415319416068E-6</v>
      </c>
      <c r="X61" s="117">
        <v>-2.4211704471722601E-6</v>
      </c>
      <c r="Y61" s="117">
        <v>1.2845184026156399E-5</v>
      </c>
      <c r="Z61" s="117">
        <v>-2.7370723731039701E-5</v>
      </c>
      <c r="AA61" s="117">
        <v>-4.7019026631963997E-6</v>
      </c>
      <c r="AB61" s="117">
        <v>-1.02110718521765E-6</v>
      </c>
      <c r="AC61" s="117">
        <v>-1.58630437463518E-6</v>
      </c>
      <c r="AD61" s="117">
        <v>3.0604910867923398E-7</v>
      </c>
      <c r="AE61" s="117">
        <v>4.7912006773702404E-6</v>
      </c>
      <c r="AF61" s="117">
        <v>1.7247877276078499E-6</v>
      </c>
      <c r="AG61" s="117">
        <v>3.0129937783353601E-6</v>
      </c>
      <c r="AH61" s="117">
        <v>-3.9374978053392202E-6</v>
      </c>
      <c r="AI61" s="117">
        <v>-1.1923330327968399E-5</v>
      </c>
      <c r="AJ61" s="117">
        <v>-3.7925115590981201E-6</v>
      </c>
      <c r="AK61" s="117">
        <v>8.2010257978118802E-7</v>
      </c>
      <c r="AL61" s="117">
        <v>-1.6525484798667401E-6</v>
      </c>
      <c r="AM61" s="117">
        <v>-4.4897365638995502E-7</v>
      </c>
      <c r="AN61" s="117">
        <v>5.0274511425467197E-6</v>
      </c>
      <c r="AO61" s="117">
        <v>-6.1346808924093895E-7</v>
      </c>
      <c r="AP61" s="117">
        <v>-1.9655294272445601E-5</v>
      </c>
      <c r="AQ61" s="117">
        <v>8.5691951024757603E-7</v>
      </c>
      <c r="AR61" s="117">
        <v>0</v>
      </c>
      <c r="AS61" s="117">
        <v>3.0260432199797199E-6</v>
      </c>
      <c r="AT61" s="117">
        <v>-4.6610907068149801E-5</v>
      </c>
      <c r="AU61" s="117">
        <v>0</v>
      </c>
      <c r="AV61" s="117">
        <v>4.42796901347013E-5</v>
      </c>
      <c r="AW61" s="117">
        <v>0</v>
      </c>
      <c r="AX61" s="117">
        <v>-2.4348192409166001E-5</v>
      </c>
      <c r="AY61" s="117">
        <v>-6.1673333454568696E-6</v>
      </c>
      <c r="AZ61" s="117">
        <v>-1.80669949692796E-5</v>
      </c>
      <c r="BA61" s="117">
        <v>3.6361249232064199E-6</v>
      </c>
      <c r="BB61" s="117">
        <v>-7.8825258141914296E-6</v>
      </c>
      <c r="BC61" s="117">
        <v>-4.0230069505617204E-6</v>
      </c>
      <c r="BD61" s="117">
        <v>-1.9043458105288699E-5</v>
      </c>
      <c r="BE61" s="117">
        <v>-3.4741398221328402E-5</v>
      </c>
      <c r="BF61" s="117">
        <v>-1.23552115793739E-5</v>
      </c>
      <c r="BG61" s="117">
        <v>0</v>
      </c>
      <c r="BH61" s="117">
        <v>-2.26198796522243E-5</v>
      </c>
      <c r="BI61" s="118">
        <v>1.6609641165838101E-4</v>
      </c>
      <c r="BJ61" s="117">
        <v>-1.0629709240268501E-5</v>
      </c>
      <c r="BK61" s="117">
        <v>-4.1869190234297597E-6</v>
      </c>
      <c r="BL61" s="117">
        <v>-5.31773139308142E-6</v>
      </c>
      <c r="BM61" s="117">
        <v>-3.1397711975165499E-6</v>
      </c>
      <c r="BN61" s="117">
        <v>-6.8587697643848999E-7</v>
      </c>
      <c r="BO61" s="117">
        <v>-2.2848463619535898E-5</v>
      </c>
      <c r="BP61" s="117">
        <v>-5.46300468590116E-6</v>
      </c>
      <c r="BQ61" s="117">
        <v>0</v>
      </c>
      <c r="BR61" s="118">
        <v>-1.21782547782784E-4</v>
      </c>
      <c r="BS61" s="117">
        <v>-1.83558665080081E-5</v>
      </c>
      <c r="BT61" s="117">
        <v>-7.75330175968939E-6</v>
      </c>
      <c r="BU61" s="117">
        <v>0</v>
      </c>
      <c r="BV61" s="117">
        <v>-4.6496068239330604E-6</v>
      </c>
      <c r="BW61" s="117">
        <v>-3.0920725825344599E-6</v>
      </c>
      <c r="BX61" s="117">
        <v>-5.4937710047861998E-5</v>
      </c>
      <c r="BY61" s="117">
        <v>3.3499864660754701E-7</v>
      </c>
      <c r="BZ61" s="117">
        <v>-7.6026997676257301E-6</v>
      </c>
      <c r="CA61" s="117">
        <v>0</v>
      </c>
      <c r="CB61" s="117">
        <v>0</v>
      </c>
      <c r="CC61" s="117">
        <v>-1.45399321144419E-8</v>
      </c>
      <c r="CD61" s="117">
        <v>-3.0304440574328598E-8</v>
      </c>
      <c r="CE61" s="117">
        <v>2.5826506737817801E-8</v>
      </c>
      <c r="CF61" s="117">
        <v>2.3264567714510299E-7</v>
      </c>
      <c r="CG61" s="117">
        <v>3.0896733698780799E-7</v>
      </c>
      <c r="CH61" s="117">
        <v>1.31071108919877E-7</v>
      </c>
      <c r="CI61" s="117">
        <v>3.2204975970538201E-7</v>
      </c>
      <c r="CJ61" s="117">
        <v>3.5356749583503798E-7</v>
      </c>
      <c r="CK61" s="117">
        <v>5.4139171972383299E-8</v>
      </c>
      <c r="CL61" s="117">
        <v>2.0849822563218501E-7</v>
      </c>
      <c r="CM61" s="117">
        <v>-4.4963981294541303E-8</v>
      </c>
      <c r="CN61" s="117">
        <v>-6.2035454430341301E-8</v>
      </c>
      <c r="CO61" s="117">
        <v>2.4100732430095E-7</v>
      </c>
      <c r="CP61" s="117">
        <v>1.48995601887428E-7</v>
      </c>
      <c r="CQ61" s="117">
        <v>1.53683496750696E-6</v>
      </c>
      <c r="CR61" s="117">
        <v>-3.4512822656628202E-8</v>
      </c>
      <c r="CS61" s="117">
        <v>-5.9757791505310795E-7</v>
      </c>
      <c r="CT61" s="117">
        <v>1.9074634268340601E-7</v>
      </c>
      <c r="CU61" s="117">
        <v>-1.11572615231895E-6</v>
      </c>
      <c r="CV61" s="117">
        <v>2.4873963997307601E-7</v>
      </c>
      <c r="CW61" s="117">
        <v>-3.0672177034520701E-7</v>
      </c>
      <c r="CX61" s="117">
        <v>1.8191571018718099E-6</v>
      </c>
      <c r="CY61" s="117">
        <v>-3.8016065164133398E-7</v>
      </c>
      <c r="CZ61" s="117">
        <v>9.2573969911472902E-7</v>
      </c>
      <c r="DA61" s="117">
        <v>-6.5004590285133604E-8</v>
      </c>
      <c r="DB61" s="117">
        <v>-7.5717886502118601E-6</v>
      </c>
      <c r="DC61" s="117">
        <v>-6.1582070516836098E-6</v>
      </c>
      <c r="DD61" s="117">
        <v>-1.40399208678852E-6</v>
      </c>
      <c r="DE61" s="117">
        <v>4.4249815544965796E-6</v>
      </c>
      <c r="DF61" s="117">
        <v>-8.2588749204641701E-6</v>
      </c>
      <c r="DG61" s="117">
        <v>4.9143110717277399E-6</v>
      </c>
      <c r="DH61" s="117">
        <v>-1.49145983751909E-7</v>
      </c>
      <c r="DI61" s="117">
        <v>1.14227029255029E-5</v>
      </c>
      <c r="DJ61" s="117">
        <v>-9.5103345906064406E-6</v>
      </c>
      <c r="DK61" s="117">
        <v>2.7238023801694699E-6</v>
      </c>
      <c r="DL61" s="117">
        <v>-3.4968614358340101E-6</v>
      </c>
      <c r="DM61" s="117">
        <v>2.2883715823523801E-6</v>
      </c>
      <c r="DN61" s="117">
        <v>5.6167792930650702E-6</v>
      </c>
      <c r="DO61" s="117">
        <v>-6.3501990604016801E-6</v>
      </c>
      <c r="DP61" s="117">
        <v>2.5317457148169199E-6</v>
      </c>
      <c r="DQ61" s="117">
        <v>1.48924291591717E-6</v>
      </c>
      <c r="DR61" s="117">
        <v>-5.7930728758989701E-6</v>
      </c>
      <c r="DS61" s="117">
        <v>-5.2244479962622604E-6</v>
      </c>
      <c r="DT61" s="117">
        <v>-5.9774111831007503E-8</v>
      </c>
      <c r="DU61" s="117">
        <v>3.0506327166796001E-6</v>
      </c>
      <c r="DV61" s="117">
        <v>5.4585877329851202E-6</v>
      </c>
      <c r="DW61" s="120">
        <v>1.0640400566227801E-5</v>
      </c>
    </row>
    <row r="62" spans="2:127" s="12" customFormat="1" ht="15.75" x14ac:dyDescent="0.25">
      <c r="B62" s="16" t="s">
        <v>91</v>
      </c>
      <c r="C62" s="1">
        <f>INDEX(Input_Cases!$B:$C,MATCH('D2T Female Homo'!$B62,Input_Cases!$B:$B,0),2)</f>
        <v>0</v>
      </c>
      <c r="E62" s="50"/>
      <c r="F62" s="7"/>
      <c r="G62" s="205"/>
      <c r="H62" s="7" t="s">
        <v>55</v>
      </c>
      <c r="I62" s="22">
        <f t="shared" si="5"/>
        <v>0</v>
      </c>
      <c r="J62" s="23">
        <v>0.25456705170214899</v>
      </c>
      <c r="P62" s="7" t="str">
        <f t="shared" si="6"/>
        <v>X</v>
      </c>
      <c r="Q62" s="7" t="str">
        <f t="shared" si="3"/>
        <v>X</v>
      </c>
      <c r="R62" s="12" t="str">
        <v>Epi</v>
      </c>
      <c r="S62" s="128" t="s">
        <v>55</v>
      </c>
      <c r="T62" s="117">
        <v>3.6169919212640399E-7</v>
      </c>
      <c r="U62" s="117">
        <v>-2.1456401440450098E-6</v>
      </c>
      <c r="V62" s="117">
        <v>-3.30351418879136E-6</v>
      </c>
      <c r="W62" s="117">
        <v>-7.2674674798287698E-6</v>
      </c>
      <c r="X62" s="117">
        <v>-6.22111022187322E-6</v>
      </c>
      <c r="Y62" s="118">
        <v>-3.3438101436146598E-4</v>
      </c>
      <c r="Z62" s="117">
        <v>-3.8534603618333196E-6</v>
      </c>
      <c r="AA62" s="117">
        <v>-9.4211360988888704E-7</v>
      </c>
      <c r="AB62" s="117">
        <v>-7.6270940628752799E-6</v>
      </c>
      <c r="AC62" s="117">
        <v>1.1911808486218599E-5</v>
      </c>
      <c r="AD62" s="117">
        <v>6.5718345734629597E-6</v>
      </c>
      <c r="AE62" s="117">
        <v>3.1435587875385901E-6</v>
      </c>
      <c r="AF62" s="117">
        <v>1.9293739098713202E-6</v>
      </c>
      <c r="AG62" s="117">
        <v>1.31391436932388E-5</v>
      </c>
      <c r="AH62" s="117">
        <v>2.6584066888298102E-6</v>
      </c>
      <c r="AI62" s="117">
        <v>1.3418084079523099E-5</v>
      </c>
      <c r="AJ62" s="117">
        <v>-1.66535345411041E-6</v>
      </c>
      <c r="AK62" s="117">
        <v>-4.8158137958371403E-6</v>
      </c>
      <c r="AL62" s="117">
        <v>1.00441850750111E-5</v>
      </c>
      <c r="AM62" s="117">
        <v>1.1833943428951299E-5</v>
      </c>
      <c r="AN62" s="117">
        <v>-4.6492293088607501E-6</v>
      </c>
      <c r="AO62" s="117">
        <v>6.3847671183136298E-6</v>
      </c>
      <c r="AP62" s="117">
        <v>1.2370908085861399E-5</v>
      </c>
      <c r="AQ62" s="117">
        <v>5.0381424900797099E-6</v>
      </c>
      <c r="AR62" s="117">
        <v>0</v>
      </c>
      <c r="AS62" s="117">
        <v>4.4042704092571399E-5</v>
      </c>
      <c r="AT62" s="117">
        <v>-9.7462631447208198E-5</v>
      </c>
      <c r="AU62" s="117">
        <v>0</v>
      </c>
      <c r="AV62" s="118">
        <v>-2.2314563614850801E-4</v>
      </c>
      <c r="AW62" s="118">
        <v>0</v>
      </c>
      <c r="AX62" s="117">
        <v>9.4882635532982595E-6</v>
      </c>
      <c r="AY62" s="117">
        <v>-4.9750001408016996E-6</v>
      </c>
      <c r="AZ62" s="117">
        <v>-5.6975396936129997E-5</v>
      </c>
      <c r="BA62" s="117">
        <v>8.8664682222408503E-6</v>
      </c>
      <c r="BB62" s="117">
        <v>-1.08156675073725E-5</v>
      </c>
      <c r="BC62" s="117">
        <v>-2.1338341633140499E-6</v>
      </c>
      <c r="BD62" s="117">
        <v>-3.7763932577162199E-5</v>
      </c>
      <c r="BE62" s="117">
        <v>-7.4311429678248697E-5</v>
      </c>
      <c r="BF62" s="117">
        <v>-5.8988462986888497E-6</v>
      </c>
      <c r="BG62" s="117">
        <v>0</v>
      </c>
      <c r="BH62" s="117">
        <v>-3.37058440256393E-5</v>
      </c>
      <c r="BI62" s="117">
        <v>-1.0629709240268401E-5</v>
      </c>
      <c r="BJ62" s="118">
        <v>9.0486962142347397E-4</v>
      </c>
      <c r="BK62" s="118">
        <v>-1.3929905209100499E-4</v>
      </c>
      <c r="BL62" s="117">
        <v>-4.9738224557047699E-6</v>
      </c>
      <c r="BM62" s="117">
        <v>7.33946007833161E-6</v>
      </c>
      <c r="BN62" s="117">
        <v>2.95896956254109E-6</v>
      </c>
      <c r="BO62" s="117">
        <v>-8.93003651113191E-7</v>
      </c>
      <c r="BP62" s="118">
        <v>-1.7706806004069801E-4</v>
      </c>
      <c r="BQ62" s="118">
        <v>0</v>
      </c>
      <c r="BR62" s="118">
        <v>-2.6660602625247298E-4</v>
      </c>
      <c r="BS62" s="117">
        <v>-6.6041964623402504E-5</v>
      </c>
      <c r="BT62" s="117">
        <v>-1.59115094119281E-6</v>
      </c>
      <c r="BU62" s="117">
        <v>0</v>
      </c>
      <c r="BV62" s="117">
        <v>-9.1823033538067599E-6</v>
      </c>
      <c r="BW62" s="117">
        <v>2.7059259068958101E-6</v>
      </c>
      <c r="BX62" s="117">
        <v>-2.8121703487427099E-5</v>
      </c>
      <c r="BY62" s="117">
        <v>6.4764231154781497E-6</v>
      </c>
      <c r="BZ62" s="117">
        <v>-4.7414907011852903E-5</v>
      </c>
      <c r="CA62" s="117">
        <v>0</v>
      </c>
      <c r="CB62" s="117">
        <v>0</v>
      </c>
      <c r="CC62" s="117">
        <v>-7.3423871496525994E-8</v>
      </c>
      <c r="CD62" s="117">
        <v>-5.0389314785925995E-7</v>
      </c>
      <c r="CE62" s="117">
        <v>3.8334253415979299E-8</v>
      </c>
      <c r="CF62" s="117">
        <v>6.83975091522165E-7</v>
      </c>
      <c r="CG62" s="117">
        <v>8.4335209841712797E-7</v>
      </c>
      <c r="CH62" s="117">
        <v>4.0908876260505901E-7</v>
      </c>
      <c r="CI62" s="117">
        <v>6.8317626607747394E-8</v>
      </c>
      <c r="CJ62" s="117">
        <v>9.15133626620688E-7</v>
      </c>
      <c r="CK62" s="117">
        <v>1.2769483177541999E-7</v>
      </c>
      <c r="CL62" s="117">
        <v>-9.9084101073440402E-8</v>
      </c>
      <c r="CM62" s="117">
        <v>-1.5563055257192299E-7</v>
      </c>
      <c r="CN62" s="117">
        <v>3.5812611216838201E-6</v>
      </c>
      <c r="CO62" s="117">
        <v>1.3293122558475E-7</v>
      </c>
      <c r="CP62" s="117">
        <v>4.4121869307950399E-7</v>
      </c>
      <c r="CQ62" s="117">
        <v>4.14139470397057E-6</v>
      </c>
      <c r="CR62" s="117">
        <v>7.4614848406665202E-7</v>
      </c>
      <c r="CS62" s="117">
        <v>2.7997731092785799E-6</v>
      </c>
      <c r="CT62" s="117">
        <v>-1.11784072258764E-7</v>
      </c>
      <c r="CU62" s="117">
        <v>-1.04200586324188E-5</v>
      </c>
      <c r="CV62" s="117">
        <v>-5.7964067323566805E-7</v>
      </c>
      <c r="CW62" s="117">
        <v>1.2864265836337899E-6</v>
      </c>
      <c r="CX62" s="117">
        <v>-1.9690851696804502E-6</v>
      </c>
      <c r="CY62" s="117">
        <v>-4.9034133852834504E-6</v>
      </c>
      <c r="CZ62" s="117">
        <v>2.3044077290971101E-6</v>
      </c>
      <c r="DA62" s="117">
        <v>-3.7001529539426601E-6</v>
      </c>
      <c r="DB62" s="117">
        <v>-3.6112844390859099E-6</v>
      </c>
      <c r="DC62" s="117">
        <v>1.21683249296231E-5</v>
      </c>
      <c r="DD62" s="117">
        <v>7.999889481002E-5</v>
      </c>
      <c r="DE62" s="117">
        <v>1.21753963777797E-6</v>
      </c>
      <c r="DF62" s="117">
        <v>-1.8673288241159199E-6</v>
      </c>
      <c r="DG62" s="117">
        <v>3.7206047739506402E-6</v>
      </c>
      <c r="DH62" s="117">
        <v>-1.8964705198681199E-5</v>
      </c>
      <c r="DI62" s="117">
        <v>8.7522620578141104E-6</v>
      </c>
      <c r="DJ62" s="117">
        <v>-1.6802876802494701E-6</v>
      </c>
      <c r="DK62" s="117">
        <v>2.7232375810657499E-5</v>
      </c>
      <c r="DL62" s="117">
        <v>1.0424741958526801E-5</v>
      </c>
      <c r="DM62" s="117">
        <v>3.1045950992846899E-6</v>
      </c>
      <c r="DN62" s="117">
        <v>3.2540911674195199E-5</v>
      </c>
      <c r="DO62" s="117">
        <v>6.4093056141292496E-6</v>
      </c>
      <c r="DP62" s="117">
        <v>2.6751963908987E-5</v>
      </c>
      <c r="DQ62" s="117">
        <v>4.5849832330552797E-6</v>
      </c>
      <c r="DR62" s="117">
        <v>-3.3327309030354401E-6</v>
      </c>
      <c r="DS62" s="117">
        <v>3.9151841281129401E-5</v>
      </c>
      <c r="DT62" s="117">
        <v>-2.0772947063184E-5</v>
      </c>
      <c r="DU62" s="117">
        <v>1.44396586728037E-5</v>
      </c>
      <c r="DV62" s="117">
        <v>1.3031422081916199E-5</v>
      </c>
      <c r="DW62" s="120">
        <v>6.7541070750843397E-6</v>
      </c>
    </row>
    <row r="63" spans="2:127" s="12" customFormat="1" ht="15.75" x14ac:dyDescent="0.25">
      <c r="B63" s="16" t="s">
        <v>171</v>
      </c>
      <c r="C63" s="1">
        <f>INDEX(Input_Cases!$B:$C,MATCH('D2T Female Homo'!$B63,Input_Cases!$B:$B,0),2)</f>
        <v>0</v>
      </c>
      <c r="E63" s="50"/>
      <c r="F63" s="7"/>
      <c r="G63" s="205"/>
      <c r="H63" s="7" t="s">
        <v>56</v>
      </c>
      <c r="I63" s="22">
        <f t="shared" si="5"/>
        <v>0</v>
      </c>
      <c r="J63" s="23">
        <v>0.71750840667462901</v>
      </c>
      <c r="P63" s="7" t="str">
        <f t="shared" si="6"/>
        <v>X</v>
      </c>
      <c r="Q63" s="7" t="str">
        <f t="shared" si="3"/>
        <v>X</v>
      </c>
      <c r="R63" s="12" t="str">
        <v>Hem</v>
      </c>
      <c r="S63" s="128" t="s">
        <v>56</v>
      </c>
      <c r="T63" s="117">
        <v>8.4146176658368396E-7</v>
      </c>
      <c r="U63" s="117">
        <v>-1.7558625953376499E-6</v>
      </c>
      <c r="V63" s="117">
        <v>-1.1419848760793501E-5</v>
      </c>
      <c r="W63" s="117">
        <v>1.7444025171502501E-5</v>
      </c>
      <c r="X63" s="117">
        <v>-4.2947322719955098E-6</v>
      </c>
      <c r="Y63" s="118">
        <v>1.9331976874561701E-4</v>
      </c>
      <c r="Z63" s="117">
        <v>1.8626047831395699E-5</v>
      </c>
      <c r="AA63" s="117">
        <v>4.1212462706213401E-6</v>
      </c>
      <c r="AB63" s="117">
        <v>1.79366697917151E-6</v>
      </c>
      <c r="AC63" s="117">
        <v>-6.1883640892363802E-6</v>
      </c>
      <c r="AD63" s="117">
        <v>3.0768942721378899E-6</v>
      </c>
      <c r="AE63" s="117">
        <v>2.0533824342407399E-5</v>
      </c>
      <c r="AF63" s="117">
        <v>-6.8481857438008497E-6</v>
      </c>
      <c r="AG63" s="117">
        <v>3.37603879545753E-5</v>
      </c>
      <c r="AH63" s="117">
        <v>5.2714203420508901E-6</v>
      </c>
      <c r="AI63" s="117">
        <v>8.8983794671617498E-7</v>
      </c>
      <c r="AJ63" s="117">
        <v>-6.1044430305264801E-6</v>
      </c>
      <c r="AK63" s="117">
        <v>1.2281000246967601E-5</v>
      </c>
      <c r="AL63" s="117">
        <v>1.1156498219679399E-5</v>
      </c>
      <c r="AM63" s="117">
        <v>1.8202993838583999E-5</v>
      </c>
      <c r="AN63" s="117">
        <v>-2.6072734803176602E-6</v>
      </c>
      <c r="AO63" s="117">
        <v>7.7092287509014799E-7</v>
      </c>
      <c r="AP63" s="117">
        <v>7.0376586496481201E-5</v>
      </c>
      <c r="AQ63" s="117">
        <v>8.9710938129957395E-7</v>
      </c>
      <c r="AR63" s="117">
        <v>0</v>
      </c>
      <c r="AS63" s="117">
        <v>-3.7676634215008801E-5</v>
      </c>
      <c r="AT63" s="118">
        <v>-3.5393820901386301E-4</v>
      </c>
      <c r="AU63" s="118">
        <v>0</v>
      </c>
      <c r="AV63" s="117">
        <v>3.7668765905345398E-5</v>
      </c>
      <c r="AW63" s="117">
        <v>0</v>
      </c>
      <c r="AX63" s="117">
        <v>-6.4770716103395903E-6</v>
      </c>
      <c r="AY63" s="117">
        <v>2.7972365392443899E-6</v>
      </c>
      <c r="AZ63" s="118">
        <v>2.2368773338992599E-4</v>
      </c>
      <c r="BA63" s="117">
        <v>-2.8691943970130301E-5</v>
      </c>
      <c r="BB63" s="117">
        <v>5.05766559090834E-5</v>
      </c>
      <c r="BC63" s="117">
        <v>-4.2019248330945104E-6</v>
      </c>
      <c r="BD63" s="118">
        <v>-2.9188877956508303E-4</v>
      </c>
      <c r="BE63" s="117">
        <v>6.4452000281619806E-5</v>
      </c>
      <c r="BF63" s="117">
        <v>2.3331021798446898E-5</v>
      </c>
      <c r="BG63" s="117">
        <v>0</v>
      </c>
      <c r="BH63" s="117">
        <v>-5.3296629537582403E-5</v>
      </c>
      <c r="BI63" s="117">
        <v>-4.1869190234295996E-6</v>
      </c>
      <c r="BJ63" s="118">
        <v>-1.3929905209100499E-4</v>
      </c>
      <c r="BK63" s="118">
        <v>3.9948718139390096E-3</v>
      </c>
      <c r="BL63" s="117">
        <v>-6.8010186072259698E-6</v>
      </c>
      <c r="BM63" s="118">
        <v>-1.2824177958996601E-4</v>
      </c>
      <c r="BN63" s="117">
        <v>-2.4962288927194899E-5</v>
      </c>
      <c r="BO63" s="117">
        <v>-4.2453123996784399E-6</v>
      </c>
      <c r="BP63" s="117">
        <v>-9.3570087263718001E-6</v>
      </c>
      <c r="BQ63" s="117">
        <v>0</v>
      </c>
      <c r="BR63" s="118">
        <v>4.1335694067119901E-4</v>
      </c>
      <c r="BS63" s="118">
        <v>2.5873163525901E-4</v>
      </c>
      <c r="BT63" s="117">
        <v>-7.2110991678089295E-7</v>
      </c>
      <c r="BU63" s="117">
        <v>0</v>
      </c>
      <c r="BV63" s="117">
        <v>-5.6258545465900498E-5</v>
      </c>
      <c r="BW63" s="117">
        <v>1.25084139276611E-5</v>
      </c>
      <c r="BX63" s="117">
        <v>-2.4384434493840699E-5</v>
      </c>
      <c r="BY63" s="117">
        <v>3.5439179723725103E-5</v>
      </c>
      <c r="BZ63" s="118">
        <v>-1.2354451647467499E-4</v>
      </c>
      <c r="CA63" s="118">
        <v>0</v>
      </c>
      <c r="CB63" s="118">
        <v>0</v>
      </c>
      <c r="CC63" s="117">
        <v>7.18838646777534E-9</v>
      </c>
      <c r="CD63" s="117">
        <v>3.1506960977804898E-7</v>
      </c>
      <c r="CE63" s="117">
        <v>1.3191084637283199E-6</v>
      </c>
      <c r="CF63" s="117">
        <v>-2.1395423443879901E-6</v>
      </c>
      <c r="CG63" s="117">
        <v>-8.8731928433778597E-7</v>
      </c>
      <c r="CH63" s="117">
        <v>4.6513394206016098E-7</v>
      </c>
      <c r="CI63" s="117">
        <v>-3.0043708389331701E-7</v>
      </c>
      <c r="CJ63" s="117">
        <v>5.7065819238141904E-6</v>
      </c>
      <c r="CK63" s="117">
        <v>-2.9572003871482301E-8</v>
      </c>
      <c r="CL63" s="117">
        <v>-7.8656933019636197E-7</v>
      </c>
      <c r="CM63" s="117">
        <v>-5.9846260836176498E-7</v>
      </c>
      <c r="CN63" s="117">
        <v>-2.1283504164031E-6</v>
      </c>
      <c r="CO63" s="117">
        <v>3.8873742611911101E-6</v>
      </c>
      <c r="CP63" s="117">
        <v>-3.0241314326196898E-6</v>
      </c>
      <c r="CQ63" s="117">
        <v>-1.0575255813949499E-5</v>
      </c>
      <c r="CR63" s="117">
        <v>-1.9530523997485698E-6</v>
      </c>
      <c r="CS63" s="117">
        <v>6.7616901315972698E-8</v>
      </c>
      <c r="CT63" s="117">
        <v>1.0630200379120499E-6</v>
      </c>
      <c r="CU63" s="117">
        <v>2.8618664871519802E-5</v>
      </c>
      <c r="CV63" s="117">
        <v>-7.1898371008647203E-6</v>
      </c>
      <c r="CW63" s="117">
        <v>-1.84702162587337E-7</v>
      </c>
      <c r="CX63" s="117">
        <v>4.9864976720474504E-6</v>
      </c>
      <c r="CY63" s="117">
        <v>1.29184138347952E-5</v>
      </c>
      <c r="CZ63" s="117">
        <v>-1.9082649438036301E-6</v>
      </c>
      <c r="DA63" s="117">
        <v>1.9959677089599699E-5</v>
      </c>
      <c r="DB63" s="117">
        <v>-1.9995215124771E-6</v>
      </c>
      <c r="DC63" s="117">
        <v>-6.4542825678840196E-6</v>
      </c>
      <c r="DD63" s="118">
        <v>-3.6532701829647498E-3</v>
      </c>
      <c r="DE63" s="117">
        <v>2.06341082588166E-5</v>
      </c>
      <c r="DF63" s="117">
        <v>8.3945368696922805E-6</v>
      </c>
      <c r="DG63" s="117">
        <v>4.1709384871135597E-6</v>
      </c>
      <c r="DH63" s="117">
        <v>-1.9267925626972799E-6</v>
      </c>
      <c r="DI63" s="117">
        <v>-1.3249109373473801E-5</v>
      </c>
      <c r="DJ63" s="117">
        <v>-1.08549337623804E-5</v>
      </c>
      <c r="DK63" s="117">
        <v>8.8434992579773908E-6</v>
      </c>
      <c r="DL63" s="117">
        <v>-9.1673703522746597E-7</v>
      </c>
      <c r="DM63" s="117">
        <v>1.8135484690947301E-6</v>
      </c>
      <c r="DN63" s="117">
        <v>4.5726509351172197E-5</v>
      </c>
      <c r="DO63" s="117">
        <v>-7.8615259822763492E-6</v>
      </c>
      <c r="DP63" s="117">
        <v>2.5306223479953501E-5</v>
      </c>
      <c r="DQ63" s="117">
        <v>-7.11101471707116E-5</v>
      </c>
      <c r="DR63" s="117">
        <v>-3.23116252298352E-5</v>
      </c>
      <c r="DS63" s="117">
        <v>-1.6849310080689201E-5</v>
      </c>
      <c r="DT63" s="117">
        <v>-2.5326843017543699E-5</v>
      </c>
      <c r="DU63" s="117">
        <v>-2.4101395235894501E-5</v>
      </c>
      <c r="DV63" s="118">
        <v>-8.6765265169346602E-4</v>
      </c>
      <c r="DW63" s="120">
        <v>7.6008802163775096E-5</v>
      </c>
    </row>
    <row r="64" spans="2:127" s="12" customFormat="1" ht="15.75" x14ac:dyDescent="0.25">
      <c r="B64" s="16" t="s">
        <v>92</v>
      </c>
      <c r="C64" s="1">
        <f>INDEX(Input_Cases!$B:$C,MATCH('D2T Female Homo'!$B64,Input_Cases!$B:$B,0),2)</f>
        <v>0</v>
      </c>
      <c r="E64" s="50"/>
      <c r="F64" s="7"/>
      <c r="G64" s="205"/>
      <c r="H64" s="7" t="s">
        <v>166</v>
      </c>
      <c r="I64" s="22">
        <f t="shared" si="5"/>
        <v>0</v>
      </c>
      <c r="J64" s="23">
        <v>-5.9301141335736197E-2</v>
      </c>
      <c r="P64" s="7" t="str">
        <f t="shared" si="6"/>
        <v>X</v>
      </c>
      <c r="Q64" s="7" t="str">
        <f>IF(R64=S64,"X","")</f>
        <v>X</v>
      </c>
      <c r="R64" s="12" t="str">
        <v>HeL</v>
      </c>
      <c r="S64" s="128" t="s">
        <v>166</v>
      </c>
      <c r="T64" s="117">
        <v>-1.26551597944013E-6</v>
      </c>
      <c r="U64" s="117">
        <v>-6.7798961921048297E-7</v>
      </c>
      <c r="V64" s="117">
        <v>1.2214478631659699E-6</v>
      </c>
      <c r="W64" s="117">
        <v>-1.5341209084836E-6</v>
      </c>
      <c r="X64" s="117">
        <v>-2.9786803093701301E-6</v>
      </c>
      <c r="Y64" s="117">
        <v>6.64009868032845E-5</v>
      </c>
      <c r="Z64" s="117">
        <v>-1.09087976067505E-5</v>
      </c>
      <c r="AA64" s="117">
        <v>1.8298723726517201E-6</v>
      </c>
      <c r="AB64" s="117">
        <v>1.65051984021177E-6</v>
      </c>
      <c r="AC64" s="117">
        <v>-9.79322051037972E-7</v>
      </c>
      <c r="AD64" s="117">
        <v>-2.8289832172770801E-6</v>
      </c>
      <c r="AE64" s="117">
        <v>1.1075593658687301E-7</v>
      </c>
      <c r="AF64" s="117">
        <v>1.33923506500051E-6</v>
      </c>
      <c r="AG64" s="117">
        <v>-2.9500154421030801E-6</v>
      </c>
      <c r="AH64" s="117">
        <v>-2.03380869790322E-6</v>
      </c>
      <c r="AI64" s="117">
        <v>2.0197732425305698E-6</v>
      </c>
      <c r="AJ64" s="117">
        <v>1.7469857178875501E-6</v>
      </c>
      <c r="AK64" s="117">
        <v>-1.6864278067955801E-6</v>
      </c>
      <c r="AL64" s="117">
        <v>3.4455871316422802E-6</v>
      </c>
      <c r="AM64" s="117">
        <v>-3.4184811934781698E-6</v>
      </c>
      <c r="AN64" s="117">
        <v>-3.8153199210236596E-6</v>
      </c>
      <c r="AO64" s="117">
        <v>5.5817339296106898E-8</v>
      </c>
      <c r="AP64" s="117">
        <v>-2.1632762934250199E-5</v>
      </c>
      <c r="AQ64" s="117">
        <v>-4.3921088825735399E-7</v>
      </c>
      <c r="AR64" s="117">
        <v>0</v>
      </c>
      <c r="AS64" s="117">
        <v>7.4900683766389798E-6</v>
      </c>
      <c r="AT64" s="117">
        <v>-2.9770627918619899E-5</v>
      </c>
      <c r="AU64" s="117">
        <v>0</v>
      </c>
      <c r="AV64" s="117">
        <v>6.03502002319192E-6</v>
      </c>
      <c r="AW64" s="117">
        <v>0</v>
      </c>
      <c r="AX64" s="117">
        <v>-4.16925844918124E-6</v>
      </c>
      <c r="AY64" s="117">
        <v>-6.9822815837154301E-6</v>
      </c>
      <c r="AZ64" s="117">
        <v>2.8187120425936201E-5</v>
      </c>
      <c r="BA64" s="117">
        <v>-6.28578641631487E-6</v>
      </c>
      <c r="BB64" s="117">
        <v>1.4849944892343901E-6</v>
      </c>
      <c r="BC64" s="117">
        <v>-1.1802848696901599E-6</v>
      </c>
      <c r="BD64" s="117">
        <v>2.4130020918053501E-6</v>
      </c>
      <c r="BE64" s="117">
        <v>5.9667862959857102E-6</v>
      </c>
      <c r="BF64" s="117">
        <v>-7.7828921431147099E-6</v>
      </c>
      <c r="BG64" s="117">
        <v>0</v>
      </c>
      <c r="BH64" s="117">
        <v>5.4075291745795904E-6</v>
      </c>
      <c r="BI64" s="117">
        <v>-5.3177313930814403E-6</v>
      </c>
      <c r="BJ64" s="117">
        <v>-4.97382245570483E-6</v>
      </c>
      <c r="BK64" s="117">
        <v>-6.8010186072263103E-6</v>
      </c>
      <c r="BL64" s="118">
        <v>2.18731397922097E-4</v>
      </c>
      <c r="BM64" s="117">
        <v>-3.22538643974428E-7</v>
      </c>
      <c r="BN64" s="117">
        <v>1.43549337277696E-6</v>
      </c>
      <c r="BO64" s="117">
        <v>-6.3835514867858701E-6</v>
      </c>
      <c r="BP64" s="117">
        <v>-4.6423952318320904E-6</v>
      </c>
      <c r="BQ64" s="117">
        <v>0</v>
      </c>
      <c r="BR64" s="117">
        <v>-2.5045513653834901E-5</v>
      </c>
      <c r="BS64" s="117">
        <v>7.2642942953551603E-6</v>
      </c>
      <c r="BT64" s="117">
        <v>-3.6385681131409899E-6</v>
      </c>
      <c r="BU64" s="117">
        <v>0</v>
      </c>
      <c r="BV64" s="117">
        <v>-1.52675500266873E-5</v>
      </c>
      <c r="BW64" s="117">
        <v>-3.8602956716813298E-6</v>
      </c>
      <c r="BX64" s="117">
        <v>2.8972906438092199E-6</v>
      </c>
      <c r="BY64" s="117">
        <v>1.4623123942994399E-6</v>
      </c>
      <c r="BZ64" s="117">
        <v>5.7556864427025202E-6</v>
      </c>
      <c r="CA64" s="117">
        <v>0</v>
      </c>
      <c r="CB64" s="117">
        <v>0</v>
      </c>
      <c r="CC64" s="117">
        <v>7.7473007949414495E-9</v>
      </c>
      <c r="CD64" s="117">
        <v>-1.6331049762804399E-7</v>
      </c>
      <c r="CE64" s="117">
        <v>-1.5298670012027801E-7</v>
      </c>
      <c r="CF64" s="117">
        <v>-1.04026994772703E-7</v>
      </c>
      <c r="CG64" s="117">
        <v>-1.3058842835001701E-7</v>
      </c>
      <c r="CH64" s="117">
        <v>-2.9042621278551899E-7</v>
      </c>
      <c r="CI64" s="117">
        <v>1.9020795218672599E-7</v>
      </c>
      <c r="CJ64" s="117">
        <v>1.99747364913565E-7</v>
      </c>
      <c r="CK64" s="117">
        <v>-6.2007732530511401E-8</v>
      </c>
      <c r="CL64" s="117">
        <v>3.03802173913455E-7</v>
      </c>
      <c r="CM64" s="117">
        <v>4.4041263587661597E-8</v>
      </c>
      <c r="CN64" s="117">
        <v>-8.4546607578258196E-7</v>
      </c>
      <c r="CO64" s="117">
        <v>5.3444251197542102E-8</v>
      </c>
      <c r="CP64" s="117">
        <v>-4.9433648112661698E-7</v>
      </c>
      <c r="CQ64" s="117">
        <v>3.6811750688204801E-7</v>
      </c>
      <c r="CR64" s="117">
        <v>-8.7212583800507304E-8</v>
      </c>
      <c r="CS64" s="117">
        <v>-8.2525512019647496E-8</v>
      </c>
      <c r="CT64" s="117">
        <v>-8.6474970117079298E-8</v>
      </c>
      <c r="CU64" s="117">
        <v>1.2130565033597101E-6</v>
      </c>
      <c r="CV64" s="117">
        <v>7.8474706923368796E-7</v>
      </c>
      <c r="CW64" s="117">
        <v>-7.5569270670680202E-7</v>
      </c>
      <c r="CX64" s="117">
        <v>6.5944203332551203E-6</v>
      </c>
      <c r="CY64" s="117">
        <v>-2.8819176100291299E-6</v>
      </c>
      <c r="CZ64" s="117">
        <v>-4.4590723418663399E-6</v>
      </c>
      <c r="DA64" s="117">
        <v>2.6894437318665197E-7</v>
      </c>
      <c r="DB64" s="117">
        <v>-3.5105748029466002E-6</v>
      </c>
      <c r="DC64" s="117">
        <v>3.7372815701490702E-7</v>
      </c>
      <c r="DD64" s="117">
        <v>6.9601821984338002E-6</v>
      </c>
      <c r="DE64" s="117">
        <v>7.9444845555939699E-6</v>
      </c>
      <c r="DF64" s="117">
        <v>-6.13832240258697E-6</v>
      </c>
      <c r="DG64" s="117">
        <v>1.54022046802004E-6</v>
      </c>
      <c r="DH64" s="117">
        <v>1.25456624301959E-6</v>
      </c>
      <c r="DI64" s="117">
        <v>-2.6202576829896502E-6</v>
      </c>
      <c r="DJ64" s="117">
        <v>-1.25745909270669E-6</v>
      </c>
      <c r="DK64" s="117">
        <v>-6.0160838300403297E-6</v>
      </c>
      <c r="DL64" s="117">
        <v>-8.8620784454805801E-7</v>
      </c>
      <c r="DM64" s="117">
        <v>7.6845211830312599E-6</v>
      </c>
      <c r="DN64" s="117">
        <v>-4.3798815066139099E-7</v>
      </c>
      <c r="DO64" s="117">
        <v>4.0660285259411999E-6</v>
      </c>
      <c r="DP64" s="117">
        <v>-1.8654531786864501E-6</v>
      </c>
      <c r="DQ64" s="117">
        <v>1.5650770090156798E-5</v>
      </c>
      <c r="DR64" s="117">
        <v>2.4835409496178798E-6</v>
      </c>
      <c r="DS64" s="117">
        <v>3.32162252846473E-7</v>
      </c>
      <c r="DT64" s="117">
        <v>-7.4816450790791402E-6</v>
      </c>
      <c r="DU64" s="117">
        <v>-5.8944974784769602E-7</v>
      </c>
      <c r="DV64" s="117">
        <v>3.5784080953259702E-6</v>
      </c>
      <c r="DW64" s="120">
        <v>-1.9982485693606299E-6</v>
      </c>
    </row>
    <row r="65" spans="2:127" s="12" customFormat="1" ht="15.75" x14ac:dyDescent="0.25">
      <c r="B65" s="16" t="s">
        <v>93</v>
      </c>
      <c r="C65" s="1">
        <f>INDEX(Input_Cases!$B:$C,MATCH('D2T Female Homo'!$B65,Input_Cases!$B:$B,0),2)</f>
        <v>0</v>
      </c>
      <c r="E65" s="50"/>
      <c r="F65" s="7"/>
      <c r="G65" s="205"/>
      <c r="H65" s="7" t="s">
        <v>57</v>
      </c>
      <c r="I65" s="22">
        <f t="shared" si="5"/>
        <v>0</v>
      </c>
      <c r="J65" s="23">
        <v>2.4269589228404298</v>
      </c>
      <c r="P65" s="7" t="str">
        <f t="shared" si="6"/>
        <v>X</v>
      </c>
      <c r="Q65" s="7" t="str">
        <f t="shared" si="3"/>
        <v>X</v>
      </c>
      <c r="R65" s="12" t="str">
        <v>HF</v>
      </c>
      <c r="S65" s="128" t="s">
        <v>57</v>
      </c>
      <c r="T65" s="117">
        <v>1.6865644077542001E-5</v>
      </c>
      <c r="U65" s="117">
        <v>6.0725136144047898E-6</v>
      </c>
      <c r="V65" s="117">
        <v>4.6025939899614102E-6</v>
      </c>
      <c r="W65" s="117">
        <v>-3.1677865110622098E-5</v>
      </c>
      <c r="X65" s="117">
        <v>2.0523506392824201E-6</v>
      </c>
      <c r="Y65" s="118">
        <v>3.9150738986075298E-4</v>
      </c>
      <c r="Z65" s="118">
        <v>-8.8226885941672102E-4</v>
      </c>
      <c r="AA65" s="117">
        <v>2.98396096547358E-5</v>
      </c>
      <c r="AB65" s="117">
        <v>-7.1262647243396098E-7</v>
      </c>
      <c r="AC65" s="118">
        <v>-1.12151174832658E-4</v>
      </c>
      <c r="AD65" s="117">
        <v>-1.24381445011305E-5</v>
      </c>
      <c r="AE65" s="117">
        <v>1.7929900943570199E-5</v>
      </c>
      <c r="AF65" s="117">
        <v>-1.4198188255645E-5</v>
      </c>
      <c r="AG65" s="117">
        <v>-4.1811242450467001E-5</v>
      </c>
      <c r="AH65" s="117">
        <v>-8.6846202430568097E-7</v>
      </c>
      <c r="AI65" s="117">
        <v>5.2880682509701501E-5</v>
      </c>
      <c r="AJ65" s="117">
        <v>9.3679498033641802E-6</v>
      </c>
      <c r="AK65" s="117">
        <v>-5.2740922148638897E-6</v>
      </c>
      <c r="AL65" s="117">
        <v>-1.40767968814513E-5</v>
      </c>
      <c r="AM65" s="118">
        <v>3.7417441491500601E-4</v>
      </c>
      <c r="AN65" s="117">
        <v>1.3807741043250299E-6</v>
      </c>
      <c r="AO65" s="117">
        <v>-8.4965611704895E-6</v>
      </c>
      <c r="AP65" s="118">
        <v>-2.27766899772532E-4</v>
      </c>
      <c r="AQ65" s="117">
        <v>-5.1700613648039802E-5</v>
      </c>
      <c r="AR65" s="117">
        <v>0</v>
      </c>
      <c r="AS65" s="118">
        <v>-3.9216101673830604E-3</v>
      </c>
      <c r="AT65" s="118">
        <v>-6.9355411602741997E-4</v>
      </c>
      <c r="AU65" s="118">
        <v>0</v>
      </c>
      <c r="AV65" s="118">
        <v>-1.65655002855025E-3</v>
      </c>
      <c r="AW65" s="118">
        <v>0</v>
      </c>
      <c r="AX65" s="117">
        <v>-5.6589160600971801E-5</v>
      </c>
      <c r="AY65" s="118">
        <v>2.1148818714374599E-4</v>
      </c>
      <c r="AZ65" s="118">
        <v>-4.6129508207875001E-4</v>
      </c>
      <c r="BA65" s="118">
        <v>-1.12683058575321E-4</v>
      </c>
      <c r="BB65" s="118">
        <v>5.3003173461858605E-4</v>
      </c>
      <c r="BC65" s="117">
        <v>-2.6198208259491198E-6</v>
      </c>
      <c r="BD65" s="118">
        <v>-3.5636055658334903E-4</v>
      </c>
      <c r="BE65" s="118">
        <v>-1.6473092485427699E-3</v>
      </c>
      <c r="BF65" s="117">
        <v>1.16923968259467E-5</v>
      </c>
      <c r="BG65" s="117">
        <v>0</v>
      </c>
      <c r="BH65" s="118">
        <v>-2.00098879115493E-4</v>
      </c>
      <c r="BI65" s="117">
        <v>-3.1397711975214898E-6</v>
      </c>
      <c r="BJ65" s="117">
        <v>7.3394600783299702E-6</v>
      </c>
      <c r="BK65" s="118">
        <v>-1.2824177959007001E-4</v>
      </c>
      <c r="BL65" s="117">
        <v>-3.2253864397812101E-7</v>
      </c>
      <c r="BM65" s="118">
        <v>1.70013744089609E-2</v>
      </c>
      <c r="BN65" s="118">
        <v>-1.7612755631241599E-4</v>
      </c>
      <c r="BO65" s="117">
        <v>-1.78284307312537E-5</v>
      </c>
      <c r="BP65" s="118">
        <v>-2.21932029030587E-4</v>
      </c>
      <c r="BQ65" s="118">
        <v>0</v>
      </c>
      <c r="BR65" s="118">
        <v>7.3737797021602004E-4</v>
      </c>
      <c r="BS65" s="118">
        <v>-1.8011324157336799E-3</v>
      </c>
      <c r="BT65" s="117">
        <v>-4.5794977518702998E-7</v>
      </c>
      <c r="BU65" s="117">
        <v>0</v>
      </c>
      <c r="BV65" s="117">
        <v>-1.26464137586253E-5</v>
      </c>
      <c r="BW65" s="117">
        <v>-3.4288802026811603E-5</v>
      </c>
      <c r="BX65" s="117">
        <v>-9.8089748190277707E-5</v>
      </c>
      <c r="BY65" s="117">
        <v>-2.62611381209604E-5</v>
      </c>
      <c r="BZ65" s="117">
        <v>-9.0632721894358793E-5</v>
      </c>
      <c r="CA65" s="117">
        <v>0</v>
      </c>
      <c r="CB65" s="117">
        <v>0</v>
      </c>
      <c r="CC65" s="117">
        <v>5.8692579481452797E-7</v>
      </c>
      <c r="CD65" s="117">
        <v>4.8412275225597599E-5</v>
      </c>
      <c r="CE65" s="118">
        <v>-1.84363391271282E-4</v>
      </c>
      <c r="CF65" s="117">
        <v>2.2771185361234299E-5</v>
      </c>
      <c r="CG65" s="117">
        <v>2.14556504060534E-5</v>
      </c>
      <c r="CH65" s="117">
        <v>1.67561896039743E-6</v>
      </c>
      <c r="CI65" s="117">
        <v>1.5811085585965102E-5</v>
      </c>
      <c r="CJ65" s="117">
        <v>1.31615618843938E-5</v>
      </c>
      <c r="CK65" s="117">
        <v>-6.18292396232563E-6</v>
      </c>
      <c r="CL65" s="117">
        <v>2.9660002959954301E-6</v>
      </c>
      <c r="CM65" s="117">
        <v>1.245420420863E-7</v>
      </c>
      <c r="CN65" s="117">
        <v>-4.6717669622454601E-6</v>
      </c>
      <c r="CO65" s="117">
        <v>8.7617340694623099E-6</v>
      </c>
      <c r="CP65" s="117">
        <v>5.4315626368646099E-6</v>
      </c>
      <c r="CQ65" s="117">
        <v>-1.0518927848140699E-5</v>
      </c>
      <c r="CR65" s="117">
        <v>4.4678985101111298E-6</v>
      </c>
      <c r="CS65" s="117">
        <v>2.1170311817329301E-5</v>
      </c>
      <c r="CT65" s="117">
        <v>4.1911041473794203E-6</v>
      </c>
      <c r="CU65" s="117">
        <v>2.31643527230201E-5</v>
      </c>
      <c r="CV65" s="117">
        <v>1.82406619182448E-6</v>
      </c>
      <c r="CW65" s="117">
        <v>-1.2879855924180701E-6</v>
      </c>
      <c r="CX65" s="118">
        <v>-5.8354350470073005E-4</v>
      </c>
      <c r="CY65" s="117">
        <v>7.7092384292406206E-5</v>
      </c>
      <c r="CZ65" s="117">
        <v>-6.9525030678841399E-6</v>
      </c>
      <c r="DA65" s="118">
        <v>-4.42860081886248E-4</v>
      </c>
      <c r="DB65" s="117">
        <v>-1.0965501318905701E-7</v>
      </c>
      <c r="DC65" s="118">
        <v>-1.57246783004393E-4</v>
      </c>
      <c r="DD65" s="117">
        <v>9.8831115398389401E-5</v>
      </c>
      <c r="DE65" s="118">
        <v>1.56722911400998E-4</v>
      </c>
      <c r="DF65" s="117">
        <v>1.04816095933029E-6</v>
      </c>
      <c r="DG65" s="117">
        <v>-3.0372311225419402E-5</v>
      </c>
      <c r="DH65" s="118">
        <v>-1.20544720651451E-3</v>
      </c>
      <c r="DI65" s="118">
        <v>1.51370682888155E-4</v>
      </c>
      <c r="DJ65" s="117">
        <v>-2.90458442574363E-5</v>
      </c>
      <c r="DK65" s="118">
        <v>2.7618513147314799E-4</v>
      </c>
      <c r="DL65" s="117">
        <v>3.3830963980616298E-5</v>
      </c>
      <c r="DM65" s="118">
        <v>-1.2963361796454399E-3</v>
      </c>
      <c r="DN65" s="118">
        <v>1.0196820926364899E-4</v>
      </c>
      <c r="DO65" s="117">
        <v>6.9813655557574293E-5</v>
      </c>
      <c r="DP65" s="117">
        <v>9.7612983325308003E-6</v>
      </c>
      <c r="DQ65" s="118">
        <v>-3.42315890094388E-4</v>
      </c>
      <c r="DR65" s="117">
        <v>-2.0602576947878599E-5</v>
      </c>
      <c r="DS65" s="117">
        <v>9.5065591838190796E-6</v>
      </c>
      <c r="DT65" s="118">
        <v>-1.2766297814384099E-3</v>
      </c>
      <c r="DU65" s="117">
        <v>5.5976027490571299E-6</v>
      </c>
      <c r="DV65" s="117">
        <v>7.9384118027334797E-5</v>
      </c>
      <c r="DW65" s="120">
        <v>1.28196192295729E-5</v>
      </c>
    </row>
    <row r="66" spans="2:127" s="12" customFormat="1" ht="15.75" x14ac:dyDescent="0.25">
      <c r="B66" s="16" t="s">
        <v>94</v>
      </c>
      <c r="C66" s="1">
        <f>INDEX(Input_Cases!$B:$C,MATCH('D2T Female Homo'!$B66,Input_Cases!$B:$B,0),2)</f>
        <v>0</v>
      </c>
      <c r="E66" s="50"/>
      <c r="F66" s="7"/>
      <c r="G66" s="205"/>
      <c r="H66" s="7" t="s">
        <v>58</v>
      </c>
      <c r="I66" s="22">
        <f t="shared" si="5"/>
        <v>0</v>
      </c>
      <c r="J66" s="23">
        <v>0.33272099910130698</v>
      </c>
      <c r="P66" s="7" t="str">
        <f t="shared" si="6"/>
        <v>X</v>
      </c>
      <c r="Q66" s="7" t="str">
        <f t="shared" si="3"/>
        <v>X</v>
      </c>
      <c r="R66" s="12" t="str">
        <v>Hyp</v>
      </c>
      <c r="S66" s="128" t="s">
        <v>58</v>
      </c>
      <c r="T66" s="117">
        <v>-6.5224234920857101E-6</v>
      </c>
      <c r="U66" s="117">
        <v>2.2689893715704698E-6</v>
      </c>
      <c r="V66" s="117">
        <v>-2.5213024288952099E-6</v>
      </c>
      <c r="W66" s="117">
        <v>-5.8544077467638295E-7</v>
      </c>
      <c r="X66" s="117">
        <v>-4.2244810373668698E-7</v>
      </c>
      <c r="Y66" s="118">
        <v>2.0940088689494401E-4</v>
      </c>
      <c r="Z66" s="117">
        <v>-7.3782966896468902E-5</v>
      </c>
      <c r="AA66" s="117">
        <v>-1.06158323031171E-5</v>
      </c>
      <c r="AB66" s="117">
        <v>-6.34594870232695E-6</v>
      </c>
      <c r="AC66" s="117">
        <v>-6.3443739543425502E-6</v>
      </c>
      <c r="AD66" s="117">
        <v>-5.9043226723166298E-6</v>
      </c>
      <c r="AE66" s="117">
        <v>-1.8545920829366801E-5</v>
      </c>
      <c r="AF66" s="117">
        <v>-8.4690650514304896E-6</v>
      </c>
      <c r="AG66" s="118">
        <v>-1.3310364889528099E-4</v>
      </c>
      <c r="AH66" s="117">
        <v>-1.8062389657180101E-6</v>
      </c>
      <c r="AI66" s="117">
        <v>1.81128303586532E-5</v>
      </c>
      <c r="AJ66" s="117">
        <v>1.6022950222989601E-5</v>
      </c>
      <c r="AK66" s="117">
        <v>-9.1993869634352803E-7</v>
      </c>
      <c r="AL66" s="117">
        <v>-2.1541764065859701E-5</v>
      </c>
      <c r="AM66" s="117">
        <v>-7.5000684741363401E-7</v>
      </c>
      <c r="AN66" s="117">
        <v>4.9913201157676204E-6</v>
      </c>
      <c r="AO66" s="117">
        <v>4.81827280792819E-6</v>
      </c>
      <c r="AP66" s="117">
        <v>8.3982103118633393E-5</v>
      </c>
      <c r="AQ66" s="117">
        <v>-7.3194803556880499E-6</v>
      </c>
      <c r="AR66" s="117">
        <v>0</v>
      </c>
      <c r="AS66" s="117">
        <v>-7.8954203348832405E-5</v>
      </c>
      <c r="AT66" s="118">
        <v>2.4521743829730399E-4</v>
      </c>
      <c r="AU66" s="118">
        <v>0</v>
      </c>
      <c r="AV66" s="117">
        <v>-7.97343570485232E-5</v>
      </c>
      <c r="AW66" s="117">
        <v>0</v>
      </c>
      <c r="AX66" s="117">
        <v>-2.4376685261112301E-5</v>
      </c>
      <c r="AY66" s="117">
        <v>-3.6672906795097599E-6</v>
      </c>
      <c r="AZ66" s="117">
        <v>3.47157784928088E-5</v>
      </c>
      <c r="BA66" s="117">
        <v>1.04539277127397E-6</v>
      </c>
      <c r="BB66" s="117">
        <v>-3.7875844286515597E-5</v>
      </c>
      <c r="BC66" s="117">
        <v>-2.6565749916588999E-5</v>
      </c>
      <c r="BD66" s="117">
        <v>1.44224953686702E-5</v>
      </c>
      <c r="BE66" s="117">
        <v>-1.7093450557943701E-5</v>
      </c>
      <c r="BF66" s="117">
        <v>2.3814883681295899E-7</v>
      </c>
      <c r="BG66" s="117">
        <v>0</v>
      </c>
      <c r="BH66" s="118">
        <v>5.2734271382659102E-4</v>
      </c>
      <c r="BI66" s="117">
        <v>-6.8587697643873097E-7</v>
      </c>
      <c r="BJ66" s="117">
        <v>2.9589695625419299E-6</v>
      </c>
      <c r="BK66" s="117">
        <v>-2.4962288927195898E-5</v>
      </c>
      <c r="BL66" s="117">
        <v>1.4354933727766E-6</v>
      </c>
      <c r="BM66" s="118">
        <v>-1.76127556312401E-4</v>
      </c>
      <c r="BN66" s="118">
        <v>1.0498494011554501E-3</v>
      </c>
      <c r="BO66" s="117">
        <v>-2.9165241978602699E-6</v>
      </c>
      <c r="BP66" s="117">
        <v>3.8388268104560097E-5</v>
      </c>
      <c r="BQ66" s="117">
        <v>0</v>
      </c>
      <c r="BR66" s="118">
        <v>1.9260519409515099E-4</v>
      </c>
      <c r="BS66" s="118">
        <v>-1.13565933623418E-4</v>
      </c>
      <c r="BT66" s="117">
        <v>-8.6197627856106507E-6</v>
      </c>
      <c r="BU66" s="117">
        <v>0</v>
      </c>
      <c r="BV66" s="117">
        <v>-4.7350410153563296E-6</v>
      </c>
      <c r="BW66" s="117">
        <v>-4.7682668524246898E-6</v>
      </c>
      <c r="BX66" s="117">
        <v>1.01960188422269E-5</v>
      </c>
      <c r="BY66" s="117">
        <v>1.1316265825310201E-5</v>
      </c>
      <c r="BZ66" s="118">
        <v>3.2335682862933899E-4</v>
      </c>
      <c r="CA66" s="118">
        <v>0</v>
      </c>
      <c r="CB66" s="118">
        <v>0</v>
      </c>
      <c r="CC66" s="117">
        <v>9.5536693591099099E-8</v>
      </c>
      <c r="CD66" s="117">
        <v>7.4209085508276002E-7</v>
      </c>
      <c r="CE66" s="117">
        <v>2.0850924604728899E-6</v>
      </c>
      <c r="CF66" s="117">
        <v>1.2931086131368199E-6</v>
      </c>
      <c r="CG66" s="117">
        <v>2.0059913736538799E-7</v>
      </c>
      <c r="CH66" s="117">
        <v>3.3133573387226901E-6</v>
      </c>
      <c r="CI66" s="117">
        <v>7.6333394812901304E-7</v>
      </c>
      <c r="CJ66" s="117">
        <v>1.9597657540109199E-6</v>
      </c>
      <c r="CK66" s="117">
        <v>3.3909947135381302E-7</v>
      </c>
      <c r="CL66" s="117">
        <v>-1.1009802439268399E-6</v>
      </c>
      <c r="CM66" s="117">
        <v>1.6020912201995999E-6</v>
      </c>
      <c r="CN66" s="117">
        <v>5.4020507590019095E-7</v>
      </c>
      <c r="CO66" s="117">
        <v>-4.3097747941658401E-7</v>
      </c>
      <c r="CP66" s="117">
        <v>-4.5090624476295999E-7</v>
      </c>
      <c r="CQ66" s="117">
        <v>-2.2283749408807701E-6</v>
      </c>
      <c r="CR66" s="117">
        <v>-8.9457342952418003E-7</v>
      </c>
      <c r="CS66" s="117">
        <v>1.15368052155231E-6</v>
      </c>
      <c r="CT66" s="117">
        <v>-4.0771273389570099E-8</v>
      </c>
      <c r="CU66" s="117">
        <v>1.0719022071781701E-5</v>
      </c>
      <c r="CV66" s="117">
        <v>8.7245811316426404E-7</v>
      </c>
      <c r="CW66" s="117">
        <v>1.0401562023315001E-6</v>
      </c>
      <c r="CX66" s="117">
        <v>3.5169460705176398E-6</v>
      </c>
      <c r="CY66" s="118">
        <v>-8.6922632423320405E-4</v>
      </c>
      <c r="CZ66" s="117">
        <v>1.08177236062751E-5</v>
      </c>
      <c r="DA66" s="117">
        <v>-1.5327027222393801E-6</v>
      </c>
      <c r="DB66" s="117">
        <v>7.17047103766378E-6</v>
      </c>
      <c r="DC66" s="117">
        <v>1.11181496173546E-5</v>
      </c>
      <c r="DD66" s="117">
        <v>2.3694967745798899E-5</v>
      </c>
      <c r="DE66" s="117">
        <v>1.5248746687346301E-5</v>
      </c>
      <c r="DF66" s="117">
        <v>1.9173042277543399E-5</v>
      </c>
      <c r="DG66" s="117">
        <v>-2.2816886754823601E-6</v>
      </c>
      <c r="DH66" s="117">
        <v>1.6882093711098301E-5</v>
      </c>
      <c r="DI66" s="117">
        <v>-6.3239521569482902E-6</v>
      </c>
      <c r="DJ66" s="117">
        <v>-6.2214894696119003E-6</v>
      </c>
      <c r="DK66" s="117">
        <v>-7.7889968791329008E-6</v>
      </c>
      <c r="DL66" s="117">
        <v>1.9923959769937501E-6</v>
      </c>
      <c r="DM66" s="117">
        <v>-1.2856243403189601E-5</v>
      </c>
      <c r="DN66" s="118">
        <v>-3.7102149005197499E-4</v>
      </c>
      <c r="DO66" s="117">
        <v>3.74200690842572E-6</v>
      </c>
      <c r="DP66" s="117">
        <v>3.9668861356371004E-6</v>
      </c>
      <c r="DQ66" s="118">
        <v>-4.2829920538794497E-4</v>
      </c>
      <c r="DR66" s="118">
        <v>-3.0769220975112698E-4</v>
      </c>
      <c r="DS66" s="117">
        <v>1.8625500734978399E-5</v>
      </c>
      <c r="DT66" s="117">
        <v>2.1024662046079898E-5</v>
      </c>
      <c r="DU66" s="117">
        <v>-4.96956079625389E-8</v>
      </c>
      <c r="DV66" s="117">
        <v>4.6244474711792602E-6</v>
      </c>
      <c r="DW66" s="120">
        <v>2.1724512260106201E-5</v>
      </c>
    </row>
    <row r="67" spans="2:127" s="12" customFormat="1" ht="15.75" x14ac:dyDescent="0.25">
      <c r="B67" s="16" t="s">
        <v>95</v>
      </c>
      <c r="C67" s="1">
        <f>INDEX(Input_Cases!$B:$C,MATCH('D2T Female Homo'!$B67,Input_Cases!$B:$B,0),2)</f>
        <v>0</v>
      </c>
      <c r="E67" s="50"/>
      <c r="F67" s="7"/>
      <c r="G67" s="205"/>
      <c r="H67" s="7" t="s">
        <v>59</v>
      </c>
      <c r="I67" s="22">
        <f t="shared" si="5"/>
        <v>0</v>
      </c>
      <c r="J67" s="23">
        <v>-0.25119028844493102</v>
      </c>
      <c r="P67" s="7" t="str">
        <f t="shared" si="6"/>
        <v>X</v>
      </c>
      <c r="Q67" s="7" t="str">
        <f t="shared" si="3"/>
        <v>X</v>
      </c>
      <c r="R67" s="12" t="str">
        <v>IBS</v>
      </c>
      <c r="S67" s="128" t="s">
        <v>59</v>
      </c>
      <c r="T67" s="117">
        <v>6.4854079169758496E-7</v>
      </c>
      <c r="U67" s="117">
        <v>1.0188429547682799E-6</v>
      </c>
      <c r="V67" s="117">
        <v>2.68288379283684E-6</v>
      </c>
      <c r="W67" s="117">
        <v>6.9655166263632696E-7</v>
      </c>
      <c r="X67" s="117">
        <v>3.72791298998536E-7</v>
      </c>
      <c r="Y67" s="117">
        <v>-5.9873398071774397E-5</v>
      </c>
      <c r="Z67" s="117">
        <v>-2.4240907423734299E-5</v>
      </c>
      <c r="AA67" s="117">
        <v>3.2475294600370801E-6</v>
      </c>
      <c r="AB67" s="117">
        <v>-4.5430836374158199E-7</v>
      </c>
      <c r="AC67" s="117">
        <v>6.4797249349423597E-6</v>
      </c>
      <c r="AD67" s="117">
        <v>2.5496886684369999E-6</v>
      </c>
      <c r="AE67" s="117">
        <v>6.9720932965109298E-7</v>
      </c>
      <c r="AF67" s="117">
        <v>-3.55981685880686E-6</v>
      </c>
      <c r="AG67" s="117">
        <v>3.7003958186437202E-5</v>
      </c>
      <c r="AH67" s="117">
        <v>1.06137930879025E-6</v>
      </c>
      <c r="AI67" s="117">
        <v>5.1469184105933901E-6</v>
      </c>
      <c r="AJ67" s="117">
        <v>-3.63711622838157E-6</v>
      </c>
      <c r="AK67" s="117">
        <v>-4.48882287608921E-6</v>
      </c>
      <c r="AL67" s="117">
        <v>1.6540961265166599E-6</v>
      </c>
      <c r="AM67" s="117">
        <v>1.7966542821124901E-6</v>
      </c>
      <c r="AN67" s="117">
        <v>-3.3963593829222101E-6</v>
      </c>
      <c r="AO67" s="117">
        <v>8.29077494592075E-7</v>
      </c>
      <c r="AP67" s="117">
        <v>-9.1888729623161502E-6</v>
      </c>
      <c r="AQ67" s="117">
        <v>1.2249998315782099E-6</v>
      </c>
      <c r="AR67" s="117">
        <v>0</v>
      </c>
      <c r="AS67" s="117">
        <v>3.3964117016162201E-6</v>
      </c>
      <c r="AT67" s="117">
        <v>5.6656078597164599E-5</v>
      </c>
      <c r="AU67" s="117">
        <v>0</v>
      </c>
      <c r="AV67" s="118">
        <v>-2.7255022006548399E-4</v>
      </c>
      <c r="AW67" s="118">
        <v>0</v>
      </c>
      <c r="AX67" s="117">
        <v>-3.3541240633576499E-6</v>
      </c>
      <c r="AY67" s="117">
        <v>-4.7003238281244403E-6</v>
      </c>
      <c r="AZ67" s="117">
        <v>-3.2388846652943502E-5</v>
      </c>
      <c r="BA67" s="117">
        <v>-2.2146568136696698E-6</v>
      </c>
      <c r="BB67" s="117">
        <v>-2.7286251370846301E-5</v>
      </c>
      <c r="BC67" s="117">
        <v>-3.67320571062903E-6</v>
      </c>
      <c r="BD67" s="117">
        <v>7.5630220400512598E-5</v>
      </c>
      <c r="BE67" s="117">
        <v>-3.0109456888237498E-5</v>
      </c>
      <c r="BF67" s="117">
        <v>-3.6991225855679203E-5</v>
      </c>
      <c r="BG67" s="117">
        <v>0</v>
      </c>
      <c r="BH67" s="117">
        <v>-5.0781107671720099E-5</v>
      </c>
      <c r="BI67" s="117">
        <v>-2.28484636195358E-5</v>
      </c>
      <c r="BJ67" s="117">
        <v>-8.9300365111319301E-7</v>
      </c>
      <c r="BK67" s="117">
        <v>-4.2453123996776996E-6</v>
      </c>
      <c r="BL67" s="117">
        <v>-6.3835514867858498E-6</v>
      </c>
      <c r="BM67" s="117">
        <v>-1.7828430731254201E-5</v>
      </c>
      <c r="BN67" s="117">
        <v>-2.9165241978607099E-6</v>
      </c>
      <c r="BO67" s="118">
        <v>5.21489626064792E-4</v>
      </c>
      <c r="BP67" s="117">
        <v>2.2918472083240998E-5</v>
      </c>
      <c r="BQ67" s="117">
        <v>0</v>
      </c>
      <c r="BR67" s="117">
        <v>9.0697579270014107E-5</v>
      </c>
      <c r="BS67" s="117">
        <v>2.46507874807689E-5</v>
      </c>
      <c r="BT67" s="117">
        <v>-6.4399870309329296E-6</v>
      </c>
      <c r="BU67" s="117">
        <v>0</v>
      </c>
      <c r="BV67" s="117">
        <v>-3.4605221656450499E-6</v>
      </c>
      <c r="BW67" s="117">
        <v>-8.2088200912938698E-6</v>
      </c>
      <c r="BX67" s="117">
        <v>7.6283968103642197E-6</v>
      </c>
      <c r="BY67" s="117">
        <v>-4.1754129316431702E-6</v>
      </c>
      <c r="BZ67" s="117">
        <v>-1.3705106394706699E-6</v>
      </c>
      <c r="CA67" s="117">
        <v>0</v>
      </c>
      <c r="CB67" s="117">
        <v>0</v>
      </c>
      <c r="CC67" s="117">
        <v>-1.22471775767668E-8</v>
      </c>
      <c r="CD67" s="117">
        <v>-5.9379476701383301E-8</v>
      </c>
      <c r="CE67" s="117">
        <v>2.8194680038232901E-7</v>
      </c>
      <c r="CF67" s="117">
        <v>-2.97379113245744E-7</v>
      </c>
      <c r="CG67" s="117">
        <v>2.7503986616152002E-7</v>
      </c>
      <c r="CH67" s="117">
        <v>5.0521708059434604E-7</v>
      </c>
      <c r="CI67" s="117">
        <v>3.2778577775893001E-7</v>
      </c>
      <c r="CJ67" s="117">
        <v>-7.9165893885098499E-7</v>
      </c>
      <c r="CK67" s="117">
        <v>3.07529620432971E-7</v>
      </c>
      <c r="CL67" s="117">
        <v>1.83119929230088E-7</v>
      </c>
      <c r="CM67" s="117">
        <v>-3.94473616132918E-7</v>
      </c>
      <c r="CN67" s="117">
        <v>6.44120675443359E-7</v>
      </c>
      <c r="CO67" s="117">
        <v>-9.8679891690918008E-7</v>
      </c>
      <c r="CP67" s="117">
        <v>3.7482953298491898E-7</v>
      </c>
      <c r="CQ67" s="117">
        <v>-1.2800439107595099E-6</v>
      </c>
      <c r="CR67" s="117">
        <v>-1.6641558409230401E-7</v>
      </c>
      <c r="CS67" s="117">
        <v>3.71745116647997E-6</v>
      </c>
      <c r="CT67" s="117">
        <v>-1.05570332967922E-7</v>
      </c>
      <c r="CU67" s="117">
        <v>-2.14778051934131E-6</v>
      </c>
      <c r="CV67" s="117">
        <v>5.3947807775564304E-7</v>
      </c>
      <c r="CW67" s="117">
        <v>-1.16959308382065E-6</v>
      </c>
      <c r="CX67" s="117">
        <v>4.6924246552408203E-6</v>
      </c>
      <c r="CY67" s="117">
        <v>8.3464116352213392E-6</v>
      </c>
      <c r="CZ67" s="117">
        <v>-6.85732585546615E-6</v>
      </c>
      <c r="DA67" s="117">
        <v>2.8205003854652201E-7</v>
      </c>
      <c r="DB67" s="117">
        <v>-3.1573400342182701E-5</v>
      </c>
      <c r="DC67" s="117">
        <v>-9.4802701034084702E-7</v>
      </c>
      <c r="DD67" s="117">
        <v>1.0720745777540299E-5</v>
      </c>
      <c r="DE67" s="117">
        <v>4.0983870703752198E-6</v>
      </c>
      <c r="DF67" s="117">
        <v>7.37636822917044E-6</v>
      </c>
      <c r="DG67" s="117">
        <v>4.9421379113279903E-6</v>
      </c>
      <c r="DH67" s="117">
        <v>2.1742882523320401E-6</v>
      </c>
      <c r="DI67" s="117">
        <v>-5.8436530932913197E-6</v>
      </c>
      <c r="DJ67" s="117">
        <v>-1.4537311241306601E-5</v>
      </c>
      <c r="DK67" s="117">
        <v>-1.8102801422926801E-5</v>
      </c>
      <c r="DL67" s="117">
        <v>-5.8284334051455403E-7</v>
      </c>
      <c r="DM67" s="117">
        <v>-2.3263641843967201E-6</v>
      </c>
      <c r="DN67" s="117">
        <v>-5.1217164333804798E-6</v>
      </c>
      <c r="DO67" s="117">
        <v>1.37043987996053E-6</v>
      </c>
      <c r="DP67" s="117">
        <v>-7.6243594934552198E-6</v>
      </c>
      <c r="DQ67" s="117">
        <v>1.7901236927567801E-6</v>
      </c>
      <c r="DR67" s="117">
        <v>9.3952190494559005E-6</v>
      </c>
      <c r="DS67" s="117">
        <v>1.6777763510914299E-6</v>
      </c>
      <c r="DT67" s="117">
        <v>2.27926891765283E-5</v>
      </c>
      <c r="DU67" s="117">
        <v>1.04425681591215E-5</v>
      </c>
      <c r="DV67" s="117">
        <v>1.0987063044053E-5</v>
      </c>
      <c r="DW67" s="120">
        <v>-1.2119929250302499E-6</v>
      </c>
    </row>
    <row r="68" spans="2:127" s="12" customFormat="1" ht="15.75" x14ac:dyDescent="0.25">
      <c r="B68" s="16" t="s">
        <v>101</v>
      </c>
      <c r="C68" s="1">
        <f>INDEX(Input_Cases!$B:$C,MATCH('D2T Female Homo'!$B68,Input_Cases!$B:$B,0),2)</f>
        <v>0</v>
      </c>
      <c r="E68" s="50"/>
      <c r="F68" s="7"/>
      <c r="G68" s="205"/>
      <c r="H68" s="7" t="s">
        <v>73</v>
      </c>
      <c r="I68" s="22">
        <f t="shared" si="5"/>
        <v>0</v>
      </c>
      <c r="J68" s="23">
        <v>0.669462935194856</v>
      </c>
      <c r="P68" s="7" t="str">
        <f t="shared" si="6"/>
        <v>X</v>
      </c>
      <c r="Q68" s="7" t="str">
        <f t="shared" si="3"/>
        <v>X</v>
      </c>
      <c r="R68" s="12" t="str">
        <v>LD</v>
      </c>
      <c r="S68" s="128" t="s">
        <v>73</v>
      </c>
      <c r="T68" s="117">
        <v>1.84650716909887E-6</v>
      </c>
      <c r="U68" s="117">
        <v>-7.1194762957200096E-6</v>
      </c>
      <c r="V68" s="117">
        <v>5.0981208630341099E-7</v>
      </c>
      <c r="W68" s="117">
        <v>-1.86917283968843E-5</v>
      </c>
      <c r="X68" s="117">
        <v>-1.5716319644526502E-5</v>
      </c>
      <c r="Y68" s="118">
        <v>-7.2783360964843199E-4</v>
      </c>
      <c r="Z68" s="117">
        <v>3.9519934956727597E-5</v>
      </c>
      <c r="AA68" s="117">
        <v>2.3772801421100502E-6</v>
      </c>
      <c r="AB68" s="117">
        <v>-6.1498012076581097E-6</v>
      </c>
      <c r="AC68" s="117">
        <v>1.34907482339899E-6</v>
      </c>
      <c r="AD68" s="117">
        <v>-1.33312148588313E-6</v>
      </c>
      <c r="AE68" s="117">
        <v>-3.5742129071197598E-7</v>
      </c>
      <c r="AF68" s="117">
        <v>8.7757361279554497E-6</v>
      </c>
      <c r="AG68" s="117">
        <v>1.30634848429842E-5</v>
      </c>
      <c r="AH68" s="117">
        <v>2.7897297732070701E-5</v>
      </c>
      <c r="AI68" s="117">
        <v>-2.6970411932592201E-5</v>
      </c>
      <c r="AJ68" s="117">
        <v>1.2984074033786E-5</v>
      </c>
      <c r="AK68" s="117">
        <v>-3.6710892888557701E-6</v>
      </c>
      <c r="AL68" s="117">
        <v>2.2034759049528701E-6</v>
      </c>
      <c r="AM68" s="117">
        <v>-6.9817835392221898E-6</v>
      </c>
      <c r="AN68" s="117">
        <v>2.0659814545315302E-6</v>
      </c>
      <c r="AO68" s="117">
        <v>-3.6297929168176601E-6</v>
      </c>
      <c r="AP68" s="118">
        <v>1.4054125687568199E-4</v>
      </c>
      <c r="AQ68" s="117">
        <v>-1.6606788307260001E-6</v>
      </c>
      <c r="AR68" s="117">
        <v>0</v>
      </c>
      <c r="AS68" s="118">
        <v>1.05230882242524E-4</v>
      </c>
      <c r="AT68" s="118">
        <v>-1.2619820417731899E-4</v>
      </c>
      <c r="AU68" s="118">
        <v>0</v>
      </c>
      <c r="AV68" s="118">
        <v>3.7230629252475597E-4</v>
      </c>
      <c r="AW68" s="118">
        <v>0</v>
      </c>
      <c r="AX68" s="117">
        <v>-2.27379056656093E-5</v>
      </c>
      <c r="AY68" s="117">
        <v>1.5748474506639901E-6</v>
      </c>
      <c r="AZ68" s="118">
        <v>-7.2094413580741301E-4</v>
      </c>
      <c r="BA68" s="117">
        <v>-1.7603721686408598E-5</v>
      </c>
      <c r="BB68" s="117">
        <v>1.99622514444254E-5</v>
      </c>
      <c r="BC68" s="117">
        <v>-1.3594503632336899E-6</v>
      </c>
      <c r="BD68" s="118">
        <v>-3.98181290912085E-4</v>
      </c>
      <c r="BE68" s="118">
        <v>-1.05880875474869E-4</v>
      </c>
      <c r="BF68" s="117">
        <v>1.9453181943095299E-5</v>
      </c>
      <c r="BG68" s="117">
        <v>0</v>
      </c>
      <c r="BH68" s="117">
        <v>-5.2985054251246699E-5</v>
      </c>
      <c r="BI68" s="117">
        <v>-5.4630046859011499E-6</v>
      </c>
      <c r="BJ68" s="118">
        <v>-1.7706806004069801E-4</v>
      </c>
      <c r="BK68" s="117">
        <v>-9.3570087263698095E-6</v>
      </c>
      <c r="BL68" s="117">
        <v>-4.6423952318321302E-6</v>
      </c>
      <c r="BM68" s="118">
        <v>-2.2193202903059801E-4</v>
      </c>
      <c r="BN68" s="117">
        <v>3.8388268104558098E-5</v>
      </c>
      <c r="BO68" s="117">
        <v>2.2918472083241202E-5</v>
      </c>
      <c r="BP68" s="118">
        <v>4.34640007442013E-3</v>
      </c>
      <c r="BQ68" s="118">
        <v>0</v>
      </c>
      <c r="BR68" s="118">
        <v>2.6979538332900003E-4</v>
      </c>
      <c r="BS68" s="117">
        <v>3.3923419867845502E-5</v>
      </c>
      <c r="BT68" s="117">
        <v>-9.8400414870908596E-6</v>
      </c>
      <c r="BU68" s="117">
        <v>0</v>
      </c>
      <c r="BV68" s="117">
        <v>5.9190617470540499E-5</v>
      </c>
      <c r="BW68" s="117">
        <v>1.20959147045373E-5</v>
      </c>
      <c r="BX68" s="118">
        <v>-1.9205956948047001E-4</v>
      </c>
      <c r="BY68" s="117">
        <v>-1.4384481386663501E-5</v>
      </c>
      <c r="BZ68" s="117">
        <v>1.6202272511354501E-5</v>
      </c>
      <c r="CA68" s="117">
        <v>0</v>
      </c>
      <c r="CB68" s="117">
        <v>0</v>
      </c>
      <c r="CC68" s="117">
        <v>3.1160288577981602E-8</v>
      </c>
      <c r="CD68" s="117">
        <v>-1.34815409058291E-6</v>
      </c>
      <c r="CE68" s="117">
        <v>1.5741828782204499E-6</v>
      </c>
      <c r="CF68" s="117">
        <v>-4.1139064270297401E-7</v>
      </c>
      <c r="CG68" s="117">
        <v>1.43041751128239E-6</v>
      </c>
      <c r="CH68" s="117">
        <v>6.6016145379539102E-7</v>
      </c>
      <c r="CI68" s="117">
        <v>-7.07954249191978E-7</v>
      </c>
      <c r="CJ68" s="117">
        <v>2.6557842125902599E-6</v>
      </c>
      <c r="CK68" s="117">
        <v>-3.2518305129235502E-7</v>
      </c>
      <c r="CL68" s="117">
        <v>-2.02126647006303E-6</v>
      </c>
      <c r="CM68" s="117">
        <v>-4.0486746663537198E-7</v>
      </c>
      <c r="CN68" s="117">
        <v>7.4105490341044301E-6</v>
      </c>
      <c r="CO68" s="117">
        <v>3.7136422327975499E-6</v>
      </c>
      <c r="CP68" s="117">
        <v>8.5383088169624893E-6</v>
      </c>
      <c r="CQ68" s="117">
        <v>-3.0942499282118999E-6</v>
      </c>
      <c r="CR68" s="117">
        <v>-1.6838563620329701E-6</v>
      </c>
      <c r="CS68" s="117">
        <v>-4.5286396917097198E-6</v>
      </c>
      <c r="CT68" s="117">
        <v>1.0134031408551201E-6</v>
      </c>
      <c r="CU68" s="117">
        <v>1.6976763827080001E-5</v>
      </c>
      <c r="CV68" s="117">
        <v>3.3933378245381702E-6</v>
      </c>
      <c r="CW68" s="117">
        <v>1.7014990901657701E-6</v>
      </c>
      <c r="CX68" s="117">
        <v>-1.30748405168219E-5</v>
      </c>
      <c r="CY68" s="117">
        <v>-1.44426480394363E-5</v>
      </c>
      <c r="CZ68" s="117">
        <v>-2.0815851932497699E-5</v>
      </c>
      <c r="DA68" s="117">
        <v>-2.16263773008401E-5</v>
      </c>
      <c r="DB68" s="117">
        <v>2.54017139661165E-5</v>
      </c>
      <c r="DC68" s="117">
        <v>8.3716918860129107E-6</v>
      </c>
      <c r="DD68" s="117">
        <v>2.6448585583158899E-5</v>
      </c>
      <c r="DE68" s="117">
        <v>1.64642186328953E-5</v>
      </c>
      <c r="DF68" s="117">
        <v>-8.5742667558206995E-6</v>
      </c>
      <c r="DG68" s="117">
        <v>-6.3184447511381999E-6</v>
      </c>
      <c r="DH68" s="117">
        <v>7.5607540983210699E-5</v>
      </c>
      <c r="DI68" s="117">
        <v>1.66015040092473E-5</v>
      </c>
      <c r="DJ68" s="117">
        <v>2.1712614039572899E-5</v>
      </c>
      <c r="DK68" s="118">
        <v>2.5588643644144698E-4</v>
      </c>
      <c r="DL68" s="117">
        <v>2.3652901391109801E-5</v>
      </c>
      <c r="DM68" s="117">
        <v>3.69238831653335E-5</v>
      </c>
      <c r="DN68" s="117">
        <v>-1.0866166543322199E-5</v>
      </c>
      <c r="DO68" s="117">
        <v>1.9345899612601601E-5</v>
      </c>
      <c r="DP68" s="117">
        <v>-4.4252802426409399E-5</v>
      </c>
      <c r="DQ68" s="117">
        <v>-7.7626387213971002E-5</v>
      </c>
      <c r="DR68" s="118">
        <v>-1.4327925441895599E-4</v>
      </c>
      <c r="DS68" s="118">
        <v>2.4669775373349103E-4</v>
      </c>
      <c r="DT68" s="118">
        <v>-2.2048930510616799E-4</v>
      </c>
      <c r="DU68" s="117">
        <v>7.2174337649055204E-5</v>
      </c>
      <c r="DV68" s="117">
        <v>3.70768052090587E-5</v>
      </c>
      <c r="DW68" s="120">
        <v>-4.8636740794395302E-5</v>
      </c>
    </row>
    <row r="69" spans="2:127" s="12" customFormat="1" ht="15.75" x14ac:dyDescent="0.25">
      <c r="B69" s="16" t="s">
        <v>173</v>
      </c>
      <c r="C69" s="1">
        <f>INDEX(Input_Cases!$B:$C,MATCH('D2T Female Homo'!$B69,Input_Cases!$B:$B,0),2)</f>
        <v>0</v>
      </c>
      <c r="E69" s="50"/>
      <c r="F69" s="7"/>
      <c r="G69" s="205"/>
      <c r="H69" s="7" t="s">
        <v>75</v>
      </c>
      <c r="I69" s="22">
        <f t="shared" si="5"/>
        <v>0</v>
      </c>
      <c r="J69" s="23">
        <v>0</v>
      </c>
      <c r="P69" s="7" t="str">
        <f t="shared" si="6"/>
        <v/>
      </c>
      <c r="Q69" s="7" t="str">
        <f t="shared" si="3"/>
        <v>X</v>
      </c>
      <c r="R69" s="12">
        <v>0</v>
      </c>
      <c r="S69" s="128"/>
      <c r="T69" s="117">
        <v>0</v>
      </c>
      <c r="U69" s="117">
        <v>0</v>
      </c>
      <c r="V69" s="117">
        <v>0</v>
      </c>
      <c r="W69" s="117">
        <v>0</v>
      </c>
      <c r="X69" s="117">
        <v>0</v>
      </c>
      <c r="Y69" s="118">
        <v>0</v>
      </c>
      <c r="Z69" s="117">
        <v>0</v>
      </c>
      <c r="AA69" s="117">
        <v>0</v>
      </c>
      <c r="AB69" s="117">
        <v>0</v>
      </c>
      <c r="AC69" s="117">
        <v>0</v>
      </c>
      <c r="AD69" s="117">
        <v>0</v>
      </c>
      <c r="AE69" s="117">
        <v>0</v>
      </c>
      <c r="AF69" s="117">
        <v>0</v>
      </c>
      <c r="AG69" s="117">
        <v>0</v>
      </c>
      <c r="AH69" s="117">
        <v>0</v>
      </c>
      <c r="AI69" s="117">
        <v>0</v>
      </c>
      <c r="AJ69" s="117">
        <v>0</v>
      </c>
      <c r="AK69" s="117">
        <v>0</v>
      </c>
      <c r="AL69" s="117">
        <v>0</v>
      </c>
      <c r="AM69" s="117">
        <v>0</v>
      </c>
      <c r="AN69" s="117">
        <v>0</v>
      </c>
      <c r="AO69" s="117">
        <v>0</v>
      </c>
      <c r="AP69" s="118">
        <v>0</v>
      </c>
      <c r="AQ69" s="117">
        <v>0</v>
      </c>
      <c r="AR69" s="117">
        <v>0</v>
      </c>
      <c r="AS69" s="118">
        <v>0</v>
      </c>
      <c r="AT69" s="118">
        <v>0</v>
      </c>
      <c r="AU69" s="118">
        <v>0</v>
      </c>
      <c r="AV69" s="118">
        <v>0</v>
      </c>
      <c r="AW69" s="118">
        <v>0</v>
      </c>
      <c r="AX69" s="117">
        <v>0</v>
      </c>
      <c r="AY69" s="117">
        <v>0</v>
      </c>
      <c r="AZ69" s="118">
        <v>0</v>
      </c>
      <c r="BA69" s="117">
        <v>0</v>
      </c>
      <c r="BB69" s="117">
        <v>0</v>
      </c>
      <c r="BC69" s="117">
        <v>0</v>
      </c>
      <c r="BD69" s="118">
        <v>0</v>
      </c>
      <c r="BE69" s="118">
        <v>0</v>
      </c>
      <c r="BF69" s="117">
        <v>0</v>
      </c>
      <c r="BG69" s="117">
        <v>0</v>
      </c>
      <c r="BH69" s="117">
        <v>0</v>
      </c>
      <c r="BI69" s="117">
        <v>0</v>
      </c>
      <c r="BJ69" s="118">
        <v>0</v>
      </c>
      <c r="BK69" s="117">
        <v>0</v>
      </c>
      <c r="BL69" s="117">
        <v>0</v>
      </c>
      <c r="BM69" s="118">
        <v>0</v>
      </c>
      <c r="BN69" s="117">
        <v>0</v>
      </c>
      <c r="BO69" s="117">
        <v>0</v>
      </c>
      <c r="BP69" s="118">
        <v>0</v>
      </c>
      <c r="BQ69" s="118">
        <v>0</v>
      </c>
      <c r="BR69" s="118">
        <v>0</v>
      </c>
      <c r="BS69" s="117">
        <v>0</v>
      </c>
      <c r="BT69" s="117">
        <v>0</v>
      </c>
      <c r="BU69" s="117">
        <v>0</v>
      </c>
      <c r="BV69" s="117">
        <v>0</v>
      </c>
      <c r="BW69" s="117">
        <v>0</v>
      </c>
      <c r="BX69" s="118">
        <v>0</v>
      </c>
      <c r="BY69" s="117">
        <v>0</v>
      </c>
      <c r="BZ69" s="117">
        <v>0</v>
      </c>
      <c r="CA69" s="117">
        <v>0</v>
      </c>
      <c r="CB69" s="117">
        <v>0</v>
      </c>
      <c r="CC69" s="117">
        <v>0</v>
      </c>
      <c r="CD69" s="117">
        <v>0</v>
      </c>
      <c r="CE69" s="117">
        <v>0</v>
      </c>
      <c r="CF69" s="117">
        <v>0</v>
      </c>
      <c r="CG69" s="117">
        <v>0</v>
      </c>
      <c r="CH69" s="117">
        <v>0</v>
      </c>
      <c r="CI69" s="117">
        <v>0</v>
      </c>
      <c r="CJ69" s="117">
        <v>0</v>
      </c>
      <c r="CK69" s="117">
        <v>0</v>
      </c>
      <c r="CL69" s="117">
        <v>0</v>
      </c>
      <c r="CM69" s="117">
        <v>0</v>
      </c>
      <c r="CN69" s="117">
        <v>0</v>
      </c>
      <c r="CO69" s="117">
        <v>0</v>
      </c>
      <c r="CP69" s="117">
        <v>0</v>
      </c>
      <c r="CQ69" s="117">
        <v>0</v>
      </c>
      <c r="CR69" s="117">
        <v>0</v>
      </c>
      <c r="CS69" s="117">
        <v>0</v>
      </c>
      <c r="CT69" s="117">
        <v>0</v>
      </c>
      <c r="CU69" s="117">
        <v>0</v>
      </c>
      <c r="CV69" s="117">
        <v>0</v>
      </c>
      <c r="CW69" s="117">
        <v>0</v>
      </c>
      <c r="CX69" s="117">
        <v>0</v>
      </c>
      <c r="CY69" s="117">
        <v>0</v>
      </c>
      <c r="CZ69" s="117">
        <v>0</v>
      </c>
      <c r="DA69" s="117">
        <v>0</v>
      </c>
      <c r="DB69" s="117">
        <v>0</v>
      </c>
      <c r="DC69" s="117">
        <v>0</v>
      </c>
      <c r="DD69" s="117">
        <v>0</v>
      </c>
      <c r="DE69" s="117">
        <v>0</v>
      </c>
      <c r="DF69" s="117">
        <v>0</v>
      </c>
      <c r="DG69" s="117">
        <v>0</v>
      </c>
      <c r="DH69" s="117">
        <v>0</v>
      </c>
      <c r="DI69" s="117">
        <v>0</v>
      </c>
      <c r="DJ69" s="117">
        <v>0</v>
      </c>
      <c r="DK69" s="118">
        <v>0</v>
      </c>
      <c r="DL69" s="117">
        <v>0</v>
      </c>
      <c r="DM69" s="117">
        <v>0</v>
      </c>
      <c r="DN69" s="117">
        <v>0</v>
      </c>
      <c r="DO69" s="117">
        <v>0</v>
      </c>
      <c r="DP69" s="117">
        <v>0</v>
      </c>
      <c r="DQ69" s="117">
        <v>0</v>
      </c>
      <c r="DR69" s="118">
        <v>0</v>
      </c>
      <c r="DS69" s="118">
        <v>0</v>
      </c>
      <c r="DT69" s="118">
        <v>0</v>
      </c>
      <c r="DU69" s="117">
        <v>0</v>
      </c>
      <c r="DV69" s="117">
        <v>0</v>
      </c>
      <c r="DW69" s="120">
        <v>0</v>
      </c>
    </row>
    <row r="70" spans="2:127" s="12" customFormat="1" ht="15.75" x14ac:dyDescent="0.25">
      <c r="B70" s="16" t="s">
        <v>96</v>
      </c>
      <c r="C70" s="1">
        <f>INDEX(Input_Cases!$B:$C,MATCH('D2T Female Homo'!$B70,Input_Cases!$B:$B,0),2)</f>
        <v>0</v>
      </c>
      <c r="E70" s="50"/>
      <c r="F70" s="7"/>
      <c r="G70" s="205"/>
      <c r="H70" s="12" t="s">
        <v>143</v>
      </c>
      <c r="I70" s="22">
        <f t="shared" si="5"/>
        <v>0</v>
      </c>
      <c r="J70" s="23">
        <v>3.0246715744430199</v>
      </c>
      <c r="P70" s="7" t="str">
        <f t="shared" si="6"/>
        <v>X</v>
      </c>
      <c r="Q70" s="7" t="str">
        <f t="shared" si="3"/>
        <v>X</v>
      </c>
      <c r="R70" s="12" t="str">
        <v>MSc</v>
      </c>
      <c r="S70" s="128" t="s">
        <v>143</v>
      </c>
      <c r="T70" s="117">
        <v>1.9601108285331E-5</v>
      </c>
      <c r="U70" s="117">
        <v>3.09193910074321E-6</v>
      </c>
      <c r="V70" s="118">
        <v>1.00574446612725E-4</v>
      </c>
      <c r="W70" s="118">
        <v>-1.16569231594522E-4</v>
      </c>
      <c r="X70" s="117">
        <v>3.2884396590180902E-6</v>
      </c>
      <c r="Y70" s="118">
        <v>9.8658378614736105E-4</v>
      </c>
      <c r="Z70" s="118">
        <v>-1.09604506660314E-3</v>
      </c>
      <c r="AA70" s="117">
        <v>-3.7593243800400899E-5</v>
      </c>
      <c r="AB70" s="117">
        <v>4.9907085816270202E-5</v>
      </c>
      <c r="AC70" s="117">
        <v>7.9348921072934706E-5</v>
      </c>
      <c r="AD70" s="118">
        <v>1.0616223865480199E-4</v>
      </c>
      <c r="AE70" s="117">
        <v>-5.6727895563807101E-5</v>
      </c>
      <c r="AF70" s="117">
        <v>6.8284924324051401E-7</v>
      </c>
      <c r="AG70" s="118">
        <v>5.2952883172116604E-4</v>
      </c>
      <c r="AH70" s="117">
        <v>-6.00048541394264E-5</v>
      </c>
      <c r="AI70" s="117">
        <v>2.76521106335577E-5</v>
      </c>
      <c r="AJ70" s="117">
        <v>-5.6591456167635703E-5</v>
      </c>
      <c r="AK70" s="118">
        <v>-1.2949848022137701E-4</v>
      </c>
      <c r="AL70" s="118">
        <v>-1.0360107219911799E-4</v>
      </c>
      <c r="AM70" s="118">
        <v>-1.00013903628186E-4</v>
      </c>
      <c r="AN70" s="117">
        <v>7.3598569168242601E-6</v>
      </c>
      <c r="AO70" s="117">
        <v>6.0960777165195599E-6</v>
      </c>
      <c r="AP70" s="118">
        <v>-9.53860893747979E-4</v>
      </c>
      <c r="AQ70" s="117">
        <v>3.4975720156209802E-5</v>
      </c>
      <c r="AR70" s="117">
        <v>0</v>
      </c>
      <c r="AS70" s="118">
        <v>1.0961603293455299E-3</v>
      </c>
      <c r="AT70" s="118">
        <v>1.8437762677572499E-4</v>
      </c>
      <c r="AU70" s="118">
        <v>0</v>
      </c>
      <c r="AV70" s="118">
        <v>2.2798588896306001E-3</v>
      </c>
      <c r="AW70" s="118">
        <v>0</v>
      </c>
      <c r="AX70" s="117">
        <v>3.2017594912591299E-5</v>
      </c>
      <c r="AY70" s="117">
        <v>6.5804977764582294E-5</v>
      </c>
      <c r="AZ70" s="118">
        <v>-1.1059243340305999E-3</v>
      </c>
      <c r="BA70" s="117">
        <v>-3.1399367308120702E-5</v>
      </c>
      <c r="BB70" s="118">
        <v>-5.3856653719312503E-4</v>
      </c>
      <c r="BC70" s="117">
        <v>1.18147860305074E-5</v>
      </c>
      <c r="BD70" s="117">
        <v>-6.3215636662490601E-5</v>
      </c>
      <c r="BE70" s="118">
        <v>5.6309420138752795E-4</v>
      </c>
      <c r="BF70" s="118">
        <v>3.50519225211936E-4</v>
      </c>
      <c r="BG70" s="118">
        <v>0</v>
      </c>
      <c r="BH70" s="117">
        <v>-7.6317573570573898E-5</v>
      </c>
      <c r="BI70" s="118">
        <v>-1.21782547782788E-4</v>
      </c>
      <c r="BJ70" s="118">
        <v>-2.6660602625248702E-4</v>
      </c>
      <c r="BK70" s="118">
        <v>4.1335694067122497E-4</v>
      </c>
      <c r="BL70" s="117">
        <v>-2.5045513653836101E-5</v>
      </c>
      <c r="BM70" s="118">
        <v>7.3737797021594404E-4</v>
      </c>
      <c r="BN70" s="118">
        <v>1.92605194095171E-4</v>
      </c>
      <c r="BO70" s="117">
        <v>9.0697579270011599E-5</v>
      </c>
      <c r="BP70" s="118">
        <v>2.6979538332900398E-4</v>
      </c>
      <c r="BQ70" s="118">
        <v>0</v>
      </c>
      <c r="BR70" s="118">
        <v>0.36870510740359103</v>
      </c>
      <c r="BS70" s="118">
        <v>-7.0061691357087004E-4</v>
      </c>
      <c r="BT70" s="117">
        <v>-5.4646414214339299E-5</v>
      </c>
      <c r="BU70" s="117">
        <v>0</v>
      </c>
      <c r="BV70" s="117">
        <v>6.7531989140379305E-5</v>
      </c>
      <c r="BW70" s="117">
        <v>-3.8301606910794398E-6</v>
      </c>
      <c r="BX70" s="118">
        <v>3.6288495494295002E-4</v>
      </c>
      <c r="BY70" s="118">
        <v>1.7179485460234E-4</v>
      </c>
      <c r="BZ70" s="118">
        <v>-5.8032135693395403E-4</v>
      </c>
      <c r="CA70" s="118">
        <v>0</v>
      </c>
      <c r="CB70" s="118">
        <v>0</v>
      </c>
      <c r="CC70" s="117">
        <v>-4.01383100274715E-7</v>
      </c>
      <c r="CD70" s="117">
        <v>-1.40849352009975E-5</v>
      </c>
      <c r="CE70" s="117">
        <v>-7.35076058859012E-6</v>
      </c>
      <c r="CF70" s="117">
        <v>7.94792703227723E-6</v>
      </c>
      <c r="CG70" s="117">
        <v>-7.6639936870457596E-6</v>
      </c>
      <c r="CH70" s="117">
        <v>3.5822654391958299E-6</v>
      </c>
      <c r="CI70" s="117">
        <v>1.5482408812408098E-5</v>
      </c>
      <c r="CJ70" s="117">
        <v>6.0119519616593702E-6</v>
      </c>
      <c r="CK70" s="117">
        <v>7.2466170648930102E-6</v>
      </c>
      <c r="CL70" s="117">
        <v>1.21601731588255E-5</v>
      </c>
      <c r="CM70" s="117">
        <v>-5.6695528409126296E-6</v>
      </c>
      <c r="CN70" s="117">
        <v>-1.44409493070208E-5</v>
      </c>
      <c r="CO70" s="117">
        <v>3.0256154513037798E-7</v>
      </c>
      <c r="CP70" s="117">
        <v>1.3395111835178199E-5</v>
      </c>
      <c r="CQ70" s="118">
        <v>-5.3150141465611303E-3</v>
      </c>
      <c r="CR70" s="117">
        <v>-5.6580860360146001E-6</v>
      </c>
      <c r="CS70" s="117">
        <v>-2.99794526771266E-5</v>
      </c>
      <c r="CT70" s="117">
        <v>3.0449702793182599E-6</v>
      </c>
      <c r="CU70" s="117">
        <v>-1.20097626692107E-5</v>
      </c>
      <c r="CV70" s="117">
        <v>-5.3386972558499299E-6</v>
      </c>
      <c r="CW70" s="117">
        <v>-5.0725846498036497E-6</v>
      </c>
      <c r="CX70" s="117">
        <v>-2.5251151882485199E-5</v>
      </c>
      <c r="CY70" s="118">
        <v>-2.1591781051407801E-4</v>
      </c>
      <c r="CZ70" s="118">
        <v>1.2266433488163501E-4</v>
      </c>
      <c r="DA70" s="117">
        <v>-3.97742486763293E-5</v>
      </c>
      <c r="DB70" s="117">
        <v>6.2011809864502202E-5</v>
      </c>
      <c r="DC70" s="117">
        <v>-5.0659189002452297E-5</v>
      </c>
      <c r="DD70" s="118">
        <v>-4.05968144934945E-4</v>
      </c>
      <c r="DE70" s="117">
        <v>6.6270421939190402E-5</v>
      </c>
      <c r="DF70" s="118">
        <v>2.3572361168798501E-4</v>
      </c>
      <c r="DG70" s="117">
        <v>4.3507729361341697E-5</v>
      </c>
      <c r="DH70" s="117">
        <v>-1.7693449430039E-5</v>
      </c>
      <c r="DI70" s="118">
        <v>-1.7297164123583299E-4</v>
      </c>
      <c r="DJ70" s="117">
        <v>5.6286866914318099E-5</v>
      </c>
      <c r="DK70" s="118">
        <v>-2.6173064014531398E-4</v>
      </c>
      <c r="DL70" s="117">
        <v>8.6061119636919906E-5</v>
      </c>
      <c r="DM70" s="118">
        <v>-1.08240049760717E-4</v>
      </c>
      <c r="DN70" s="118">
        <v>4.0652464023575201E-4</v>
      </c>
      <c r="DO70" s="117">
        <v>-2.9173642778488899E-5</v>
      </c>
      <c r="DP70" s="118">
        <v>-2.5879180396527301E-4</v>
      </c>
      <c r="DQ70" s="118">
        <v>-3.70873083053282E-4</v>
      </c>
      <c r="DR70" s="117">
        <v>-6.5999250079041801E-5</v>
      </c>
      <c r="DS70" s="118">
        <v>2.225435258016E-4</v>
      </c>
      <c r="DT70" s="118">
        <v>1.2518092304885701E-4</v>
      </c>
      <c r="DU70" s="117">
        <v>6.1162067140327594E-5</v>
      </c>
      <c r="DV70" s="118">
        <v>1.12963618066286E-4</v>
      </c>
      <c r="DW70" s="120">
        <v>-1.9101720424513999E-6</v>
      </c>
    </row>
    <row r="71" spans="2:127" s="12" customFormat="1" ht="15.75" x14ac:dyDescent="0.25">
      <c r="B71" s="16" t="s">
        <v>136</v>
      </c>
      <c r="C71" s="1">
        <f>INDEX(Input_Cases!$B:$C,MATCH('D2T Female Homo'!$B71,Input_Cases!$B:$B,0),2)</f>
        <v>0</v>
      </c>
      <c r="E71" s="50"/>
      <c r="F71" s="7"/>
      <c r="G71" s="205"/>
      <c r="H71" s="7" t="s">
        <v>60</v>
      </c>
      <c r="I71" s="22">
        <f t="shared" si="5"/>
        <v>0</v>
      </c>
      <c r="J71" s="23">
        <v>0.77586200073317702</v>
      </c>
      <c r="P71" s="7" t="str">
        <f t="shared" si="6"/>
        <v>X</v>
      </c>
      <c r="Q71" s="7" t="str">
        <f t="shared" si="3"/>
        <v>X</v>
      </c>
      <c r="R71" s="12" t="str">
        <v>MVD</v>
      </c>
      <c r="S71" s="128" t="s">
        <v>60</v>
      </c>
      <c r="T71" s="117">
        <v>2.78447990784724E-5</v>
      </c>
      <c r="U71" s="117">
        <v>-6.1572162811450597E-6</v>
      </c>
      <c r="V71" s="117">
        <v>-8.3658886847781106E-6</v>
      </c>
      <c r="W71" s="117">
        <v>3.3046949703078999E-6</v>
      </c>
      <c r="X71" s="117">
        <v>-1.19629290272163E-5</v>
      </c>
      <c r="Y71" s="118">
        <v>-1.79004605061451E-4</v>
      </c>
      <c r="Z71" s="118">
        <v>4.2078357522639298E-4</v>
      </c>
      <c r="AA71" s="117">
        <v>1.6929404222742101E-5</v>
      </c>
      <c r="AB71" s="117">
        <v>3.4400732697610398E-5</v>
      </c>
      <c r="AC71" s="117">
        <v>2.8565249652677801E-6</v>
      </c>
      <c r="AD71" s="117">
        <v>1.17419793482773E-5</v>
      </c>
      <c r="AE71" s="117">
        <v>2.65832014222954E-5</v>
      </c>
      <c r="AF71" s="117">
        <v>1.5629018724640699E-5</v>
      </c>
      <c r="AG71" s="118">
        <v>-1.4218776544028499E-4</v>
      </c>
      <c r="AH71" s="117">
        <v>-3.3033404290380003E-5</v>
      </c>
      <c r="AI71" s="117">
        <v>-8.8741781364762697E-5</v>
      </c>
      <c r="AJ71" s="117">
        <v>1.1057817457444899E-5</v>
      </c>
      <c r="AK71" s="117">
        <v>-3.8556390353940001E-6</v>
      </c>
      <c r="AL71" s="117">
        <v>-9.9669992685917297E-5</v>
      </c>
      <c r="AM71" s="117">
        <v>7.4033979332694998E-6</v>
      </c>
      <c r="AN71" s="117">
        <v>5.4266575947622697E-6</v>
      </c>
      <c r="AO71" s="117">
        <v>-2.46805895662381E-6</v>
      </c>
      <c r="AP71" s="118">
        <v>-2.28873929901744E-4</v>
      </c>
      <c r="AQ71" s="117">
        <v>-4.4846611682184603E-5</v>
      </c>
      <c r="AR71" s="117">
        <v>0</v>
      </c>
      <c r="AS71" s="118">
        <v>-1.38679259871211E-3</v>
      </c>
      <c r="AT71" s="117">
        <v>-6.7940750211637201E-5</v>
      </c>
      <c r="AU71" s="117">
        <v>0</v>
      </c>
      <c r="AV71" s="118">
        <v>-2.4097834573062701E-3</v>
      </c>
      <c r="AW71" s="118">
        <v>0</v>
      </c>
      <c r="AX71" s="117">
        <v>-2.0790746893963201E-5</v>
      </c>
      <c r="AY71" s="117">
        <v>-1.55665510343973E-5</v>
      </c>
      <c r="AZ71" s="118">
        <v>-7.5871205030518302E-4</v>
      </c>
      <c r="BA71" s="117">
        <v>3.8393980050909198E-5</v>
      </c>
      <c r="BB71" s="118">
        <v>1.23286568754848E-4</v>
      </c>
      <c r="BC71" s="117">
        <v>-9.8102053338256097E-5</v>
      </c>
      <c r="BD71" s="118">
        <v>-3.4525328091508298E-4</v>
      </c>
      <c r="BE71" s="118">
        <v>-7.0434016926555895E-4</v>
      </c>
      <c r="BF71" s="117">
        <v>1.5033357499733099E-5</v>
      </c>
      <c r="BG71" s="117">
        <v>0</v>
      </c>
      <c r="BH71" s="118">
        <v>-1.80793317821595E-4</v>
      </c>
      <c r="BI71" s="117">
        <v>-1.8355866508005501E-5</v>
      </c>
      <c r="BJ71" s="117">
        <v>-6.60419646234002E-5</v>
      </c>
      <c r="BK71" s="118">
        <v>2.5873163525903499E-4</v>
      </c>
      <c r="BL71" s="117">
        <v>7.2642942953515401E-6</v>
      </c>
      <c r="BM71" s="118">
        <v>-1.8011324157335899E-3</v>
      </c>
      <c r="BN71" s="118">
        <v>-1.13565933623414E-4</v>
      </c>
      <c r="BO71" s="117">
        <v>2.4650787480766399E-5</v>
      </c>
      <c r="BP71" s="117">
        <v>3.39234198678149E-5</v>
      </c>
      <c r="BQ71" s="117">
        <v>0</v>
      </c>
      <c r="BR71" s="118">
        <v>-7.0061691357132204E-4</v>
      </c>
      <c r="BS71" s="118">
        <v>1.11833485747581E-2</v>
      </c>
      <c r="BT71" s="117">
        <v>1.1688017074147499E-5</v>
      </c>
      <c r="BU71" s="117">
        <v>0</v>
      </c>
      <c r="BV71" s="117">
        <v>-5.6241697403744101E-5</v>
      </c>
      <c r="BW71" s="117">
        <v>3.9465463544532999E-7</v>
      </c>
      <c r="BX71" s="117">
        <v>1.04275988588906E-5</v>
      </c>
      <c r="BY71" s="117">
        <v>9.2580858593192906E-5</v>
      </c>
      <c r="BZ71" s="118">
        <v>-2.9784550522309001E-4</v>
      </c>
      <c r="CA71" s="118">
        <v>0</v>
      </c>
      <c r="CB71" s="118">
        <v>0</v>
      </c>
      <c r="CC71" s="117">
        <v>6.5495613553310495E-7</v>
      </c>
      <c r="CD71" s="117">
        <v>1.73629695446867E-5</v>
      </c>
      <c r="CE71" s="117">
        <v>2.1714735424167001E-5</v>
      </c>
      <c r="CF71" s="118">
        <v>-1.40861684067384E-4</v>
      </c>
      <c r="CG71" s="117">
        <v>9.0591726210164808E-6</v>
      </c>
      <c r="CH71" s="117">
        <v>2.4584533963359999E-6</v>
      </c>
      <c r="CI71" s="117">
        <v>-5.9564290685802102E-6</v>
      </c>
      <c r="CJ71" s="117">
        <v>3.9455551436371801E-6</v>
      </c>
      <c r="CK71" s="117">
        <v>-1.6220136473607801E-6</v>
      </c>
      <c r="CL71" s="117">
        <v>2.6522295332490299E-6</v>
      </c>
      <c r="CM71" s="117">
        <v>1.5020668208460001E-6</v>
      </c>
      <c r="CN71" s="117">
        <v>1.3047934873743301E-6</v>
      </c>
      <c r="CO71" s="117">
        <v>2.5283394940817699E-6</v>
      </c>
      <c r="CP71" s="117">
        <v>9.1346685237457094E-6</v>
      </c>
      <c r="CQ71" s="117">
        <v>6.3695334507331796E-6</v>
      </c>
      <c r="CR71" s="117">
        <v>-7.48768074300126E-6</v>
      </c>
      <c r="CS71" s="117">
        <v>3.1749546873815998E-5</v>
      </c>
      <c r="CT71" s="117">
        <v>2.9404727704043601E-7</v>
      </c>
      <c r="CU71" s="117">
        <v>1.4538772005558E-5</v>
      </c>
      <c r="CV71" s="117">
        <v>-5.0582220135379602E-6</v>
      </c>
      <c r="CW71" s="117">
        <v>3.3645435339549801E-6</v>
      </c>
      <c r="CX71" s="117">
        <v>2.76292386934852E-5</v>
      </c>
      <c r="CY71" s="117">
        <v>1.7553689006953901E-5</v>
      </c>
      <c r="CZ71" s="117">
        <v>-1.10502180736087E-5</v>
      </c>
      <c r="DA71" s="117">
        <v>4.2577634861187303E-6</v>
      </c>
      <c r="DB71" s="117">
        <v>1.30448546875392E-5</v>
      </c>
      <c r="DC71" s="117">
        <v>1.4627812715775501E-5</v>
      </c>
      <c r="DD71" s="118">
        <v>-4.2032165119037498E-4</v>
      </c>
      <c r="DE71" s="117">
        <v>4.1109662108354298E-5</v>
      </c>
      <c r="DF71" s="117">
        <v>-5.4438608441796698E-5</v>
      </c>
      <c r="DG71" s="117">
        <v>4.5349224369315703E-6</v>
      </c>
      <c r="DH71" s="117">
        <v>6.8053201308756307E-5</v>
      </c>
      <c r="DI71" s="117">
        <v>3.8305075258421402E-5</v>
      </c>
      <c r="DJ71" s="117">
        <v>-3.3661975417466601E-5</v>
      </c>
      <c r="DK71" s="118">
        <v>1.2771003070046201E-4</v>
      </c>
      <c r="DL71" s="117">
        <v>-2.1056274393950601E-5</v>
      </c>
      <c r="DM71" s="117">
        <v>2.0483571091177299E-5</v>
      </c>
      <c r="DN71" s="118">
        <v>2.2487383714130501E-4</v>
      </c>
      <c r="DO71" s="117">
        <v>-3.9665983029335098E-5</v>
      </c>
      <c r="DP71" s="117">
        <v>6.6543842498995097E-7</v>
      </c>
      <c r="DQ71" s="118">
        <v>-2.8371570057357298E-4</v>
      </c>
      <c r="DR71" s="117">
        <v>-7.41486267305343E-5</v>
      </c>
      <c r="DS71" s="117">
        <v>4.7735496377533702E-6</v>
      </c>
      <c r="DT71" s="117">
        <v>-4.8714164629145699E-5</v>
      </c>
      <c r="DU71" s="118">
        <v>2.85757122119034E-4</v>
      </c>
      <c r="DV71" s="118">
        <v>-1.04269982396804E-4</v>
      </c>
      <c r="DW71" s="120">
        <v>8.8530834820101402E-5</v>
      </c>
    </row>
    <row r="72" spans="2:127" s="12" customFormat="1" ht="15.75" x14ac:dyDescent="0.25">
      <c r="B72" s="16" t="s">
        <v>174</v>
      </c>
      <c r="C72" s="1">
        <f>INDEX(Input_Cases!$B:$C,MATCH('D2T Female Homo'!$B72,Input_Cases!$B:$B,0),2)</f>
        <v>0</v>
      </c>
      <c r="E72" s="50"/>
      <c r="F72" s="7"/>
      <c r="G72" s="205"/>
      <c r="H72" s="7" t="s">
        <v>108</v>
      </c>
      <c r="I72" s="22">
        <f t="shared" si="5"/>
        <v>0</v>
      </c>
      <c r="J72" s="23">
        <v>-7.35689258304595E-2</v>
      </c>
      <c r="P72" s="7" t="str">
        <f t="shared" si="6"/>
        <v>X</v>
      </c>
      <c r="Q72" s="7" t="str">
        <f t="shared" si="3"/>
        <v>X</v>
      </c>
      <c r="R72" s="12" t="str">
        <v>PsE</v>
      </c>
      <c r="S72" s="128" t="s">
        <v>108</v>
      </c>
      <c r="T72" s="117">
        <v>3.5275233276517899E-7</v>
      </c>
      <c r="U72" s="117">
        <v>2.6260600880959E-6</v>
      </c>
      <c r="V72" s="117">
        <v>-3.70343927066518E-7</v>
      </c>
      <c r="W72" s="117">
        <v>1.6062634476543E-6</v>
      </c>
      <c r="X72" s="117">
        <v>5.3359102559650903E-6</v>
      </c>
      <c r="Y72" s="117">
        <v>-3.24310109567087E-5</v>
      </c>
      <c r="Z72" s="117">
        <v>1.4441311321360501E-5</v>
      </c>
      <c r="AA72" s="117">
        <v>7.50353028593271E-7</v>
      </c>
      <c r="AB72" s="117">
        <v>1.3425794707432701E-6</v>
      </c>
      <c r="AC72" s="117">
        <v>-6.8016220914605403E-6</v>
      </c>
      <c r="AD72" s="117">
        <v>-5.1878860345700801E-6</v>
      </c>
      <c r="AE72" s="117">
        <v>-1.9853939812305799E-6</v>
      </c>
      <c r="AF72" s="117">
        <v>1.0599280537413201E-6</v>
      </c>
      <c r="AG72" s="117">
        <v>2.6200016078224001E-5</v>
      </c>
      <c r="AH72" s="117">
        <v>-6.3090535137982503E-6</v>
      </c>
      <c r="AI72" s="117">
        <v>2.8039322536281998E-6</v>
      </c>
      <c r="AJ72" s="117">
        <v>-6.3052159875041299E-7</v>
      </c>
      <c r="AK72" s="117">
        <v>-1.6158502976783199E-6</v>
      </c>
      <c r="AL72" s="117">
        <v>-7.9790196054183505E-6</v>
      </c>
      <c r="AM72" s="117">
        <v>-1.7941525292537001E-6</v>
      </c>
      <c r="AN72" s="117">
        <v>9.5642852527824407E-7</v>
      </c>
      <c r="AO72" s="117">
        <v>-1.0436017494496499E-6</v>
      </c>
      <c r="AP72" s="117">
        <v>7.4986337040228199E-6</v>
      </c>
      <c r="AQ72" s="117">
        <v>-2.8287433685635501E-8</v>
      </c>
      <c r="AR72" s="117">
        <v>0</v>
      </c>
      <c r="AS72" s="117">
        <v>-1.0336447094288701E-5</v>
      </c>
      <c r="AT72" s="117">
        <v>7.4428645296370703E-6</v>
      </c>
      <c r="AU72" s="117">
        <v>0</v>
      </c>
      <c r="AV72" s="118">
        <v>1.70209230015641E-4</v>
      </c>
      <c r="AW72" s="118">
        <v>0</v>
      </c>
      <c r="AX72" s="117">
        <v>2.2147558719752501E-6</v>
      </c>
      <c r="AY72" s="117">
        <v>-5.8016648039658498E-6</v>
      </c>
      <c r="AZ72" s="117">
        <v>-2.5024187951784198E-5</v>
      </c>
      <c r="BA72" s="117">
        <v>-1.88591138077062E-6</v>
      </c>
      <c r="BB72" s="117">
        <v>-1.3461673217985501E-5</v>
      </c>
      <c r="BC72" s="117">
        <v>9.5800625561663692E-7</v>
      </c>
      <c r="BD72" s="117">
        <v>8.9635762324200396E-6</v>
      </c>
      <c r="BE72" s="117">
        <v>-6.6128066184071998E-6</v>
      </c>
      <c r="BF72" s="117">
        <v>-3.9419418907936898E-6</v>
      </c>
      <c r="BG72" s="117">
        <v>0</v>
      </c>
      <c r="BH72" s="118">
        <v>1.40514553570588E-4</v>
      </c>
      <c r="BI72" s="117">
        <v>-7.7533017596894595E-6</v>
      </c>
      <c r="BJ72" s="117">
        <v>-1.59115094119273E-6</v>
      </c>
      <c r="BK72" s="117">
        <v>-7.2110991677963003E-7</v>
      </c>
      <c r="BL72" s="117">
        <v>-3.63856811314102E-6</v>
      </c>
      <c r="BM72" s="117">
        <v>-4.5794977519553202E-7</v>
      </c>
      <c r="BN72" s="117">
        <v>-8.6197627856093394E-6</v>
      </c>
      <c r="BO72" s="117">
        <v>-6.43998703093285E-6</v>
      </c>
      <c r="BP72" s="117">
        <v>-9.8400414870902294E-6</v>
      </c>
      <c r="BQ72" s="117">
        <v>0</v>
      </c>
      <c r="BR72" s="117">
        <v>-5.4646414214336799E-5</v>
      </c>
      <c r="BS72" s="117">
        <v>1.16880170741456E-5</v>
      </c>
      <c r="BT72" s="118">
        <v>5.4993649561020999E-4</v>
      </c>
      <c r="BU72" s="118">
        <v>0</v>
      </c>
      <c r="BV72" s="117">
        <v>-4.24341796698318E-6</v>
      </c>
      <c r="BW72" s="117">
        <v>-1.09819114419498E-5</v>
      </c>
      <c r="BX72" s="117">
        <v>-2.98572668427092E-6</v>
      </c>
      <c r="BY72" s="117">
        <v>-2.38438298693493E-5</v>
      </c>
      <c r="BZ72" s="117">
        <v>2.7650646323943798E-6</v>
      </c>
      <c r="CA72" s="117">
        <v>0</v>
      </c>
      <c r="CB72" s="117">
        <v>0</v>
      </c>
      <c r="CC72" s="117">
        <v>3.0915648225162499E-9</v>
      </c>
      <c r="CD72" s="117">
        <v>8.0981968433670605E-8</v>
      </c>
      <c r="CE72" s="117">
        <v>4.01379511057901E-8</v>
      </c>
      <c r="CF72" s="117">
        <v>-1.80372626277392E-7</v>
      </c>
      <c r="CG72" s="117">
        <v>-3.9305962590725498E-8</v>
      </c>
      <c r="CH72" s="117">
        <v>-5.7732007369305499E-7</v>
      </c>
      <c r="CI72" s="117">
        <v>-1.5304623599498899E-7</v>
      </c>
      <c r="CJ72" s="117">
        <v>-1.71803237012588E-7</v>
      </c>
      <c r="CK72" s="117">
        <v>1.61053056611491E-7</v>
      </c>
      <c r="CL72" s="117">
        <v>-7.4039338415276498E-8</v>
      </c>
      <c r="CM72" s="117">
        <v>-2.8094205689440302E-7</v>
      </c>
      <c r="CN72" s="117">
        <v>5.0084339982502197E-7</v>
      </c>
      <c r="CO72" s="117">
        <v>1.08080585537201E-8</v>
      </c>
      <c r="CP72" s="117">
        <v>2.4782634810442101E-7</v>
      </c>
      <c r="CQ72" s="117">
        <v>7.0224864697438805E-7</v>
      </c>
      <c r="CR72" s="117">
        <v>-8.7048762129427294E-8</v>
      </c>
      <c r="CS72" s="117">
        <v>-2.5911822731475898E-6</v>
      </c>
      <c r="CT72" s="117">
        <v>-2.3974853030149198E-7</v>
      </c>
      <c r="CU72" s="117">
        <v>-6.2078981526858404E-7</v>
      </c>
      <c r="CV72" s="117">
        <v>5.2837266380394103E-7</v>
      </c>
      <c r="CW72" s="117">
        <v>1.6836429732793E-7</v>
      </c>
      <c r="CX72" s="117">
        <v>7.5938291040640397E-6</v>
      </c>
      <c r="CY72" s="117">
        <v>1.1449029549264501E-5</v>
      </c>
      <c r="CZ72" s="118">
        <v>-5.4674678013745103E-4</v>
      </c>
      <c r="DA72" s="117">
        <v>-1.63972998483373E-6</v>
      </c>
      <c r="DB72" s="117">
        <v>4.5071665532919603E-6</v>
      </c>
      <c r="DC72" s="117">
        <v>-4.3576369688467601E-6</v>
      </c>
      <c r="DD72" s="117">
        <v>-4.6325001161334298E-6</v>
      </c>
      <c r="DE72" s="117">
        <v>-3.5336954921829501E-6</v>
      </c>
      <c r="DF72" s="117">
        <v>4.3507157494003498E-7</v>
      </c>
      <c r="DG72" s="117">
        <v>2.8571173579972198E-6</v>
      </c>
      <c r="DH72" s="117">
        <v>-3.0940024250268998E-6</v>
      </c>
      <c r="DI72" s="117">
        <v>4.4508999097155798E-6</v>
      </c>
      <c r="DJ72" s="117">
        <v>-4.9368324868342397E-8</v>
      </c>
      <c r="DK72" s="117">
        <v>-5.2296613947421004E-6</v>
      </c>
      <c r="DL72" s="117">
        <v>-4.8963084591564803E-6</v>
      </c>
      <c r="DM72" s="117">
        <v>-1.4487032321048901E-6</v>
      </c>
      <c r="DN72" s="117">
        <v>2.8518779735639698E-7</v>
      </c>
      <c r="DO72" s="117">
        <v>9.0859578536012604E-7</v>
      </c>
      <c r="DP72" s="117">
        <v>6.9361353248257099E-6</v>
      </c>
      <c r="DQ72" s="117">
        <v>4.1713797960404801E-6</v>
      </c>
      <c r="DR72" s="117">
        <v>-1.64266393128491E-6</v>
      </c>
      <c r="DS72" s="117">
        <v>2.2966985723098301E-6</v>
      </c>
      <c r="DT72" s="117">
        <v>1.10247602771688E-5</v>
      </c>
      <c r="DU72" s="117">
        <v>-7.9826073161895197E-6</v>
      </c>
      <c r="DV72" s="117">
        <v>-1.2624071670932601E-6</v>
      </c>
      <c r="DW72" s="120">
        <v>-8.1374969368313505E-6</v>
      </c>
    </row>
    <row r="73" spans="2:127" s="12" customFormat="1" ht="15.75" x14ac:dyDescent="0.25">
      <c r="B73" s="16" t="s">
        <v>97</v>
      </c>
      <c r="C73" s="1">
        <f>INDEX(Input_Cases!$B:$C,MATCH('D2T Female Homo'!$B73,Input_Cases!$B:$B,0),2)</f>
        <v>0</v>
      </c>
      <c r="E73" s="50"/>
      <c r="F73" s="7"/>
      <c r="G73" s="205"/>
      <c r="H73" s="7" t="s">
        <v>144</v>
      </c>
      <c r="I73" s="22">
        <f t="shared" si="5"/>
        <v>0</v>
      </c>
      <c r="J73" s="23">
        <v>0</v>
      </c>
      <c r="P73" s="7" t="str">
        <f t="shared" si="6"/>
        <v/>
      </c>
      <c r="Q73" s="7" t="str">
        <f t="shared" si="3"/>
        <v>X</v>
      </c>
      <c r="R73" s="12">
        <v>0</v>
      </c>
      <c r="S73" s="128"/>
      <c r="T73" s="117">
        <v>0</v>
      </c>
      <c r="U73" s="117">
        <v>0</v>
      </c>
      <c r="V73" s="117">
        <v>0</v>
      </c>
      <c r="W73" s="117">
        <v>0</v>
      </c>
      <c r="X73" s="117">
        <v>0</v>
      </c>
      <c r="Y73" s="117">
        <v>0</v>
      </c>
      <c r="Z73" s="117">
        <v>0</v>
      </c>
      <c r="AA73" s="117">
        <v>0</v>
      </c>
      <c r="AB73" s="117">
        <v>0</v>
      </c>
      <c r="AC73" s="117">
        <v>0</v>
      </c>
      <c r="AD73" s="117">
        <v>0</v>
      </c>
      <c r="AE73" s="117">
        <v>0</v>
      </c>
      <c r="AF73" s="117">
        <v>0</v>
      </c>
      <c r="AG73" s="117">
        <v>0</v>
      </c>
      <c r="AH73" s="117">
        <v>0</v>
      </c>
      <c r="AI73" s="117">
        <v>0</v>
      </c>
      <c r="AJ73" s="117">
        <v>0</v>
      </c>
      <c r="AK73" s="117">
        <v>0</v>
      </c>
      <c r="AL73" s="117">
        <v>0</v>
      </c>
      <c r="AM73" s="117">
        <v>0</v>
      </c>
      <c r="AN73" s="117">
        <v>0</v>
      </c>
      <c r="AO73" s="117">
        <v>0</v>
      </c>
      <c r="AP73" s="117">
        <v>0</v>
      </c>
      <c r="AQ73" s="117">
        <v>0</v>
      </c>
      <c r="AR73" s="117">
        <v>0</v>
      </c>
      <c r="AS73" s="117">
        <v>0</v>
      </c>
      <c r="AT73" s="117">
        <v>0</v>
      </c>
      <c r="AU73" s="117">
        <v>0</v>
      </c>
      <c r="AV73" s="118">
        <v>0</v>
      </c>
      <c r="AW73" s="118">
        <v>0</v>
      </c>
      <c r="AX73" s="117">
        <v>0</v>
      </c>
      <c r="AY73" s="117">
        <v>0</v>
      </c>
      <c r="AZ73" s="117">
        <v>0</v>
      </c>
      <c r="BA73" s="117">
        <v>0</v>
      </c>
      <c r="BB73" s="117">
        <v>0</v>
      </c>
      <c r="BC73" s="117">
        <v>0</v>
      </c>
      <c r="BD73" s="117">
        <v>0</v>
      </c>
      <c r="BE73" s="117">
        <v>0</v>
      </c>
      <c r="BF73" s="117">
        <v>0</v>
      </c>
      <c r="BG73" s="117">
        <v>0</v>
      </c>
      <c r="BH73" s="118">
        <v>0</v>
      </c>
      <c r="BI73" s="117">
        <v>0</v>
      </c>
      <c r="BJ73" s="117">
        <v>0</v>
      </c>
      <c r="BK73" s="117">
        <v>0</v>
      </c>
      <c r="BL73" s="117">
        <v>0</v>
      </c>
      <c r="BM73" s="117">
        <v>0</v>
      </c>
      <c r="BN73" s="117">
        <v>0</v>
      </c>
      <c r="BO73" s="117">
        <v>0</v>
      </c>
      <c r="BP73" s="117">
        <v>0</v>
      </c>
      <c r="BQ73" s="117">
        <v>0</v>
      </c>
      <c r="BR73" s="117">
        <v>0</v>
      </c>
      <c r="BS73" s="117">
        <v>0</v>
      </c>
      <c r="BT73" s="118">
        <v>0</v>
      </c>
      <c r="BU73" s="118">
        <v>0</v>
      </c>
      <c r="BV73" s="117">
        <v>0</v>
      </c>
      <c r="BW73" s="117">
        <v>0</v>
      </c>
      <c r="BX73" s="117">
        <v>0</v>
      </c>
      <c r="BY73" s="117">
        <v>0</v>
      </c>
      <c r="BZ73" s="117">
        <v>0</v>
      </c>
      <c r="CA73" s="117">
        <v>0</v>
      </c>
      <c r="CB73" s="117">
        <v>0</v>
      </c>
      <c r="CC73" s="117">
        <v>0</v>
      </c>
      <c r="CD73" s="117">
        <v>0</v>
      </c>
      <c r="CE73" s="117">
        <v>0</v>
      </c>
      <c r="CF73" s="117">
        <v>0</v>
      </c>
      <c r="CG73" s="117">
        <v>0</v>
      </c>
      <c r="CH73" s="117">
        <v>0</v>
      </c>
      <c r="CI73" s="117">
        <v>0</v>
      </c>
      <c r="CJ73" s="117">
        <v>0</v>
      </c>
      <c r="CK73" s="117">
        <v>0</v>
      </c>
      <c r="CL73" s="117">
        <v>0</v>
      </c>
      <c r="CM73" s="117">
        <v>0</v>
      </c>
      <c r="CN73" s="117">
        <v>0</v>
      </c>
      <c r="CO73" s="117">
        <v>0</v>
      </c>
      <c r="CP73" s="117">
        <v>0</v>
      </c>
      <c r="CQ73" s="117">
        <v>0</v>
      </c>
      <c r="CR73" s="117">
        <v>0</v>
      </c>
      <c r="CS73" s="117">
        <v>0</v>
      </c>
      <c r="CT73" s="117">
        <v>0</v>
      </c>
      <c r="CU73" s="117">
        <v>0</v>
      </c>
      <c r="CV73" s="117">
        <v>0</v>
      </c>
      <c r="CW73" s="117">
        <v>0</v>
      </c>
      <c r="CX73" s="117">
        <v>0</v>
      </c>
      <c r="CY73" s="117">
        <v>0</v>
      </c>
      <c r="CZ73" s="118">
        <v>0</v>
      </c>
      <c r="DA73" s="117">
        <v>0</v>
      </c>
      <c r="DB73" s="117">
        <v>0</v>
      </c>
      <c r="DC73" s="117">
        <v>0</v>
      </c>
      <c r="DD73" s="117">
        <v>0</v>
      </c>
      <c r="DE73" s="117">
        <v>0</v>
      </c>
      <c r="DF73" s="117">
        <v>0</v>
      </c>
      <c r="DG73" s="117">
        <v>0</v>
      </c>
      <c r="DH73" s="117">
        <v>0</v>
      </c>
      <c r="DI73" s="117">
        <v>0</v>
      </c>
      <c r="DJ73" s="117">
        <v>0</v>
      </c>
      <c r="DK73" s="117">
        <v>0</v>
      </c>
      <c r="DL73" s="117">
        <v>0</v>
      </c>
      <c r="DM73" s="117">
        <v>0</v>
      </c>
      <c r="DN73" s="117">
        <v>0</v>
      </c>
      <c r="DO73" s="117">
        <v>0</v>
      </c>
      <c r="DP73" s="117">
        <v>0</v>
      </c>
      <c r="DQ73" s="117">
        <v>0</v>
      </c>
      <c r="DR73" s="117">
        <v>0</v>
      </c>
      <c r="DS73" s="117">
        <v>0</v>
      </c>
      <c r="DT73" s="117">
        <v>0</v>
      </c>
      <c r="DU73" s="117">
        <v>0</v>
      </c>
      <c r="DV73" s="117">
        <v>0</v>
      </c>
      <c r="DW73" s="120">
        <v>0</v>
      </c>
    </row>
    <row r="74" spans="2:127" s="12" customFormat="1" ht="15.75" x14ac:dyDescent="0.25">
      <c r="B74" s="16" t="s">
        <v>98</v>
      </c>
      <c r="C74" s="1">
        <f>INDEX(Input_Cases!$B:$C,MATCH('D2T Female Homo'!$B74,Input_Cases!$B:$B,0),2)</f>
        <v>0</v>
      </c>
      <c r="E74" s="50"/>
      <c r="F74" s="7"/>
      <c r="G74" s="205"/>
      <c r="H74" s="7" t="s">
        <v>61</v>
      </c>
      <c r="I74" s="22">
        <f t="shared" si="5"/>
        <v>0</v>
      </c>
      <c r="J74" s="23">
        <v>0.56139299725573399</v>
      </c>
      <c r="P74" s="7" t="str">
        <f t="shared" si="6"/>
        <v>X</v>
      </c>
      <c r="Q74" s="7" t="str">
        <f t="shared" si="3"/>
        <v>X</v>
      </c>
      <c r="R74" s="12" t="str">
        <v>PuF</v>
      </c>
      <c r="S74" s="128" t="s">
        <v>61</v>
      </c>
      <c r="T74" s="117">
        <v>-3.43313173245761E-8</v>
      </c>
      <c r="U74" s="117">
        <v>1.22115712846936E-6</v>
      </c>
      <c r="V74" s="117">
        <v>-8.7884450030902694E-6</v>
      </c>
      <c r="W74" s="117">
        <v>-1.09354739435733E-5</v>
      </c>
      <c r="X74" s="117">
        <v>1.34916463649989E-5</v>
      </c>
      <c r="Y74" s="117">
        <v>4.0295944291408399E-5</v>
      </c>
      <c r="Z74" s="117">
        <v>4.1854264322592401E-5</v>
      </c>
      <c r="AA74" s="117">
        <v>2.6404765840174799E-6</v>
      </c>
      <c r="AB74" s="117">
        <v>-3.78961152641867E-6</v>
      </c>
      <c r="AC74" s="117">
        <v>2.1284424400653399E-5</v>
      </c>
      <c r="AD74" s="117">
        <v>-1.9068284314613601E-5</v>
      </c>
      <c r="AE74" s="117">
        <v>2.67187248001001E-5</v>
      </c>
      <c r="AF74" s="117">
        <v>-1.15692772317077E-7</v>
      </c>
      <c r="AG74" s="117">
        <v>8.0948287996778604E-5</v>
      </c>
      <c r="AH74" s="117">
        <v>-2.0208989527199899E-6</v>
      </c>
      <c r="AI74" s="117">
        <v>1.8856391406309101E-5</v>
      </c>
      <c r="AJ74" s="117">
        <v>7.4822842615972996E-6</v>
      </c>
      <c r="AK74" s="117">
        <v>-3.3284812083565301E-6</v>
      </c>
      <c r="AL74" s="117">
        <v>-1.0407470852983201E-5</v>
      </c>
      <c r="AM74" s="117">
        <v>7.4716987519259402E-6</v>
      </c>
      <c r="AN74" s="117">
        <v>9.4669832288359198E-7</v>
      </c>
      <c r="AO74" s="117">
        <v>-2.3204952243946099E-6</v>
      </c>
      <c r="AP74" s="118">
        <v>1.24763502252126E-4</v>
      </c>
      <c r="AQ74" s="117">
        <v>8.5476675412272698E-7</v>
      </c>
      <c r="AR74" s="117">
        <v>0</v>
      </c>
      <c r="AS74" s="118">
        <v>-1.5712798230122199E-4</v>
      </c>
      <c r="AT74" s="118">
        <v>-1.3317672618105001E-4</v>
      </c>
      <c r="AU74" s="118">
        <v>0</v>
      </c>
      <c r="AV74" s="118">
        <v>1.9640508987437601E-4</v>
      </c>
      <c r="AW74" s="118">
        <v>0</v>
      </c>
      <c r="AX74" s="117">
        <v>1.3059885740909799E-5</v>
      </c>
      <c r="AY74" s="117">
        <v>-1.8735469819896E-6</v>
      </c>
      <c r="AZ74" s="117">
        <v>-2.1959949848911199E-5</v>
      </c>
      <c r="BA74" s="118">
        <v>-1.97556292893098E-4</v>
      </c>
      <c r="BB74" s="117">
        <v>-8.0002242790780303E-5</v>
      </c>
      <c r="BC74" s="117">
        <v>-8.6350046739684092E-6</v>
      </c>
      <c r="BD74" s="117">
        <v>-3.7645471146935298E-5</v>
      </c>
      <c r="BE74" s="118">
        <v>-1.3587892180321701E-4</v>
      </c>
      <c r="BF74" s="117">
        <v>1.0581091492620199E-5</v>
      </c>
      <c r="BG74" s="117">
        <v>0</v>
      </c>
      <c r="BH74" s="117">
        <v>-4.6098638288256699E-5</v>
      </c>
      <c r="BI74" s="117">
        <v>-4.6496068239330798E-6</v>
      </c>
      <c r="BJ74" s="117">
        <v>-9.18230335380677E-6</v>
      </c>
      <c r="BK74" s="117">
        <v>-5.6258545465900498E-5</v>
      </c>
      <c r="BL74" s="117">
        <v>-1.52675500266873E-5</v>
      </c>
      <c r="BM74" s="117">
        <v>-1.2646413758632E-5</v>
      </c>
      <c r="BN74" s="117">
        <v>-4.7350410153581804E-6</v>
      </c>
      <c r="BO74" s="117">
        <v>-3.4605221656449601E-6</v>
      </c>
      <c r="BP74" s="117">
        <v>5.9190617470541197E-5</v>
      </c>
      <c r="BQ74" s="117">
        <v>0</v>
      </c>
      <c r="BR74" s="117">
        <v>6.7531989140384306E-5</v>
      </c>
      <c r="BS74" s="117">
        <v>-5.6241697403736302E-5</v>
      </c>
      <c r="BT74" s="117">
        <v>-4.24341796698349E-6</v>
      </c>
      <c r="BU74" s="117">
        <v>0</v>
      </c>
      <c r="BV74" s="118">
        <v>3.1418370809957602E-3</v>
      </c>
      <c r="BW74" s="117">
        <v>-3.0774186718506E-5</v>
      </c>
      <c r="BX74" s="117">
        <v>-7.7459343397148602E-6</v>
      </c>
      <c r="BY74" s="117">
        <v>5.67714810973659E-5</v>
      </c>
      <c r="BZ74" s="117">
        <v>4.0673115263601203E-5</v>
      </c>
      <c r="CA74" s="117">
        <v>0</v>
      </c>
      <c r="CB74" s="117">
        <v>0</v>
      </c>
      <c r="CC74" s="117">
        <v>7.2759743499299603E-9</v>
      </c>
      <c r="CD74" s="117">
        <v>1.82673674837649E-6</v>
      </c>
      <c r="CE74" s="117">
        <v>4.1212301620076602E-7</v>
      </c>
      <c r="CF74" s="117">
        <v>5.9694667168832497E-7</v>
      </c>
      <c r="CG74" s="117">
        <v>1.3219809556582899E-6</v>
      </c>
      <c r="CH74" s="117">
        <v>4.4414107964230397E-7</v>
      </c>
      <c r="CI74" s="117">
        <v>-4.6171580148441099E-7</v>
      </c>
      <c r="CJ74" s="117">
        <v>2.6964666255149298E-6</v>
      </c>
      <c r="CK74" s="117">
        <v>1.00757190181025E-6</v>
      </c>
      <c r="CL74" s="117">
        <v>-1.84118954611844E-6</v>
      </c>
      <c r="CM74" s="117">
        <v>-9.3712540657427101E-7</v>
      </c>
      <c r="CN74" s="117">
        <v>3.4506714349653097E-8</v>
      </c>
      <c r="CO74" s="117">
        <v>4.42696954511104E-7</v>
      </c>
      <c r="CP74" s="117">
        <v>4.2797004369047498E-7</v>
      </c>
      <c r="CQ74" s="117">
        <v>-4.0052355358327998E-7</v>
      </c>
      <c r="CR74" s="117">
        <v>-1.1444243242986199E-6</v>
      </c>
      <c r="CS74" s="117">
        <v>-2.16442806851858E-6</v>
      </c>
      <c r="CT74" s="117">
        <v>3.72006085146444E-7</v>
      </c>
      <c r="CU74" s="117">
        <v>-1.58088225956637E-6</v>
      </c>
      <c r="CV74" s="117">
        <v>2.4402022930891802E-7</v>
      </c>
      <c r="CW74" s="117">
        <v>-9.5489301700623197E-7</v>
      </c>
      <c r="CX74" s="117">
        <v>2.7910362889938102E-6</v>
      </c>
      <c r="CY74" s="117">
        <v>2.0735571626157E-5</v>
      </c>
      <c r="CZ74" s="117">
        <v>-1.1438411250355801E-5</v>
      </c>
      <c r="DA74" s="117">
        <v>-5.8210569107495299E-6</v>
      </c>
      <c r="DB74" s="117">
        <v>-1.30264758343075E-5</v>
      </c>
      <c r="DC74" s="117">
        <v>-2.57792932108206E-7</v>
      </c>
      <c r="DD74" s="117">
        <v>6.18515252554284E-5</v>
      </c>
      <c r="DE74" s="117">
        <v>-1.3929827140856101E-6</v>
      </c>
      <c r="DF74" s="117">
        <v>-4.2886063852195398E-5</v>
      </c>
      <c r="DG74" s="117">
        <v>1.41115477685536E-5</v>
      </c>
      <c r="DH74" s="117">
        <v>6.8456666905905196E-6</v>
      </c>
      <c r="DI74" s="117">
        <v>-1.7144186977808999E-5</v>
      </c>
      <c r="DJ74" s="117">
        <v>4.6049071822071998E-7</v>
      </c>
      <c r="DK74" s="117">
        <v>-4.5075737034220599E-5</v>
      </c>
      <c r="DL74" s="117">
        <v>1.1087625066561699E-5</v>
      </c>
      <c r="DM74" s="117">
        <v>-3.2135175875735901E-5</v>
      </c>
      <c r="DN74" s="117">
        <v>3.3995114367141299E-6</v>
      </c>
      <c r="DO74" s="117">
        <v>6.2959964072975503E-7</v>
      </c>
      <c r="DP74" s="117">
        <v>-1.7607322598805399E-5</v>
      </c>
      <c r="DQ74" s="117">
        <v>-9.2577874664877003E-5</v>
      </c>
      <c r="DR74" s="117">
        <v>-2.3164055457150499E-5</v>
      </c>
      <c r="DS74" s="117">
        <v>-2.9051705288528901E-5</v>
      </c>
      <c r="DT74" s="117">
        <v>2.1750925528209299E-5</v>
      </c>
      <c r="DU74" s="117">
        <v>3.1547884900985398E-6</v>
      </c>
      <c r="DV74" s="117">
        <v>8.7908959949361506E-6</v>
      </c>
      <c r="DW74" s="120">
        <v>-1.7563037510119699E-5</v>
      </c>
    </row>
    <row r="75" spans="2:127" s="12" customFormat="1" ht="15.75" x14ac:dyDescent="0.25">
      <c r="B75" s="16" t="s">
        <v>99</v>
      </c>
      <c r="C75" s="1">
        <f>INDEX(Input_Cases!$B:$C,MATCH('D2T Female Homo'!$B75,Input_Cases!$B:$B,0),2)</f>
        <v>0</v>
      </c>
      <c r="E75" s="50"/>
      <c r="F75" s="7"/>
      <c r="G75" s="205"/>
      <c r="H75" s="7" t="s">
        <v>62</v>
      </c>
      <c r="I75" s="22">
        <f t="shared" si="5"/>
        <v>0</v>
      </c>
      <c r="J75" s="23">
        <v>0.169745472510901</v>
      </c>
      <c r="P75" s="7" t="str">
        <f t="shared" si="6"/>
        <v>X</v>
      </c>
      <c r="Q75" s="7" t="str">
        <f t="shared" si="3"/>
        <v>X</v>
      </c>
      <c r="R75" s="12" t="str">
        <v>RhA</v>
      </c>
      <c r="S75" s="128" t="s">
        <v>62</v>
      </c>
      <c r="T75" s="117">
        <v>-7.2441077998871904E-7</v>
      </c>
      <c r="U75" s="117">
        <v>3.8959994804924203E-6</v>
      </c>
      <c r="V75" s="117">
        <v>-4.1959765655376403E-6</v>
      </c>
      <c r="W75" s="117">
        <v>2.2413047580192799E-6</v>
      </c>
      <c r="X75" s="117">
        <v>2.4055207586374599E-6</v>
      </c>
      <c r="Y75" s="117">
        <v>9.7579276971982898E-6</v>
      </c>
      <c r="Z75" s="117">
        <v>-2.4707903453896501E-6</v>
      </c>
      <c r="AA75" s="117">
        <v>2.4282800341744802E-6</v>
      </c>
      <c r="AB75" s="117">
        <v>6.5752734047694998E-7</v>
      </c>
      <c r="AC75" s="117">
        <v>-1.79499125313263E-6</v>
      </c>
      <c r="AD75" s="117">
        <v>1.8984804765998899E-6</v>
      </c>
      <c r="AE75" s="117">
        <v>4.93274690917822E-6</v>
      </c>
      <c r="AF75" s="117">
        <v>-1.22025818716678E-6</v>
      </c>
      <c r="AG75" s="117">
        <v>-3.72025711182626E-5</v>
      </c>
      <c r="AH75" s="117">
        <v>-2.08904591498279E-6</v>
      </c>
      <c r="AI75" s="117">
        <v>5.0467561225576496E-6</v>
      </c>
      <c r="AJ75" s="117">
        <v>-8.86948201009423E-6</v>
      </c>
      <c r="AK75" s="117">
        <v>3.8680638770287801E-6</v>
      </c>
      <c r="AL75" s="117">
        <v>7.9768792438524192E-6</v>
      </c>
      <c r="AM75" s="117">
        <v>-3.42727036306155E-6</v>
      </c>
      <c r="AN75" s="117">
        <v>-1.77756629611734E-6</v>
      </c>
      <c r="AO75" s="117">
        <v>-1.7450994597364101E-6</v>
      </c>
      <c r="AP75" s="117">
        <v>1.51438576139598E-5</v>
      </c>
      <c r="AQ75" s="117">
        <v>6.6062553587422796E-7</v>
      </c>
      <c r="AR75" s="117">
        <v>0</v>
      </c>
      <c r="AS75" s="117">
        <v>-1.2564654072580199E-5</v>
      </c>
      <c r="AT75" s="117">
        <v>5.1967268128150896E-6</v>
      </c>
      <c r="AU75" s="117">
        <v>0</v>
      </c>
      <c r="AV75" s="118">
        <v>-2.2024349598140201E-4</v>
      </c>
      <c r="AW75" s="118">
        <v>0</v>
      </c>
      <c r="AX75" s="117">
        <v>4.3444768243810804E-6</v>
      </c>
      <c r="AY75" s="117">
        <v>-7.0997982172360401E-6</v>
      </c>
      <c r="AZ75" s="117">
        <v>-1.00615673657105E-5</v>
      </c>
      <c r="BA75" s="117">
        <v>-1.42441412273226E-5</v>
      </c>
      <c r="BB75" s="117">
        <v>4.7748857619688303E-5</v>
      </c>
      <c r="BC75" s="117">
        <v>-7.3133347628340602E-6</v>
      </c>
      <c r="BD75" s="117">
        <v>-4.8302522094633598E-5</v>
      </c>
      <c r="BE75" s="117">
        <v>-3.5357675031029501E-5</v>
      </c>
      <c r="BF75" s="117">
        <v>2.14795778428741E-8</v>
      </c>
      <c r="BG75" s="117">
        <v>0</v>
      </c>
      <c r="BH75" s="117">
        <v>-1.9364695606377E-5</v>
      </c>
      <c r="BI75" s="117">
        <v>-3.0920725825344099E-6</v>
      </c>
      <c r="BJ75" s="117">
        <v>2.7059259068959198E-6</v>
      </c>
      <c r="BK75" s="117">
        <v>1.25084139276614E-5</v>
      </c>
      <c r="BL75" s="117">
        <v>-3.8602956716813399E-6</v>
      </c>
      <c r="BM75" s="117">
        <v>-3.4288802026818501E-5</v>
      </c>
      <c r="BN75" s="117">
        <v>-4.7682668524258096E-6</v>
      </c>
      <c r="BO75" s="117">
        <v>-8.2088200912937902E-6</v>
      </c>
      <c r="BP75" s="117">
        <v>1.20959147045375E-5</v>
      </c>
      <c r="BQ75" s="117">
        <v>0</v>
      </c>
      <c r="BR75" s="117">
        <v>-3.8301606910769199E-6</v>
      </c>
      <c r="BS75" s="117">
        <v>3.9465463544792599E-7</v>
      </c>
      <c r="BT75" s="117">
        <v>-1.09819114419499E-5</v>
      </c>
      <c r="BU75" s="117">
        <v>0</v>
      </c>
      <c r="BV75" s="117">
        <v>-3.0774186718506102E-5</v>
      </c>
      <c r="BW75" s="118">
        <v>4.8741362718282902E-4</v>
      </c>
      <c r="BX75" s="117">
        <v>3.8324562525950502E-6</v>
      </c>
      <c r="BY75" s="117">
        <v>4.4980794053223298E-6</v>
      </c>
      <c r="BZ75" s="117">
        <v>-1.3372302508051899E-5</v>
      </c>
      <c r="CA75" s="117">
        <v>0</v>
      </c>
      <c r="CB75" s="117">
        <v>0</v>
      </c>
      <c r="CC75" s="117">
        <v>-4.0436525769884696E-9</v>
      </c>
      <c r="CD75" s="117">
        <v>1.29964635538837E-7</v>
      </c>
      <c r="CE75" s="117">
        <v>2.2486524800431301E-7</v>
      </c>
      <c r="CF75" s="117">
        <v>3.9642725405164203E-8</v>
      </c>
      <c r="CG75" s="117">
        <v>3.7899637839026798E-7</v>
      </c>
      <c r="CH75" s="117">
        <v>2.5427408497191001E-7</v>
      </c>
      <c r="CI75" s="117">
        <v>5.0512881223426402E-8</v>
      </c>
      <c r="CJ75" s="117">
        <v>1.1074495020606899E-9</v>
      </c>
      <c r="CK75" s="117">
        <v>2.3745053484848799E-7</v>
      </c>
      <c r="CL75" s="117">
        <v>-1.5286327560064401E-7</v>
      </c>
      <c r="CM75" s="117">
        <v>4.92005371583139E-7</v>
      </c>
      <c r="CN75" s="117">
        <v>-3.7166006963808201E-7</v>
      </c>
      <c r="CO75" s="117">
        <v>4.7964241256022096E-7</v>
      </c>
      <c r="CP75" s="117">
        <v>1.2506415778169399E-7</v>
      </c>
      <c r="CQ75" s="117">
        <v>1.6348406611636799E-7</v>
      </c>
      <c r="CR75" s="117">
        <v>7.4062037499788396E-8</v>
      </c>
      <c r="CS75" s="117">
        <v>2.74555532410891E-6</v>
      </c>
      <c r="CT75" s="117">
        <v>-3.62499961169932E-7</v>
      </c>
      <c r="CU75" s="117">
        <v>4.5852441197125802E-6</v>
      </c>
      <c r="CV75" s="117">
        <v>-7.0464691197659703E-7</v>
      </c>
      <c r="CW75" s="117">
        <v>-2.1102151749719901E-7</v>
      </c>
      <c r="CX75" s="117">
        <v>-2.41139603733765E-6</v>
      </c>
      <c r="CY75" s="117">
        <v>-2.0612750695285901E-7</v>
      </c>
      <c r="CZ75" s="117">
        <v>5.1296173241719703E-6</v>
      </c>
      <c r="DA75" s="117">
        <v>1.7174134278706801E-5</v>
      </c>
      <c r="DB75" s="117">
        <v>-1.46053254462878E-5</v>
      </c>
      <c r="DC75" s="117">
        <v>-1.75615397368102E-6</v>
      </c>
      <c r="DD75" s="117">
        <v>-1.6273409309296199E-5</v>
      </c>
      <c r="DE75" s="117">
        <v>4.1342270466057702E-6</v>
      </c>
      <c r="DF75" s="117">
        <v>3.7211760392981799E-7</v>
      </c>
      <c r="DG75" s="117">
        <v>3.10272375515605E-6</v>
      </c>
      <c r="DH75" s="117">
        <v>1.10033354581544E-6</v>
      </c>
      <c r="DI75" s="117">
        <v>1.21924055632819E-5</v>
      </c>
      <c r="DJ75" s="117">
        <v>-9.2624329517326304E-6</v>
      </c>
      <c r="DK75" s="117">
        <v>7.7860576551344607E-6</v>
      </c>
      <c r="DL75" s="117">
        <v>4.0289552534339698E-6</v>
      </c>
      <c r="DM75" s="117">
        <v>6.8256892789118903E-6</v>
      </c>
      <c r="DN75" s="117">
        <v>9.7863639714180098E-6</v>
      </c>
      <c r="DO75" s="118">
        <v>-4.8147972990780601E-4</v>
      </c>
      <c r="DP75" s="117">
        <v>2.1776833102808102E-6</v>
      </c>
      <c r="DQ75" s="117">
        <v>-1.2734741655482E-5</v>
      </c>
      <c r="DR75" s="117">
        <v>1.68966486451557E-5</v>
      </c>
      <c r="DS75" s="117">
        <v>7.4290733187564501E-6</v>
      </c>
      <c r="DT75" s="117">
        <v>4.8766464589302402E-6</v>
      </c>
      <c r="DU75" s="117">
        <v>-1.36445390618503E-5</v>
      </c>
      <c r="DV75" s="117">
        <v>6.49734036278115E-6</v>
      </c>
      <c r="DW75" s="120">
        <v>-2.11005462239337E-5</v>
      </c>
    </row>
    <row r="76" spans="2:127" s="12" customFormat="1" ht="15.75" x14ac:dyDescent="0.25">
      <c r="B76" s="16" t="s">
        <v>134</v>
      </c>
      <c r="C76" s="1">
        <f>INDEX(Input_Cases!$B:$C,MATCH('D2T Female Homo'!$B76,Input_Cases!$B:$B,0),2)</f>
        <v>0</v>
      </c>
      <c r="E76" s="50"/>
      <c r="F76" s="7"/>
      <c r="G76" s="205"/>
      <c r="H76" s="7" t="s">
        <v>63</v>
      </c>
      <c r="I76" s="22">
        <f t="shared" si="5"/>
        <v>0</v>
      </c>
      <c r="J76" s="23">
        <v>0.341431976879018</v>
      </c>
      <c r="P76" s="7" t="str">
        <f t="shared" si="6"/>
        <v>X</v>
      </c>
      <c r="Q76" s="7" t="str">
        <f t="shared" si="3"/>
        <v>X</v>
      </c>
      <c r="R76" s="12" t="str">
        <v>Sch</v>
      </c>
      <c r="S76" s="128" t="s">
        <v>63</v>
      </c>
      <c r="T76" s="117">
        <v>3.6930156925330201E-7</v>
      </c>
      <c r="U76" s="117">
        <v>2.4690236221932501E-6</v>
      </c>
      <c r="V76" s="117">
        <v>-5.4336926553428505E-7</v>
      </c>
      <c r="W76" s="117">
        <v>-1.17872973413786E-6</v>
      </c>
      <c r="X76" s="117">
        <v>6.5825654254695999E-6</v>
      </c>
      <c r="Y76" s="117">
        <v>-3.0368337770935599E-5</v>
      </c>
      <c r="Z76" s="117">
        <v>-1.04211116645699E-5</v>
      </c>
      <c r="AA76" s="117">
        <v>3.5868420395982499E-6</v>
      </c>
      <c r="AB76" s="117">
        <v>-8.1617165225123793E-6</v>
      </c>
      <c r="AC76" s="117">
        <v>-3.72365424445609E-6</v>
      </c>
      <c r="AD76" s="117">
        <v>1.6279177174966899E-5</v>
      </c>
      <c r="AE76" s="117">
        <v>1.0101530385086199E-5</v>
      </c>
      <c r="AF76" s="117">
        <v>1.9506190659697498E-6</v>
      </c>
      <c r="AG76" s="117">
        <v>8.3912230733154499E-5</v>
      </c>
      <c r="AH76" s="117">
        <v>1.6006293488823601E-6</v>
      </c>
      <c r="AI76" s="117">
        <v>-9.3694929286554396E-6</v>
      </c>
      <c r="AJ76" s="117">
        <v>4.7296010372424398E-5</v>
      </c>
      <c r="AK76" s="117">
        <v>2.7981848087944302E-6</v>
      </c>
      <c r="AL76" s="117">
        <v>8.1941403442077702E-6</v>
      </c>
      <c r="AM76" s="117">
        <v>1.8473396993373401E-5</v>
      </c>
      <c r="AN76" s="117">
        <v>6.9802503691603499E-6</v>
      </c>
      <c r="AO76" s="117">
        <v>1.7765412761452899E-6</v>
      </c>
      <c r="AP76" s="117">
        <v>4.8121688517735097E-5</v>
      </c>
      <c r="AQ76" s="117">
        <v>-2.5872596440273601E-7</v>
      </c>
      <c r="AR76" s="117">
        <v>0</v>
      </c>
      <c r="AS76" s="117">
        <v>2.0093075051701801E-5</v>
      </c>
      <c r="AT76" s="118">
        <v>-3.3106345041326602E-4</v>
      </c>
      <c r="AU76" s="118">
        <v>0</v>
      </c>
      <c r="AV76" s="118">
        <v>2.1829820204434899E-4</v>
      </c>
      <c r="AW76" s="118">
        <v>0</v>
      </c>
      <c r="AX76" s="117">
        <v>-1.9178387653485699E-5</v>
      </c>
      <c r="AY76" s="117">
        <v>2.7632443369738202E-6</v>
      </c>
      <c r="AZ76" s="118">
        <v>-1.4003304952605301E-4</v>
      </c>
      <c r="BA76" s="117">
        <v>1.72718683628543E-5</v>
      </c>
      <c r="BB76" s="117">
        <v>3.5991956804842002E-5</v>
      </c>
      <c r="BC76" s="117">
        <v>1.7925309858337299E-6</v>
      </c>
      <c r="BD76" s="118">
        <v>1.19797925070196E-4</v>
      </c>
      <c r="BE76" s="117">
        <v>-5.7614286486150299E-6</v>
      </c>
      <c r="BF76" s="117">
        <v>1.85150865480973E-5</v>
      </c>
      <c r="BG76" s="117">
        <v>0</v>
      </c>
      <c r="BH76" s="117">
        <v>-5.1864148349717503E-5</v>
      </c>
      <c r="BI76" s="117">
        <v>-5.4937710047861998E-5</v>
      </c>
      <c r="BJ76" s="117">
        <v>-2.81217034874274E-5</v>
      </c>
      <c r="BK76" s="117">
        <v>-2.4384434493839202E-5</v>
      </c>
      <c r="BL76" s="117">
        <v>2.89729064380925E-6</v>
      </c>
      <c r="BM76" s="117">
        <v>-9.8089748190255697E-5</v>
      </c>
      <c r="BN76" s="117">
        <v>1.01960188422279E-5</v>
      </c>
      <c r="BO76" s="117">
        <v>7.6283968103640096E-6</v>
      </c>
      <c r="BP76" s="118">
        <v>-1.9205956948046901E-4</v>
      </c>
      <c r="BQ76" s="118">
        <v>0</v>
      </c>
      <c r="BR76" s="118">
        <v>3.62884954942953E-4</v>
      </c>
      <c r="BS76" s="117">
        <v>1.0427598858901499E-5</v>
      </c>
      <c r="BT76" s="117">
        <v>-2.9857266842705799E-6</v>
      </c>
      <c r="BU76" s="117">
        <v>0</v>
      </c>
      <c r="BV76" s="117">
        <v>-7.7459343397150703E-6</v>
      </c>
      <c r="BW76" s="117">
        <v>3.8324562525949401E-6</v>
      </c>
      <c r="BX76" s="118">
        <v>1.3475791683231499E-3</v>
      </c>
      <c r="BY76" s="117">
        <v>4.9640353246061199E-6</v>
      </c>
      <c r="BZ76" s="117">
        <v>-3.1270759545778497E-5</v>
      </c>
      <c r="CA76" s="117">
        <v>0</v>
      </c>
      <c r="CB76" s="117">
        <v>0</v>
      </c>
      <c r="CC76" s="117">
        <v>1.05400623386253E-8</v>
      </c>
      <c r="CD76" s="117">
        <v>-8.4469625232406601E-8</v>
      </c>
      <c r="CE76" s="117">
        <v>1.2435725957244599E-6</v>
      </c>
      <c r="CF76" s="117">
        <v>-8.9224938975983595E-8</v>
      </c>
      <c r="CG76" s="117">
        <v>9.2621909049853998E-8</v>
      </c>
      <c r="CH76" s="117">
        <v>3.9967106745818202E-7</v>
      </c>
      <c r="CI76" s="117">
        <v>2.5118556309793301E-7</v>
      </c>
      <c r="CJ76" s="117">
        <v>3.4175477894954701E-6</v>
      </c>
      <c r="CK76" s="117">
        <v>-3.5173327867309502E-7</v>
      </c>
      <c r="CL76" s="117">
        <v>-7.47486807578366E-7</v>
      </c>
      <c r="CM76" s="117">
        <v>-1.2299988276881501E-6</v>
      </c>
      <c r="CN76" s="117">
        <v>1.8790329940557201E-7</v>
      </c>
      <c r="CO76" s="117">
        <v>-9.4752984780753801E-7</v>
      </c>
      <c r="CP76" s="117">
        <v>1.8002412898900401E-6</v>
      </c>
      <c r="CQ76" s="117">
        <v>-4.83329784686669E-6</v>
      </c>
      <c r="CR76" s="117">
        <v>-6.82431459944079E-7</v>
      </c>
      <c r="CS76" s="117">
        <v>-2.63358529740727E-6</v>
      </c>
      <c r="CT76" s="117">
        <v>-7.7361115773240397E-8</v>
      </c>
      <c r="CU76" s="117">
        <v>1.2684396088968699E-6</v>
      </c>
      <c r="CV76" s="117">
        <v>-1.9963134371803898E-6</v>
      </c>
      <c r="CW76" s="117">
        <v>1.5367596485779001E-7</v>
      </c>
      <c r="CX76" s="117">
        <v>1.5162616986757499E-6</v>
      </c>
      <c r="CY76" s="117">
        <v>1.02974756847379E-5</v>
      </c>
      <c r="CZ76" s="117">
        <v>1.6075990092900499E-5</v>
      </c>
      <c r="DA76" s="117">
        <v>-1.02683772936515E-5</v>
      </c>
      <c r="DB76" s="117">
        <v>-6.0461243744893497E-6</v>
      </c>
      <c r="DC76" s="117">
        <v>-1.94485584748002E-7</v>
      </c>
      <c r="DD76" s="117">
        <v>3.04749657223167E-5</v>
      </c>
      <c r="DE76" s="117">
        <v>-2.90318460176143E-6</v>
      </c>
      <c r="DF76" s="117">
        <v>-5.2405409733637099E-7</v>
      </c>
      <c r="DG76" s="117">
        <v>-3.7582700295047301E-6</v>
      </c>
      <c r="DH76" s="117">
        <v>2.9891866262044898E-7</v>
      </c>
      <c r="DI76" s="118">
        <v>-1.29043230037768E-3</v>
      </c>
      <c r="DJ76" s="117">
        <v>5.8039922769816597E-6</v>
      </c>
      <c r="DK76" s="117">
        <v>-4.9190782280359402E-5</v>
      </c>
      <c r="DL76" s="117">
        <v>-5.3524644171877897E-6</v>
      </c>
      <c r="DM76" s="117">
        <v>-8.0427929206837496E-6</v>
      </c>
      <c r="DN76" s="117">
        <v>2.1195369340761299E-5</v>
      </c>
      <c r="DO76" s="117">
        <v>3.36525577907538E-6</v>
      </c>
      <c r="DP76" s="117">
        <v>-2.0477306979817402E-6</v>
      </c>
      <c r="DQ76" s="117">
        <v>6.1323285498158205E-5</v>
      </c>
      <c r="DR76" s="117">
        <v>-2.1966248222481801E-6</v>
      </c>
      <c r="DS76" s="117">
        <v>2.11077580092185E-5</v>
      </c>
      <c r="DT76" s="117">
        <v>8.6779785745954406E-6</v>
      </c>
      <c r="DU76" s="117">
        <v>1.19584649116707E-5</v>
      </c>
      <c r="DV76" s="117">
        <v>-9.8175787744704304E-6</v>
      </c>
      <c r="DW76" s="120">
        <v>-1.05048210438499E-5</v>
      </c>
    </row>
    <row r="77" spans="2:127" s="12" customFormat="1" ht="15.75" x14ac:dyDescent="0.25">
      <c r="B77" s="16" t="s">
        <v>100</v>
      </c>
      <c r="C77" s="1">
        <f>INDEX(Input_Cases!$B:$C,MATCH('D2T Female Homo'!$B77,Input_Cases!$B:$B,0),2)</f>
        <v>0</v>
      </c>
      <c r="E77" s="50"/>
      <c r="F77" s="7"/>
      <c r="G77" s="205"/>
      <c r="H77" s="12" t="s">
        <v>109</v>
      </c>
      <c r="I77" s="22">
        <f t="shared" si="5"/>
        <v>0</v>
      </c>
      <c r="J77" s="23">
        <v>0.34825523916562401</v>
      </c>
      <c r="P77" s="7" t="str">
        <f t="shared" si="6"/>
        <v>X</v>
      </c>
      <c r="Q77" s="7" t="str">
        <f t="shared" si="3"/>
        <v>X</v>
      </c>
      <c r="R77" s="12" t="str">
        <v>SLD</v>
      </c>
      <c r="S77" s="128" t="s">
        <v>109</v>
      </c>
      <c r="T77" s="117">
        <v>-3.8699077377916798E-7</v>
      </c>
      <c r="U77" s="117">
        <v>7.5164474256771903E-6</v>
      </c>
      <c r="V77" s="117">
        <v>2.71373385067782E-6</v>
      </c>
      <c r="W77" s="117">
        <v>2.53231271256832E-6</v>
      </c>
      <c r="X77" s="117">
        <v>-8.4696501346548498E-7</v>
      </c>
      <c r="Y77" s="118">
        <v>-1.21687293507915E-4</v>
      </c>
      <c r="Z77" s="117">
        <v>2.46746726449994E-5</v>
      </c>
      <c r="AA77" s="117">
        <v>2.7053105788088502E-6</v>
      </c>
      <c r="AB77" s="117">
        <v>3.3825768538438699E-6</v>
      </c>
      <c r="AC77" s="117">
        <v>-4.13954106807351E-6</v>
      </c>
      <c r="AD77" s="117">
        <v>-5.5302884301134397E-6</v>
      </c>
      <c r="AE77" s="117">
        <v>4.1941027764921E-6</v>
      </c>
      <c r="AF77" s="117">
        <v>-3.14148190807345E-6</v>
      </c>
      <c r="AG77" s="118">
        <v>-1.33037340258143E-4</v>
      </c>
      <c r="AH77" s="117">
        <v>-4.6398228285796503E-6</v>
      </c>
      <c r="AI77" s="117">
        <v>1.90494465138573E-6</v>
      </c>
      <c r="AJ77" s="117">
        <v>8.59530637342622E-6</v>
      </c>
      <c r="AK77" s="117">
        <v>2.1456925128199802E-5</v>
      </c>
      <c r="AL77" s="117">
        <v>4.32877912912228E-5</v>
      </c>
      <c r="AM77" s="117">
        <v>1.8577031550252E-5</v>
      </c>
      <c r="AN77" s="117">
        <v>1.4688039844714E-5</v>
      </c>
      <c r="AO77" s="117">
        <v>-7.8254786356389207E-6</v>
      </c>
      <c r="AP77" s="117">
        <v>-8.3263130964641901E-5</v>
      </c>
      <c r="AQ77" s="117">
        <v>-6.7845265226517998E-6</v>
      </c>
      <c r="AR77" s="117">
        <v>0</v>
      </c>
      <c r="AS77" s="117">
        <v>1.91038734019084E-5</v>
      </c>
      <c r="AT77" s="118">
        <v>-3.8883394674760799E-4</v>
      </c>
      <c r="AU77" s="118">
        <v>0</v>
      </c>
      <c r="AV77" s="118">
        <v>6.0990058219873901E-4</v>
      </c>
      <c r="AW77" s="118">
        <v>0</v>
      </c>
      <c r="AX77" s="118">
        <v>1.12184075817248E-4</v>
      </c>
      <c r="AY77" s="117">
        <v>1.53663497485027E-5</v>
      </c>
      <c r="AZ77" s="118">
        <v>1.38194260698025E-4</v>
      </c>
      <c r="BA77" s="117">
        <v>7.7037010694312702E-6</v>
      </c>
      <c r="BB77" s="117">
        <v>1.9683720717312E-5</v>
      </c>
      <c r="BC77" s="117">
        <v>-1.58507807871576E-6</v>
      </c>
      <c r="BD77" s="118">
        <v>-3.0900009634161202E-3</v>
      </c>
      <c r="BE77" s="117">
        <v>6.8071353595411705E-5</v>
      </c>
      <c r="BF77" s="117">
        <v>1.3759770548219999E-5</v>
      </c>
      <c r="BG77" s="117">
        <v>0</v>
      </c>
      <c r="BH77" s="117">
        <v>-7.3035775690907199E-5</v>
      </c>
      <c r="BI77" s="117">
        <v>3.3499864660754098E-7</v>
      </c>
      <c r="BJ77" s="117">
        <v>6.4764231154789798E-6</v>
      </c>
      <c r="BK77" s="117">
        <v>3.54391797237282E-5</v>
      </c>
      <c r="BL77" s="117">
        <v>1.46231239429939E-6</v>
      </c>
      <c r="BM77" s="117">
        <v>-2.6261138121013401E-5</v>
      </c>
      <c r="BN77" s="117">
        <v>1.13162658253146E-5</v>
      </c>
      <c r="BO77" s="117">
        <v>-4.1754129316428204E-6</v>
      </c>
      <c r="BP77" s="117">
        <v>-1.4384481386663201E-5</v>
      </c>
      <c r="BQ77" s="117">
        <v>0</v>
      </c>
      <c r="BR77" s="118">
        <v>1.7179485460229601E-4</v>
      </c>
      <c r="BS77" s="117">
        <v>9.2580858593223196E-5</v>
      </c>
      <c r="BT77" s="117">
        <v>-2.3843829869351401E-5</v>
      </c>
      <c r="BU77" s="117">
        <v>0</v>
      </c>
      <c r="BV77" s="117">
        <v>5.6771481097361597E-5</v>
      </c>
      <c r="BW77" s="117">
        <v>4.4980794053230303E-6</v>
      </c>
      <c r="BX77" s="117">
        <v>4.9640353246067196E-6</v>
      </c>
      <c r="BY77" s="118">
        <v>2.98491085732927E-3</v>
      </c>
      <c r="BZ77" s="117">
        <v>1.22661752942482E-5</v>
      </c>
      <c r="CA77" s="117">
        <v>0</v>
      </c>
      <c r="CB77" s="117">
        <v>0</v>
      </c>
      <c r="CC77" s="117">
        <v>8.1968214104652395E-8</v>
      </c>
      <c r="CD77" s="117">
        <v>-1.2905402474784401E-7</v>
      </c>
      <c r="CE77" s="117">
        <v>3.5935022074583902E-8</v>
      </c>
      <c r="CF77" s="117">
        <v>-1.1391735732139E-6</v>
      </c>
      <c r="CG77" s="117">
        <v>-8.0837729529621502E-7</v>
      </c>
      <c r="CH77" s="117">
        <v>8.9168990421150305E-7</v>
      </c>
      <c r="CI77" s="117">
        <v>-4.2438261463878402E-7</v>
      </c>
      <c r="CJ77" s="117">
        <v>4.3124786519486298E-6</v>
      </c>
      <c r="CK77" s="117">
        <v>-1.06393322853898E-7</v>
      </c>
      <c r="CL77" s="117">
        <v>1.07286735340708E-6</v>
      </c>
      <c r="CM77" s="117">
        <v>1.7284085433470201E-6</v>
      </c>
      <c r="CN77" s="117">
        <v>1.67855452984802E-6</v>
      </c>
      <c r="CO77" s="117">
        <v>1.4051781684023299E-5</v>
      </c>
      <c r="CP77" s="117">
        <v>-1.44567718540944E-6</v>
      </c>
      <c r="CQ77" s="117">
        <v>-1.29986652264873E-6</v>
      </c>
      <c r="CR77" s="117">
        <v>-1.5195844813351999E-6</v>
      </c>
      <c r="CS77" s="117">
        <v>-8.8276008462282897E-6</v>
      </c>
      <c r="CT77" s="117">
        <v>-4.9403445450496504E-7</v>
      </c>
      <c r="CU77" s="117">
        <v>-1.2633854672777E-5</v>
      </c>
      <c r="CV77" s="117">
        <v>-2.9334402685450099E-6</v>
      </c>
      <c r="CW77" s="117">
        <v>4.0909176126250998E-5</v>
      </c>
      <c r="CX77" s="117">
        <v>-1.8369986717103599E-5</v>
      </c>
      <c r="CY77" s="117">
        <v>-4.4559753382958698E-6</v>
      </c>
      <c r="CZ77" s="117">
        <v>1.7927981533042401E-5</v>
      </c>
      <c r="DA77" s="117">
        <v>4.2471299463873998E-7</v>
      </c>
      <c r="DB77" s="117">
        <v>1.9528872081486299E-6</v>
      </c>
      <c r="DC77" s="117">
        <v>1.15549072444997E-5</v>
      </c>
      <c r="DD77" s="117">
        <v>-3.1399960420011602E-5</v>
      </c>
      <c r="DE77" s="117">
        <v>7.9983712176302692E-6</v>
      </c>
      <c r="DF77" s="117">
        <v>-3.0434242068719199E-6</v>
      </c>
      <c r="DG77" s="117">
        <v>4.5305619872590698E-6</v>
      </c>
      <c r="DH77" s="117">
        <v>5.7781449241546196E-6</v>
      </c>
      <c r="DI77" s="117">
        <v>4.4055493489941603E-5</v>
      </c>
      <c r="DJ77" s="117">
        <v>-2.07764224004157E-5</v>
      </c>
      <c r="DK77" s="118">
        <v>1.45356207161022E-4</v>
      </c>
      <c r="DL77" s="117">
        <v>-6.2515117540100503E-6</v>
      </c>
      <c r="DM77" s="117">
        <v>2.8476494065747901E-5</v>
      </c>
      <c r="DN77" s="117">
        <v>-9.4032479252957493E-6</v>
      </c>
      <c r="DO77" s="117">
        <v>-1.8762074037773699E-5</v>
      </c>
      <c r="DP77" s="117">
        <v>-4.2391770385020101E-5</v>
      </c>
      <c r="DQ77" s="117">
        <v>-5.2971036528816903E-5</v>
      </c>
      <c r="DR77" s="117">
        <v>-1.3504429999716601E-5</v>
      </c>
      <c r="DS77" s="117">
        <v>-1.47351429715289E-5</v>
      </c>
      <c r="DT77" s="118">
        <v>-3.49378847417093E-4</v>
      </c>
      <c r="DU77" s="117">
        <v>-5.3532072997753399E-5</v>
      </c>
      <c r="DV77" s="117">
        <v>-1.9708671583484301E-5</v>
      </c>
      <c r="DW77" s="119">
        <v>-1.2884124377044099E-4</v>
      </c>
    </row>
    <row r="78" spans="2:127" s="12" customFormat="1" x14ac:dyDescent="0.25">
      <c r="B78" s="96"/>
      <c r="C78" s="20"/>
      <c r="D78" s="20"/>
      <c r="E78" s="57"/>
      <c r="F78" s="7"/>
      <c r="G78" s="205"/>
      <c r="H78" s="7" t="s">
        <v>64</v>
      </c>
      <c r="I78" s="22">
        <f t="shared" si="5"/>
        <v>0</v>
      </c>
      <c r="J78" s="23">
        <v>0.45685406200770601</v>
      </c>
      <c r="P78" s="7" t="str">
        <f t="shared" si="6"/>
        <v>X</v>
      </c>
      <c r="Q78" s="7" t="str">
        <f t="shared" si="3"/>
        <v>X</v>
      </c>
      <c r="R78" s="12" t="str">
        <v>Str</v>
      </c>
      <c r="S78" s="128" t="s">
        <v>64</v>
      </c>
      <c r="T78" s="117">
        <v>-4.98521766479338E-6</v>
      </c>
      <c r="U78" s="117">
        <v>3.48769373665604E-6</v>
      </c>
      <c r="V78" s="117">
        <v>4.0246588068371096E-6</v>
      </c>
      <c r="W78" s="117">
        <v>-3.4290303240836699E-6</v>
      </c>
      <c r="X78" s="117">
        <v>-1.0774255972864401E-5</v>
      </c>
      <c r="Y78" s="118">
        <v>1.0856552303517E-4</v>
      </c>
      <c r="Z78" s="117">
        <v>-6.1143163433644202E-5</v>
      </c>
      <c r="AA78" s="117">
        <v>-7.2507033387246502E-6</v>
      </c>
      <c r="AB78" s="117">
        <v>-7.1322340651936498E-6</v>
      </c>
      <c r="AC78" s="117">
        <v>-1.3877769562449401E-5</v>
      </c>
      <c r="AD78" s="117">
        <v>-5.40402876956162E-6</v>
      </c>
      <c r="AE78" s="118">
        <v>2.60941528350169E-4</v>
      </c>
      <c r="AF78" s="117">
        <v>1.50543743317874E-6</v>
      </c>
      <c r="AG78" s="118">
        <v>-1.6879181888343001E-4</v>
      </c>
      <c r="AH78" s="117">
        <v>2.1971367711909799E-6</v>
      </c>
      <c r="AI78" s="117">
        <v>-8.8340461953670308E-6</v>
      </c>
      <c r="AJ78" s="117">
        <v>7.8079185525890307E-6</v>
      </c>
      <c r="AK78" s="117">
        <v>-1.2476029583622401E-5</v>
      </c>
      <c r="AL78" s="117">
        <v>2.18009519219686E-5</v>
      </c>
      <c r="AM78" s="117">
        <v>1.1487548548020601E-5</v>
      </c>
      <c r="AN78" s="117">
        <v>3.7872934087210101E-6</v>
      </c>
      <c r="AO78" s="117">
        <v>-8.7337836345257193E-6</v>
      </c>
      <c r="AP78" s="117">
        <v>5.90580405405869E-6</v>
      </c>
      <c r="AQ78" s="117">
        <v>-1.9112513964788202E-6</v>
      </c>
      <c r="AR78" s="117">
        <v>0</v>
      </c>
      <c r="AS78" s="118">
        <v>-1.29795017373331E-4</v>
      </c>
      <c r="AT78" s="117">
        <v>3.7732220061242297E-5</v>
      </c>
      <c r="AU78" s="117">
        <v>0</v>
      </c>
      <c r="AV78" s="118">
        <v>3.84420145107584E-4</v>
      </c>
      <c r="AW78" s="118">
        <v>0</v>
      </c>
      <c r="AX78" s="117">
        <v>-9.0990053968432596E-6</v>
      </c>
      <c r="AY78" s="117">
        <v>-8.0924989027790302E-6</v>
      </c>
      <c r="AZ78" s="117">
        <v>-4.1294765715143898E-7</v>
      </c>
      <c r="BA78" s="117">
        <v>-2.2252304318156899E-5</v>
      </c>
      <c r="BB78" s="117">
        <v>-5.2250184623567E-5</v>
      </c>
      <c r="BC78" s="117">
        <v>1.9750733954682399E-5</v>
      </c>
      <c r="BD78" s="118">
        <v>-2.3335754524849201E-4</v>
      </c>
      <c r="BE78" s="117">
        <v>5.0096957183722497E-5</v>
      </c>
      <c r="BF78" s="117">
        <v>-4.5395997928357299E-6</v>
      </c>
      <c r="BG78" s="117">
        <v>0</v>
      </c>
      <c r="BH78" s="118">
        <v>-1.08798794750162E-4</v>
      </c>
      <c r="BI78" s="117">
        <v>-7.6026997676262002E-6</v>
      </c>
      <c r="BJ78" s="117">
        <v>-4.7414907011851602E-5</v>
      </c>
      <c r="BK78" s="118">
        <v>-1.2354451647468299E-4</v>
      </c>
      <c r="BL78" s="117">
        <v>5.7556864427020704E-6</v>
      </c>
      <c r="BM78" s="117">
        <v>-9.0632721894372495E-5</v>
      </c>
      <c r="BN78" s="118">
        <v>3.2335682862933801E-4</v>
      </c>
      <c r="BO78" s="117">
        <v>-1.3705106394703599E-6</v>
      </c>
      <c r="BP78" s="117">
        <v>1.6202272511358401E-5</v>
      </c>
      <c r="BQ78" s="117">
        <v>0</v>
      </c>
      <c r="BR78" s="118">
        <v>-5.8032135693395696E-4</v>
      </c>
      <c r="BS78" s="118">
        <v>-2.9784550522303998E-4</v>
      </c>
      <c r="BT78" s="117">
        <v>2.7650646323926798E-6</v>
      </c>
      <c r="BU78" s="117">
        <v>0</v>
      </c>
      <c r="BV78" s="117">
        <v>4.0673115263604401E-5</v>
      </c>
      <c r="BW78" s="117">
        <v>-1.33723025080511E-5</v>
      </c>
      <c r="BX78" s="117">
        <v>-3.1270759545776999E-5</v>
      </c>
      <c r="BY78" s="117">
        <v>1.22661752942487E-5</v>
      </c>
      <c r="BZ78" s="118">
        <v>2.6963777898846701E-3</v>
      </c>
      <c r="CA78" s="118">
        <v>0</v>
      </c>
      <c r="CB78" s="118">
        <v>0</v>
      </c>
      <c r="CC78" s="117">
        <v>-2.3221977055980802E-8</v>
      </c>
      <c r="CD78" s="117">
        <v>1.27737851362878E-6</v>
      </c>
      <c r="CE78" s="117">
        <v>9.9175010865365092E-7</v>
      </c>
      <c r="CF78" s="117">
        <v>2.60673191856265E-6</v>
      </c>
      <c r="CG78" s="117">
        <v>-5.9706303970040195E-7</v>
      </c>
      <c r="CH78" s="117">
        <v>-8.6412460449336102E-7</v>
      </c>
      <c r="CI78" s="117">
        <v>7.65322366388969E-7</v>
      </c>
      <c r="CJ78" s="117">
        <v>-1.40688208943613E-6</v>
      </c>
      <c r="CK78" s="117">
        <v>6.6282729715602596E-7</v>
      </c>
      <c r="CL78" s="117">
        <v>3.0222388947902002E-10</v>
      </c>
      <c r="CM78" s="117">
        <v>2.2196425977503799E-6</v>
      </c>
      <c r="CN78" s="117">
        <v>8.0125913677684902E-7</v>
      </c>
      <c r="CO78" s="117">
        <v>2.6195387094322398E-6</v>
      </c>
      <c r="CP78" s="117">
        <v>-3.1284266987726499E-8</v>
      </c>
      <c r="CQ78" s="117">
        <v>8.2793280978371102E-6</v>
      </c>
      <c r="CR78" s="117">
        <v>4.1501645048195498E-6</v>
      </c>
      <c r="CS78" s="117">
        <v>-5.5752480658958099E-6</v>
      </c>
      <c r="CT78" s="117">
        <v>-6.7557278084185496E-8</v>
      </c>
      <c r="CU78" s="117">
        <v>2.4571269993743599E-5</v>
      </c>
      <c r="CV78" s="117">
        <v>-1.3055284819135499E-6</v>
      </c>
      <c r="CW78" s="117">
        <v>-7.59123762263254E-7</v>
      </c>
      <c r="CX78" s="117">
        <v>1.43719402957364E-6</v>
      </c>
      <c r="CY78" s="118">
        <v>1.8699614722737199E-4</v>
      </c>
      <c r="CZ78" s="117">
        <v>-8.62961405551111E-6</v>
      </c>
      <c r="DA78" s="117">
        <v>-4.15826727973808E-6</v>
      </c>
      <c r="DB78" s="117">
        <v>-7.9569832535787204E-6</v>
      </c>
      <c r="DC78" s="117">
        <v>2.51934214238576E-5</v>
      </c>
      <c r="DD78" s="117">
        <v>7.41321522483074E-5</v>
      </c>
      <c r="DE78" s="117">
        <v>1.3602215555969E-5</v>
      </c>
      <c r="DF78" s="118">
        <v>-8.1647485534036101E-4</v>
      </c>
      <c r="DG78" s="117">
        <v>1.15972542001873E-6</v>
      </c>
      <c r="DH78" s="117">
        <v>1.06201367435182E-6</v>
      </c>
      <c r="DI78" s="117">
        <v>-1.32237307114836E-5</v>
      </c>
      <c r="DJ78" s="117">
        <v>1.0018423947686E-5</v>
      </c>
      <c r="DK78" s="117">
        <v>4.6132789182545198E-5</v>
      </c>
      <c r="DL78" s="117">
        <v>-2.5259862223092601E-7</v>
      </c>
      <c r="DM78" s="117">
        <v>9.3007690339333295E-7</v>
      </c>
      <c r="DN78" s="118">
        <v>-1.93688448543156E-3</v>
      </c>
      <c r="DO78" s="117">
        <v>1.03007148218117E-5</v>
      </c>
      <c r="DP78" s="117">
        <v>1.8239918881803799E-5</v>
      </c>
      <c r="DQ78" s="117">
        <v>6.7062945652903005E-5</v>
      </c>
      <c r="DR78" s="117">
        <v>-2.7792870654217499E-5</v>
      </c>
      <c r="DS78" s="117">
        <v>4.4431178577594097E-6</v>
      </c>
      <c r="DT78" s="117">
        <v>5.5866642308943603E-6</v>
      </c>
      <c r="DU78" s="118">
        <v>-3.8561986061355798E-4</v>
      </c>
      <c r="DV78" s="117">
        <v>-1.7776029936456001E-5</v>
      </c>
      <c r="DW78" s="120">
        <v>1.5209017733629199E-5</v>
      </c>
    </row>
    <row r="79" spans="2:127" s="12" customFormat="1" x14ac:dyDescent="0.25">
      <c r="B79" s="125"/>
      <c r="G79" s="205"/>
      <c r="I79" s="22">
        <v>0</v>
      </c>
      <c r="J79" s="23"/>
      <c r="P79" s="7" t="str">
        <f t="shared" si="6"/>
        <v>X</v>
      </c>
      <c r="Q79" s="7" t="str">
        <f t="shared" si="3"/>
        <v>X</v>
      </c>
      <c r="R79" s="12">
        <v>0</v>
      </c>
      <c r="S79" s="128"/>
      <c r="T79" s="117">
        <v>0</v>
      </c>
      <c r="U79" s="117">
        <v>0</v>
      </c>
      <c r="V79" s="117">
        <v>0</v>
      </c>
      <c r="W79" s="117">
        <v>0</v>
      </c>
      <c r="X79" s="117">
        <v>0</v>
      </c>
      <c r="Y79" s="118">
        <v>0</v>
      </c>
      <c r="Z79" s="117">
        <v>0</v>
      </c>
      <c r="AA79" s="117">
        <v>0</v>
      </c>
      <c r="AB79" s="117">
        <v>0</v>
      </c>
      <c r="AC79" s="117">
        <v>0</v>
      </c>
      <c r="AD79" s="117">
        <v>0</v>
      </c>
      <c r="AE79" s="118">
        <v>0</v>
      </c>
      <c r="AF79" s="117">
        <v>0</v>
      </c>
      <c r="AG79" s="118">
        <v>0</v>
      </c>
      <c r="AH79" s="117">
        <v>0</v>
      </c>
      <c r="AI79" s="117">
        <v>0</v>
      </c>
      <c r="AJ79" s="117">
        <v>0</v>
      </c>
      <c r="AK79" s="117">
        <v>0</v>
      </c>
      <c r="AL79" s="117">
        <v>0</v>
      </c>
      <c r="AM79" s="117">
        <v>0</v>
      </c>
      <c r="AN79" s="117">
        <v>0</v>
      </c>
      <c r="AO79" s="117">
        <v>0</v>
      </c>
      <c r="AP79" s="117">
        <v>0</v>
      </c>
      <c r="AQ79" s="117">
        <v>0</v>
      </c>
      <c r="AR79" s="117">
        <v>0</v>
      </c>
      <c r="AS79" s="118">
        <v>0</v>
      </c>
      <c r="AT79" s="117">
        <v>0</v>
      </c>
      <c r="AU79" s="117">
        <v>0</v>
      </c>
      <c r="AV79" s="118">
        <v>0</v>
      </c>
      <c r="AW79" s="118">
        <v>0</v>
      </c>
      <c r="AX79" s="117">
        <v>0</v>
      </c>
      <c r="AY79" s="117">
        <v>0</v>
      </c>
      <c r="AZ79" s="117">
        <v>0</v>
      </c>
      <c r="BA79" s="117">
        <v>0</v>
      </c>
      <c r="BB79" s="117">
        <v>0</v>
      </c>
      <c r="BC79" s="117">
        <v>0</v>
      </c>
      <c r="BD79" s="118">
        <v>0</v>
      </c>
      <c r="BE79" s="117">
        <v>0</v>
      </c>
      <c r="BF79" s="117">
        <v>0</v>
      </c>
      <c r="BG79" s="117">
        <v>0</v>
      </c>
      <c r="BH79" s="118">
        <v>0</v>
      </c>
      <c r="BI79" s="117">
        <v>0</v>
      </c>
      <c r="BJ79" s="117">
        <v>0</v>
      </c>
      <c r="BK79" s="118">
        <v>0</v>
      </c>
      <c r="BL79" s="117">
        <v>0</v>
      </c>
      <c r="BM79" s="117">
        <v>0</v>
      </c>
      <c r="BN79" s="118">
        <v>0</v>
      </c>
      <c r="BO79" s="117">
        <v>0</v>
      </c>
      <c r="BP79" s="117">
        <v>0</v>
      </c>
      <c r="BQ79" s="117">
        <v>0</v>
      </c>
      <c r="BR79" s="118">
        <v>0</v>
      </c>
      <c r="BS79" s="118">
        <v>0</v>
      </c>
      <c r="BT79" s="117">
        <v>0</v>
      </c>
      <c r="BU79" s="117">
        <v>0</v>
      </c>
      <c r="BV79" s="117">
        <v>0</v>
      </c>
      <c r="BW79" s="117">
        <v>0</v>
      </c>
      <c r="BX79" s="117">
        <v>0</v>
      </c>
      <c r="BY79" s="117">
        <v>0</v>
      </c>
      <c r="BZ79" s="118">
        <v>0</v>
      </c>
      <c r="CA79" s="118">
        <v>0</v>
      </c>
      <c r="CB79" s="118">
        <v>0</v>
      </c>
      <c r="CC79" s="117">
        <v>0</v>
      </c>
      <c r="CD79" s="117">
        <v>0</v>
      </c>
      <c r="CE79" s="117">
        <v>0</v>
      </c>
      <c r="CF79" s="117">
        <v>0</v>
      </c>
      <c r="CG79" s="117">
        <v>0</v>
      </c>
      <c r="CH79" s="117">
        <v>0</v>
      </c>
      <c r="CI79" s="117">
        <v>0</v>
      </c>
      <c r="CJ79" s="117">
        <v>0</v>
      </c>
      <c r="CK79" s="117">
        <v>0</v>
      </c>
      <c r="CL79" s="117">
        <v>0</v>
      </c>
      <c r="CM79" s="117">
        <v>0</v>
      </c>
      <c r="CN79" s="117">
        <v>0</v>
      </c>
      <c r="CO79" s="117">
        <v>0</v>
      </c>
      <c r="CP79" s="117">
        <v>0</v>
      </c>
      <c r="CQ79" s="117">
        <v>0</v>
      </c>
      <c r="CR79" s="117">
        <v>0</v>
      </c>
      <c r="CS79" s="117">
        <v>0</v>
      </c>
      <c r="CT79" s="117">
        <v>0</v>
      </c>
      <c r="CU79" s="117">
        <v>0</v>
      </c>
      <c r="CV79" s="117">
        <v>0</v>
      </c>
      <c r="CW79" s="117">
        <v>0</v>
      </c>
      <c r="CX79" s="117">
        <v>0</v>
      </c>
      <c r="CY79" s="118">
        <v>0</v>
      </c>
      <c r="CZ79" s="117">
        <v>0</v>
      </c>
      <c r="DA79" s="117">
        <v>0</v>
      </c>
      <c r="DB79" s="117">
        <v>0</v>
      </c>
      <c r="DC79" s="117">
        <v>0</v>
      </c>
      <c r="DD79" s="117">
        <v>0</v>
      </c>
      <c r="DE79" s="117">
        <v>0</v>
      </c>
      <c r="DF79" s="118">
        <v>0</v>
      </c>
      <c r="DG79" s="117">
        <v>0</v>
      </c>
      <c r="DH79" s="117">
        <v>0</v>
      </c>
      <c r="DI79" s="117">
        <v>0</v>
      </c>
      <c r="DJ79" s="117">
        <v>0</v>
      </c>
      <c r="DK79" s="117">
        <v>0</v>
      </c>
      <c r="DL79" s="117">
        <v>0</v>
      </c>
      <c r="DM79" s="117">
        <v>0</v>
      </c>
      <c r="DN79" s="118">
        <v>0</v>
      </c>
      <c r="DO79" s="117">
        <v>0</v>
      </c>
      <c r="DP79" s="117">
        <v>0</v>
      </c>
      <c r="DQ79" s="117">
        <v>0</v>
      </c>
      <c r="DR79" s="117">
        <v>0</v>
      </c>
      <c r="DS79" s="117">
        <v>0</v>
      </c>
      <c r="DT79" s="117">
        <v>0</v>
      </c>
      <c r="DU79" s="118">
        <v>0</v>
      </c>
      <c r="DV79" s="117">
        <v>0</v>
      </c>
      <c r="DW79" s="120">
        <v>0</v>
      </c>
    </row>
    <row r="80" spans="2:127" s="12" customFormat="1" x14ac:dyDescent="0.25">
      <c r="E80" s="7"/>
      <c r="F80" s="7"/>
      <c r="G80" s="206"/>
      <c r="I80" s="22">
        <v>0</v>
      </c>
      <c r="J80" s="23"/>
      <c r="K80" s="12" t="s">
        <v>220</v>
      </c>
      <c r="L80" s="12" t="s">
        <v>221</v>
      </c>
      <c r="M80" s="7" t="s">
        <v>222</v>
      </c>
      <c r="N80" s="12" t="s">
        <v>223</v>
      </c>
      <c r="P80" s="7" t="str">
        <f t="shared" si="6"/>
        <v>X</v>
      </c>
      <c r="Q80" s="7" t="str">
        <f t="shared" si="3"/>
        <v>X</v>
      </c>
      <c r="R80" s="12">
        <v>0</v>
      </c>
      <c r="S80" s="128"/>
      <c r="T80" s="117">
        <v>0</v>
      </c>
      <c r="U80" s="117">
        <v>0</v>
      </c>
      <c r="V80" s="117">
        <v>0</v>
      </c>
      <c r="W80" s="117">
        <v>0</v>
      </c>
      <c r="X80" s="117">
        <v>0</v>
      </c>
      <c r="Y80" s="118">
        <v>0</v>
      </c>
      <c r="Z80" s="117">
        <v>0</v>
      </c>
      <c r="AA80" s="117">
        <v>0</v>
      </c>
      <c r="AB80" s="117">
        <v>0</v>
      </c>
      <c r="AC80" s="117">
        <v>0</v>
      </c>
      <c r="AD80" s="117">
        <v>0</v>
      </c>
      <c r="AE80" s="118">
        <v>0</v>
      </c>
      <c r="AF80" s="117">
        <v>0</v>
      </c>
      <c r="AG80" s="118">
        <v>0</v>
      </c>
      <c r="AH80" s="117">
        <v>0</v>
      </c>
      <c r="AI80" s="117">
        <v>0</v>
      </c>
      <c r="AJ80" s="117">
        <v>0</v>
      </c>
      <c r="AK80" s="117">
        <v>0</v>
      </c>
      <c r="AL80" s="117">
        <v>0</v>
      </c>
      <c r="AM80" s="117">
        <v>0</v>
      </c>
      <c r="AN80" s="117">
        <v>0</v>
      </c>
      <c r="AO80" s="117">
        <v>0</v>
      </c>
      <c r="AP80" s="117">
        <v>0</v>
      </c>
      <c r="AQ80" s="117">
        <v>0</v>
      </c>
      <c r="AR80" s="117">
        <v>0</v>
      </c>
      <c r="AS80" s="118">
        <v>0</v>
      </c>
      <c r="AT80" s="117">
        <v>0</v>
      </c>
      <c r="AU80" s="117">
        <v>0</v>
      </c>
      <c r="AV80" s="118">
        <v>0</v>
      </c>
      <c r="AW80" s="118">
        <v>0</v>
      </c>
      <c r="AX80" s="117">
        <v>0</v>
      </c>
      <c r="AY80" s="117">
        <v>0</v>
      </c>
      <c r="AZ80" s="117">
        <v>0</v>
      </c>
      <c r="BA80" s="117">
        <v>0</v>
      </c>
      <c r="BB80" s="117">
        <v>0</v>
      </c>
      <c r="BC80" s="117">
        <v>0</v>
      </c>
      <c r="BD80" s="118">
        <v>0</v>
      </c>
      <c r="BE80" s="117">
        <v>0</v>
      </c>
      <c r="BF80" s="117">
        <v>0</v>
      </c>
      <c r="BG80" s="117">
        <v>0</v>
      </c>
      <c r="BH80" s="118">
        <v>0</v>
      </c>
      <c r="BI80" s="117">
        <v>0</v>
      </c>
      <c r="BJ80" s="117">
        <v>0</v>
      </c>
      <c r="BK80" s="118">
        <v>0</v>
      </c>
      <c r="BL80" s="117">
        <v>0</v>
      </c>
      <c r="BM80" s="117">
        <v>0</v>
      </c>
      <c r="BN80" s="118">
        <v>0</v>
      </c>
      <c r="BO80" s="117">
        <v>0</v>
      </c>
      <c r="BP80" s="117">
        <v>0</v>
      </c>
      <c r="BQ80" s="117">
        <v>0</v>
      </c>
      <c r="BR80" s="118">
        <v>0</v>
      </c>
      <c r="BS80" s="118">
        <v>0</v>
      </c>
      <c r="BT80" s="117">
        <v>0</v>
      </c>
      <c r="BU80" s="117">
        <v>0</v>
      </c>
      <c r="BV80" s="117">
        <v>0</v>
      </c>
      <c r="BW80" s="117">
        <v>0</v>
      </c>
      <c r="BX80" s="117">
        <v>0</v>
      </c>
      <c r="BY80" s="117">
        <v>0</v>
      </c>
      <c r="BZ80" s="118">
        <v>0</v>
      </c>
      <c r="CA80" s="118">
        <v>0</v>
      </c>
      <c r="CB80" s="118">
        <v>0</v>
      </c>
      <c r="CC80" s="117">
        <v>0</v>
      </c>
      <c r="CD80" s="117">
        <v>0</v>
      </c>
      <c r="CE80" s="117">
        <v>0</v>
      </c>
      <c r="CF80" s="117">
        <v>0</v>
      </c>
      <c r="CG80" s="117">
        <v>0</v>
      </c>
      <c r="CH80" s="117">
        <v>0</v>
      </c>
      <c r="CI80" s="117">
        <v>0</v>
      </c>
      <c r="CJ80" s="117">
        <v>0</v>
      </c>
      <c r="CK80" s="117">
        <v>0</v>
      </c>
      <c r="CL80" s="117">
        <v>0</v>
      </c>
      <c r="CM80" s="117">
        <v>0</v>
      </c>
      <c r="CN80" s="117">
        <v>0</v>
      </c>
      <c r="CO80" s="117">
        <v>0</v>
      </c>
      <c r="CP80" s="117">
        <v>0</v>
      </c>
      <c r="CQ80" s="117">
        <v>0</v>
      </c>
      <c r="CR80" s="117">
        <v>0</v>
      </c>
      <c r="CS80" s="117">
        <v>0</v>
      </c>
      <c r="CT80" s="117">
        <v>0</v>
      </c>
      <c r="CU80" s="117">
        <v>0</v>
      </c>
      <c r="CV80" s="117">
        <v>0</v>
      </c>
      <c r="CW80" s="117">
        <v>0</v>
      </c>
      <c r="CX80" s="117">
        <v>0</v>
      </c>
      <c r="CY80" s="118">
        <v>0</v>
      </c>
      <c r="CZ80" s="117">
        <v>0</v>
      </c>
      <c r="DA80" s="117">
        <v>0</v>
      </c>
      <c r="DB80" s="117">
        <v>0</v>
      </c>
      <c r="DC80" s="117">
        <v>0</v>
      </c>
      <c r="DD80" s="117">
        <v>0</v>
      </c>
      <c r="DE80" s="117">
        <v>0</v>
      </c>
      <c r="DF80" s="118">
        <v>0</v>
      </c>
      <c r="DG80" s="117">
        <v>0</v>
      </c>
      <c r="DH80" s="117">
        <v>0</v>
      </c>
      <c r="DI80" s="117">
        <v>0</v>
      </c>
      <c r="DJ80" s="117">
        <v>0</v>
      </c>
      <c r="DK80" s="117">
        <v>0</v>
      </c>
      <c r="DL80" s="117">
        <v>0</v>
      </c>
      <c r="DM80" s="117">
        <v>0</v>
      </c>
      <c r="DN80" s="118">
        <v>0</v>
      </c>
      <c r="DO80" s="117">
        <v>0</v>
      </c>
      <c r="DP80" s="117">
        <v>0</v>
      </c>
      <c r="DQ80" s="117">
        <v>0</v>
      </c>
      <c r="DR80" s="117">
        <v>0</v>
      </c>
      <c r="DS80" s="117">
        <v>0</v>
      </c>
      <c r="DT80" s="117">
        <v>0</v>
      </c>
      <c r="DU80" s="118">
        <v>0</v>
      </c>
      <c r="DV80" s="117">
        <v>0</v>
      </c>
      <c r="DW80" s="120">
        <v>0</v>
      </c>
    </row>
    <row r="81" spans="6:127" s="12" customFormat="1" x14ac:dyDescent="0.25">
      <c r="F81" s="94"/>
      <c r="G81" s="204" t="s">
        <v>298</v>
      </c>
      <c r="H81" s="7" t="s">
        <v>190</v>
      </c>
      <c r="I81" s="22" t="e" cm="1">
        <f t="array" aca="1" ref="I81" ca="1">INDIRECT("I"&amp;M81)*INDIRECT("I"&amp;N81)</f>
        <v>#VALUE!</v>
      </c>
      <c r="J81" s="23">
        <v>-4.0845114073615802E-4</v>
      </c>
      <c r="K81" s="12" t="str">
        <f>LEFT(H81,FIND("_",H81)-1)</f>
        <v>age</v>
      </c>
      <c r="L81" s="12" t="str">
        <f>MID(H81,FIND("_",H81)+1,100)</f>
        <v>DIBAge</v>
      </c>
      <c r="M81" s="7">
        <f>MATCH(K81,$H$1:$H$78,0)</f>
        <v>20</v>
      </c>
      <c r="N81" s="7">
        <f>MATCH(L81,$H$1:$H$78,0)</f>
        <v>43</v>
      </c>
      <c r="P81" s="7" t="str">
        <f t="shared" si="6"/>
        <v>X</v>
      </c>
      <c r="Q81" s="7" t="str">
        <f t="shared" si="3"/>
        <v>X</v>
      </c>
      <c r="R81" s="12" t="str">
        <v>age_DIBAge</v>
      </c>
      <c r="S81" s="128" t="s">
        <v>190</v>
      </c>
      <c r="T81" s="117">
        <v>-3.2093381154588199E-8</v>
      </c>
      <c r="U81" s="117">
        <v>1.5182017072800102E-8</v>
      </c>
      <c r="V81" s="117">
        <v>-1.4241665225088699E-8</v>
      </c>
      <c r="W81" s="117">
        <v>-6.3469976523823097E-9</v>
      </c>
      <c r="X81" s="117">
        <v>-7.6351992650459108E-9</v>
      </c>
      <c r="Y81" s="117">
        <v>-1.3609755983608099E-7</v>
      </c>
      <c r="Z81" s="117">
        <v>-3.4760453349133501E-7</v>
      </c>
      <c r="AA81" s="117">
        <v>-2.48206098393283E-9</v>
      </c>
      <c r="AB81" s="117">
        <v>2.2668272220199601E-8</v>
      </c>
      <c r="AC81" s="117">
        <v>9.1397125611416692E-9</v>
      </c>
      <c r="AD81" s="117">
        <v>4.0982681747874398E-8</v>
      </c>
      <c r="AE81" s="117">
        <v>4.3670425875969096E-9</v>
      </c>
      <c r="AF81" s="117">
        <v>-4.3437206703216697E-9</v>
      </c>
      <c r="AG81" s="117">
        <v>4.2502950442837801E-7</v>
      </c>
      <c r="AH81" s="117">
        <v>-2.39751760323409E-8</v>
      </c>
      <c r="AI81" s="117">
        <v>-1.5696697598768799E-8</v>
      </c>
      <c r="AJ81" s="117">
        <v>-1.7275972598248399E-8</v>
      </c>
      <c r="AK81" s="117">
        <v>-1.3152226884746901E-8</v>
      </c>
      <c r="AL81" s="117">
        <v>3.7830446196516102E-8</v>
      </c>
      <c r="AM81" s="117">
        <v>-5.1205053778268101E-8</v>
      </c>
      <c r="AN81" s="117">
        <v>-1.9954762061327699E-8</v>
      </c>
      <c r="AO81" s="117">
        <v>2.3790044924204499E-8</v>
      </c>
      <c r="AP81" s="117">
        <v>9.7007434617362899E-7</v>
      </c>
      <c r="AQ81" s="117">
        <v>-4.4654946545940299E-7</v>
      </c>
      <c r="AR81" s="117">
        <v>0</v>
      </c>
      <c r="AS81" s="117">
        <v>-4.92864469789414E-7</v>
      </c>
      <c r="AT81" s="117">
        <v>-3.9877481195769399E-7</v>
      </c>
      <c r="AU81" s="117">
        <v>0</v>
      </c>
      <c r="AV81" s="117">
        <v>7.5692449664654102E-7</v>
      </c>
      <c r="AW81" s="117">
        <v>0</v>
      </c>
      <c r="AX81" s="117">
        <v>-2.6845750656311298E-9</v>
      </c>
      <c r="AY81" s="117">
        <v>-2.0339522653982598E-9</v>
      </c>
      <c r="AZ81" s="117">
        <v>7.0355532889968798E-7</v>
      </c>
      <c r="BA81" s="117">
        <v>-4.5595714289256803E-9</v>
      </c>
      <c r="BB81" s="117">
        <v>-3.5807833418527298E-7</v>
      </c>
      <c r="BC81" s="117">
        <v>2.15515586405119E-8</v>
      </c>
      <c r="BD81" s="117">
        <v>-4.6633421377265202E-7</v>
      </c>
      <c r="BE81" s="117">
        <v>-7.44538156548029E-8</v>
      </c>
      <c r="BF81" s="117">
        <v>1.7415481730817101E-8</v>
      </c>
      <c r="BG81" s="117">
        <v>0</v>
      </c>
      <c r="BH81" s="117">
        <v>1.85549306417995E-7</v>
      </c>
      <c r="BI81" s="117">
        <v>-1.45399321144463E-8</v>
      </c>
      <c r="BJ81" s="117">
        <v>-7.3423871496530599E-8</v>
      </c>
      <c r="BK81" s="117">
        <v>7.1883864677360803E-9</v>
      </c>
      <c r="BL81" s="117">
        <v>7.7473007949366403E-9</v>
      </c>
      <c r="BM81" s="117">
        <v>5.8692579481421001E-7</v>
      </c>
      <c r="BN81" s="117">
        <v>9.5536693591108098E-8</v>
      </c>
      <c r="BO81" s="117">
        <v>-1.22471775767615E-8</v>
      </c>
      <c r="BP81" s="117">
        <v>3.1160288577977698E-8</v>
      </c>
      <c r="BQ81" s="117">
        <v>0</v>
      </c>
      <c r="BR81" s="117">
        <v>-4.0138310027494598E-7</v>
      </c>
      <c r="BS81" s="117">
        <v>6.5495613553314805E-7</v>
      </c>
      <c r="BT81" s="117">
        <v>3.0915648225207398E-9</v>
      </c>
      <c r="BU81" s="117">
        <v>0</v>
      </c>
      <c r="BV81" s="117">
        <v>7.2759743499237201E-9</v>
      </c>
      <c r="BW81" s="117">
        <v>-4.0436525769809704E-9</v>
      </c>
      <c r="BX81" s="117">
        <v>1.0540062338621E-8</v>
      </c>
      <c r="BY81" s="117">
        <v>8.1968214104659396E-8</v>
      </c>
      <c r="BZ81" s="117">
        <v>-2.32219770559564E-8</v>
      </c>
      <c r="CA81" s="117">
        <v>0</v>
      </c>
      <c r="CB81" s="117">
        <v>0</v>
      </c>
      <c r="CC81" s="117">
        <v>5.6791107172113998E-9</v>
      </c>
      <c r="CD81" s="117">
        <v>6.5749755259951398E-9</v>
      </c>
      <c r="CE81" s="117">
        <v>-7.6386900789111894E-9</v>
      </c>
      <c r="CF81" s="117">
        <v>-8.4953865040585105E-9</v>
      </c>
      <c r="CG81" s="117">
        <v>9.5918780209461404E-10</v>
      </c>
      <c r="CH81" s="117">
        <v>-2.27349759763094E-9</v>
      </c>
      <c r="CI81" s="117">
        <v>4.4475841326172603E-9</v>
      </c>
      <c r="CJ81" s="117">
        <v>5.1347375809006197E-9</v>
      </c>
      <c r="CK81" s="117">
        <v>4.0396285088746198E-9</v>
      </c>
      <c r="CL81" s="117">
        <v>-1.27991474894654E-8</v>
      </c>
      <c r="CM81" s="117">
        <v>-5.2985483730946701E-9</v>
      </c>
      <c r="CN81" s="117">
        <v>6.7101158799426702E-10</v>
      </c>
      <c r="CO81" s="117">
        <v>4.1018066405283904E-9</v>
      </c>
      <c r="CP81" s="117">
        <v>-8.8215096639550692E-9</v>
      </c>
      <c r="CQ81" s="117">
        <v>5.0478036490568803E-9</v>
      </c>
      <c r="CR81" s="117">
        <v>6.3269293983178199E-9</v>
      </c>
      <c r="CS81" s="117">
        <v>-8.3808595000278998E-9</v>
      </c>
      <c r="CT81" s="117">
        <v>8.8580391033942793E-9</v>
      </c>
      <c r="CU81" s="117">
        <v>6.0817888697962601E-9</v>
      </c>
      <c r="CV81" s="117">
        <v>-3.5462546279717498E-9</v>
      </c>
      <c r="CW81" s="117">
        <v>1.4527637635618299E-8</v>
      </c>
      <c r="CX81" s="117">
        <v>-2.8317401022426799E-8</v>
      </c>
      <c r="CY81" s="117">
        <v>-1.0951842990101699E-8</v>
      </c>
      <c r="CZ81" s="117">
        <v>-2.1288404517416102E-9</v>
      </c>
      <c r="DA81" s="117">
        <v>-2.73508454891681E-8</v>
      </c>
      <c r="DB81" s="117">
        <v>3.5159093805680099E-9</v>
      </c>
      <c r="DC81" s="117">
        <v>2.9541097127442199E-8</v>
      </c>
      <c r="DD81" s="117">
        <v>-2.0064565067597602E-8</v>
      </c>
      <c r="DE81" s="117">
        <v>3.1000861285788903E-8</v>
      </c>
      <c r="DF81" s="117">
        <v>5.3742786687954897E-8</v>
      </c>
      <c r="DG81" s="117">
        <v>8.0225701831441506E-9</v>
      </c>
      <c r="DH81" s="117">
        <v>-1.00527904885263E-8</v>
      </c>
      <c r="DI81" s="117">
        <v>-1.08591600402158E-7</v>
      </c>
      <c r="DJ81" s="117">
        <v>-8.0798431634547598E-10</v>
      </c>
      <c r="DK81" s="117">
        <v>8.9939434151858298E-8</v>
      </c>
      <c r="DL81" s="117">
        <v>2.0272141695227199E-8</v>
      </c>
      <c r="DM81" s="117">
        <v>1.7423901698285501E-8</v>
      </c>
      <c r="DN81" s="117">
        <v>-1.37110972266814E-8</v>
      </c>
      <c r="DO81" s="117">
        <v>3.2309716136168299E-9</v>
      </c>
      <c r="DP81" s="117">
        <v>-1.5394875300495E-8</v>
      </c>
      <c r="DQ81" s="117">
        <v>1.6953296707525901E-8</v>
      </c>
      <c r="DR81" s="117">
        <v>2.3163382101322398E-8</v>
      </c>
      <c r="DS81" s="117">
        <v>5.8369322997884699E-8</v>
      </c>
      <c r="DT81" s="117">
        <v>2.9349591882440599E-8</v>
      </c>
      <c r="DU81" s="117">
        <v>-1.36019315619588E-8</v>
      </c>
      <c r="DV81" s="117">
        <v>-1.6849161467825799E-8</v>
      </c>
      <c r="DW81" s="120">
        <v>6.6052350001103102E-9</v>
      </c>
    </row>
    <row r="82" spans="6:127" s="12" customFormat="1" x14ac:dyDescent="0.25">
      <c r="F82" s="7"/>
      <c r="G82" s="205"/>
      <c r="H82" s="7" t="s">
        <v>13</v>
      </c>
      <c r="I82" s="22" cm="1">
        <f t="array" aca="1" ref="I82" ca="1">INDIRECT("I"&amp;M82)*INDIRECT("I"&amp;N82)</f>
        <v>0</v>
      </c>
      <c r="J82" s="23">
        <v>-1.31494619049613E-2</v>
      </c>
      <c r="K82" s="12" t="str">
        <f t="shared" ref="K82:K127" si="7">LEFT(H82,FIND("_",H82)-1)</f>
        <v>age</v>
      </c>
      <c r="L82" s="12" t="str">
        <f t="shared" ref="L82:L127" si="8">MID(H82,FIND("_",H82)+1,100)</f>
        <v>AF</v>
      </c>
      <c r="M82" s="7">
        <f t="shared" ref="M82:M127" si="9">MATCH(K82,$H$1:$H$78,0)</f>
        <v>20</v>
      </c>
      <c r="N82" s="7">
        <f t="shared" ref="N82:N127" si="10">MATCH(L82,$H$1:$H$78,0)</f>
        <v>45</v>
      </c>
      <c r="P82" s="7" t="str">
        <f t="shared" si="6"/>
        <v>X</v>
      </c>
      <c r="Q82" s="7" t="str">
        <f t="shared" si="3"/>
        <v>X</v>
      </c>
      <c r="R82" s="12" t="str">
        <v>age_AF</v>
      </c>
      <c r="S82" s="128" t="s">
        <v>13</v>
      </c>
      <c r="T82" s="117">
        <v>-3.3282130989850001E-7</v>
      </c>
      <c r="U82" s="117">
        <v>-6.9743124175155499E-8</v>
      </c>
      <c r="V82" s="117">
        <v>-6.4072723512845106E-8</v>
      </c>
      <c r="W82" s="117">
        <v>9.8696032566072194E-8</v>
      </c>
      <c r="X82" s="117">
        <v>1.5516664900515401E-7</v>
      </c>
      <c r="Y82" s="117">
        <v>-8.0203047871519592E-6</v>
      </c>
      <c r="Z82" s="117">
        <v>-9.3101473774519008E-6</v>
      </c>
      <c r="AA82" s="117">
        <v>2.2183367438765901E-7</v>
      </c>
      <c r="AB82" s="117">
        <v>1.5126555858649301E-7</v>
      </c>
      <c r="AC82" s="117">
        <v>4.06218844100669E-7</v>
      </c>
      <c r="AD82" s="117">
        <v>4.5693868726679401E-7</v>
      </c>
      <c r="AE82" s="117">
        <v>1.43365451346041E-7</v>
      </c>
      <c r="AF82" s="117">
        <v>-2.0262934010471701E-7</v>
      </c>
      <c r="AG82" s="117">
        <v>-3.1346344303349001E-6</v>
      </c>
      <c r="AH82" s="117">
        <v>-3.7849020437698E-7</v>
      </c>
      <c r="AI82" s="117">
        <v>-2.9476050811243401E-7</v>
      </c>
      <c r="AJ82" s="117">
        <v>-1.1263583108546999E-8</v>
      </c>
      <c r="AK82" s="117">
        <v>1.7259936900168899E-7</v>
      </c>
      <c r="AL82" s="117">
        <v>4.3891657086677698E-7</v>
      </c>
      <c r="AM82" s="117">
        <v>3.5036130476229798E-7</v>
      </c>
      <c r="AN82" s="117">
        <v>-2.5742466121424301E-7</v>
      </c>
      <c r="AO82" s="117">
        <v>1.03047881449009E-7</v>
      </c>
      <c r="AP82" s="117">
        <v>-6.9174343766961698E-6</v>
      </c>
      <c r="AQ82" s="117">
        <v>-4.7945230204850101E-7</v>
      </c>
      <c r="AR82" s="117">
        <v>0</v>
      </c>
      <c r="AS82" s="118">
        <v>-2.06580043610651E-4</v>
      </c>
      <c r="AT82" s="117">
        <v>-1.20140740847298E-5</v>
      </c>
      <c r="AU82" s="117">
        <v>0</v>
      </c>
      <c r="AV82" s="117">
        <v>-1.3384556572068001E-6</v>
      </c>
      <c r="AW82" s="117">
        <v>0</v>
      </c>
      <c r="AX82" s="117">
        <v>6.4460204726019595E-8</v>
      </c>
      <c r="AY82" s="117">
        <v>-7.8518135836555694E-8</v>
      </c>
      <c r="AZ82" s="117">
        <v>4.6141649749266202E-6</v>
      </c>
      <c r="BA82" s="117">
        <v>-1.64981598898427E-7</v>
      </c>
      <c r="BB82" s="117">
        <v>-9.7298330788746199E-7</v>
      </c>
      <c r="BC82" s="117">
        <v>3.0485897878191802E-7</v>
      </c>
      <c r="BD82" s="117">
        <v>-1.5943076842077601E-6</v>
      </c>
      <c r="BE82" s="117">
        <v>5.9041804315824402E-6</v>
      </c>
      <c r="BF82" s="117">
        <v>-2.8057204957815102E-7</v>
      </c>
      <c r="BG82" s="117">
        <v>0</v>
      </c>
      <c r="BH82" s="117">
        <v>3.79723208622519E-6</v>
      </c>
      <c r="BI82" s="117">
        <v>-3.0304440574373802E-8</v>
      </c>
      <c r="BJ82" s="117">
        <v>-5.03893147859241E-7</v>
      </c>
      <c r="BK82" s="117">
        <v>3.1506960977673301E-7</v>
      </c>
      <c r="BL82" s="117">
        <v>-1.63310497628091E-7</v>
      </c>
      <c r="BM82" s="117">
        <v>4.8412275225598398E-5</v>
      </c>
      <c r="BN82" s="117">
        <v>7.4209085508290698E-7</v>
      </c>
      <c r="BO82" s="117">
        <v>-5.93794767014452E-8</v>
      </c>
      <c r="BP82" s="117">
        <v>-1.34815409058301E-6</v>
      </c>
      <c r="BQ82" s="117">
        <v>0</v>
      </c>
      <c r="BR82" s="117">
        <v>-1.4084935200996301E-5</v>
      </c>
      <c r="BS82" s="117">
        <v>1.7362969544686398E-5</v>
      </c>
      <c r="BT82" s="117">
        <v>8.0981968433664901E-8</v>
      </c>
      <c r="BU82" s="117">
        <v>0</v>
      </c>
      <c r="BV82" s="117">
        <v>1.82673674837661E-6</v>
      </c>
      <c r="BW82" s="117">
        <v>1.2996463553883301E-7</v>
      </c>
      <c r="BX82" s="117">
        <v>-8.4469625232587496E-8</v>
      </c>
      <c r="BY82" s="117">
        <v>-1.2905402474760901E-7</v>
      </c>
      <c r="BZ82" s="117">
        <v>1.27737851362794E-6</v>
      </c>
      <c r="CA82" s="117">
        <v>0</v>
      </c>
      <c r="CB82" s="117">
        <v>0</v>
      </c>
      <c r="CC82" s="117">
        <v>6.5749755259977297E-9</v>
      </c>
      <c r="CD82" s="117">
        <v>2.6167662324380702E-6</v>
      </c>
      <c r="CE82" s="117">
        <v>-6.3387711086290905E-7</v>
      </c>
      <c r="CF82" s="117">
        <v>-2.1985005881882601E-7</v>
      </c>
      <c r="CG82" s="117">
        <v>-7.4189832269977198E-8</v>
      </c>
      <c r="CH82" s="117">
        <v>-4.9230010774527497E-8</v>
      </c>
      <c r="CI82" s="117">
        <v>1.2218741186017899E-7</v>
      </c>
      <c r="CJ82" s="117">
        <v>1.43589925642753E-7</v>
      </c>
      <c r="CK82" s="117">
        <v>3.7157895571018401E-9</v>
      </c>
      <c r="CL82" s="117">
        <v>8.8494648688933804E-8</v>
      </c>
      <c r="CM82" s="117">
        <v>4.6545403510508998E-8</v>
      </c>
      <c r="CN82" s="117">
        <v>1.09807070936758E-7</v>
      </c>
      <c r="CO82" s="117">
        <v>8.3005362276814193E-9</v>
      </c>
      <c r="CP82" s="117">
        <v>-5.8660864517093102E-8</v>
      </c>
      <c r="CQ82" s="117">
        <v>1.8167467250272299E-7</v>
      </c>
      <c r="CR82" s="117">
        <v>-8.0010280653393694E-9</v>
      </c>
      <c r="CS82" s="117">
        <v>2.3092089151907499E-8</v>
      </c>
      <c r="CT82" s="117">
        <v>3.8072079039183202E-8</v>
      </c>
      <c r="CU82" s="117">
        <v>1.99094198906626E-6</v>
      </c>
      <c r="CV82" s="117">
        <v>-2.4223637137971399E-8</v>
      </c>
      <c r="CW82" s="117">
        <v>6.6573561320442801E-8</v>
      </c>
      <c r="CX82" s="117">
        <v>2.8858705017346802E-7</v>
      </c>
      <c r="CY82" s="117">
        <v>-7.9253888055630299E-8</v>
      </c>
      <c r="CZ82" s="117">
        <v>2.96732790331741E-9</v>
      </c>
      <c r="DA82" s="117">
        <v>-5.17803974782734E-7</v>
      </c>
      <c r="DB82" s="117">
        <v>1.8891459340208501E-7</v>
      </c>
      <c r="DC82" s="117">
        <v>3.2566950355006199E-8</v>
      </c>
      <c r="DD82" s="117">
        <v>8.4353517064147695E-7</v>
      </c>
      <c r="DE82" s="117">
        <v>3.2851862286584999E-6</v>
      </c>
      <c r="DF82" s="117">
        <v>3.5574530266161902E-7</v>
      </c>
      <c r="DG82" s="117">
        <v>4.28280215685525E-7</v>
      </c>
      <c r="DH82" s="117">
        <v>5.1274715352449098E-7</v>
      </c>
      <c r="DI82" s="117">
        <v>2.5386544124449099E-7</v>
      </c>
      <c r="DJ82" s="117">
        <v>-1.1333429547244399E-7</v>
      </c>
      <c r="DK82" s="117">
        <v>2.6950608055445099E-6</v>
      </c>
      <c r="DL82" s="117">
        <v>-2.30832858463838E-7</v>
      </c>
      <c r="DM82" s="117">
        <v>1.30266775652918E-7</v>
      </c>
      <c r="DN82" s="117">
        <v>-2.0861846269285899E-6</v>
      </c>
      <c r="DO82" s="117">
        <v>-3.6859462156143401E-7</v>
      </c>
      <c r="DP82" s="117">
        <v>-7.7399472534758203E-7</v>
      </c>
      <c r="DQ82" s="117">
        <v>2.0545949778164801E-6</v>
      </c>
      <c r="DR82" s="117">
        <v>-2.21519932035232E-6</v>
      </c>
      <c r="DS82" s="117">
        <v>1.3059587153140899E-6</v>
      </c>
      <c r="DT82" s="117">
        <v>-1.5737682151748601E-6</v>
      </c>
      <c r="DU82" s="117">
        <v>1.38504353768299E-7</v>
      </c>
      <c r="DV82" s="117">
        <v>-1.25938265011899E-6</v>
      </c>
      <c r="DW82" s="120">
        <v>-5.5666626113902903E-7</v>
      </c>
    </row>
    <row r="83" spans="6:127" s="12" customFormat="1" x14ac:dyDescent="0.25">
      <c r="F83" s="7"/>
      <c r="G83" s="205"/>
      <c r="H83" s="7" t="s">
        <v>3</v>
      </c>
      <c r="I83" s="22" cm="1">
        <f t="array" aca="1" ref="I83" ca="1">INDIRECT("I"&amp;M83)*INDIRECT("I"&amp;N83)</f>
        <v>0</v>
      </c>
      <c r="J83" s="23">
        <v>-2.0251968841476401E-2</v>
      </c>
      <c r="K83" s="12" t="str">
        <f t="shared" si="7"/>
        <v>age</v>
      </c>
      <c r="L83" s="12" t="str">
        <f t="shared" si="8"/>
        <v>HF</v>
      </c>
      <c r="M83" s="7">
        <f t="shared" si="9"/>
        <v>20</v>
      </c>
      <c r="N83" s="7">
        <f t="shared" si="10"/>
        <v>65</v>
      </c>
      <c r="P83" s="7" t="str">
        <f t="shared" si="6"/>
        <v>X</v>
      </c>
      <c r="Q83" s="7" t="str">
        <f t="shared" si="3"/>
        <v>X</v>
      </c>
      <c r="R83" s="12" t="str">
        <v>age_HF</v>
      </c>
      <c r="S83" s="128" t="s">
        <v>3</v>
      </c>
      <c r="T83" s="117">
        <v>-2.2912316572270701E-7</v>
      </c>
      <c r="U83" s="117">
        <v>-5.1540232314891299E-8</v>
      </c>
      <c r="V83" s="117">
        <v>-8.1776567047755396E-8</v>
      </c>
      <c r="W83" s="117">
        <v>2.91934737393693E-7</v>
      </c>
      <c r="X83" s="117">
        <v>-9.5524095100253896E-8</v>
      </c>
      <c r="Y83" s="117">
        <v>-5.0621580651603698E-6</v>
      </c>
      <c r="Z83" s="117">
        <v>1.08104640223138E-5</v>
      </c>
      <c r="AA83" s="117">
        <v>-3.9076428483892098E-7</v>
      </c>
      <c r="AB83" s="117">
        <v>-4.9395120786546899E-8</v>
      </c>
      <c r="AC83" s="117">
        <v>1.25517108270454E-6</v>
      </c>
      <c r="AD83" s="117">
        <v>7.6064018737690302E-9</v>
      </c>
      <c r="AE83" s="117">
        <v>-1.6371245587270301E-7</v>
      </c>
      <c r="AF83" s="117">
        <v>2.0663155475088199E-7</v>
      </c>
      <c r="AG83" s="117">
        <v>8.3508861785950102E-7</v>
      </c>
      <c r="AH83" s="117">
        <v>7.26673686888236E-8</v>
      </c>
      <c r="AI83" s="117">
        <v>-5.98756773910445E-7</v>
      </c>
      <c r="AJ83" s="117">
        <v>-1.26211900214147E-7</v>
      </c>
      <c r="AK83" s="117">
        <v>1.2371297846501099E-7</v>
      </c>
      <c r="AL83" s="117">
        <v>2.3969454624181999E-7</v>
      </c>
      <c r="AM83" s="117">
        <v>-6.35187082070465E-7</v>
      </c>
      <c r="AN83" s="117">
        <v>-9.1389247585358604E-8</v>
      </c>
      <c r="AO83" s="117">
        <v>1.31972709469378E-7</v>
      </c>
      <c r="AP83" s="117">
        <v>2.0182691739096301E-6</v>
      </c>
      <c r="AQ83" s="117">
        <v>6.1901012051558503E-7</v>
      </c>
      <c r="AR83" s="117">
        <v>0</v>
      </c>
      <c r="AS83" s="117">
        <v>5.1625961666645501E-5</v>
      </c>
      <c r="AT83" s="117">
        <v>8.5396501365304698E-6</v>
      </c>
      <c r="AU83" s="117">
        <v>0</v>
      </c>
      <c r="AV83" s="117">
        <v>1.7839728091994901E-5</v>
      </c>
      <c r="AW83" s="117">
        <v>0</v>
      </c>
      <c r="AX83" s="117">
        <v>2.6237247572931503E-7</v>
      </c>
      <c r="AY83" s="117">
        <v>-1.8936807000006201E-6</v>
      </c>
      <c r="AZ83" s="117">
        <v>5.3519588293825398E-6</v>
      </c>
      <c r="BA83" s="117">
        <v>1.40046968877722E-6</v>
      </c>
      <c r="BB83" s="117">
        <v>-6.6375033744492698E-6</v>
      </c>
      <c r="BC83" s="117">
        <v>2.4838577653034701E-7</v>
      </c>
      <c r="BD83" s="117">
        <v>3.1741568974033798E-6</v>
      </c>
      <c r="BE83" s="117">
        <v>2.1233721030979898E-5</v>
      </c>
      <c r="BF83" s="117">
        <v>-2.5095350226855402E-7</v>
      </c>
      <c r="BG83" s="117">
        <v>0</v>
      </c>
      <c r="BH83" s="117">
        <v>1.6665391751835899E-6</v>
      </c>
      <c r="BI83" s="117">
        <v>2.58265067378757E-8</v>
      </c>
      <c r="BJ83" s="117">
        <v>3.8334253415993103E-8</v>
      </c>
      <c r="BK83" s="117">
        <v>1.3191084637296999E-6</v>
      </c>
      <c r="BL83" s="117">
        <v>-1.5298670012023401E-7</v>
      </c>
      <c r="BM83" s="118">
        <v>-1.84363391271281E-4</v>
      </c>
      <c r="BN83" s="117">
        <v>2.08509246047302E-6</v>
      </c>
      <c r="BO83" s="117">
        <v>2.8194680038232499E-7</v>
      </c>
      <c r="BP83" s="117">
        <v>1.57418287822033E-6</v>
      </c>
      <c r="BQ83" s="117">
        <v>0</v>
      </c>
      <c r="BR83" s="117">
        <v>-7.35076058859218E-6</v>
      </c>
      <c r="BS83" s="117">
        <v>2.1714735424168099E-5</v>
      </c>
      <c r="BT83" s="117">
        <v>4.0137951105676498E-8</v>
      </c>
      <c r="BU83" s="117">
        <v>0</v>
      </c>
      <c r="BV83" s="117">
        <v>4.1212301620069E-7</v>
      </c>
      <c r="BW83" s="117">
        <v>2.2486524800423299E-7</v>
      </c>
      <c r="BX83" s="117">
        <v>1.2435725957246901E-6</v>
      </c>
      <c r="BY83" s="117">
        <v>3.5935022073939701E-8</v>
      </c>
      <c r="BZ83" s="117">
        <v>9.9175010865365706E-7</v>
      </c>
      <c r="CA83" s="117">
        <v>0</v>
      </c>
      <c r="CB83" s="117">
        <v>0</v>
      </c>
      <c r="CC83" s="117">
        <v>-7.6386900789150705E-9</v>
      </c>
      <c r="CD83" s="117">
        <v>-6.3387711086290101E-7</v>
      </c>
      <c r="CE83" s="117">
        <v>2.2522315044983702E-6</v>
      </c>
      <c r="CF83" s="117">
        <v>-2.7598503307936901E-7</v>
      </c>
      <c r="CG83" s="117">
        <v>-2.7973168492254498E-7</v>
      </c>
      <c r="CH83" s="117">
        <v>-6.3914942432442599E-9</v>
      </c>
      <c r="CI83" s="117">
        <v>-1.7564732956568901E-7</v>
      </c>
      <c r="CJ83" s="117">
        <v>-1.6006188146186799E-7</v>
      </c>
      <c r="CK83" s="117">
        <v>8.6722920980866498E-8</v>
      </c>
      <c r="CL83" s="117">
        <v>-2.4489803046006399E-8</v>
      </c>
      <c r="CM83" s="117">
        <v>-7.6459786772725701E-9</v>
      </c>
      <c r="CN83" s="117">
        <v>8.1736734749333706E-8</v>
      </c>
      <c r="CO83" s="117">
        <v>-8.3668606924897794E-8</v>
      </c>
      <c r="CP83" s="117">
        <v>-6.25639831649473E-8</v>
      </c>
      <c r="CQ83" s="117">
        <v>9.7691087082643306E-8</v>
      </c>
      <c r="CR83" s="117">
        <v>-7.9977834114894199E-9</v>
      </c>
      <c r="CS83" s="117">
        <v>-2.2167640062987699E-7</v>
      </c>
      <c r="CT83" s="117">
        <v>-3.5982986176432199E-8</v>
      </c>
      <c r="CU83" s="117">
        <v>-3.3589309326097499E-6</v>
      </c>
      <c r="CV83" s="117">
        <v>1.18238329917736E-9</v>
      </c>
      <c r="CW83" s="117">
        <v>2.30058693151517E-8</v>
      </c>
      <c r="CX83" s="117">
        <v>4.6074582956565102E-6</v>
      </c>
      <c r="CY83" s="117">
        <v>-1.17492403012664E-6</v>
      </c>
      <c r="CZ83" s="117">
        <v>-1.8769826446491798E-8</v>
      </c>
      <c r="DA83" s="117">
        <v>2.18110715315191E-6</v>
      </c>
      <c r="DB83" s="117">
        <v>-7.94442533117075E-8</v>
      </c>
      <c r="DC83" s="117">
        <v>-4.4772405901563802E-7</v>
      </c>
      <c r="DD83" s="117">
        <v>-1.01815039417653E-6</v>
      </c>
      <c r="DE83" s="117">
        <v>-9.40516832397297E-7</v>
      </c>
      <c r="DF83" s="117">
        <v>1.7663291991645099E-7</v>
      </c>
      <c r="DG83" s="117">
        <v>4.1632469204686102E-7</v>
      </c>
      <c r="DH83" s="117">
        <v>9.1255986785184994E-6</v>
      </c>
      <c r="DI83" s="117">
        <v>-1.6673136050470701E-6</v>
      </c>
      <c r="DJ83" s="117">
        <v>3.1804433140948399E-7</v>
      </c>
      <c r="DK83" s="117">
        <v>-2.8805032885977599E-6</v>
      </c>
      <c r="DL83" s="117">
        <v>-1.8901813824065199E-7</v>
      </c>
      <c r="DM83" s="117">
        <v>1.5574407329890701E-6</v>
      </c>
      <c r="DN83" s="117">
        <v>-1.3264999046552399E-6</v>
      </c>
      <c r="DO83" s="117">
        <v>-5.6565694179226805E-7</v>
      </c>
      <c r="DP83" s="117">
        <v>-1.0130456672926E-7</v>
      </c>
      <c r="DQ83" s="117">
        <v>3.7220916915453202E-6</v>
      </c>
      <c r="DR83" s="117">
        <v>-6.1730486562077104E-7</v>
      </c>
      <c r="DS83" s="117">
        <v>-1.20626576799779E-6</v>
      </c>
      <c r="DT83" s="117">
        <v>1.36863254334428E-5</v>
      </c>
      <c r="DU83" s="117">
        <v>5.6552814114375399E-8</v>
      </c>
      <c r="DV83" s="117">
        <v>-4.6252880940801002E-7</v>
      </c>
      <c r="DW83" s="120">
        <v>2.3273308108685201E-7</v>
      </c>
    </row>
    <row r="84" spans="6:127" s="12" customFormat="1" x14ac:dyDescent="0.25">
      <c r="F84" s="40"/>
      <c r="G84" s="205"/>
      <c r="H84" s="7" t="s">
        <v>191</v>
      </c>
      <c r="I84" s="22" cm="1">
        <f t="array" aca="1" ref="I84" ca="1">INDIRECT("I"&amp;M84)*INDIRECT("I"&amp;N84)</f>
        <v>0</v>
      </c>
      <c r="J84" s="23">
        <v>-7.7181357160410703E-3</v>
      </c>
      <c r="K84" s="12" t="str">
        <f t="shared" si="7"/>
        <v>age</v>
      </c>
      <c r="L84" s="12" t="str">
        <f t="shared" si="8"/>
        <v>MVD</v>
      </c>
      <c r="M84" s="7">
        <f t="shared" si="9"/>
        <v>20</v>
      </c>
      <c r="N84" s="7">
        <f t="shared" si="10"/>
        <v>71</v>
      </c>
      <c r="P84" s="7" t="str">
        <f t="shared" ref="P84:P115" si="11">IF(H84=S84,"X","")</f>
        <v>X</v>
      </c>
      <c r="Q84" s="7" t="str">
        <f t="shared" si="3"/>
        <v>X</v>
      </c>
      <c r="R84" s="12" t="str">
        <v>age_MVD</v>
      </c>
      <c r="S84" s="128" t="s">
        <v>191</v>
      </c>
      <c r="T84" s="117">
        <v>-3.6059935614427103E-7</v>
      </c>
      <c r="U84" s="117">
        <v>7.2716515705573895E-8</v>
      </c>
      <c r="V84" s="117">
        <v>9.0328013613242597E-8</v>
      </c>
      <c r="W84" s="117">
        <v>-7.1835556860966E-9</v>
      </c>
      <c r="X84" s="117">
        <v>1.7310826542079199E-7</v>
      </c>
      <c r="Y84" s="117">
        <v>1.8216303490170501E-6</v>
      </c>
      <c r="Z84" s="117">
        <v>-5.4881523385245403E-6</v>
      </c>
      <c r="AA84" s="117">
        <v>-1.6653964124687699E-7</v>
      </c>
      <c r="AB84" s="117">
        <v>-4.1617365626082402E-7</v>
      </c>
      <c r="AC84" s="117">
        <v>6.3333374475958794E-8</v>
      </c>
      <c r="AD84" s="117">
        <v>-2.3509918933809299E-7</v>
      </c>
      <c r="AE84" s="117">
        <v>-2.8862103820941201E-7</v>
      </c>
      <c r="AF84" s="117">
        <v>-2.0152486929423201E-7</v>
      </c>
      <c r="AG84" s="117">
        <v>1.8085483464148199E-6</v>
      </c>
      <c r="AH84" s="117">
        <v>3.52535686038237E-7</v>
      </c>
      <c r="AI84" s="117">
        <v>1.0023285874013801E-6</v>
      </c>
      <c r="AJ84" s="117">
        <v>-6.1841773749994394E-8</v>
      </c>
      <c r="AK84" s="117">
        <v>4.95775787437238E-8</v>
      </c>
      <c r="AL84" s="117">
        <v>1.24188102711481E-6</v>
      </c>
      <c r="AM84" s="117">
        <v>-1.5472273939011101E-7</v>
      </c>
      <c r="AN84" s="117">
        <v>-4.8249782482402299E-8</v>
      </c>
      <c r="AO84" s="117">
        <v>1.2928640381122E-8</v>
      </c>
      <c r="AP84" s="117">
        <v>2.8909527512388698E-6</v>
      </c>
      <c r="AQ84" s="117">
        <v>5.7572639815627005E-7</v>
      </c>
      <c r="AR84" s="117">
        <v>0</v>
      </c>
      <c r="AS84" s="117">
        <v>1.7464257938506699E-5</v>
      </c>
      <c r="AT84" s="117">
        <v>7.7128628848950495E-7</v>
      </c>
      <c r="AU84" s="117">
        <v>0</v>
      </c>
      <c r="AV84" s="117">
        <v>3.1048424345318099E-5</v>
      </c>
      <c r="AW84" s="117">
        <v>0</v>
      </c>
      <c r="AX84" s="117">
        <v>2.1428518128007699E-7</v>
      </c>
      <c r="AY84" s="117">
        <v>1.35728523236926E-7</v>
      </c>
      <c r="AZ84" s="117">
        <v>9.2680910895028703E-6</v>
      </c>
      <c r="BA84" s="117">
        <v>-3.38463441947415E-7</v>
      </c>
      <c r="BB84" s="117">
        <v>-1.56973077477796E-6</v>
      </c>
      <c r="BC84" s="117">
        <v>4.9317117558644701E-7</v>
      </c>
      <c r="BD84" s="117">
        <v>4.16267995519217E-6</v>
      </c>
      <c r="BE84" s="117">
        <v>9.1424077411551196E-6</v>
      </c>
      <c r="BF84" s="117">
        <v>-6.6122625700671602E-8</v>
      </c>
      <c r="BG84" s="117">
        <v>0</v>
      </c>
      <c r="BH84" s="117">
        <v>2.32650858395353E-6</v>
      </c>
      <c r="BI84" s="117">
        <v>2.32645677145069E-7</v>
      </c>
      <c r="BJ84" s="117">
        <v>6.8397509152213704E-7</v>
      </c>
      <c r="BK84" s="117">
        <v>-2.1395423443883501E-6</v>
      </c>
      <c r="BL84" s="117">
        <v>-1.04026994772656E-7</v>
      </c>
      <c r="BM84" s="117">
        <v>2.2771185361233201E-5</v>
      </c>
      <c r="BN84" s="117">
        <v>1.2931086131367799E-6</v>
      </c>
      <c r="BO84" s="117">
        <v>-2.9737911324571398E-7</v>
      </c>
      <c r="BP84" s="117">
        <v>-4.1139064270258199E-7</v>
      </c>
      <c r="BQ84" s="117">
        <v>0</v>
      </c>
      <c r="BR84" s="117">
        <v>7.9479270322824308E-6</v>
      </c>
      <c r="BS84" s="118">
        <v>-1.40861684067384E-4</v>
      </c>
      <c r="BT84" s="117">
        <v>-1.80372626277419E-7</v>
      </c>
      <c r="BU84" s="117">
        <v>0</v>
      </c>
      <c r="BV84" s="117">
        <v>5.9694667168841698E-7</v>
      </c>
      <c r="BW84" s="117">
        <v>3.9642725405196198E-8</v>
      </c>
      <c r="BX84" s="117">
        <v>-8.9224938975841995E-8</v>
      </c>
      <c r="BY84" s="117">
        <v>-1.1391735732135099E-6</v>
      </c>
      <c r="BZ84" s="117">
        <v>2.6067319185632501E-6</v>
      </c>
      <c r="CA84" s="117">
        <v>0</v>
      </c>
      <c r="CB84" s="117">
        <v>0</v>
      </c>
      <c r="CC84" s="117">
        <v>-8.4953865040579497E-9</v>
      </c>
      <c r="CD84" s="117">
        <v>-2.1985005881883E-7</v>
      </c>
      <c r="CE84" s="117">
        <v>-2.7598503307935402E-7</v>
      </c>
      <c r="CF84" s="117">
        <v>1.81276059693166E-6</v>
      </c>
      <c r="CG84" s="117">
        <v>-1.17387770737899E-7</v>
      </c>
      <c r="CH84" s="117">
        <v>-3.1105967511820003E-8</v>
      </c>
      <c r="CI84" s="117">
        <v>7.8003841417693394E-8</v>
      </c>
      <c r="CJ84" s="117">
        <v>-4.98665287533624E-8</v>
      </c>
      <c r="CK84" s="117">
        <v>2.10313005795185E-8</v>
      </c>
      <c r="CL84" s="117">
        <v>-3.3877003730109403E-8</v>
      </c>
      <c r="CM84" s="117">
        <v>-1.8765030530783901E-8</v>
      </c>
      <c r="CN84" s="117">
        <v>-1.18300364313395E-8</v>
      </c>
      <c r="CO84" s="117">
        <v>-2.90984686804051E-8</v>
      </c>
      <c r="CP84" s="117">
        <v>-1.11842739077022E-7</v>
      </c>
      <c r="CQ84" s="117">
        <v>-7.1003404329856401E-8</v>
      </c>
      <c r="CR84" s="117">
        <v>1.0002011556789401E-7</v>
      </c>
      <c r="CS84" s="117">
        <v>-4.1560874841887501E-7</v>
      </c>
      <c r="CT84" s="117">
        <v>-4.1513329846439202E-9</v>
      </c>
      <c r="CU84" s="117">
        <v>-1.3322304421394201E-8</v>
      </c>
      <c r="CV84" s="117">
        <v>6.6865434224643206E-8</v>
      </c>
      <c r="CW84" s="117">
        <v>-3.9861536117496302E-8</v>
      </c>
      <c r="CX84" s="117">
        <v>-3.61267851495134E-7</v>
      </c>
      <c r="CY84" s="117">
        <v>-2.6552878362197598E-7</v>
      </c>
      <c r="CZ84" s="117">
        <v>1.4708848799239801E-7</v>
      </c>
      <c r="DA84" s="117">
        <v>-4.87046306589862E-8</v>
      </c>
      <c r="DB84" s="117">
        <v>-1.4921770008393401E-7</v>
      </c>
      <c r="DC84" s="117">
        <v>-2.70073408863759E-7</v>
      </c>
      <c r="DD84" s="117">
        <v>3.1156022433176899E-6</v>
      </c>
      <c r="DE84" s="117">
        <v>-5.4618037833495603E-7</v>
      </c>
      <c r="DF84" s="117">
        <v>6.3102301193201599E-7</v>
      </c>
      <c r="DG84" s="117">
        <v>-7.8049345779371896E-8</v>
      </c>
      <c r="DH84" s="117">
        <v>-8.5823559877926497E-7</v>
      </c>
      <c r="DI84" s="117">
        <v>-2.7533542980040899E-7</v>
      </c>
      <c r="DJ84" s="117">
        <v>4.4498751410866098E-7</v>
      </c>
      <c r="DK84" s="117">
        <v>-1.59655727339143E-6</v>
      </c>
      <c r="DL84" s="117">
        <v>2.09020483362073E-7</v>
      </c>
      <c r="DM84" s="117">
        <v>-2.4897586626699202E-7</v>
      </c>
      <c r="DN84" s="117">
        <v>-2.7488338549368299E-6</v>
      </c>
      <c r="DO84" s="117">
        <v>4.13539362281461E-7</v>
      </c>
      <c r="DP84" s="117">
        <v>5.7334197420164502E-8</v>
      </c>
      <c r="DQ84" s="117">
        <v>3.62482927426104E-6</v>
      </c>
      <c r="DR84" s="117">
        <v>7.99054862001528E-7</v>
      </c>
      <c r="DS84" s="117">
        <v>5.3952675255681301E-8</v>
      </c>
      <c r="DT84" s="117">
        <v>5.6321500795219598E-7</v>
      </c>
      <c r="DU84" s="117">
        <v>-3.4368305320212199E-6</v>
      </c>
      <c r="DV84" s="117">
        <v>1.3596421803085099E-6</v>
      </c>
      <c r="DW84" s="120">
        <v>-1.04012462252869E-6</v>
      </c>
    </row>
    <row r="85" spans="6:127" s="12" customFormat="1" x14ac:dyDescent="0.25">
      <c r="F85" s="40"/>
      <c r="G85" s="205"/>
      <c r="H85" s="7" t="s">
        <v>11</v>
      </c>
      <c r="I85" s="22" cm="1">
        <f t="array" aca="1" ref="I85" ca="1">INDIRECT("I"&amp;M85)*INDIRECT("I"&amp;N85)</f>
        <v>0</v>
      </c>
      <c r="J85" s="23">
        <v>-1.06625587418341E-2</v>
      </c>
      <c r="K85" s="12" t="str">
        <f t="shared" si="7"/>
        <v>age</v>
      </c>
      <c r="L85" s="12" t="str">
        <f t="shared" si="8"/>
        <v>COP</v>
      </c>
      <c r="M85" s="7">
        <f t="shared" si="9"/>
        <v>20</v>
      </c>
      <c r="N85" s="7">
        <f t="shared" si="10"/>
        <v>57</v>
      </c>
      <c r="P85" s="7" t="str">
        <f t="shared" si="11"/>
        <v>X</v>
      </c>
      <c r="Q85" s="7" t="str">
        <f t="shared" ref="Q85:Q127" si="12">IF(R85=S85,"X","")</f>
        <v>X</v>
      </c>
      <c r="R85" s="12" t="str">
        <v>age_COP</v>
      </c>
      <c r="S85" s="128" t="s">
        <v>11</v>
      </c>
      <c r="T85" s="117">
        <v>-1.7072873025396101E-7</v>
      </c>
      <c r="U85" s="117">
        <v>1.08807593855952E-7</v>
      </c>
      <c r="V85" s="117">
        <v>5.9349816153103402E-8</v>
      </c>
      <c r="W85" s="117">
        <v>-7.5127129948207194E-8</v>
      </c>
      <c r="X85" s="117">
        <v>-4.6179963598120798E-10</v>
      </c>
      <c r="Y85" s="117">
        <v>7.4843473687141E-6</v>
      </c>
      <c r="Z85" s="117">
        <v>7.55025933594207E-6</v>
      </c>
      <c r="AA85" s="117">
        <v>-1.5449253542748899E-7</v>
      </c>
      <c r="AB85" s="117">
        <v>1.9956686274863901E-7</v>
      </c>
      <c r="AC85" s="117">
        <v>8.2416076346408496E-7</v>
      </c>
      <c r="AD85" s="117">
        <v>-1.4510541912961E-7</v>
      </c>
      <c r="AE85" s="117">
        <v>-3.02514301981252E-7</v>
      </c>
      <c r="AF85" s="117">
        <v>-7.81704281701439E-8</v>
      </c>
      <c r="AG85" s="117">
        <v>-3.50039257177197E-6</v>
      </c>
      <c r="AH85" s="117">
        <v>-2.0449161890672699E-6</v>
      </c>
      <c r="AI85" s="117">
        <v>2.6945146704242499E-6</v>
      </c>
      <c r="AJ85" s="117">
        <v>-3.3453641890909199E-7</v>
      </c>
      <c r="AK85" s="117">
        <v>6.3024349369824899E-7</v>
      </c>
      <c r="AL85" s="117">
        <v>8.7143248791156599E-7</v>
      </c>
      <c r="AM85" s="117">
        <v>-3.5968162746716199E-7</v>
      </c>
      <c r="AN85" s="117">
        <v>4.7130564321974098E-8</v>
      </c>
      <c r="AO85" s="117">
        <v>-5.2084423911135201E-8</v>
      </c>
      <c r="AP85" s="117">
        <v>2.3773400095281101E-6</v>
      </c>
      <c r="AQ85" s="117">
        <v>-1.11499143935858E-7</v>
      </c>
      <c r="AR85" s="117">
        <v>0</v>
      </c>
      <c r="AS85" s="117">
        <v>5.5314093510815403E-6</v>
      </c>
      <c r="AT85" s="117">
        <v>2.1295908429841E-5</v>
      </c>
      <c r="AU85" s="117">
        <v>0</v>
      </c>
      <c r="AV85" s="117">
        <v>-4.8366937425004603E-6</v>
      </c>
      <c r="AW85" s="117">
        <v>0</v>
      </c>
      <c r="AX85" s="117">
        <v>7.1147908832370999E-8</v>
      </c>
      <c r="AY85" s="117">
        <v>4.2735848196175099E-7</v>
      </c>
      <c r="AZ85" s="117">
        <v>2.3764263796645502E-6</v>
      </c>
      <c r="BA85" s="117">
        <v>6.1926068823686896E-8</v>
      </c>
      <c r="BB85" s="117">
        <v>4.4723236738725102E-6</v>
      </c>
      <c r="BC85" s="117">
        <v>1.5669759638178701E-7</v>
      </c>
      <c r="BD85" s="117">
        <v>9.9132182073965807E-6</v>
      </c>
      <c r="BE85" s="118">
        <v>-1.5370871683881E-4</v>
      </c>
      <c r="BF85" s="117">
        <v>3.8609163321660002E-7</v>
      </c>
      <c r="BG85" s="117">
        <v>0</v>
      </c>
      <c r="BH85" s="117">
        <v>9.8179533652053801E-6</v>
      </c>
      <c r="BI85" s="117">
        <v>3.0896733698783901E-7</v>
      </c>
      <c r="BJ85" s="117">
        <v>8.4335209841717699E-7</v>
      </c>
      <c r="BK85" s="117">
        <v>-8.8731928433821796E-7</v>
      </c>
      <c r="BL85" s="117">
        <v>-1.3058842835004401E-7</v>
      </c>
      <c r="BM85" s="117">
        <v>2.14556504060517E-5</v>
      </c>
      <c r="BN85" s="117">
        <v>2.00599137365407E-7</v>
      </c>
      <c r="BO85" s="117">
        <v>2.75039866161544E-7</v>
      </c>
      <c r="BP85" s="117">
        <v>1.43041751128225E-6</v>
      </c>
      <c r="BQ85" s="117">
        <v>0</v>
      </c>
      <c r="BR85" s="117">
        <v>-7.6639936870437707E-6</v>
      </c>
      <c r="BS85" s="117">
        <v>9.0591726210161793E-6</v>
      </c>
      <c r="BT85" s="117">
        <v>-3.9305962590629598E-8</v>
      </c>
      <c r="BU85" s="117">
        <v>0</v>
      </c>
      <c r="BV85" s="117">
        <v>1.32198095565824E-6</v>
      </c>
      <c r="BW85" s="117">
        <v>3.7899637839031001E-7</v>
      </c>
      <c r="BX85" s="117">
        <v>9.2621909049709301E-8</v>
      </c>
      <c r="BY85" s="117">
        <v>-8.0837729529612301E-7</v>
      </c>
      <c r="BZ85" s="117">
        <v>-5.9706303970079201E-7</v>
      </c>
      <c r="CA85" s="117">
        <v>0</v>
      </c>
      <c r="CB85" s="117">
        <v>0</v>
      </c>
      <c r="CC85" s="117">
        <v>9.5918780209332095E-10</v>
      </c>
      <c r="CD85" s="117">
        <v>-7.4189832269991399E-8</v>
      </c>
      <c r="CE85" s="117">
        <v>-2.7973168492252698E-7</v>
      </c>
      <c r="CF85" s="117">
        <v>-1.17387770737896E-7</v>
      </c>
      <c r="CG85" s="117">
        <v>1.9741280323891501E-6</v>
      </c>
      <c r="CH85" s="117">
        <v>-1.2662144861452001E-7</v>
      </c>
      <c r="CI85" s="117">
        <v>-9.6678912713417801E-8</v>
      </c>
      <c r="CJ85" s="117">
        <v>-2.8048698611363801E-7</v>
      </c>
      <c r="CK85" s="117">
        <v>-5.6451917794565799E-8</v>
      </c>
      <c r="CL85" s="117">
        <v>-2.7539331197221301E-8</v>
      </c>
      <c r="CM85" s="117">
        <v>4.5062461006282299E-8</v>
      </c>
      <c r="CN85" s="117">
        <v>-8.0900024175563802E-8</v>
      </c>
      <c r="CO85" s="117">
        <v>-1.40375579287215E-7</v>
      </c>
      <c r="CP85" s="117">
        <v>-3.5174204711969203E-8</v>
      </c>
      <c r="CQ85" s="117">
        <v>1.08002734764678E-7</v>
      </c>
      <c r="CR85" s="117">
        <v>2.8802434620815098E-8</v>
      </c>
      <c r="CS85" s="117">
        <v>6.64736041524848E-8</v>
      </c>
      <c r="CT85" s="117">
        <v>1.2844274444329099E-8</v>
      </c>
      <c r="CU85" s="117">
        <v>3.23080764895449E-7</v>
      </c>
      <c r="CV85" s="117">
        <v>-1.08276258180522E-7</v>
      </c>
      <c r="CW85" s="117">
        <v>3.5363772039409801E-8</v>
      </c>
      <c r="CX85" s="117">
        <v>-1.0704911869119E-6</v>
      </c>
      <c r="CY85" s="117">
        <v>1.14775232667126E-7</v>
      </c>
      <c r="CZ85" s="117">
        <v>-1.5175088280710499E-7</v>
      </c>
      <c r="DA85" s="117">
        <v>-3.8469397213399701E-7</v>
      </c>
      <c r="DB85" s="117">
        <v>-7.2935200868380105E-7</v>
      </c>
      <c r="DC85" s="117">
        <v>-3.8045654553909702E-8</v>
      </c>
      <c r="DD85" s="117">
        <v>1.08482320549725E-6</v>
      </c>
      <c r="DE85" s="117">
        <v>3.35287320172553E-7</v>
      </c>
      <c r="DF85" s="117">
        <v>7.0234380817666696E-7</v>
      </c>
      <c r="DG85" s="117">
        <v>7.2125832905684797E-6</v>
      </c>
      <c r="DH85" s="117">
        <v>2.2928429928842899E-7</v>
      </c>
      <c r="DI85" s="117">
        <v>8.1386964958264005E-7</v>
      </c>
      <c r="DJ85" s="117">
        <v>1.32363467599574E-7</v>
      </c>
      <c r="DK85" s="117">
        <v>1.20407521584059E-6</v>
      </c>
      <c r="DL85" s="117">
        <v>4.1326464449438697E-8</v>
      </c>
      <c r="DM85" s="117">
        <v>3.11948893525097E-7</v>
      </c>
      <c r="DN85" s="117">
        <v>-4.3153404318115501E-9</v>
      </c>
      <c r="DO85" s="117">
        <v>1.1532821772628E-7</v>
      </c>
      <c r="DP85" s="117">
        <v>-1.04347479311774E-7</v>
      </c>
      <c r="DQ85" s="117">
        <v>3.2003603956697498E-8</v>
      </c>
      <c r="DR85" s="117">
        <v>-2.1229734310994301E-7</v>
      </c>
      <c r="DS85" s="117">
        <v>-1.3292201273944899E-6</v>
      </c>
      <c r="DT85" s="117">
        <v>7.1534533726335303E-8</v>
      </c>
      <c r="DU85" s="117">
        <v>1.0299013856693601E-6</v>
      </c>
      <c r="DV85" s="117">
        <v>-2.7137782726611498E-7</v>
      </c>
      <c r="DW85" s="120">
        <v>8.8220059976872502E-7</v>
      </c>
    </row>
    <row r="86" spans="6:127" s="12" customFormat="1" x14ac:dyDescent="0.25">
      <c r="F86" s="40"/>
      <c r="G86" s="205"/>
      <c r="H86" s="7" t="s">
        <v>35</v>
      </c>
      <c r="I86" s="22" cm="1">
        <f t="array" aca="1" ref="I86" ca="1">INDIRECT("I"&amp;M86)*INDIRECT("I"&amp;N86)</f>
        <v>0</v>
      </c>
      <c r="J86" s="23">
        <v>1.76408965976966E-2</v>
      </c>
      <c r="K86" s="12" t="str">
        <f t="shared" si="7"/>
        <v>age</v>
      </c>
      <c r="L86" s="12" t="str">
        <f t="shared" si="8"/>
        <v>Dem</v>
      </c>
      <c r="M86" s="7">
        <f t="shared" si="9"/>
        <v>20</v>
      </c>
      <c r="N86" s="7">
        <f t="shared" si="10"/>
        <v>60</v>
      </c>
      <c r="P86" s="7" t="str">
        <f t="shared" si="11"/>
        <v>X</v>
      </c>
      <c r="Q86" s="7" t="str">
        <f t="shared" si="12"/>
        <v>X</v>
      </c>
      <c r="R86" s="12" t="str">
        <v>age_Dem</v>
      </c>
      <c r="S86" s="128" t="s">
        <v>35</v>
      </c>
      <c r="T86" s="117">
        <v>-8.4609073218234405E-7</v>
      </c>
      <c r="U86" s="117">
        <v>1.53441045078174E-8</v>
      </c>
      <c r="V86" s="117">
        <v>-4.5850899207598599E-8</v>
      </c>
      <c r="W86" s="117">
        <v>4.7327374019185598E-8</v>
      </c>
      <c r="X86" s="117">
        <v>1.8942562923578999E-8</v>
      </c>
      <c r="Y86" s="117">
        <v>4.6334469535445803E-6</v>
      </c>
      <c r="Z86" s="117">
        <v>-7.1752523157670803E-6</v>
      </c>
      <c r="AA86" s="117">
        <v>1.89366851178326E-7</v>
      </c>
      <c r="AB86" s="117">
        <v>4.0899672659824402E-8</v>
      </c>
      <c r="AC86" s="117">
        <v>-8.9196595373735806E-8</v>
      </c>
      <c r="AD86" s="117">
        <v>5.94457429350105E-8</v>
      </c>
      <c r="AE86" s="117">
        <v>2.3159906621645499E-7</v>
      </c>
      <c r="AF86" s="117">
        <v>1.29227337332585E-7</v>
      </c>
      <c r="AG86" s="117">
        <v>-3.1115362176032401E-6</v>
      </c>
      <c r="AH86" s="117">
        <v>6.0216162406157096E-8</v>
      </c>
      <c r="AI86" s="117">
        <v>-2.9420488201536301E-7</v>
      </c>
      <c r="AJ86" s="117">
        <v>-1.68241610033539E-7</v>
      </c>
      <c r="AK86" s="117">
        <v>3.45182471047969E-7</v>
      </c>
      <c r="AL86" s="117">
        <v>-9.6961609111973597E-7</v>
      </c>
      <c r="AM86" s="117">
        <v>2.6700594387614701E-7</v>
      </c>
      <c r="AN86" s="117">
        <v>1.7971866070982201E-7</v>
      </c>
      <c r="AO86" s="117">
        <v>-8.8255806424244602E-9</v>
      </c>
      <c r="AP86" s="117">
        <v>-8.7494716280248899E-6</v>
      </c>
      <c r="AQ86" s="117">
        <v>2.1863265495333001E-7</v>
      </c>
      <c r="AR86" s="117">
        <v>0</v>
      </c>
      <c r="AS86" s="117">
        <v>4.2267214284573096E-6</v>
      </c>
      <c r="AT86" s="117">
        <v>-4.5617708511246404E-6</v>
      </c>
      <c r="AU86" s="117">
        <v>0</v>
      </c>
      <c r="AV86" s="117">
        <v>-1.2310652926445601E-5</v>
      </c>
      <c r="AW86" s="117">
        <v>0</v>
      </c>
      <c r="AX86" s="117">
        <v>7.0553831539845802E-8</v>
      </c>
      <c r="AY86" s="117">
        <v>1.52032078220821E-7</v>
      </c>
      <c r="AZ86" s="117">
        <v>1.0544439470580499E-5</v>
      </c>
      <c r="BA86" s="117">
        <v>4.0041666021267202E-7</v>
      </c>
      <c r="BB86" s="117">
        <v>3.5447611432542599E-6</v>
      </c>
      <c r="BC86" s="117">
        <v>-4.7166229336108699E-8</v>
      </c>
      <c r="BD86" s="117">
        <v>-3.1048647116239199E-6</v>
      </c>
      <c r="BE86" s="117">
        <v>9.7830656587078402E-6</v>
      </c>
      <c r="BF86" s="117">
        <v>6.4822578845367397E-7</v>
      </c>
      <c r="BG86" s="117">
        <v>0</v>
      </c>
      <c r="BH86" s="118">
        <v>-1.09819798952213E-4</v>
      </c>
      <c r="BI86" s="117">
        <v>1.3107110891993201E-7</v>
      </c>
      <c r="BJ86" s="117">
        <v>4.09088762604921E-7</v>
      </c>
      <c r="BK86" s="117">
        <v>4.65133942060661E-7</v>
      </c>
      <c r="BL86" s="117">
        <v>-2.90426212785529E-7</v>
      </c>
      <c r="BM86" s="117">
        <v>1.6756189603972401E-6</v>
      </c>
      <c r="BN86" s="117">
        <v>3.3133573387223098E-6</v>
      </c>
      <c r="BO86" s="117">
        <v>5.0521708059429903E-7</v>
      </c>
      <c r="BP86" s="117">
        <v>6.6016145379542596E-7</v>
      </c>
      <c r="BQ86" s="117">
        <v>0</v>
      </c>
      <c r="BR86" s="117">
        <v>3.5822654392000701E-6</v>
      </c>
      <c r="BS86" s="117">
        <v>2.45845339633598E-6</v>
      </c>
      <c r="BT86" s="117">
        <v>-5.7732007369310402E-7</v>
      </c>
      <c r="BU86" s="117">
        <v>0</v>
      </c>
      <c r="BV86" s="117">
        <v>4.4414107964219E-7</v>
      </c>
      <c r="BW86" s="117">
        <v>2.54274084971863E-7</v>
      </c>
      <c r="BX86" s="117">
        <v>3.9967106745851702E-7</v>
      </c>
      <c r="BY86" s="117">
        <v>8.9168990421132295E-7</v>
      </c>
      <c r="BZ86" s="117">
        <v>-8.64124604494009E-7</v>
      </c>
      <c r="CA86" s="117">
        <v>0</v>
      </c>
      <c r="CB86" s="117">
        <v>0</v>
      </c>
      <c r="CC86" s="117">
        <v>-2.2734975976321199E-9</v>
      </c>
      <c r="CD86" s="117">
        <v>-4.9230010774518802E-8</v>
      </c>
      <c r="CE86" s="117">
        <v>-6.3914942432449796E-9</v>
      </c>
      <c r="CF86" s="117">
        <v>-3.1105967511818699E-8</v>
      </c>
      <c r="CG86" s="117">
        <v>-1.26621448614531E-7</v>
      </c>
      <c r="CH86" s="117">
        <v>1.51066025641397E-6</v>
      </c>
      <c r="CI86" s="117">
        <v>9.7122303090835603E-8</v>
      </c>
      <c r="CJ86" s="117">
        <v>5.51437443798649E-8</v>
      </c>
      <c r="CK86" s="117">
        <v>-4.2110807668241101E-8</v>
      </c>
      <c r="CL86" s="117">
        <v>1.11933026557799E-7</v>
      </c>
      <c r="CM86" s="117">
        <v>3.85507228697477E-8</v>
      </c>
      <c r="CN86" s="117">
        <v>-7.3527663014748806E-8</v>
      </c>
      <c r="CO86" s="117">
        <v>2.82160508980543E-8</v>
      </c>
      <c r="CP86" s="117">
        <v>-1.34525862849653E-7</v>
      </c>
      <c r="CQ86" s="117">
        <v>-5.8659027531397198E-8</v>
      </c>
      <c r="CR86" s="117">
        <v>-3.78763094769386E-8</v>
      </c>
      <c r="CS86" s="117">
        <v>1.7108687159940301E-7</v>
      </c>
      <c r="CT86" s="117">
        <v>-9.0977167684231698E-9</v>
      </c>
      <c r="CU86" s="117">
        <v>-1.9916207291295201E-7</v>
      </c>
      <c r="CV86" s="117">
        <v>-4.0321628011628799E-8</v>
      </c>
      <c r="CW86" s="117">
        <v>-1.5338738363849301E-8</v>
      </c>
      <c r="CX86" s="117">
        <v>1.60929291364851E-8</v>
      </c>
      <c r="CY86" s="117">
        <v>-5.5965230084839804E-6</v>
      </c>
      <c r="CZ86" s="117">
        <v>1.26292856090749E-6</v>
      </c>
      <c r="DA86" s="117">
        <v>-3.4535797855618998E-7</v>
      </c>
      <c r="DB86" s="117">
        <v>-7.4099318524688801E-7</v>
      </c>
      <c r="DC86" s="117">
        <v>-4.7898535458121897E-8</v>
      </c>
      <c r="DD86" s="117">
        <v>-7.2981138701858898E-7</v>
      </c>
      <c r="DE86" s="117">
        <v>-2.69174408103114E-7</v>
      </c>
      <c r="DF86" s="117">
        <v>-4.5553569297862503E-7</v>
      </c>
      <c r="DG86" s="117">
        <v>-1.3784930481434499E-7</v>
      </c>
      <c r="DH86" s="117">
        <v>-3.9288409897695499E-7</v>
      </c>
      <c r="DI86" s="117">
        <v>-1.54527074344078E-6</v>
      </c>
      <c r="DJ86" s="117">
        <v>1.45767862105996E-7</v>
      </c>
      <c r="DK86" s="117">
        <v>4.8063643769259696E-7</v>
      </c>
      <c r="DL86" s="117">
        <v>-1.6698519651491999E-7</v>
      </c>
      <c r="DM86" s="117">
        <v>-7.1623721241425905E-7</v>
      </c>
      <c r="DN86" s="117">
        <v>8.6515112201467901E-7</v>
      </c>
      <c r="DO86" s="117">
        <v>1.85987888166279E-7</v>
      </c>
      <c r="DP86" s="117">
        <v>-2.85023951209986E-8</v>
      </c>
      <c r="DQ86" s="117">
        <v>3.45418954537681E-7</v>
      </c>
      <c r="DR86" s="117">
        <v>1.7163256130920101E-6</v>
      </c>
      <c r="DS86" s="117">
        <v>-4.6018201691377998E-7</v>
      </c>
      <c r="DT86" s="117">
        <v>4.8126278561382895E-7</v>
      </c>
      <c r="DU86" s="117">
        <v>-7.5933112842633405E-7</v>
      </c>
      <c r="DV86" s="117">
        <v>-2.67789652562062E-7</v>
      </c>
      <c r="DW86" s="120">
        <v>4.0298187821333097E-7</v>
      </c>
    </row>
    <row r="87" spans="6:127" s="12" customFormat="1" x14ac:dyDescent="0.25">
      <c r="F87" s="40"/>
      <c r="G87" s="205"/>
      <c r="H87" s="7" t="s">
        <v>192</v>
      </c>
      <c r="I87" s="22" cm="1">
        <f t="array" aca="1" ref="I87" ca="1">INDIRECT("I"&amp;M87)*INDIRECT("I"&amp;N87)</f>
        <v>26.123000000000001</v>
      </c>
      <c r="J87" s="23">
        <v>8.1385221738372506E-3</v>
      </c>
      <c r="K87" s="12" t="str">
        <f t="shared" si="7"/>
        <v>age</v>
      </c>
      <c r="L87" s="12" t="str">
        <f t="shared" si="8"/>
        <v>BMI2</v>
      </c>
      <c r="M87" s="7">
        <f t="shared" si="9"/>
        <v>20</v>
      </c>
      <c r="N87" s="7">
        <f t="shared" si="10"/>
        <v>26</v>
      </c>
      <c r="P87" s="7" t="str">
        <f t="shared" si="11"/>
        <v>X</v>
      </c>
      <c r="Q87" s="7" t="str">
        <f t="shared" si="12"/>
        <v>X</v>
      </c>
      <c r="R87" s="12" t="str">
        <v>age_BMI2</v>
      </c>
      <c r="S87" s="128" t="s">
        <v>192</v>
      </c>
      <c r="T87" s="117">
        <v>-1.5936897846515399E-6</v>
      </c>
      <c r="U87" s="117">
        <v>-5.3409162991338401E-8</v>
      </c>
      <c r="V87" s="117">
        <v>-2.6727326709580798E-7</v>
      </c>
      <c r="W87" s="117">
        <v>4.1506607340192599E-7</v>
      </c>
      <c r="X87" s="117">
        <v>7.1900832767972906E-8</v>
      </c>
      <c r="Y87" s="118">
        <v>-1.14153063750904E-4</v>
      </c>
      <c r="Z87" s="118">
        <v>-1.7216568526228301E-4</v>
      </c>
      <c r="AA87" s="117">
        <v>1.7891977967476099E-6</v>
      </c>
      <c r="AB87" s="117">
        <v>1.53139308057513E-6</v>
      </c>
      <c r="AC87" s="117">
        <v>2.2112584674724899E-6</v>
      </c>
      <c r="AD87" s="117">
        <v>-4.6818754630556801E-8</v>
      </c>
      <c r="AE87" s="117">
        <v>2.5309437275033998E-7</v>
      </c>
      <c r="AF87" s="117">
        <v>-2.9089768796618301E-8</v>
      </c>
      <c r="AG87" s="117">
        <v>5.0404174639095698E-6</v>
      </c>
      <c r="AH87" s="117">
        <v>-1.9716893855624201E-7</v>
      </c>
      <c r="AI87" s="117">
        <v>-6.0506218784267304E-7</v>
      </c>
      <c r="AJ87" s="117">
        <v>1.2301272711516999E-7</v>
      </c>
      <c r="AK87" s="117">
        <v>3.6788305141925498E-7</v>
      </c>
      <c r="AL87" s="117">
        <v>-6.4440734611171803E-7</v>
      </c>
      <c r="AM87" s="117">
        <v>-3.0487130604179099E-7</v>
      </c>
      <c r="AN87" s="117">
        <v>2.9012610670302801E-9</v>
      </c>
      <c r="AO87" s="117">
        <v>2.0209106885283299E-7</v>
      </c>
      <c r="AP87" s="117">
        <v>1.0024413193705301E-5</v>
      </c>
      <c r="AQ87" s="117">
        <v>-3.6385607000089702E-7</v>
      </c>
      <c r="AR87" s="117">
        <v>0</v>
      </c>
      <c r="AS87" s="117">
        <v>-9.3549083779813404E-6</v>
      </c>
      <c r="AT87" s="117">
        <v>-1.67868211435956E-6</v>
      </c>
      <c r="AU87" s="117">
        <v>0</v>
      </c>
      <c r="AV87" s="117">
        <v>-1.0074842621823301E-5</v>
      </c>
      <c r="AW87" s="117">
        <v>0</v>
      </c>
      <c r="AX87" s="117">
        <v>2.4570020387963898E-7</v>
      </c>
      <c r="AY87" s="117">
        <v>-1.2189473759534599E-7</v>
      </c>
      <c r="AZ87" s="117">
        <v>-5.5491767306305604E-6</v>
      </c>
      <c r="BA87" s="117">
        <v>-1.6837447141347599E-7</v>
      </c>
      <c r="BB87" s="117">
        <v>2.0083630182333902E-6</v>
      </c>
      <c r="BC87" s="117">
        <v>-5.3216109325649397E-8</v>
      </c>
      <c r="BD87" s="117">
        <v>-5.9506853937878502E-6</v>
      </c>
      <c r="BE87" s="117">
        <v>7.2535819418886002E-6</v>
      </c>
      <c r="BF87" s="117">
        <v>-2.8952635909854101E-7</v>
      </c>
      <c r="BG87" s="117">
        <v>0</v>
      </c>
      <c r="BH87" s="117">
        <v>-5.9818041599600496E-6</v>
      </c>
      <c r="BI87" s="117">
        <v>3.2204975970536799E-7</v>
      </c>
      <c r="BJ87" s="117">
        <v>6.8317626607782704E-8</v>
      </c>
      <c r="BK87" s="117">
        <v>-3.0043708389367801E-7</v>
      </c>
      <c r="BL87" s="117">
        <v>1.9020795218671901E-7</v>
      </c>
      <c r="BM87" s="117">
        <v>1.5811085585964E-5</v>
      </c>
      <c r="BN87" s="117">
        <v>7.6333394812875395E-7</v>
      </c>
      <c r="BO87" s="117">
        <v>3.2778577775894801E-7</v>
      </c>
      <c r="BP87" s="117">
        <v>-7.0795424919194401E-7</v>
      </c>
      <c r="BQ87" s="117">
        <v>0</v>
      </c>
      <c r="BR87" s="117">
        <v>1.5482408812407699E-5</v>
      </c>
      <c r="BS87" s="117">
        <v>-5.9564290685792598E-6</v>
      </c>
      <c r="BT87" s="117">
        <v>-1.53046235995012E-7</v>
      </c>
      <c r="BU87" s="117">
        <v>0</v>
      </c>
      <c r="BV87" s="117">
        <v>-4.6171580148444498E-7</v>
      </c>
      <c r="BW87" s="117">
        <v>5.05128812234384E-8</v>
      </c>
      <c r="BX87" s="117">
        <v>2.5118556309789802E-7</v>
      </c>
      <c r="BY87" s="117">
        <v>-4.2438261463886698E-7</v>
      </c>
      <c r="BZ87" s="117">
        <v>7.6532236638942396E-7</v>
      </c>
      <c r="CA87" s="117">
        <v>0</v>
      </c>
      <c r="CB87" s="117">
        <v>0</v>
      </c>
      <c r="CC87" s="117">
        <v>4.44758413261529E-9</v>
      </c>
      <c r="CD87" s="117">
        <v>1.2218741186019101E-7</v>
      </c>
      <c r="CE87" s="117">
        <v>-1.7564732956567501E-7</v>
      </c>
      <c r="CF87" s="117">
        <v>7.8003841417680503E-8</v>
      </c>
      <c r="CG87" s="117">
        <v>-9.6678912713432201E-8</v>
      </c>
      <c r="CH87" s="117">
        <v>9.7122303090843002E-8</v>
      </c>
      <c r="CI87" s="117">
        <v>2.1887652560821299E-6</v>
      </c>
      <c r="CJ87" s="117">
        <v>-3.8124011860353002E-8</v>
      </c>
      <c r="CK87" s="117">
        <v>-2.78907799678413E-8</v>
      </c>
      <c r="CL87" s="117">
        <v>-1.3204785765275199E-7</v>
      </c>
      <c r="CM87" s="117">
        <v>-6.2586548897872094E-8</v>
      </c>
      <c r="CN87" s="117">
        <v>1.437862269677E-6</v>
      </c>
      <c r="CO87" s="117">
        <v>-6.6610695711820197E-8</v>
      </c>
      <c r="CP87" s="117">
        <v>8.3274916217057205E-8</v>
      </c>
      <c r="CQ87" s="117">
        <v>-2.36227929233119E-7</v>
      </c>
      <c r="CR87" s="117">
        <v>1.5581115695979199E-8</v>
      </c>
      <c r="CS87" s="117">
        <v>1.1553679883653401E-7</v>
      </c>
      <c r="CT87" s="117">
        <v>-7.5769610706785498E-9</v>
      </c>
      <c r="CU87" s="117">
        <v>-1.6486539358395601E-8</v>
      </c>
      <c r="CV87" s="117">
        <v>-4.1885059302687597E-8</v>
      </c>
      <c r="CW87" s="117">
        <v>1.5795474792794498E-8</v>
      </c>
      <c r="CX87" s="117">
        <v>3.66749084953744E-7</v>
      </c>
      <c r="CY87" s="117">
        <v>-1.0903776792995E-6</v>
      </c>
      <c r="CZ87" s="117">
        <v>2.29817237850003E-7</v>
      </c>
      <c r="DA87" s="117">
        <v>3.9904923305975303E-7</v>
      </c>
      <c r="DB87" s="117">
        <v>-4.7357224258729099E-7</v>
      </c>
      <c r="DC87" s="117">
        <v>-6.07196028051001E-10</v>
      </c>
      <c r="DD87" s="117">
        <v>1.07404796495047E-6</v>
      </c>
      <c r="DE87" s="117">
        <v>1.2566363280277399E-7</v>
      </c>
      <c r="DF87" s="117">
        <v>1.02436199760152E-7</v>
      </c>
      <c r="DG87" s="117">
        <v>8.6755844924332105E-8</v>
      </c>
      <c r="DH87" s="117">
        <v>-4.7742580014537502E-6</v>
      </c>
      <c r="DI87" s="117">
        <v>6.9302719328092E-8</v>
      </c>
      <c r="DJ87" s="117">
        <v>7.7348992678811103E-8</v>
      </c>
      <c r="DK87" s="117">
        <v>1.4864910411607E-5</v>
      </c>
      <c r="DL87" s="117">
        <v>3.1456118501010497E-8</v>
      </c>
      <c r="DM87" s="117">
        <v>3.63469658689038E-7</v>
      </c>
      <c r="DN87" s="117">
        <v>-1.0571453149919301E-6</v>
      </c>
      <c r="DO87" s="117">
        <v>5.9059370931019598E-8</v>
      </c>
      <c r="DP87" s="117">
        <v>-5.3871771528219995E-7</v>
      </c>
      <c r="DQ87" s="117">
        <v>3.8180880132918701E-6</v>
      </c>
      <c r="DR87" s="117">
        <v>2.5667845435049799E-7</v>
      </c>
      <c r="DS87" s="117">
        <v>-3.5496923889694902E-7</v>
      </c>
      <c r="DT87" s="117">
        <v>-7.4731506381423301E-7</v>
      </c>
      <c r="DU87" s="117">
        <v>-8.5087621941657303E-8</v>
      </c>
      <c r="DV87" s="117">
        <v>-9.30836962799115E-7</v>
      </c>
      <c r="DW87" s="120">
        <v>-1.5737092861950701E-6</v>
      </c>
    </row>
    <row r="88" spans="6:127" s="12" customFormat="1" x14ac:dyDescent="0.25">
      <c r="F88" s="40"/>
      <c r="G88" s="205"/>
      <c r="H88" s="7" t="s">
        <v>5</v>
      </c>
      <c r="I88" s="22" cm="1">
        <f t="array" aca="1" ref="I88" ca="1">INDIRECT("I"&amp;M88)*INDIRECT("I"&amp;N88)</f>
        <v>0</v>
      </c>
      <c r="J88" s="23">
        <v>-1.5035564741631299E-2</v>
      </c>
      <c r="K88" s="12" t="str">
        <f t="shared" si="7"/>
        <v>age</v>
      </c>
      <c r="L88" s="12" t="str">
        <f t="shared" si="8"/>
        <v>Alc</v>
      </c>
      <c r="M88" s="7">
        <f t="shared" si="9"/>
        <v>20</v>
      </c>
      <c r="N88" s="7">
        <f t="shared" si="10"/>
        <v>46</v>
      </c>
      <c r="P88" s="7" t="str">
        <f t="shared" si="11"/>
        <v>X</v>
      </c>
      <c r="Q88" s="7" t="str">
        <f t="shared" si="12"/>
        <v>X</v>
      </c>
      <c r="R88" s="12" t="str">
        <v>age_Alc</v>
      </c>
      <c r="S88" s="128" t="s">
        <v>5</v>
      </c>
      <c r="T88" s="117">
        <v>-1.7253509275280701E-7</v>
      </c>
      <c r="U88" s="117">
        <v>-3.26494955946038E-7</v>
      </c>
      <c r="V88" s="117">
        <v>-7.2522269850044496E-8</v>
      </c>
      <c r="W88" s="117">
        <v>4.9773496333761103E-7</v>
      </c>
      <c r="X88" s="117">
        <v>4.69225049018192E-7</v>
      </c>
      <c r="Y88" s="117">
        <v>4.6084810510599098E-6</v>
      </c>
      <c r="Z88" s="117">
        <v>2.5960439303692599E-6</v>
      </c>
      <c r="AA88" s="117">
        <v>8.1027786095726999E-8</v>
      </c>
      <c r="AB88" s="117">
        <v>-4.33440548780127E-7</v>
      </c>
      <c r="AC88" s="117">
        <v>-4.6295297512369698E-7</v>
      </c>
      <c r="AD88" s="117">
        <v>-6.7269952838597205E-8</v>
      </c>
      <c r="AE88" s="117">
        <v>-5.8750994791869402E-7</v>
      </c>
      <c r="AF88" s="117">
        <v>-1.2662645468136399E-7</v>
      </c>
      <c r="AG88" s="117">
        <v>8.1297444281004802E-7</v>
      </c>
      <c r="AH88" s="117">
        <v>-3.3279586546037998E-7</v>
      </c>
      <c r="AI88" s="117">
        <v>3.5059736295248402E-6</v>
      </c>
      <c r="AJ88" s="117">
        <v>6.0044687871434196E-7</v>
      </c>
      <c r="AK88" s="117">
        <v>1.0977836309271701E-7</v>
      </c>
      <c r="AL88" s="117">
        <v>1.6247822119365199E-6</v>
      </c>
      <c r="AM88" s="117">
        <v>-8.8061883497675298E-7</v>
      </c>
      <c r="AN88" s="117">
        <v>2.2801424767539799E-7</v>
      </c>
      <c r="AO88" s="117">
        <v>-1.50402969562683E-7</v>
      </c>
      <c r="AP88" s="117">
        <v>2.48755650460378E-5</v>
      </c>
      <c r="AQ88" s="117">
        <v>-4.98251818683077E-7</v>
      </c>
      <c r="AR88" s="117">
        <v>0</v>
      </c>
      <c r="AS88" s="117">
        <v>-1.18754508643272E-5</v>
      </c>
      <c r="AT88" s="118">
        <v>-4.1988814045276399E-4</v>
      </c>
      <c r="AU88" s="118">
        <v>0</v>
      </c>
      <c r="AV88" s="117">
        <v>5.9649487922997901E-5</v>
      </c>
      <c r="AW88" s="117">
        <v>0</v>
      </c>
      <c r="AX88" s="117">
        <v>2.7871711836472199E-6</v>
      </c>
      <c r="AY88" s="117">
        <v>7.6984941101733496E-7</v>
      </c>
      <c r="AZ88" s="117">
        <v>-9.0897016338425893E-6</v>
      </c>
      <c r="BA88" s="117">
        <v>5.6113736490298903E-7</v>
      </c>
      <c r="BB88" s="117">
        <v>2.7789946056802401E-6</v>
      </c>
      <c r="BC88" s="117">
        <v>1.4225037867304599E-7</v>
      </c>
      <c r="BD88" s="118">
        <v>1.16112714338453E-4</v>
      </c>
      <c r="BE88" s="117">
        <v>2.1678608145136098E-5</v>
      </c>
      <c r="BF88" s="117">
        <v>-8.2092767739663903E-7</v>
      </c>
      <c r="BG88" s="117">
        <v>0</v>
      </c>
      <c r="BH88" s="117">
        <v>-4.1036831546039403E-6</v>
      </c>
      <c r="BI88" s="117">
        <v>3.5356749583493899E-7</v>
      </c>
      <c r="BJ88" s="117">
        <v>9.1513362662048301E-7</v>
      </c>
      <c r="BK88" s="117">
        <v>5.7065819238141997E-6</v>
      </c>
      <c r="BL88" s="117">
        <v>1.9974736491361201E-7</v>
      </c>
      <c r="BM88" s="117">
        <v>1.3161561884404599E-5</v>
      </c>
      <c r="BN88" s="117">
        <v>1.9597657540110101E-6</v>
      </c>
      <c r="BO88" s="117">
        <v>-7.9165893885106302E-7</v>
      </c>
      <c r="BP88" s="117">
        <v>2.6557842125903502E-6</v>
      </c>
      <c r="BQ88" s="117">
        <v>0</v>
      </c>
      <c r="BR88" s="117">
        <v>6.0119519616648699E-6</v>
      </c>
      <c r="BS88" s="117">
        <v>3.9455551436319996E-6</v>
      </c>
      <c r="BT88" s="117">
        <v>-1.7180323701258901E-7</v>
      </c>
      <c r="BU88" s="117">
        <v>0</v>
      </c>
      <c r="BV88" s="117">
        <v>2.6964666255152399E-6</v>
      </c>
      <c r="BW88" s="117">
        <v>1.10744950200497E-9</v>
      </c>
      <c r="BX88" s="117">
        <v>3.4175477894956298E-6</v>
      </c>
      <c r="BY88" s="117">
        <v>4.3124786519491499E-6</v>
      </c>
      <c r="BZ88" s="117">
        <v>-1.4068820894357999E-6</v>
      </c>
      <c r="CA88" s="117">
        <v>0</v>
      </c>
      <c r="CB88" s="117">
        <v>0</v>
      </c>
      <c r="CC88" s="117">
        <v>5.1347375809109802E-9</v>
      </c>
      <c r="CD88" s="117">
        <v>1.4358992564274901E-7</v>
      </c>
      <c r="CE88" s="117">
        <v>-1.60061881461991E-7</v>
      </c>
      <c r="CF88" s="117">
        <v>-4.98665287532934E-8</v>
      </c>
      <c r="CG88" s="117">
        <v>-2.8048698611364802E-7</v>
      </c>
      <c r="CH88" s="117">
        <v>5.5143744379877897E-8</v>
      </c>
      <c r="CI88" s="117">
        <v>-3.8124011860329801E-8</v>
      </c>
      <c r="CJ88" s="117">
        <v>6.39841251769805E-6</v>
      </c>
      <c r="CK88" s="117">
        <v>-4.17068153683975E-8</v>
      </c>
      <c r="CL88" s="117">
        <v>-3.3505347594111002E-7</v>
      </c>
      <c r="CM88" s="117">
        <v>-1.3552451846603301E-8</v>
      </c>
      <c r="CN88" s="117">
        <v>-1.0584638081190301E-7</v>
      </c>
      <c r="CO88" s="117">
        <v>-1.5721407833524701E-6</v>
      </c>
      <c r="CP88" s="117">
        <v>1.13207532653593E-7</v>
      </c>
      <c r="CQ88" s="117">
        <v>-1.4755587803567399E-7</v>
      </c>
      <c r="CR88" s="117">
        <v>4.0294555540051702E-8</v>
      </c>
      <c r="CS88" s="117">
        <v>-7.8750391143671598E-7</v>
      </c>
      <c r="CT88" s="117">
        <v>5.0536022050649497E-8</v>
      </c>
      <c r="CU88" s="117">
        <v>8.9785812045239895E-7</v>
      </c>
      <c r="CV88" s="117">
        <v>-8.1992910563273194E-8</v>
      </c>
      <c r="CW88" s="117">
        <v>1.4685975585409301E-7</v>
      </c>
      <c r="CX88" s="117">
        <v>-6.8584372494886999E-7</v>
      </c>
      <c r="CY88" s="117">
        <v>-2.6504145007695799E-7</v>
      </c>
      <c r="CZ88" s="117">
        <v>4.7068884353806098E-7</v>
      </c>
      <c r="DA88" s="117">
        <v>-3.2596897986409701E-7</v>
      </c>
      <c r="DB88" s="117">
        <v>-6.85394438750515E-7</v>
      </c>
      <c r="DC88" s="117">
        <v>-1.44996425215257E-7</v>
      </c>
      <c r="DD88" s="117">
        <v>-7.4965710138540101E-6</v>
      </c>
      <c r="DE88" s="117">
        <v>7.7166071750426801E-7</v>
      </c>
      <c r="DF88" s="117">
        <v>1.60639712967592E-7</v>
      </c>
      <c r="DG88" s="117">
        <v>-1.06149058274126E-6</v>
      </c>
      <c r="DH88" s="117">
        <v>-1.8095755403771099E-7</v>
      </c>
      <c r="DI88" s="117">
        <v>3.4110810742826202E-6</v>
      </c>
      <c r="DJ88" s="117">
        <v>1.5573188108345199E-8</v>
      </c>
      <c r="DK88" s="117">
        <v>-3.4637143470295001E-6</v>
      </c>
      <c r="DL88" s="117">
        <v>-1.5423319981120301E-7</v>
      </c>
      <c r="DM88" s="117">
        <v>-6.8151878314079605E-7</v>
      </c>
      <c r="DN88" s="117">
        <v>9.3987290973084605E-7</v>
      </c>
      <c r="DO88" s="117">
        <v>-1.185818096043E-7</v>
      </c>
      <c r="DP88" s="117">
        <v>-8.4859843860204599E-7</v>
      </c>
      <c r="DQ88" s="117">
        <v>-3.00640073492361E-5</v>
      </c>
      <c r="DR88" s="117">
        <v>-1.3773031691232099E-7</v>
      </c>
      <c r="DS88" s="117">
        <v>3.6355501054079401E-6</v>
      </c>
      <c r="DT88" s="117">
        <v>4.8602501313782505E-7</v>
      </c>
      <c r="DU88" s="117">
        <v>6.38847924375356E-7</v>
      </c>
      <c r="DV88" s="117">
        <v>4.2378010920245001E-7</v>
      </c>
      <c r="DW88" s="120">
        <v>-2.2474034356922802E-6</v>
      </c>
    </row>
    <row r="89" spans="6:127" s="12" customFormat="1" x14ac:dyDescent="0.25">
      <c r="F89" s="40"/>
      <c r="G89" s="205"/>
      <c r="H89" s="7" t="s">
        <v>1</v>
      </c>
      <c r="I89" s="22" cm="1">
        <f t="array" aca="1" ref="I89" ca="1">INDIRECT("I"&amp;M89)*INDIRECT("I"&amp;N89)</f>
        <v>0</v>
      </c>
      <c r="J89" s="23">
        <v>-3.0753146560551E-2</v>
      </c>
      <c r="K89" s="12" t="str">
        <f t="shared" si="7"/>
        <v>age</v>
      </c>
      <c r="L89" s="12" t="str">
        <f t="shared" si="8"/>
        <v>Can</v>
      </c>
      <c r="M89" s="7">
        <f t="shared" si="9"/>
        <v>20</v>
      </c>
      <c r="N89" s="7">
        <f t="shared" si="10"/>
        <v>54</v>
      </c>
      <c r="P89" s="7" t="str">
        <f t="shared" si="11"/>
        <v>X</v>
      </c>
      <c r="Q89" s="7" t="str">
        <f t="shared" si="12"/>
        <v>X</v>
      </c>
      <c r="R89" s="12" t="str">
        <v>age_Can</v>
      </c>
      <c r="S89" s="128" t="s">
        <v>1</v>
      </c>
      <c r="T89" s="117">
        <v>-6.1961340181096203E-7</v>
      </c>
      <c r="U89" s="117">
        <v>-2.46506430029571E-7</v>
      </c>
      <c r="V89" s="117">
        <v>1.74023839792996E-7</v>
      </c>
      <c r="W89" s="117">
        <v>-1.90271148543682E-7</v>
      </c>
      <c r="X89" s="117">
        <v>1.48393341330124E-8</v>
      </c>
      <c r="Y89" s="117">
        <v>2.43308737597599E-6</v>
      </c>
      <c r="Z89" s="117">
        <v>2.2330356444211001E-6</v>
      </c>
      <c r="AA89" s="117">
        <v>8.0191525532350607E-9</v>
      </c>
      <c r="AB89" s="117">
        <v>1.64027169722506E-7</v>
      </c>
      <c r="AC89" s="117">
        <v>-3.3134617717264698E-7</v>
      </c>
      <c r="AD89" s="117">
        <v>1.0005602536385201E-7</v>
      </c>
      <c r="AE89" s="117">
        <v>6.5849229642362702E-8</v>
      </c>
      <c r="AF89" s="117">
        <v>-2.4967470036639399E-7</v>
      </c>
      <c r="AG89" s="117">
        <v>-3.1675223047881001E-7</v>
      </c>
      <c r="AH89" s="117">
        <v>5.8589201309624401E-8</v>
      </c>
      <c r="AI89" s="117">
        <v>8.6261697659430205E-8</v>
      </c>
      <c r="AJ89" s="117">
        <v>2.6484634534835497E-7</v>
      </c>
      <c r="AK89" s="117">
        <v>-3.57799779141544E-7</v>
      </c>
      <c r="AL89" s="117">
        <v>7.6796524337260399E-7</v>
      </c>
      <c r="AM89" s="117">
        <v>1.05224872489645E-7</v>
      </c>
      <c r="AN89" s="117">
        <v>1.6376451041607399E-8</v>
      </c>
      <c r="AO89" s="117">
        <v>1.01116578900445E-7</v>
      </c>
      <c r="AP89" s="117">
        <v>-2.9615029508189901E-6</v>
      </c>
      <c r="AQ89" s="117">
        <v>-1.7663956615178599E-7</v>
      </c>
      <c r="AR89" s="117">
        <v>0</v>
      </c>
      <c r="AS89" s="117">
        <v>1.2435060483233499E-6</v>
      </c>
      <c r="AT89" s="117">
        <v>3.4016083118226502E-6</v>
      </c>
      <c r="AU89" s="117">
        <v>0</v>
      </c>
      <c r="AV89" s="117">
        <v>-1.17777624494074E-5</v>
      </c>
      <c r="AW89" s="117">
        <v>0</v>
      </c>
      <c r="AX89" s="117">
        <v>-9.1439753747261203E-7</v>
      </c>
      <c r="AY89" s="117">
        <v>2.1783826730248199E-8</v>
      </c>
      <c r="AZ89" s="117">
        <v>-6.1318446812022796E-7</v>
      </c>
      <c r="BA89" s="117">
        <v>1.3507574226419299E-8</v>
      </c>
      <c r="BB89" s="118">
        <v>-1.12640115800365E-4</v>
      </c>
      <c r="BC89" s="117">
        <v>-3.3845429136716601E-8</v>
      </c>
      <c r="BD89" s="117">
        <v>1.4268932019391001E-5</v>
      </c>
      <c r="BE89" s="117">
        <v>4.46826054895028E-6</v>
      </c>
      <c r="BF89" s="117">
        <v>-2.4179214961902699E-7</v>
      </c>
      <c r="BG89" s="117">
        <v>0</v>
      </c>
      <c r="BH89" s="117">
        <v>3.53528409793918E-6</v>
      </c>
      <c r="BI89" s="117">
        <v>5.41391719723635E-8</v>
      </c>
      <c r="BJ89" s="117">
        <v>1.2769483177533799E-7</v>
      </c>
      <c r="BK89" s="117">
        <v>-2.9572003871020999E-8</v>
      </c>
      <c r="BL89" s="117">
        <v>-6.2007732530479902E-8</v>
      </c>
      <c r="BM89" s="117">
        <v>-6.1829239623252403E-6</v>
      </c>
      <c r="BN89" s="117">
        <v>3.3909947135394299E-7</v>
      </c>
      <c r="BO89" s="117">
        <v>3.0752962043293601E-7</v>
      </c>
      <c r="BP89" s="117">
        <v>-3.2518305129238E-7</v>
      </c>
      <c r="BQ89" s="117">
        <v>0</v>
      </c>
      <c r="BR89" s="117">
        <v>7.24661706489161E-6</v>
      </c>
      <c r="BS89" s="117">
        <v>-1.62201364735954E-6</v>
      </c>
      <c r="BT89" s="117">
        <v>1.6105305661146501E-7</v>
      </c>
      <c r="BU89" s="117">
        <v>0</v>
      </c>
      <c r="BV89" s="117">
        <v>1.0075719018102401E-6</v>
      </c>
      <c r="BW89" s="117">
        <v>2.3745053484849501E-7</v>
      </c>
      <c r="BX89" s="117">
        <v>-3.5173327867270501E-7</v>
      </c>
      <c r="BY89" s="117">
        <v>-1.0639332285382901E-7</v>
      </c>
      <c r="BZ89" s="117">
        <v>6.6282729715634402E-7</v>
      </c>
      <c r="CA89" s="117">
        <v>0</v>
      </c>
      <c r="CB89" s="117">
        <v>0</v>
      </c>
      <c r="CC89" s="117">
        <v>4.0396285088805904E-9</v>
      </c>
      <c r="CD89" s="117">
        <v>3.7157895571135298E-9</v>
      </c>
      <c r="CE89" s="117">
        <v>8.6722920980861906E-8</v>
      </c>
      <c r="CF89" s="117">
        <v>2.10313005795023E-8</v>
      </c>
      <c r="CG89" s="117">
        <v>-5.6451917794567301E-8</v>
      </c>
      <c r="CH89" s="117">
        <v>-4.2110807668244701E-8</v>
      </c>
      <c r="CI89" s="117">
        <v>-2.7890779967819899E-8</v>
      </c>
      <c r="CJ89" s="117">
        <v>-4.17068153683849E-8</v>
      </c>
      <c r="CK89" s="117">
        <v>1.51324483914457E-6</v>
      </c>
      <c r="CL89" s="117">
        <v>3.5675862712003703E-8</v>
      </c>
      <c r="CM89" s="117">
        <v>5.4438996049898E-9</v>
      </c>
      <c r="CN89" s="117">
        <v>-1.34568460788785E-8</v>
      </c>
      <c r="CO89" s="117">
        <v>-1.7913807916127401E-7</v>
      </c>
      <c r="CP89" s="117">
        <v>3.3966877737432098E-8</v>
      </c>
      <c r="CQ89" s="117">
        <v>-1.0235986183665099E-7</v>
      </c>
      <c r="CR89" s="117">
        <v>-6.3022200051940501E-8</v>
      </c>
      <c r="CS89" s="117">
        <v>1.6705172305780101E-7</v>
      </c>
      <c r="CT89" s="117">
        <v>-1.9208421860255201E-7</v>
      </c>
      <c r="CU89" s="117">
        <v>-3.5362163274899003E-8</v>
      </c>
      <c r="CV89" s="117">
        <v>8.1022119723964305E-8</v>
      </c>
      <c r="CW89" s="117">
        <v>9.9712852048538399E-9</v>
      </c>
      <c r="CX89" s="117">
        <v>-6.1959602258225001E-8</v>
      </c>
      <c r="CY89" s="117">
        <v>-1.6856481624787799E-7</v>
      </c>
      <c r="CZ89" s="117">
        <v>-3.99124567603093E-7</v>
      </c>
      <c r="DA89" s="117">
        <v>-8.9924880947665501E-7</v>
      </c>
      <c r="DB89" s="117">
        <v>-8.4744575825634105E-9</v>
      </c>
      <c r="DC89" s="117">
        <v>-5.99346557713891E-8</v>
      </c>
      <c r="DD89" s="117">
        <v>-4.38389836103003E-7</v>
      </c>
      <c r="DE89" s="117">
        <v>-3.7132543495132702E-6</v>
      </c>
      <c r="DF89" s="117">
        <v>-7.1744765181951799E-7</v>
      </c>
      <c r="DG89" s="117">
        <v>-2.28836301275373E-8</v>
      </c>
      <c r="DH89" s="117">
        <v>-2.1204583682148901E-7</v>
      </c>
      <c r="DI89" s="117">
        <v>6.1857361967530603E-7</v>
      </c>
      <c r="DJ89" s="117">
        <v>1.53023721195962E-7</v>
      </c>
      <c r="DK89" s="117">
        <v>-1.1356576193793201E-6</v>
      </c>
      <c r="DL89" s="117">
        <v>-1.5652197421439001E-7</v>
      </c>
      <c r="DM89" s="117">
        <v>2.2115786887514899E-7</v>
      </c>
      <c r="DN89" s="117">
        <v>-1.73870044547006E-7</v>
      </c>
      <c r="DO89" s="117">
        <v>-5.90301801543325E-7</v>
      </c>
      <c r="DP89" s="117">
        <v>-4.3777405178948902E-6</v>
      </c>
      <c r="DQ89" s="117">
        <v>-2.9360210163172E-8</v>
      </c>
      <c r="DR89" s="117">
        <v>-4.3150689096144701E-7</v>
      </c>
      <c r="DS89" s="117">
        <v>-1.2777312492675699E-6</v>
      </c>
      <c r="DT89" s="117">
        <v>1.0429971251626101E-6</v>
      </c>
      <c r="DU89" s="117">
        <v>-9.7981008110338097E-7</v>
      </c>
      <c r="DV89" s="117">
        <v>1.788180349765E-6</v>
      </c>
      <c r="DW89" s="120">
        <v>-1.6784928384927499E-7</v>
      </c>
    </row>
    <row r="90" spans="6:127" s="12" customFormat="1" x14ac:dyDescent="0.25">
      <c r="F90" s="40"/>
      <c r="G90" s="205"/>
      <c r="H90" s="7" t="s">
        <v>147</v>
      </c>
      <c r="I90" s="22" cm="1">
        <f t="array" aca="1" ref="I90" ca="1">INDIRECT("I"&amp;M90)*INDIRECT("I"&amp;N90)</f>
        <v>0</v>
      </c>
      <c r="J90" s="23">
        <v>-1.24834614846302E-2</v>
      </c>
      <c r="K90" s="12" t="str">
        <f t="shared" si="7"/>
        <v>age</v>
      </c>
      <c r="L90" s="12" t="str">
        <f t="shared" si="8"/>
        <v>HbA1C4</v>
      </c>
      <c r="M90" s="7">
        <f t="shared" si="9"/>
        <v>20</v>
      </c>
      <c r="N90" s="7">
        <f t="shared" si="10"/>
        <v>42</v>
      </c>
      <c r="P90" s="7" t="str">
        <f t="shared" si="11"/>
        <v>X</v>
      </c>
      <c r="Q90" s="7" t="str">
        <f t="shared" si="12"/>
        <v>X</v>
      </c>
      <c r="R90" s="12" t="str">
        <v>age_HbA1C4</v>
      </c>
      <c r="S90" s="128" t="s">
        <v>147</v>
      </c>
      <c r="T90" s="117">
        <v>-2.7348420945366699E-7</v>
      </c>
      <c r="U90" s="117">
        <v>-4.04492131957994E-8</v>
      </c>
      <c r="V90" s="117">
        <v>6.0054092871738204E-8</v>
      </c>
      <c r="W90" s="117">
        <v>-9.9653369570805798E-7</v>
      </c>
      <c r="X90" s="117">
        <v>3.6090139350972498E-7</v>
      </c>
      <c r="Y90" s="117">
        <v>2.1129281200475101E-6</v>
      </c>
      <c r="Z90" s="117">
        <v>1.0109929096496499E-5</v>
      </c>
      <c r="AA90" s="117">
        <v>-3.3712859048332999E-7</v>
      </c>
      <c r="AB90" s="117">
        <v>-1.4101574320261501E-7</v>
      </c>
      <c r="AC90" s="117">
        <v>8.4766677406043603E-7</v>
      </c>
      <c r="AD90" s="117">
        <v>-5.1297434731051403E-7</v>
      </c>
      <c r="AE90" s="117">
        <v>3.0909592161484799E-7</v>
      </c>
      <c r="AF90" s="117">
        <v>6.9939063832987598E-8</v>
      </c>
      <c r="AG90" s="117">
        <v>6.2164826684599303E-6</v>
      </c>
      <c r="AH90" s="117">
        <v>1.8936486511119901E-8</v>
      </c>
      <c r="AI90" s="117">
        <v>6.0494918333938601E-7</v>
      </c>
      <c r="AJ90" s="117">
        <v>2.8291989537666002E-7</v>
      </c>
      <c r="AK90" s="117">
        <v>4.4013611080948302E-7</v>
      </c>
      <c r="AL90" s="117">
        <v>2.6243702751746202E-6</v>
      </c>
      <c r="AM90" s="117">
        <v>1.16389078255337E-6</v>
      </c>
      <c r="AN90" s="117">
        <v>-8.1858925212405704E-7</v>
      </c>
      <c r="AO90" s="117">
        <v>-4.7222862791941899E-7</v>
      </c>
      <c r="AP90" s="118">
        <v>-3.2063863238987602E-4</v>
      </c>
      <c r="AQ90" s="117">
        <v>1.0597842232070001E-6</v>
      </c>
      <c r="AR90" s="117">
        <v>0</v>
      </c>
      <c r="AS90" s="117">
        <v>-7.3032070865791896E-6</v>
      </c>
      <c r="AT90" s="117">
        <v>2.4376898851862199E-5</v>
      </c>
      <c r="AU90" s="117">
        <v>0</v>
      </c>
      <c r="AV90" s="117">
        <v>6.4139483873276899E-5</v>
      </c>
      <c r="AW90" s="117">
        <v>0</v>
      </c>
      <c r="AX90" s="117">
        <v>8.8011580444381699E-7</v>
      </c>
      <c r="AY90" s="117">
        <v>2.25399886728495E-7</v>
      </c>
      <c r="AZ90" s="117">
        <v>-9.3153968947058003E-7</v>
      </c>
      <c r="BA90" s="117">
        <v>-9.8780538920341102E-8</v>
      </c>
      <c r="BB90" s="117">
        <v>-3.2127188129164501E-6</v>
      </c>
      <c r="BC90" s="117">
        <v>8.5336963624952003E-8</v>
      </c>
      <c r="BD90" s="117">
        <v>-1.34573129794414E-6</v>
      </c>
      <c r="BE90" s="117">
        <v>2.6357252924172602E-6</v>
      </c>
      <c r="BF90" s="117">
        <v>-6.2214961136927705E-7</v>
      </c>
      <c r="BG90" s="117">
        <v>0</v>
      </c>
      <c r="BH90" s="117">
        <v>-9.4432625175155205E-6</v>
      </c>
      <c r="BI90" s="117">
        <v>2.0849822563221E-7</v>
      </c>
      <c r="BJ90" s="117">
        <v>-9.9084101073486406E-8</v>
      </c>
      <c r="BK90" s="117">
        <v>-7.8656933019652905E-7</v>
      </c>
      <c r="BL90" s="117">
        <v>3.0380217391345701E-7</v>
      </c>
      <c r="BM90" s="117">
        <v>2.9660002959965402E-6</v>
      </c>
      <c r="BN90" s="117">
        <v>-1.1009802439270099E-6</v>
      </c>
      <c r="BO90" s="117">
        <v>1.8311992923005499E-7</v>
      </c>
      <c r="BP90" s="117">
        <v>-2.02126647006308E-6</v>
      </c>
      <c r="BQ90" s="117">
        <v>0</v>
      </c>
      <c r="BR90" s="117">
        <v>1.21601731588329E-5</v>
      </c>
      <c r="BS90" s="117">
        <v>2.6522295332513901E-6</v>
      </c>
      <c r="BT90" s="117">
        <v>-7.4039338415314204E-8</v>
      </c>
      <c r="BU90" s="117">
        <v>0</v>
      </c>
      <c r="BV90" s="117">
        <v>-1.84118954611853E-6</v>
      </c>
      <c r="BW90" s="117">
        <v>-1.52863275600706E-7</v>
      </c>
      <c r="BX90" s="117">
        <v>-7.4748680757828299E-7</v>
      </c>
      <c r="BY90" s="117">
        <v>1.07286735340708E-6</v>
      </c>
      <c r="BZ90" s="117">
        <v>3.0222388924590899E-10</v>
      </c>
      <c r="CA90" s="117">
        <v>0</v>
      </c>
      <c r="CB90" s="117">
        <v>0</v>
      </c>
      <c r="CC90" s="117">
        <v>-1.27991474894632E-8</v>
      </c>
      <c r="CD90" s="117">
        <v>8.8494648688982799E-8</v>
      </c>
      <c r="CE90" s="117">
        <v>-2.4489803046020299E-8</v>
      </c>
      <c r="CF90" s="117">
        <v>-3.3877003730137799E-8</v>
      </c>
      <c r="CG90" s="117">
        <v>-2.7539331197216698E-8</v>
      </c>
      <c r="CH90" s="117">
        <v>1.11933026557749E-7</v>
      </c>
      <c r="CI90" s="117">
        <v>-1.3204785765276301E-7</v>
      </c>
      <c r="CJ90" s="117">
        <v>-3.3505347594109901E-7</v>
      </c>
      <c r="CK90" s="117">
        <v>3.5675862712017501E-8</v>
      </c>
      <c r="CL90" s="117">
        <v>4.4719540491114299E-6</v>
      </c>
      <c r="CM90" s="117">
        <v>-7.4871869012212903E-8</v>
      </c>
      <c r="CN90" s="117">
        <v>-2.0949908455323199E-8</v>
      </c>
      <c r="CO90" s="117">
        <v>-1.1133413241643599E-8</v>
      </c>
      <c r="CP90" s="117">
        <v>1.6772549884339901E-8</v>
      </c>
      <c r="CQ90" s="117">
        <v>-1.7443697898598199E-7</v>
      </c>
      <c r="CR90" s="117">
        <v>-1.2251589903958901E-7</v>
      </c>
      <c r="CS90" s="117">
        <v>-8.4722845628748701E-7</v>
      </c>
      <c r="CT90" s="117">
        <v>1.2688778517685299E-8</v>
      </c>
      <c r="CU90" s="117">
        <v>-3.1990460329004401E-7</v>
      </c>
      <c r="CV90" s="117">
        <v>-9.0481384929649799E-9</v>
      </c>
      <c r="CW90" s="117">
        <v>1.2507341411286999E-7</v>
      </c>
      <c r="CX90" s="117">
        <v>-3.8189437310482802E-7</v>
      </c>
      <c r="CY90" s="117">
        <v>7.1699064549289898E-7</v>
      </c>
      <c r="CZ90" s="117">
        <v>-3.63919617718524E-7</v>
      </c>
      <c r="DA90" s="117">
        <v>-2.97186796643774E-7</v>
      </c>
      <c r="DB90" s="117">
        <v>1.69760065307655E-7</v>
      </c>
      <c r="DC90" s="117">
        <v>-5.1079888893347598E-7</v>
      </c>
      <c r="DD90" s="117">
        <v>6.8083015977269398E-7</v>
      </c>
      <c r="DE90" s="117">
        <v>5.5140041494742101E-7</v>
      </c>
      <c r="DF90" s="117">
        <v>-1.7601344377087301E-7</v>
      </c>
      <c r="DG90" s="117">
        <v>-1.10925844315921E-6</v>
      </c>
      <c r="DH90" s="117">
        <v>3.9282945355362999E-8</v>
      </c>
      <c r="DI90" s="117">
        <v>4.0509670006988102E-6</v>
      </c>
      <c r="DJ90" s="117">
        <v>-6.7714047035909803E-7</v>
      </c>
      <c r="DK90" s="117">
        <v>2.5039948159487102E-7</v>
      </c>
      <c r="DL90" s="117">
        <v>1.4281997433941699E-6</v>
      </c>
      <c r="DM90" s="117">
        <v>-3.2760395559260097E-7</v>
      </c>
      <c r="DN90" s="117">
        <v>5.5579392472142201E-7</v>
      </c>
      <c r="DO90" s="117">
        <v>-2.7874422073028102E-7</v>
      </c>
      <c r="DP90" s="117">
        <v>-6.73550712667806E-7</v>
      </c>
      <c r="DQ90" s="117">
        <v>-4.9433666394540797E-7</v>
      </c>
      <c r="DR90" s="117">
        <v>8.6463765318651904E-7</v>
      </c>
      <c r="DS90" s="117">
        <v>-4.6627305306619998E-7</v>
      </c>
      <c r="DT90" s="117">
        <v>7.4669182531864805E-7</v>
      </c>
      <c r="DU90" s="117">
        <v>1.6408800661170499E-7</v>
      </c>
      <c r="DV90" s="117">
        <v>7.1090575049477105E-7</v>
      </c>
      <c r="DW90" s="120">
        <v>2.4753670692281499E-7</v>
      </c>
    </row>
    <row r="91" spans="6:127" s="12" customFormat="1" x14ac:dyDescent="0.25">
      <c r="F91" s="40"/>
      <c r="G91" s="205"/>
      <c r="H91" s="7" t="s">
        <v>124</v>
      </c>
      <c r="I91" s="22" cm="1">
        <f t="array" aca="1" ref="I91" ca="1">INDIRECT("I"&amp;M91)*INDIRECT("I"&amp;N91)</f>
        <v>0</v>
      </c>
      <c r="J91" s="23">
        <v>-6.8682118701919601E-3</v>
      </c>
      <c r="K91" s="12" t="str">
        <f t="shared" si="7"/>
        <v>age</v>
      </c>
      <c r="L91" s="12" t="str">
        <f t="shared" si="8"/>
        <v>BP4</v>
      </c>
      <c r="M91" s="7">
        <f t="shared" si="9"/>
        <v>20</v>
      </c>
      <c r="N91" s="7">
        <f t="shared" si="10"/>
        <v>33</v>
      </c>
      <c r="P91" s="7" t="str">
        <f t="shared" si="11"/>
        <v>X</v>
      </c>
      <c r="Q91" s="7" t="str">
        <f t="shared" si="12"/>
        <v>X</v>
      </c>
      <c r="R91" s="12" t="str">
        <v>age_BP4</v>
      </c>
      <c r="S91" s="128" t="s">
        <v>124</v>
      </c>
      <c r="T91" s="117">
        <v>-3.5399233038924498E-7</v>
      </c>
      <c r="U91" s="117">
        <v>3.3861951969081299E-8</v>
      </c>
      <c r="V91" s="117">
        <v>-1.6066263319725399E-7</v>
      </c>
      <c r="W91" s="117">
        <v>1.5657355235907201E-7</v>
      </c>
      <c r="X91" s="117">
        <v>3.2013783097082402E-8</v>
      </c>
      <c r="Y91" s="117">
        <v>-9.4491067602613493E-6</v>
      </c>
      <c r="Z91" s="117">
        <v>5.24732315930108E-6</v>
      </c>
      <c r="AA91" s="117">
        <v>-2.5663211544049598E-7</v>
      </c>
      <c r="AB91" s="117">
        <v>7.1538976944926099E-7</v>
      </c>
      <c r="AC91" s="117">
        <v>4.0728534509332899E-7</v>
      </c>
      <c r="AD91" s="117">
        <v>4.6870442424332002E-7</v>
      </c>
      <c r="AE91" s="117">
        <v>2.3656119745035201E-7</v>
      </c>
      <c r="AF91" s="117">
        <v>3.4080912575191199E-7</v>
      </c>
      <c r="AG91" s="118">
        <v>-3.5054053854211801E-4</v>
      </c>
      <c r="AH91" s="117">
        <v>3.8455182133928199E-8</v>
      </c>
      <c r="AI91" s="117">
        <v>1.0356034597150801E-6</v>
      </c>
      <c r="AJ91" s="117">
        <v>6.7705154831232103E-8</v>
      </c>
      <c r="AK91" s="117">
        <v>3.5859652044300498E-7</v>
      </c>
      <c r="AL91" s="117">
        <v>4.7523624887027702E-7</v>
      </c>
      <c r="AM91" s="117">
        <v>-6.2887636262155197E-7</v>
      </c>
      <c r="AN91" s="117">
        <v>-5.0013187736107401E-8</v>
      </c>
      <c r="AO91" s="117">
        <v>1.7699544725536001E-7</v>
      </c>
      <c r="AP91" s="117">
        <v>6.6191301137739502E-6</v>
      </c>
      <c r="AQ91" s="117">
        <v>3.9424242717153198E-7</v>
      </c>
      <c r="AR91" s="117">
        <v>0</v>
      </c>
      <c r="AS91" s="117">
        <v>-3.1537678345920398E-6</v>
      </c>
      <c r="AT91" s="117">
        <v>7.2603550317170898E-7</v>
      </c>
      <c r="AU91" s="117">
        <v>0</v>
      </c>
      <c r="AV91" s="117">
        <v>-1.1612426760094301E-5</v>
      </c>
      <c r="AW91" s="117">
        <v>0</v>
      </c>
      <c r="AX91" s="117">
        <v>-4.8880807285955902E-7</v>
      </c>
      <c r="AY91" s="117">
        <v>3.3775651244874702E-7</v>
      </c>
      <c r="AZ91" s="117">
        <v>-3.7310225008355999E-6</v>
      </c>
      <c r="BA91" s="117">
        <v>-4.6536702365926299E-7</v>
      </c>
      <c r="BB91" s="117">
        <v>-2.7295636430203498E-7</v>
      </c>
      <c r="BC91" s="117">
        <v>-3.2077593126133499E-9</v>
      </c>
      <c r="BD91" s="117">
        <v>-6.5116824864121104E-6</v>
      </c>
      <c r="BE91" s="117">
        <v>-3.1905358341082499E-6</v>
      </c>
      <c r="BF91" s="117">
        <v>-8.2159009327872599E-7</v>
      </c>
      <c r="BG91" s="117">
        <v>0</v>
      </c>
      <c r="BH91" s="117">
        <v>-2.0493638629023601E-6</v>
      </c>
      <c r="BI91" s="117">
        <v>-4.4963981294544102E-8</v>
      </c>
      <c r="BJ91" s="117">
        <v>-1.5563055257189699E-7</v>
      </c>
      <c r="BK91" s="117">
        <v>-5.9846260836178298E-7</v>
      </c>
      <c r="BL91" s="117">
        <v>4.4041263587652399E-8</v>
      </c>
      <c r="BM91" s="117">
        <v>1.2454204208722999E-7</v>
      </c>
      <c r="BN91" s="117">
        <v>1.6020912201994199E-6</v>
      </c>
      <c r="BO91" s="117">
        <v>-3.9447361613290699E-7</v>
      </c>
      <c r="BP91" s="117">
        <v>-4.04867466635267E-7</v>
      </c>
      <c r="BQ91" s="117">
        <v>0</v>
      </c>
      <c r="BR91" s="117">
        <v>-5.66955284090956E-6</v>
      </c>
      <c r="BS91" s="117">
        <v>1.5020668208481399E-6</v>
      </c>
      <c r="BT91" s="117">
        <v>-2.8094205689448301E-7</v>
      </c>
      <c r="BU91" s="117">
        <v>0</v>
      </c>
      <c r="BV91" s="117">
        <v>-9.3712540657421405E-7</v>
      </c>
      <c r="BW91" s="117">
        <v>4.9200537158315202E-7</v>
      </c>
      <c r="BX91" s="117">
        <v>-1.2299988276880899E-6</v>
      </c>
      <c r="BY91" s="117">
        <v>1.7284085433472001E-6</v>
      </c>
      <c r="BZ91" s="117">
        <v>2.2196425977498301E-6</v>
      </c>
      <c r="CA91" s="117">
        <v>0</v>
      </c>
      <c r="CB91" s="117">
        <v>0</v>
      </c>
      <c r="CC91" s="117">
        <v>-5.2985483730949596E-9</v>
      </c>
      <c r="CD91" s="117">
        <v>4.65454035105373E-8</v>
      </c>
      <c r="CE91" s="117">
        <v>-7.6459786772847908E-9</v>
      </c>
      <c r="CF91" s="117">
        <v>-1.8765030530811198E-8</v>
      </c>
      <c r="CG91" s="117">
        <v>4.5062461006278203E-8</v>
      </c>
      <c r="CH91" s="117">
        <v>3.8550722869761101E-8</v>
      </c>
      <c r="CI91" s="117">
        <v>-6.2586548897896605E-8</v>
      </c>
      <c r="CJ91" s="117">
        <v>-1.3552451846591201E-8</v>
      </c>
      <c r="CK91" s="117">
        <v>5.44389960497333E-9</v>
      </c>
      <c r="CL91" s="117">
        <v>-7.4871869012207503E-8</v>
      </c>
      <c r="CM91" s="117">
        <v>4.5511891819335203E-6</v>
      </c>
      <c r="CN91" s="117">
        <v>1.5200268802991201E-7</v>
      </c>
      <c r="CO91" s="117">
        <v>6.9980675832887294E-8</v>
      </c>
      <c r="CP91" s="117">
        <v>5.2879673291300698E-8</v>
      </c>
      <c r="CQ91" s="117">
        <v>6.7642908252688301E-8</v>
      </c>
      <c r="CR91" s="117">
        <v>2.8354300085169901E-8</v>
      </c>
      <c r="CS91" s="117">
        <v>1.51266523433908E-7</v>
      </c>
      <c r="CT91" s="117">
        <v>-4.7545334596712497E-9</v>
      </c>
      <c r="CU91" s="117">
        <v>-4.3997380020527098E-7</v>
      </c>
      <c r="CV91" s="117">
        <v>5.8285934437649498E-8</v>
      </c>
      <c r="CW91" s="117">
        <v>1.2673286725365799E-7</v>
      </c>
      <c r="CX91" s="117">
        <v>2.2824338321508001E-7</v>
      </c>
      <c r="CY91" s="117">
        <v>-9.3480007213912598E-7</v>
      </c>
      <c r="CZ91" s="117">
        <v>-1.31110518693973E-7</v>
      </c>
      <c r="DA91" s="117">
        <v>-9.6970451001654701E-8</v>
      </c>
      <c r="DB91" s="117">
        <v>-3.4747672158979503E-7</v>
      </c>
      <c r="DC91" s="117">
        <v>1.68386530448029E-7</v>
      </c>
      <c r="DD91" s="117">
        <v>1.9371013427029099E-6</v>
      </c>
      <c r="DE91" s="117">
        <v>2.3237784742247501E-7</v>
      </c>
      <c r="DF91" s="117">
        <v>-1.3219876577084499E-6</v>
      </c>
      <c r="DG91" s="117">
        <v>-6.2729338177878405E-7</v>
      </c>
      <c r="DH91" s="117">
        <v>-3.2393062675718902E-7</v>
      </c>
      <c r="DI91" s="117">
        <v>9.7915494762401407E-7</v>
      </c>
      <c r="DJ91" s="117">
        <v>-2.5550017539960699E-7</v>
      </c>
      <c r="DK91" s="117">
        <v>-1.03882076492675E-6</v>
      </c>
      <c r="DL91" s="117">
        <v>3.7686632325458504E-9</v>
      </c>
      <c r="DM91" s="117">
        <v>1.08140065519254E-6</v>
      </c>
      <c r="DN91" s="117">
        <v>-1.15878886151179E-6</v>
      </c>
      <c r="DO91" s="117">
        <v>-4.9251400518800598E-7</v>
      </c>
      <c r="DP91" s="117">
        <v>-8.2267328926663503E-7</v>
      </c>
      <c r="DQ91" s="117">
        <v>-3.9773510654960098E-7</v>
      </c>
      <c r="DR91" s="117">
        <v>-9.8013195398138203E-7</v>
      </c>
      <c r="DS91" s="117">
        <v>-7.6653810135473203E-7</v>
      </c>
      <c r="DT91" s="117">
        <v>4.43784969585016E-7</v>
      </c>
      <c r="DU91" s="117">
        <v>-1.59756112002745E-6</v>
      </c>
      <c r="DV91" s="117">
        <v>-1.5895677029475901E-6</v>
      </c>
      <c r="DW91" s="120">
        <v>9.9642604079178005E-7</v>
      </c>
    </row>
    <row r="92" spans="6:127" s="12" customFormat="1" x14ac:dyDescent="0.25">
      <c r="F92" s="7"/>
      <c r="G92" s="205"/>
      <c r="H92" s="7" t="s">
        <v>148</v>
      </c>
      <c r="I92" s="22" cm="1">
        <f t="array" aca="1" ref="I92" ca="1">INDIRECT("I"&amp;M92)*INDIRECT("I"&amp;N92)</f>
        <v>0</v>
      </c>
      <c r="J92" s="23">
        <v>-1.96932497104438E-2</v>
      </c>
      <c r="K92" s="12" t="str">
        <f t="shared" si="7"/>
        <v>age</v>
      </c>
      <c r="L92" s="12" t="str">
        <f t="shared" si="8"/>
        <v>BMI1</v>
      </c>
      <c r="M92" s="7">
        <f t="shared" si="9"/>
        <v>20</v>
      </c>
      <c r="N92" s="7">
        <f t="shared" si="10"/>
        <v>25</v>
      </c>
      <c r="P92" s="7" t="str">
        <f t="shared" si="11"/>
        <v>X</v>
      </c>
      <c r="Q92" s="7" t="str">
        <f t="shared" si="12"/>
        <v>X</v>
      </c>
      <c r="R92" s="12" t="str">
        <v>age_BMI1</v>
      </c>
      <c r="S92" s="128" t="s">
        <v>148</v>
      </c>
      <c r="T92" s="117">
        <v>-1.3913647321845099E-6</v>
      </c>
      <c r="U92" s="117">
        <v>-4.67249081802098E-8</v>
      </c>
      <c r="V92" s="117">
        <v>5.23995270528303E-7</v>
      </c>
      <c r="W92" s="117">
        <v>8.3303533464081003E-7</v>
      </c>
      <c r="X92" s="117">
        <v>6.5036100791250103E-7</v>
      </c>
      <c r="Y92" s="118">
        <v>-7.6858328913115704E-4</v>
      </c>
      <c r="Z92" s="118">
        <v>-1.14099371706291E-4</v>
      </c>
      <c r="AA92" s="117">
        <v>-4.5651599142096598E-8</v>
      </c>
      <c r="AB92" s="117">
        <v>-6.2501953708565706E-8</v>
      </c>
      <c r="AC92" s="117">
        <v>7.11864780355723E-8</v>
      </c>
      <c r="AD92" s="117">
        <v>2.6648976874309799E-7</v>
      </c>
      <c r="AE92" s="117">
        <v>1.07383868184524E-6</v>
      </c>
      <c r="AF92" s="117">
        <v>-3.7773405090763298E-7</v>
      </c>
      <c r="AG92" s="117">
        <v>-1.0970570702693901E-5</v>
      </c>
      <c r="AH92" s="117">
        <v>-4.8407103994542898E-7</v>
      </c>
      <c r="AI92" s="117">
        <v>9.0814884812304296E-7</v>
      </c>
      <c r="AJ92" s="117">
        <v>-1.0370545491968301E-6</v>
      </c>
      <c r="AK92" s="117">
        <v>9.5580592675953606E-7</v>
      </c>
      <c r="AL92" s="117">
        <v>-1.1981030414384E-6</v>
      </c>
      <c r="AM92" s="117">
        <v>-1.72525249735337E-6</v>
      </c>
      <c r="AN92" s="117">
        <v>1.53972272719392E-6</v>
      </c>
      <c r="AO92" s="117">
        <v>3.4665215724498198E-7</v>
      </c>
      <c r="AP92" s="117">
        <v>1.7895161790898701E-6</v>
      </c>
      <c r="AQ92" s="117">
        <v>-3.0672693970755802E-7</v>
      </c>
      <c r="AR92" s="117">
        <v>0</v>
      </c>
      <c r="AS92" s="117">
        <v>-7.7537796720877697E-6</v>
      </c>
      <c r="AT92" s="117">
        <v>9.9654578973355002E-6</v>
      </c>
      <c r="AU92" s="117">
        <v>0</v>
      </c>
      <c r="AV92" s="117">
        <v>-3.8925979604307298E-6</v>
      </c>
      <c r="AW92" s="117">
        <v>0</v>
      </c>
      <c r="AX92" s="117">
        <v>1.7958379433003E-6</v>
      </c>
      <c r="AY92" s="117">
        <v>2.7204951512372398E-7</v>
      </c>
      <c r="AZ92" s="117">
        <v>-6.8381117953050203E-6</v>
      </c>
      <c r="BA92" s="117">
        <v>2.5449391862342398E-6</v>
      </c>
      <c r="BB92" s="117">
        <v>6.6114826848677499E-7</v>
      </c>
      <c r="BC92" s="117">
        <v>-2.7799043003860902E-7</v>
      </c>
      <c r="BD92" s="117">
        <v>4.6502698473131402E-6</v>
      </c>
      <c r="BE92" s="117">
        <v>6.0216555660107999E-6</v>
      </c>
      <c r="BF92" s="117">
        <v>1.58555574188367E-7</v>
      </c>
      <c r="BG92" s="117">
        <v>0</v>
      </c>
      <c r="BH92" s="117">
        <v>3.6642075323212798E-6</v>
      </c>
      <c r="BI92" s="117">
        <v>-6.2035454430352895E-8</v>
      </c>
      <c r="BJ92" s="117">
        <v>3.5812611216839399E-6</v>
      </c>
      <c r="BK92" s="117">
        <v>-2.1283504164033401E-6</v>
      </c>
      <c r="BL92" s="117">
        <v>-8.4546607578260398E-7</v>
      </c>
      <c r="BM92" s="117">
        <v>-4.6717669622493099E-6</v>
      </c>
      <c r="BN92" s="117">
        <v>5.4020507590008402E-7</v>
      </c>
      <c r="BO92" s="117">
        <v>6.4412067544339098E-7</v>
      </c>
      <c r="BP92" s="117">
        <v>7.4105490341044098E-6</v>
      </c>
      <c r="BQ92" s="117">
        <v>0</v>
      </c>
      <c r="BR92" s="117">
        <v>-1.44409493070218E-5</v>
      </c>
      <c r="BS92" s="117">
        <v>1.3047934873744099E-6</v>
      </c>
      <c r="BT92" s="117">
        <v>5.0084339982506401E-7</v>
      </c>
      <c r="BU92" s="117">
        <v>0</v>
      </c>
      <c r="BV92" s="117">
        <v>3.4506714349648597E-8</v>
      </c>
      <c r="BW92" s="117">
        <v>-3.7166006963804998E-7</v>
      </c>
      <c r="BX92" s="117">
        <v>1.8790329940552799E-7</v>
      </c>
      <c r="BY92" s="117">
        <v>1.6785545298477801E-6</v>
      </c>
      <c r="BZ92" s="117">
        <v>8.0125913677707497E-7</v>
      </c>
      <c r="CA92" s="117">
        <v>0</v>
      </c>
      <c r="CB92" s="117">
        <v>0</v>
      </c>
      <c r="CC92" s="117">
        <v>6.7101158798524E-10</v>
      </c>
      <c r="CD92" s="117">
        <v>1.09807070936786E-7</v>
      </c>
      <c r="CE92" s="117">
        <v>8.1736734749378202E-8</v>
      </c>
      <c r="CF92" s="117">
        <v>-1.18300364313359E-8</v>
      </c>
      <c r="CG92" s="117">
        <v>-8.0900024175602607E-8</v>
      </c>
      <c r="CH92" s="117">
        <v>-7.3527663014732805E-8</v>
      </c>
      <c r="CI92" s="117">
        <v>1.4378622696769001E-6</v>
      </c>
      <c r="CJ92" s="117">
        <v>-1.05846380811918E-7</v>
      </c>
      <c r="CK92" s="117">
        <v>-1.34568460789041E-8</v>
      </c>
      <c r="CL92" s="117">
        <v>-2.0949908455305299E-8</v>
      </c>
      <c r="CM92" s="117">
        <v>1.5200268802994999E-7</v>
      </c>
      <c r="CN92" s="117">
        <v>9.8876250829977804E-6</v>
      </c>
      <c r="CO92" s="117">
        <v>-1.6585524961398701E-8</v>
      </c>
      <c r="CP92" s="117">
        <v>8.8079583854348494E-8</v>
      </c>
      <c r="CQ92" s="117">
        <v>1.8811089537974901E-7</v>
      </c>
      <c r="CR92" s="117">
        <v>2.5716022678282E-7</v>
      </c>
      <c r="CS92" s="117">
        <v>3.2760009643011797E-8</v>
      </c>
      <c r="CT92" s="117">
        <v>-7.5743542886832901E-9</v>
      </c>
      <c r="CU92" s="117">
        <v>-1.0628064410753499E-6</v>
      </c>
      <c r="CV92" s="117">
        <v>-3.2970062981455099E-10</v>
      </c>
      <c r="CW92" s="117">
        <v>-1.7117263370128E-7</v>
      </c>
      <c r="CX92" s="117">
        <v>3.1979307631028698E-7</v>
      </c>
      <c r="CY92" s="117">
        <v>2.0513317303625499E-6</v>
      </c>
      <c r="CZ92" s="117">
        <v>2.5254234583170498E-7</v>
      </c>
      <c r="DA92" s="117">
        <v>1.1074370936150901E-6</v>
      </c>
      <c r="DB92" s="117">
        <v>-2.8124321032735398E-7</v>
      </c>
      <c r="DC92" s="117">
        <v>5.2259075530833101E-7</v>
      </c>
      <c r="DD92" s="117">
        <v>3.28407506233161E-6</v>
      </c>
      <c r="DE92" s="117">
        <v>-3.15141407132779E-7</v>
      </c>
      <c r="DF92" s="117">
        <v>-2.1130652975818002E-6</v>
      </c>
      <c r="DG92" s="117">
        <v>1.4350418043950901E-6</v>
      </c>
      <c r="DH92" s="117">
        <v>-9.4758984434588404E-7</v>
      </c>
      <c r="DI92" s="117">
        <v>1.5211730160301801E-6</v>
      </c>
      <c r="DJ92" s="117">
        <v>-1.00127907232217E-6</v>
      </c>
      <c r="DK92" s="117">
        <v>-5.4563108532656601E-6</v>
      </c>
      <c r="DL92" s="117">
        <v>-1.7164801658028E-6</v>
      </c>
      <c r="DM92" s="117">
        <v>-2.0055850904757799E-6</v>
      </c>
      <c r="DN92" s="117">
        <v>1.6899309099904099E-6</v>
      </c>
      <c r="DO92" s="117">
        <v>-1.1961025600430499E-7</v>
      </c>
      <c r="DP92" s="117">
        <v>-4.3280865780315502E-7</v>
      </c>
      <c r="DQ92" s="117">
        <v>-2.8458243208337401E-6</v>
      </c>
      <c r="DR92" s="117">
        <v>-1.8534563628482501E-5</v>
      </c>
      <c r="DS92" s="117">
        <v>-3.5040104244071899E-6</v>
      </c>
      <c r="DT92" s="117">
        <v>3.1424103674879001E-6</v>
      </c>
      <c r="DU92" s="117">
        <v>-2.4433215119020099E-5</v>
      </c>
      <c r="DV92" s="117">
        <v>-1.9792051102025799E-6</v>
      </c>
      <c r="DW92" s="120">
        <v>-4.7938894371276899E-6</v>
      </c>
    </row>
    <row r="93" spans="6:127" x14ac:dyDescent="0.25">
      <c r="G93" s="205"/>
      <c r="H93" s="7" t="s">
        <v>193</v>
      </c>
      <c r="I93" s="22" cm="1">
        <f t="array" aca="1" ref="I93" ca="1">INDIRECT("I"&amp;M93)*INDIRECT("I"&amp;N93)</f>
        <v>0</v>
      </c>
      <c r="J93" s="23">
        <v>-2.065538081595E-2</v>
      </c>
      <c r="K93" s="12" t="str">
        <f t="shared" si="7"/>
        <v>age</v>
      </c>
      <c r="L93" s="12" t="str">
        <f t="shared" si="8"/>
        <v>CLD</v>
      </c>
      <c r="M93" s="7">
        <f t="shared" si="9"/>
        <v>20</v>
      </c>
      <c r="N93" s="7">
        <f t="shared" si="10"/>
        <v>56</v>
      </c>
      <c r="P93" s="7" t="str">
        <f t="shared" si="11"/>
        <v>X</v>
      </c>
      <c r="Q93" s="7" t="str">
        <f t="shared" si="12"/>
        <v>X</v>
      </c>
      <c r="R93" s="12" t="str">
        <v>age_CLD</v>
      </c>
      <c r="S93" s="128" t="s">
        <v>193</v>
      </c>
      <c r="T93" s="117">
        <v>-1.7122448964206601E-7</v>
      </c>
      <c r="U93" s="117">
        <v>5.2718756950012904E-7</v>
      </c>
      <c r="V93" s="117">
        <v>-2.19218688072985E-7</v>
      </c>
      <c r="W93" s="117">
        <v>-8.8486565376673898E-8</v>
      </c>
      <c r="X93" s="117">
        <v>4.6146403628827102E-7</v>
      </c>
      <c r="Y93" s="117">
        <v>3.7969285627673501E-6</v>
      </c>
      <c r="Z93" s="117">
        <v>3.98078835865459E-6</v>
      </c>
      <c r="AA93" s="117">
        <v>-6.5382965597980599E-7</v>
      </c>
      <c r="AB93" s="117">
        <v>1.98236799777975E-7</v>
      </c>
      <c r="AC93" s="117">
        <v>-2.5782208220464898E-7</v>
      </c>
      <c r="AD93" s="117">
        <v>-6.6525049312442204E-7</v>
      </c>
      <c r="AE93" s="117">
        <v>-7.1089167700308196E-7</v>
      </c>
      <c r="AF93" s="117">
        <v>-1.4098344137180101E-7</v>
      </c>
      <c r="AG93" s="117">
        <v>-5.6278697287023498E-6</v>
      </c>
      <c r="AH93" s="117">
        <v>-2.2301698025443301E-8</v>
      </c>
      <c r="AI93" s="117">
        <v>-8.3231091209458303E-7</v>
      </c>
      <c r="AJ93" s="117">
        <v>-1.6242108773149701E-7</v>
      </c>
      <c r="AK93" s="117">
        <v>5.5535977376383799E-7</v>
      </c>
      <c r="AL93" s="117">
        <v>-1.90665043016956E-6</v>
      </c>
      <c r="AM93" s="117">
        <v>-7.3249436809511299E-7</v>
      </c>
      <c r="AN93" s="117">
        <v>4.3303181731481598E-7</v>
      </c>
      <c r="AO93" s="117">
        <v>8.79480180475816E-8</v>
      </c>
      <c r="AP93" s="117">
        <v>7.0937631330729697E-7</v>
      </c>
      <c r="AQ93" s="117">
        <v>-3.7421583209838499E-7</v>
      </c>
      <c r="AR93" s="117">
        <v>0</v>
      </c>
      <c r="AS93" s="117">
        <v>2.2205256654883502E-8</v>
      </c>
      <c r="AT93" s="118">
        <v>1.16088925151292E-4</v>
      </c>
      <c r="AU93" s="118">
        <v>0</v>
      </c>
      <c r="AV93" s="117">
        <v>1.64337675589255E-5</v>
      </c>
      <c r="AW93" s="117">
        <v>0</v>
      </c>
      <c r="AX93" s="117">
        <v>9.1759923441826401E-7</v>
      </c>
      <c r="AY93" s="117">
        <v>2.6770543325522999E-7</v>
      </c>
      <c r="AZ93" s="117">
        <v>-2.8593188267119801E-6</v>
      </c>
      <c r="BA93" s="117">
        <v>4.1648625587040001E-7</v>
      </c>
      <c r="BB93" s="117">
        <v>1.3806036610449399E-5</v>
      </c>
      <c r="BC93" s="117">
        <v>-5.8005629987506999E-7</v>
      </c>
      <c r="BD93" s="118">
        <v>-5.0067063708290405E-4</v>
      </c>
      <c r="BE93" s="117">
        <v>1.06960565723304E-5</v>
      </c>
      <c r="BF93" s="117">
        <v>-4.1477914374631102E-7</v>
      </c>
      <c r="BG93" s="117">
        <v>0</v>
      </c>
      <c r="BH93" s="117">
        <v>-2.67056326137041E-6</v>
      </c>
      <c r="BI93" s="117">
        <v>2.4100732430097002E-7</v>
      </c>
      <c r="BJ93" s="117">
        <v>1.32931225584823E-7</v>
      </c>
      <c r="BK93" s="117">
        <v>3.8873742611911101E-6</v>
      </c>
      <c r="BL93" s="117">
        <v>5.3444251197490002E-8</v>
      </c>
      <c r="BM93" s="117">
        <v>8.7617340694538497E-6</v>
      </c>
      <c r="BN93" s="117">
        <v>-4.30977479416103E-7</v>
      </c>
      <c r="BO93" s="117">
        <v>-9.8679891690910702E-7</v>
      </c>
      <c r="BP93" s="117">
        <v>3.7136422327973699E-6</v>
      </c>
      <c r="BQ93" s="117">
        <v>0</v>
      </c>
      <c r="BR93" s="117">
        <v>3.02561545120067E-7</v>
      </c>
      <c r="BS93" s="117">
        <v>2.5283394940890298E-6</v>
      </c>
      <c r="BT93" s="117">
        <v>1.08080585533419E-8</v>
      </c>
      <c r="BU93" s="117">
        <v>0</v>
      </c>
      <c r="BV93" s="117">
        <v>4.42696954510959E-7</v>
      </c>
      <c r="BW93" s="117">
        <v>4.7964241256035098E-7</v>
      </c>
      <c r="BX93" s="117">
        <v>-9.4752984780786105E-7</v>
      </c>
      <c r="BY93" s="117">
        <v>1.4051781684023199E-5</v>
      </c>
      <c r="BZ93" s="117">
        <v>2.6195387094315E-6</v>
      </c>
      <c r="CA93" s="117">
        <v>0</v>
      </c>
      <c r="CB93" s="117">
        <v>0</v>
      </c>
      <c r="CC93" s="117">
        <v>4.1018066405259999E-9</v>
      </c>
      <c r="CD93" s="117">
        <v>8.3005362276664407E-9</v>
      </c>
      <c r="CE93" s="117">
        <v>-8.3668606924797302E-8</v>
      </c>
      <c r="CF93" s="117">
        <v>-2.90984686804987E-8</v>
      </c>
      <c r="CG93" s="117">
        <v>-1.40375579287202E-7</v>
      </c>
      <c r="CH93" s="117">
        <v>2.82160508980668E-8</v>
      </c>
      <c r="CI93" s="117">
        <v>-6.6610695711802594E-8</v>
      </c>
      <c r="CJ93" s="117">
        <v>-1.5721407833525201E-6</v>
      </c>
      <c r="CK93" s="117">
        <v>-1.7913807916128801E-7</v>
      </c>
      <c r="CL93" s="117">
        <v>-1.11334132416512E-8</v>
      </c>
      <c r="CM93" s="117">
        <v>6.9980675832876494E-8</v>
      </c>
      <c r="CN93" s="117">
        <v>-1.6585524961389199E-8</v>
      </c>
      <c r="CO93" s="117">
        <v>6.8392257656764302E-6</v>
      </c>
      <c r="CP93" s="117">
        <v>2.7576290470078601E-8</v>
      </c>
      <c r="CQ93" s="117">
        <v>7.5911380554156194E-9</v>
      </c>
      <c r="CR93" s="117">
        <v>6.3339469456785601E-8</v>
      </c>
      <c r="CS93" s="117">
        <v>-2.7235095560981401E-7</v>
      </c>
      <c r="CT93" s="117">
        <v>1.8669065446844901E-9</v>
      </c>
      <c r="CU93" s="117">
        <v>-9.8985914748579603E-7</v>
      </c>
      <c r="CV93" s="117">
        <v>-3.0006923309565003E-8</v>
      </c>
      <c r="CW93" s="117">
        <v>-1.4622549758597499E-7</v>
      </c>
      <c r="CX93" s="117">
        <v>3.9439757939287902E-7</v>
      </c>
      <c r="CY93" s="117">
        <v>6.3178396177900697E-7</v>
      </c>
      <c r="CZ93" s="117">
        <v>1.12892689595237E-7</v>
      </c>
      <c r="DA93" s="117">
        <v>9.6390472294296004E-7</v>
      </c>
      <c r="DB93" s="117">
        <v>-6.6580553340738198E-7</v>
      </c>
      <c r="DC93" s="117">
        <v>5.8079124328465798E-8</v>
      </c>
      <c r="DD93" s="117">
        <v>-4.2659541457619996E-6</v>
      </c>
      <c r="DE93" s="117">
        <v>-1.6038129798529101E-6</v>
      </c>
      <c r="DF93" s="117">
        <v>-1.41567047119398E-7</v>
      </c>
      <c r="DG93" s="117">
        <v>-3.8791801430505298E-7</v>
      </c>
      <c r="DH93" s="117">
        <v>-7.01694225798983E-7</v>
      </c>
      <c r="DI93" s="117">
        <v>4.6190291285567703E-7</v>
      </c>
      <c r="DJ93" s="117">
        <v>-4.2270424681577001E-7</v>
      </c>
      <c r="DK93" s="117">
        <v>1.8863022535029099E-5</v>
      </c>
      <c r="DL93" s="117">
        <v>-6.1254355578535199E-7</v>
      </c>
      <c r="DM93" s="117">
        <v>-1.2721533589086401E-6</v>
      </c>
      <c r="DN93" s="117">
        <v>-2.2574709244963702E-6</v>
      </c>
      <c r="DO93" s="117">
        <v>-6.4413997553215402E-7</v>
      </c>
      <c r="DP93" s="117">
        <v>1.65666116122807E-6</v>
      </c>
      <c r="DQ93" s="117">
        <v>2.1673662158466998E-6</v>
      </c>
      <c r="DR93" s="117">
        <v>4.5873924452420498E-7</v>
      </c>
      <c r="DS93" s="117">
        <v>-2.6245890623777798E-6</v>
      </c>
      <c r="DT93" s="117">
        <v>-1.28616265922138E-5</v>
      </c>
      <c r="DU93" s="117">
        <v>-3.51955869791225E-6</v>
      </c>
      <c r="DV93" s="117">
        <v>-1.7137006263775701E-7</v>
      </c>
      <c r="DW93" s="120">
        <v>-5.6437017054186905E-7</v>
      </c>
    </row>
    <row r="94" spans="6:127" x14ac:dyDescent="0.25">
      <c r="G94" s="205"/>
      <c r="H94" s="7" t="s">
        <v>194</v>
      </c>
      <c r="I94" s="22" cm="1">
        <f t="array" aca="1" ref="I94" ca="1">INDIRECT("I"&amp;M94)*INDIRECT("I"&amp;N94)</f>
        <v>0</v>
      </c>
      <c r="J94" s="23">
        <v>-7.9407067671275304E-3</v>
      </c>
      <c r="K94" s="12" t="str">
        <f t="shared" si="7"/>
        <v>age</v>
      </c>
      <c r="L94" s="12" t="str">
        <f t="shared" si="8"/>
        <v>Bli</v>
      </c>
      <c r="M94" s="7">
        <f t="shared" si="9"/>
        <v>20</v>
      </c>
      <c r="N94" s="7">
        <f t="shared" si="10"/>
        <v>52</v>
      </c>
      <c r="P94" s="7" t="str">
        <f t="shared" si="11"/>
        <v>X</v>
      </c>
      <c r="Q94" s="7" t="str">
        <f t="shared" si="12"/>
        <v>X</v>
      </c>
      <c r="R94" s="7" t="str">
        <v>age_Bli</v>
      </c>
      <c r="S94" s="128" t="s">
        <v>194</v>
      </c>
      <c r="T94" s="117">
        <v>-2.7481359296620902E-7</v>
      </c>
      <c r="U94" s="117">
        <v>3.4366362657002602E-8</v>
      </c>
      <c r="V94" s="117">
        <v>1.3099199596634701E-7</v>
      </c>
      <c r="W94" s="117">
        <v>-1.8284592439510901E-7</v>
      </c>
      <c r="X94" s="117">
        <v>-9.0554446479489901E-8</v>
      </c>
      <c r="Y94" s="117">
        <v>-5.3634697234569598E-6</v>
      </c>
      <c r="Z94" s="117">
        <v>-6.4691666611894397E-6</v>
      </c>
      <c r="AA94" s="117">
        <v>2.2127417557831601E-7</v>
      </c>
      <c r="AB94" s="117">
        <v>-5.9729849641518498E-7</v>
      </c>
      <c r="AC94" s="117">
        <v>-4.0923947859041801E-7</v>
      </c>
      <c r="AD94" s="117">
        <v>-3.1688846852041298E-8</v>
      </c>
      <c r="AE94" s="117">
        <v>8.1135972480014905E-8</v>
      </c>
      <c r="AF94" s="117">
        <v>1.0943546926761401E-7</v>
      </c>
      <c r="AG94" s="117">
        <v>-3.8778653905732598E-6</v>
      </c>
      <c r="AH94" s="117">
        <v>-7.4292726784687498E-8</v>
      </c>
      <c r="AI94" s="117">
        <v>-8.4759383519684402E-7</v>
      </c>
      <c r="AJ94" s="117">
        <v>1.9420193911137599E-7</v>
      </c>
      <c r="AK94" s="117">
        <v>-9.0531355514401495E-7</v>
      </c>
      <c r="AL94" s="117">
        <v>2.1398731189396401E-6</v>
      </c>
      <c r="AM94" s="117">
        <v>1.12430882210198E-6</v>
      </c>
      <c r="AN94" s="117">
        <v>3.0727921388097799E-7</v>
      </c>
      <c r="AO94" s="117">
        <v>-4.0727309642415802E-7</v>
      </c>
      <c r="AP94" s="117">
        <v>-1.3368595526552701E-6</v>
      </c>
      <c r="AQ94" s="117">
        <v>7.4040157785255596E-7</v>
      </c>
      <c r="AR94" s="117">
        <v>0</v>
      </c>
      <c r="AS94" s="117">
        <v>5.28576869606666E-6</v>
      </c>
      <c r="AT94" s="117">
        <v>-7.3460000276075698E-6</v>
      </c>
      <c r="AU94" s="117">
        <v>0</v>
      </c>
      <c r="AV94" s="117">
        <v>3.3639486188476598E-5</v>
      </c>
      <c r="AW94" s="117">
        <v>0</v>
      </c>
      <c r="AX94" s="117">
        <v>-2.37046109646237E-7</v>
      </c>
      <c r="AY94" s="117">
        <v>6.7437812235500297E-8</v>
      </c>
      <c r="AZ94" s="118">
        <v>-5.3142565774236901E-4</v>
      </c>
      <c r="BA94" s="117">
        <v>5.8066439540472899E-7</v>
      </c>
      <c r="BB94" s="117">
        <v>-2.7059609682284502E-6</v>
      </c>
      <c r="BC94" s="117">
        <v>4.2291975409112998E-7</v>
      </c>
      <c r="BD94" s="117">
        <v>-1.09204758564807E-6</v>
      </c>
      <c r="BE94" s="117">
        <v>2.95612976174482E-6</v>
      </c>
      <c r="BF94" s="117">
        <v>-1.6997217274532301E-8</v>
      </c>
      <c r="BG94" s="117">
        <v>0</v>
      </c>
      <c r="BH94" s="117">
        <v>9.3367603723068495E-6</v>
      </c>
      <c r="BI94" s="117">
        <v>1.48995601887418E-7</v>
      </c>
      <c r="BJ94" s="117">
        <v>4.4121869307947901E-7</v>
      </c>
      <c r="BK94" s="117">
        <v>-3.0241314326180999E-6</v>
      </c>
      <c r="BL94" s="117">
        <v>-4.9433648112663498E-7</v>
      </c>
      <c r="BM94" s="117">
        <v>5.4315626368649403E-6</v>
      </c>
      <c r="BN94" s="117">
        <v>-4.50906244763442E-7</v>
      </c>
      <c r="BO94" s="117">
        <v>3.7482953298507398E-7</v>
      </c>
      <c r="BP94" s="117">
        <v>8.5383088169626503E-6</v>
      </c>
      <c r="BQ94" s="117">
        <v>0</v>
      </c>
      <c r="BR94" s="117">
        <v>1.3395111835182401E-5</v>
      </c>
      <c r="BS94" s="117">
        <v>9.1346685237495397E-6</v>
      </c>
      <c r="BT94" s="117">
        <v>2.4782634810412201E-7</v>
      </c>
      <c r="BU94" s="117">
        <v>0</v>
      </c>
      <c r="BV94" s="117">
        <v>4.27970043690279E-7</v>
      </c>
      <c r="BW94" s="117">
        <v>1.2506415778158001E-7</v>
      </c>
      <c r="BX94" s="117">
        <v>1.80024128988934E-6</v>
      </c>
      <c r="BY94" s="117">
        <v>-1.4456771854088E-6</v>
      </c>
      <c r="BZ94" s="117">
        <v>-3.1284266989389701E-8</v>
      </c>
      <c r="CA94" s="117">
        <v>0</v>
      </c>
      <c r="CB94" s="117">
        <v>0</v>
      </c>
      <c r="CC94" s="117">
        <v>-8.8215096639551503E-9</v>
      </c>
      <c r="CD94" s="117">
        <v>-5.8660864517102598E-8</v>
      </c>
      <c r="CE94" s="117">
        <v>-6.2563983164953295E-8</v>
      </c>
      <c r="CF94" s="117">
        <v>-1.11842739077069E-7</v>
      </c>
      <c r="CG94" s="117">
        <v>-3.5174204711935202E-8</v>
      </c>
      <c r="CH94" s="117">
        <v>-1.3452586284963699E-7</v>
      </c>
      <c r="CI94" s="117">
        <v>8.3274916217084601E-8</v>
      </c>
      <c r="CJ94" s="117">
        <v>1.13207532653619E-7</v>
      </c>
      <c r="CK94" s="117">
        <v>3.39668777374309E-8</v>
      </c>
      <c r="CL94" s="117">
        <v>1.6772549884318199E-8</v>
      </c>
      <c r="CM94" s="117">
        <v>5.28796732913013E-8</v>
      </c>
      <c r="CN94" s="117">
        <v>8.80795838543441E-8</v>
      </c>
      <c r="CO94" s="117">
        <v>2.75762904701087E-8</v>
      </c>
      <c r="CP94" s="117">
        <v>6.62258889102687E-6</v>
      </c>
      <c r="CQ94" s="117">
        <v>-1.4493024414631099E-7</v>
      </c>
      <c r="CR94" s="117">
        <v>-1.77599284669539E-8</v>
      </c>
      <c r="CS94" s="117">
        <v>-4.5837533824986999E-7</v>
      </c>
      <c r="CT94" s="117">
        <v>-2.6006231216391202E-8</v>
      </c>
      <c r="CU94" s="117">
        <v>-7.3810227980607804E-7</v>
      </c>
      <c r="CV94" s="117">
        <v>1.01620302926854E-7</v>
      </c>
      <c r="CW94" s="117">
        <v>-1.6091888883760799E-7</v>
      </c>
      <c r="CX94" s="117">
        <v>2.1213532022049499E-7</v>
      </c>
      <c r="CY94" s="117">
        <v>1.23491578896007E-6</v>
      </c>
      <c r="CZ94" s="117">
        <v>-6.0089033596017699E-7</v>
      </c>
      <c r="DA94" s="117">
        <v>-1.6491342508561001E-7</v>
      </c>
      <c r="DB94" s="117">
        <v>2.5653902547260002E-7</v>
      </c>
      <c r="DC94" s="117">
        <v>-1.119186808829E-7</v>
      </c>
      <c r="DD94" s="117">
        <v>2.34440002360447E-6</v>
      </c>
      <c r="DE94" s="117">
        <v>-7.9850654975484601E-7</v>
      </c>
      <c r="DF94" s="117">
        <v>-1.0415396590478001E-6</v>
      </c>
      <c r="DG94" s="117">
        <v>-9.3728252091798998E-7</v>
      </c>
      <c r="DH94" s="117">
        <v>6.2200832743840505E-7</v>
      </c>
      <c r="DI94" s="117">
        <v>1.03475828413173E-6</v>
      </c>
      <c r="DJ94" s="117">
        <v>5.7071998225205599E-7</v>
      </c>
      <c r="DK94" s="117">
        <v>1.7937501829725899E-6</v>
      </c>
      <c r="DL94" s="117">
        <v>3.4241926360483398E-7</v>
      </c>
      <c r="DM94" s="117">
        <v>-5.1674931735463102E-7</v>
      </c>
      <c r="DN94" s="117">
        <v>1.32701736600792E-6</v>
      </c>
      <c r="DO94" s="117">
        <v>-5.1067474788932204E-7</v>
      </c>
      <c r="DP94" s="117">
        <v>1.1851629848311401E-5</v>
      </c>
      <c r="DQ94" s="117">
        <v>-1.75621050213315E-6</v>
      </c>
      <c r="DR94" s="117">
        <v>-2.8222543843827799E-6</v>
      </c>
      <c r="DS94" s="117">
        <v>5.0851984094410997E-7</v>
      </c>
      <c r="DT94" s="117">
        <v>-8.4274427825206104E-8</v>
      </c>
      <c r="DU94" s="117">
        <v>1.2571830614848801E-6</v>
      </c>
      <c r="DV94" s="117">
        <v>2.1986628612398599E-6</v>
      </c>
      <c r="DW94" s="120">
        <v>-1.63383677916593E-6</v>
      </c>
    </row>
    <row r="95" spans="6:127" x14ac:dyDescent="0.25">
      <c r="G95" s="205"/>
      <c r="H95" s="7" t="s">
        <v>195</v>
      </c>
      <c r="I95" s="22" cm="1">
        <f t="array" aca="1" ref="I95" ca="1">INDIRECT("I"&amp;M95)*INDIRECT("I"&amp;N95)</f>
        <v>0</v>
      </c>
      <c r="J95" s="23">
        <v>-3.5221433321085897E-2</v>
      </c>
      <c r="K95" s="12" t="str">
        <f t="shared" si="7"/>
        <v>age</v>
      </c>
      <c r="L95" s="12" t="str">
        <f t="shared" si="8"/>
        <v>MSc</v>
      </c>
      <c r="M95" s="7">
        <f t="shared" si="9"/>
        <v>20</v>
      </c>
      <c r="N95" s="7">
        <f t="shared" si="10"/>
        <v>70</v>
      </c>
      <c r="P95" s="7" t="str">
        <f t="shared" si="11"/>
        <v>X</v>
      </c>
      <c r="Q95" s="7" t="str">
        <f t="shared" si="12"/>
        <v>X</v>
      </c>
      <c r="R95" s="7" t="str">
        <v>age_MSc</v>
      </c>
      <c r="S95" s="128" t="s">
        <v>195</v>
      </c>
      <c r="T95" s="117">
        <v>-2.2881968511738101E-7</v>
      </c>
      <c r="U95" s="117">
        <v>-9.3401833994779694E-8</v>
      </c>
      <c r="V95" s="117">
        <v>-1.3465486682598101E-6</v>
      </c>
      <c r="W95" s="117">
        <v>1.7434221884324001E-6</v>
      </c>
      <c r="X95" s="117">
        <v>-1.07494611256929E-7</v>
      </c>
      <c r="Y95" s="117">
        <v>-1.2599791501944501E-5</v>
      </c>
      <c r="Z95" s="117">
        <v>1.68542084831253E-5</v>
      </c>
      <c r="AA95" s="117">
        <v>3.5473179479679701E-7</v>
      </c>
      <c r="AB95" s="117">
        <v>-8.1672482343391602E-7</v>
      </c>
      <c r="AC95" s="117">
        <v>-8.7253477496245998E-7</v>
      </c>
      <c r="AD95" s="117">
        <v>-1.8493589766426899E-6</v>
      </c>
      <c r="AE95" s="117">
        <v>7.0991687137247202E-7</v>
      </c>
      <c r="AF95" s="117">
        <v>2.4199310431079301E-7</v>
      </c>
      <c r="AG95" s="117">
        <v>-6.7393505178821901E-6</v>
      </c>
      <c r="AH95" s="117">
        <v>7.7806369699243402E-7</v>
      </c>
      <c r="AI95" s="117">
        <v>-3.5759153389007002E-7</v>
      </c>
      <c r="AJ95" s="117">
        <v>7.2555889192776805E-7</v>
      </c>
      <c r="AK95" s="117">
        <v>1.7828709843566899E-6</v>
      </c>
      <c r="AL95" s="117">
        <v>1.72468859904037E-6</v>
      </c>
      <c r="AM95" s="117">
        <v>1.66219611995683E-6</v>
      </c>
      <c r="AN95" s="117">
        <v>5.48898920492659E-8</v>
      </c>
      <c r="AO95" s="117">
        <v>-1.5836644611428799E-7</v>
      </c>
      <c r="AP95" s="117">
        <v>1.39245807950216E-5</v>
      </c>
      <c r="AQ95" s="117">
        <v>-4.3888085386041701E-7</v>
      </c>
      <c r="AR95" s="117">
        <v>0</v>
      </c>
      <c r="AS95" s="117">
        <v>-1.3883094692072499E-5</v>
      </c>
      <c r="AT95" s="117">
        <v>2.3647999529257799E-6</v>
      </c>
      <c r="AU95" s="117">
        <v>0</v>
      </c>
      <c r="AV95" s="117">
        <v>-2.99048455013883E-5</v>
      </c>
      <c r="AW95" s="117">
        <v>0</v>
      </c>
      <c r="AX95" s="117">
        <v>-6.4077139467311597E-7</v>
      </c>
      <c r="AY95" s="117">
        <v>-9.4430653054148305E-7</v>
      </c>
      <c r="AZ95" s="117">
        <v>1.21346519574643E-5</v>
      </c>
      <c r="BA95" s="117">
        <v>4.7077048758741898E-7</v>
      </c>
      <c r="BB95" s="117">
        <v>7.6215593325813902E-6</v>
      </c>
      <c r="BC95" s="117">
        <v>-8.84853286664647E-8</v>
      </c>
      <c r="BD95" s="117">
        <v>-3.1967927815849801E-7</v>
      </c>
      <c r="BE95" s="117">
        <v>-7.8110403585144195E-6</v>
      </c>
      <c r="BF95" s="117">
        <v>-5.1703679057184902E-6</v>
      </c>
      <c r="BG95" s="117">
        <v>0</v>
      </c>
      <c r="BH95" s="117">
        <v>1.6879203482624001E-6</v>
      </c>
      <c r="BI95" s="117">
        <v>1.5368349675070201E-6</v>
      </c>
      <c r="BJ95" s="117">
        <v>4.1413947039707699E-6</v>
      </c>
      <c r="BK95" s="117">
        <v>-1.0575255813949901E-5</v>
      </c>
      <c r="BL95" s="117">
        <v>3.6811750688206803E-7</v>
      </c>
      <c r="BM95" s="117">
        <v>-1.05189278481399E-5</v>
      </c>
      <c r="BN95" s="117">
        <v>-2.2283749408810598E-6</v>
      </c>
      <c r="BO95" s="117">
        <v>-1.2800439107594699E-6</v>
      </c>
      <c r="BP95" s="117">
        <v>-3.09424992821201E-6</v>
      </c>
      <c r="BQ95" s="117">
        <v>0</v>
      </c>
      <c r="BR95" s="118">
        <v>-5.3150141465611303E-3</v>
      </c>
      <c r="BS95" s="117">
        <v>6.3695334507268497E-6</v>
      </c>
      <c r="BT95" s="117">
        <v>7.0224864697442299E-7</v>
      </c>
      <c r="BU95" s="117">
        <v>0</v>
      </c>
      <c r="BV95" s="117">
        <v>-4.00523553583211E-7</v>
      </c>
      <c r="BW95" s="117">
        <v>1.6348406611640399E-7</v>
      </c>
      <c r="BX95" s="117">
        <v>-4.8332978468666604E-6</v>
      </c>
      <c r="BY95" s="117">
        <v>-1.29986652264935E-6</v>
      </c>
      <c r="BZ95" s="117">
        <v>8.2793280978370594E-6</v>
      </c>
      <c r="CA95" s="117">
        <v>0</v>
      </c>
      <c r="CB95" s="117">
        <v>0</v>
      </c>
      <c r="CC95" s="117">
        <v>5.0478036490532796E-9</v>
      </c>
      <c r="CD95" s="117">
        <v>1.8167467250274099E-7</v>
      </c>
      <c r="CE95" s="117">
        <v>9.7691087082614203E-8</v>
      </c>
      <c r="CF95" s="117">
        <v>-7.1003404329782101E-8</v>
      </c>
      <c r="CG95" s="117">
        <v>1.0800273476470799E-7</v>
      </c>
      <c r="CH95" s="117">
        <v>-5.8659027531334002E-8</v>
      </c>
      <c r="CI95" s="117">
        <v>-2.3622792923312501E-7</v>
      </c>
      <c r="CJ95" s="117">
        <v>-1.4755587803557801E-7</v>
      </c>
      <c r="CK95" s="117">
        <v>-1.02359861836668E-7</v>
      </c>
      <c r="CL95" s="117">
        <v>-1.74436978985879E-7</v>
      </c>
      <c r="CM95" s="117">
        <v>6.7642908252728297E-8</v>
      </c>
      <c r="CN95" s="117">
        <v>1.8811089537973101E-7</v>
      </c>
      <c r="CO95" s="117">
        <v>7.59113805526654E-9</v>
      </c>
      <c r="CP95" s="117">
        <v>-1.4493024414626599E-7</v>
      </c>
      <c r="CQ95" s="117">
        <v>7.8161014671970005E-5</v>
      </c>
      <c r="CR95" s="117">
        <v>7.6900682590989902E-8</v>
      </c>
      <c r="CS95" s="117">
        <v>3.92921770902289E-7</v>
      </c>
      <c r="CT95" s="117">
        <v>-4.18688069592961E-8</v>
      </c>
      <c r="CU95" s="117">
        <v>2.4957551133985202E-7</v>
      </c>
      <c r="CV95" s="117">
        <v>1.4048878645086701E-7</v>
      </c>
      <c r="CW95" s="117">
        <v>8.0965816917876896E-8</v>
      </c>
      <c r="CX95" s="117">
        <v>3.8220008656352802E-7</v>
      </c>
      <c r="CY95" s="117">
        <v>2.9529643010488301E-6</v>
      </c>
      <c r="CZ95" s="117">
        <v>-1.8274593960766799E-6</v>
      </c>
      <c r="DA95" s="117">
        <v>8.3612746843042205E-7</v>
      </c>
      <c r="DB95" s="117">
        <v>-7.0816521611860905E-7</v>
      </c>
      <c r="DC95" s="117">
        <v>1.04867652493063E-6</v>
      </c>
      <c r="DD95" s="117">
        <v>1.12050135666827E-5</v>
      </c>
      <c r="DE95" s="117">
        <v>-1.1900754659919699E-6</v>
      </c>
      <c r="DF95" s="117">
        <v>-3.4553325720920299E-6</v>
      </c>
      <c r="DG95" s="117">
        <v>-4.8917981138007103E-7</v>
      </c>
      <c r="DH95" s="117">
        <v>3.5054784075353001E-7</v>
      </c>
      <c r="DI95" s="117">
        <v>2.7959681619647498E-6</v>
      </c>
      <c r="DJ95" s="117">
        <v>-7.1419150362122399E-7</v>
      </c>
      <c r="DK95" s="117">
        <v>3.1493857861955399E-6</v>
      </c>
      <c r="DL95" s="117">
        <v>-1.2191786094234499E-6</v>
      </c>
      <c r="DM95" s="117">
        <v>1.6904901378021699E-6</v>
      </c>
      <c r="DN95" s="117">
        <v>-5.9433315891792403E-6</v>
      </c>
      <c r="DO95" s="117">
        <v>1.6242338705990701E-7</v>
      </c>
      <c r="DP95" s="117">
        <v>3.0535792425887198E-6</v>
      </c>
      <c r="DQ95" s="117">
        <v>4.5862167696953797E-6</v>
      </c>
      <c r="DR95" s="117">
        <v>1.2323414136822101E-6</v>
      </c>
      <c r="DS95" s="117">
        <v>-3.3075235495522598E-6</v>
      </c>
      <c r="DT95" s="117">
        <v>-1.2506380569586301E-6</v>
      </c>
      <c r="DU95" s="117">
        <v>-5.5155402901590404E-7</v>
      </c>
      <c r="DV95" s="117">
        <v>-2.6561951691153001E-6</v>
      </c>
      <c r="DW95" s="120">
        <v>-7.2374112076783805E-7</v>
      </c>
    </row>
    <row r="96" spans="6:127" x14ac:dyDescent="0.25">
      <c r="G96" s="205"/>
      <c r="H96" s="7" t="s">
        <v>196</v>
      </c>
      <c r="I96" s="22" t="e" cm="1">
        <f t="array" aca="1" ref="I96" ca="1">INDIRECT("I"&amp;M96)*INDIRECT("I"&amp;N96)</f>
        <v>#VALUE!</v>
      </c>
      <c r="J96" s="23">
        <v>1.33610099374077E-2</v>
      </c>
      <c r="K96" s="12" t="str">
        <f t="shared" si="7"/>
        <v>HbA1C1</v>
      </c>
      <c r="L96" s="12" t="str">
        <f t="shared" si="8"/>
        <v>DIBAge</v>
      </c>
      <c r="M96" s="7">
        <f t="shared" si="9"/>
        <v>39</v>
      </c>
      <c r="N96" s="7">
        <f t="shared" si="10"/>
        <v>43</v>
      </c>
      <c r="P96" s="7" t="str">
        <f t="shared" si="11"/>
        <v>X</v>
      </c>
      <c r="Q96" s="7" t="str">
        <f t="shared" si="12"/>
        <v>X</v>
      </c>
      <c r="R96" s="7" t="str">
        <v>HbA1C1_DIBAge</v>
      </c>
      <c r="S96" s="128" t="s">
        <v>196</v>
      </c>
      <c r="T96" s="117">
        <v>-1.64661942057817E-8</v>
      </c>
      <c r="U96" s="117">
        <v>-4.2793828472544399E-7</v>
      </c>
      <c r="V96" s="117">
        <v>3.82105672922431E-7</v>
      </c>
      <c r="W96" s="117">
        <v>1.7974744622582201E-7</v>
      </c>
      <c r="X96" s="117">
        <v>1.1331782041104301E-7</v>
      </c>
      <c r="Y96" s="117">
        <v>-2.18397503028972E-5</v>
      </c>
      <c r="Z96" s="117">
        <v>-7.1151426494451305E-7</v>
      </c>
      <c r="AA96" s="117">
        <v>-2.8960080966652601E-7</v>
      </c>
      <c r="AB96" s="117">
        <v>4.1887276653104198E-7</v>
      </c>
      <c r="AC96" s="117">
        <v>4.4769129375117199E-7</v>
      </c>
      <c r="AD96" s="117">
        <v>-4.8893845494798703E-7</v>
      </c>
      <c r="AE96" s="117">
        <v>3.5838550277227801E-7</v>
      </c>
      <c r="AF96" s="117">
        <v>3.3927264629592399E-7</v>
      </c>
      <c r="AG96" s="117">
        <v>-1.3212028449422899E-6</v>
      </c>
      <c r="AH96" s="117">
        <v>-2.5139250401550701E-7</v>
      </c>
      <c r="AI96" s="117">
        <v>5.1949687249022301E-7</v>
      </c>
      <c r="AJ96" s="117">
        <v>6.5528651369550499E-7</v>
      </c>
      <c r="AK96" s="117">
        <v>6.6727541983787698E-7</v>
      </c>
      <c r="AL96" s="117">
        <v>1.0671468287221301E-6</v>
      </c>
      <c r="AM96" s="117">
        <v>-2.55022208635256E-5</v>
      </c>
      <c r="AN96" s="117">
        <v>-1.06992656712055E-7</v>
      </c>
      <c r="AO96" s="117">
        <v>-1.9804888590152202E-6</v>
      </c>
      <c r="AP96" s="117">
        <v>7.8655430507104502E-6</v>
      </c>
      <c r="AQ96" s="117">
        <v>-4.9439697303681702E-6</v>
      </c>
      <c r="AR96" s="117">
        <v>0</v>
      </c>
      <c r="AS96" s="117">
        <v>-1.4787434490412E-7</v>
      </c>
      <c r="AT96" s="117">
        <v>-5.3857202418380696E-6</v>
      </c>
      <c r="AU96" s="117">
        <v>0</v>
      </c>
      <c r="AV96" s="117">
        <v>2.4380729591690201E-5</v>
      </c>
      <c r="AW96" s="117">
        <v>0</v>
      </c>
      <c r="AX96" s="117">
        <v>3.7765701491631302E-7</v>
      </c>
      <c r="AY96" s="117">
        <v>-2.6272295599348001E-7</v>
      </c>
      <c r="AZ96" s="117">
        <v>1.34939470267964E-6</v>
      </c>
      <c r="BA96" s="117">
        <v>4.2252967659764702E-7</v>
      </c>
      <c r="BB96" s="117">
        <v>4.3849250340471799E-6</v>
      </c>
      <c r="BC96" s="117">
        <v>4.1090521722239398E-7</v>
      </c>
      <c r="BD96" s="117">
        <v>-5.8089510312532897E-6</v>
      </c>
      <c r="BE96" s="117">
        <v>-1.28542251542242E-6</v>
      </c>
      <c r="BF96" s="117">
        <v>2.3329255862958101E-9</v>
      </c>
      <c r="BG96" s="117">
        <v>0</v>
      </c>
      <c r="BH96" s="117">
        <v>2.2992436216588401E-6</v>
      </c>
      <c r="BI96" s="117">
        <v>-3.4512822656658099E-8</v>
      </c>
      <c r="BJ96" s="117">
        <v>7.4614848406661104E-7</v>
      </c>
      <c r="BK96" s="117">
        <v>-1.9530523997487299E-6</v>
      </c>
      <c r="BL96" s="117">
        <v>-8.7212583800551205E-8</v>
      </c>
      <c r="BM96" s="117">
        <v>4.4678985101096001E-6</v>
      </c>
      <c r="BN96" s="117">
        <v>-8.9457342952380596E-7</v>
      </c>
      <c r="BO96" s="117">
        <v>-1.66415584092238E-7</v>
      </c>
      <c r="BP96" s="117">
        <v>-1.68385636203308E-6</v>
      </c>
      <c r="BQ96" s="117">
        <v>0</v>
      </c>
      <c r="BR96" s="117">
        <v>-5.6580860360066101E-6</v>
      </c>
      <c r="BS96" s="117">
        <v>-7.4876807430003698E-6</v>
      </c>
      <c r="BT96" s="117">
        <v>-8.7048762129423998E-8</v>
      </c>
      <c r="BU96" s="117">
        <v>0</v>
      </c>
      <c r="BV96" s="117">
        <v>-1.14442432429864E-6</v>
      </c>
      <c r="BW96" s="117">
        <v>7.4062037499862498E-8</v>
      </c>
      <c r="BX96" s="117">
        <v>-6.82431459944189E-7</v>
      </c>
      <c r="BY96" s="117">
        <v>-1.5195844813353799E-6</v>
      </c>
      <c r="BZ96" s="117">
        <v>4.15016450481987E-6</v>
      </c>
      <c r="CA96" s="117">
        <v>0</v>
      </c>
      <c r="CB96" s="117">
        <v>0</v>
      </c>
      <c r="CC96" s="117">
        <v>6.3269293983185296E-9</v>
      </c>
      <c r="CD96" s="117">
        <v>-8.0010280653514595E-9</v>
      </c>
      <c r="CE96" s="117">
        <v>-7.9977834114734404E-9</v>
      </c>
      <c r="CF96" s="117">
        <v>1.0002011556788299E-7</v>
      </c>
      <c r="CG96" s="117">
        <v>2.8802434620831199E-8</v>
      </c>
      <c r="CH96" s="117">
        <v>-3.7876309476956097E-8</v>
      </c>
      <c r="CI96" s="117">
        <v>1.5581115695951299E-8</v>
      </c>
      <c r="CJ96" s="117">
        <v>4.0294555539943301E-8</v>
      </c>
      <c r="CK96" s="117">
        <v>-6.30222000519864E-8</v>
      </c>
      <c r="CL96" s="117">
        <v>-1.2251589903961101E-7</v>
      </c>
      <c r="CM96" s="117">
        <v>2.83543000851803E-8</v>
      </c>
      <c r="CN96" s="117">
        <v>2.5716022678282502E-7</v>
      </c>
      <c r="CO96" s="117">
        <v>6.3339469456808498E-8</v>
      </c>
      <c r="CP96" s="117">
        <v>-1.7759928466948801E-8</v>
      </c>
      <c r="CQ96" s="117">
        <v>7.6900682590880396E-8</v>
      </c>
      <c r="CR96" s="117">
        <v>5.0315749559866199E-6</v>
      </c>
      <c r="CS96" s="117">
        <v>-2.8480398633588003E-7</v>
      </c>
      <c r="CT96" s="117">
        <v>2.5339911956885301E-8</v>
      </c>
      <c r="CU96" s="117">
        <v>7.8225921042964895E-7</v>
      </c>
      <c r="CV96" s="117">
        <v>-6.5201997059829596E-8</v>
      </c>
      <c r="CW96" s="117">
        <v>-2.0613748432282199E-7</v>
      </c>
      <c r="CX96" s="117">
        <v>3.3748456186522902E-7</v>
      </c>
      <c r="CY96" s="117">
        <v>2.2669541873023199E-7</v>
      </c>
      <c r="CZ96" s="117">
        <v>-7.4254723691912098E-8</v>
      </c>
      <c r="DA96" s="117">
        <v>-4.2595157618587198E-7</v>
      </c>
      <c r="DB96" s="117">
        <v>-2.71248462927176E-7</v>
      </c>
      <c r="DC96" s="117">
        <v>-3.7871352095941499E-7</v>
      </c>
      <c r="DD96" s="117">
        <v>3.5116701982345801E-6</v>
      </c>
      <c r="DE96" s="117">
        <v>6.67415815935306E-7</v>
      </c>
      <c r="DF96" s="117">
        <v>-1.15421013622244E-6</v>
      </c>
      <c r="DG96" s="117">
        <v>-6.6313075349096403E-7</v>
      </c>
      <c r="DH96" s="117">
        <v>2.17235819872951E-7</v>
      </c>
      <c r="DI96" s="117">
        <v>4.5662360529001802E-7</v>
      </c>
      <c r="DJ96" s="117">
        <v>-2.7389447657705899E-7</v>
      </c>
      <c r="DK96" s="117">
        <v>2.0425007769523901E-6</v>
      </c>
      <c r="DL96" s="117">
        <v>-4.9961177863474405E-7</v>
      </c>
      <c r="DM96" s="117">
        <v>-4.5761762347002797E-6</v>
      </c>
      <c r="DN96" s="117">
        <v>-3.3912593573416701E-6</v>
      </c>
      <c r="DO96" s="117">
        <v>3.2214965896004899E-7</v>
      </c>
      <c r="DP96" s="117">
        <v>2.5233273517571598E-7</v>
      </c>
      <c r="DQ96" s="117">
        <v>3.2923664443488999E-6</v>
      </c>
      <c r="DR96" s="117">
        <v>-3.4247036808592698E-6</v>
      </c>
      <c r="DS96" s="117">
        <v>3.4997283903250701E-6</v>
      </c>
      <c r="DT96" s="117">
        <v>4.0736713566908102E-7</v>
      </c>
      <c r="DU96" s="117">
        <v>1.2510855653906601E-6</v>
      </c>
      <c r="DV96" s="117">
        <v>-2.0115972954638399E-6</v>
      </c>
      <c r="DW96" s="120">
        <v>-5.6072030289169799E-7</v>
      </c>
    </row>
    <row r="97" spans="7:127" x14ac:dyDescent="0.25">
      <c r="G97" s="205"/>
      <c r="H97" s="7" t="s">
        <v>197</v>
      </c>
      <c r="I97" s="22" cm="1">
        <f t="array" aca="1" ref="I97" ca="1">INDIRECT("I"&amp;M97)*INDIRECT("I"&amp;N97)</f>
        <v>0</v>
      </c>
      <c r="J97" s="23">
        <v>-2.70979754162891E-2</v>
      </c>
      <c r="K97" s="12" t="str">
        <f t="shared" si="7"/>
        <v>age</v>
      </c>
      <c r="L97" s="12" t="str">
        <f t="shared" si="8"/>
        <v>Amp</v>
      </c>
      <c r="M97" s="7">
        <f t="shared" si="9"/>
        <v>20</v>
      </c>
      <c r="N97" s="7">
        <f t="shared" si="10"/>
        <v>48</v>
      </c>
      <c r="P97" s="7" t="str">
        <f t="shared" si="11"/>
        <v>X</v>
      </c>
      <c r="Q97" s="7" t="str">
        <f t="shared" si="12"/>
        <v>X</v>
      </c>
      <c r="R97" s="7" t="str">
        <v>age_Amp</v>
      </c>
      <c r="S97" s="128" t="s">
        <v>197</v>
      </c>
      <c r="T97" s="117">
        <v>-2.2216371109453501E-7</v>
      </c>
      <c r="U97" s="117">
        <v>-7.25458967148037E-7</v>
      </c>
      <c r="V97" s="117">
        <v>1.2118911075124899E-6</v>
      </c>
      <c r="W97" s="117">
        <v>-2.84205993704943E-6</v>
      </c>
      <c r="X97" s="117">
        <v>1.8246384762730001E-6</v>
      </c>
      <c r="Y97" s="117">
        <v>-3.3910379695238401E-6</v>
      </c>
      <c r="Z97" s="117">
        <v>-1.11721546874923E-5</v>
      </c>
      <c r="AA97" s="117">
        <v>1.9925231860797901E-6</v>
      </c>
      <c r="AB97" s="117">
        <v>-1.28186058844688E-7</v>
      </c>
      <c r="AC97" s="117">
        <v>-2.37972420987425E-7</v>
      </c>
      <c r="AD97" s="117">
        <v>-2.0286992827678699E-7</v>
      </c>
      <c r="AE97" s="117">
        <v>-1.5288636259002501E-6</v>
      </c>
      <c r="AF97" s="117">
        <v>-5.33980585287617E-7</v>
      </c>
      <c r="AG97" s="117">
        <v>-1.1849713585600101E-5</v>
      </c>
      <c r="AH97" s="117">
        <v>5.1018047369472901E-7</v>
      </c>
      <c r="AI97" s="117">
        <v>2.3701234399971301E-6</v>
      </c>
      <c r="AJ97" s="117">
        <v>8.7860196492728304E-7</v>
      </c>
      <c r="AK97" s="117">
        <v>-5.5776319424211704E-7</v>
      </c>
      <c r="AL97" s="117">
        <v>-5.1749017460201496E-6</v>
      </c>
      <c r="AM97" s="117">
        <v>-4.0389494617189098E-7</v>
      </c>
      <c r="AN97" s="117">
        <v>-8.1720868483200504E-7</v>
      </c>
      <c r="AO97" s="117">
        <v>-6.9088216639635705E-8</v>
      </c>
      <c r="AP97" s="117">
        <v>6.6877083091159499E-5</v>
      </c>
      <c r="AQ97" s="117">
        <v>9.7794578871653192E-7</v>
      </c>
      <c r="AR97" s="117">
        <v>0</v>
      </c>
      <c r="AS97" s="117">
        <v>-2.83539240219854E-6</v>
      </c>
      <c r="AT97" s="117">
        <v>5.0381051029849099E-5</v>
      </c>
      <c r="AU97" s="117">
        <v>0</v>
      </c>
      <c r="AV97" s="118">
        <v>-4.3579544678117197E-3</v>
      </c>
      <c r="AW97" s="118">
        <v>0</v>
      </c>
      <c r="AX97" s="117">
        <v>-1.3051963708680499E-6</v>
      </c>
      <c r="AY97" s="117">
        <v>-4.7976331836253403E-8</v>
      </c>
      <c r="AZ97" s="117">
        <v>3.7579621235266301E-5</v>
      </c>
      <c r="BA97" s="117">
        <v>-1.0931768156862401E-8</v>
      </c>
      <c r="BB97" s="117">
        <v>-1.06823919817372E-5</v>
      </c>
      <c r="BC97" s="117">
        <v>1.70530855392344E-7</v>
      </c>
      <c r="BD97" s="117">
        <v>2.0974606421946499E-5</v>
      </c>
      <c r="BE97" s="117">
        <v>-5.2881172041736498E-6</v>
      </c>
      <c r="BF97" s="117">
        <v>5.1477501581502699E-7</v>
      </c>
      <c r="BG97" s="117">
        <v>0</v>
      </c>
      <c r="BH97" s="117">
        <v>-1.0885095227963E-5</v>
      </c>
      <c r="BI97" s="117">
        <v>-5.9757791505290805E-7</v>
      </c>
      <c r="BJ97" s="117">
        <v>2.7997731092787899E-6</v>
      </c>
      <c r="BK97" s="117">
        <v>6.7616901317273397E-8</v>
      </c>
      <c r="BL97" s="117">
        <v>-8.2525512019665098E-8</v>
      </c>
      <c r="BM97" s="117">
        <v>2.1170311817337202E-5</v>
      </c>
      <c r="BN97" s="117">
        <v>1.1536805215500101E-6</v>
      </c>
      <c r="BO97" s="117">
        <v>3.71745116648015E-6</v>
      </c>
      <c r="BP97" s="117">
        <v>-4.5286396917096097E-6</v>
      </c>
      <c r="BQ97" s="117">
        <v>0</v>
      </c>
      <c r="BR97" s="117">
        <v>-2.9979452677122999E-5</v>
      </c>
      <c r="BS97" s="117">
        <v>3.1749546873830499E-5</v>
      </c>
      <c r="BT97" s="117">
        <v>-2.5911822731480099E-6</v>
      </c>
      <c r="BU97" s="117">
        <v>0</v>
      </c>
      <c r="BV97" s="117">
        <v>-2.1644280685182302E-6</v>
      </c>
      <c r="BW97" s="117">
        <v>2.7455553241090002E-6</v>
      </c>
      <c r="BX97" s="117">
        <v>-2.6335852974068498E-6</v>
      </c>
      <c r="BY97" s="117">
        <v>-8.8276008462285607E-6</v>
      </c>
      <c r="BZ97" s="117">
        <v>-5.5752480658958303E-6</v>
      </c>
      <c r="CA97" s="117">
        <v>0</v>
      </c>
      <c r="CB97" s="117">
        <v>0</v>
      </c>
      <c r="CC97" s="117">
        <v>-8.3808595000373892E-9</v>
      </c>
      <c r="CD97" s="117">
        <v>2.3092089152180501E-8</v>
      </c>
      <c r="CE97" s="117">
        <v>-2.2167640062994899E-7</v>
      </c>
      <c r="CF97" s="117">
        <v>-4.1560874841905299E-7</v>
      </c>
      <c r="CG97" s="117">
        <v>6.64736041525296E-8</v>
      </c>
      <c r="CH97" s="117">
        <v>1.7108687159966199E-7</v>
      </c>
      <c r="CI97" s="117">
        <v>1.1553679883652299E-7</v>
      </c>
      <c r="CJ97" s="117">
        <v>-7.8750391143637505E-7</v>
      </c>
      <c r="CK97" s="117">
        <v>1.6705172305785201E-7</v>
      </c>
      <c r="CL97" s="117">
        <v>-8.47228456287467E-7</v>
      </c>
      <c r="CM97" s="117">
        <v>1.5126652343388801E-7</v>
      </c>
      <c r="CN97" s="117">
        <v>3.2760009642980503E-8</v>
      </c>
      <c r="CO97" s="117">
        <v>-2.7235095560995398E-7</v>
      </c>
      <c r="CP97" s="117">
        <v>-4.5837533824991202E-7</v>
      </c>
      <c r="CQ97" s="117">
        <v>3.9292177090221202E-7</v>
      </c>
      <c r="CR97" s="117">
        <v>-2.8480398633600099E-7</v>
      </c>
      <c r="CS97" s="117">
        <v>6.3215594988335494E-5</v>
      </c>
      <c r="CT97" s="117">
        <v>-1.5531082847704101E-7</v>
      </c>
      <c r="CU97" s="117">
        <v>1.4864488681126799E-7</v>
      </c>
      <c r="CV97" s="117">
        <v>6.5003133642636999E-9</v>
      </c>
      <c r="CW97" s="117">
        <v>-3.5046724116221001E-8</v>
      </c>
      <c r="CX97" s="117">
        <v>-3.1578297894876399E-6</v>
      </c>
      <c r="CY97" s="117">
        <v>-1.9038493023464699E-6</v>
      </c>
      <c r="CZ97" s="117">
        <v>1.9658649388612298E-6</v>
      </c>
      <c r="DA97" s="117">
        <v>-1.38341238387087E-6</v>
      </c>
      <c r="DB97" s="117">
        <v>-5.4468531235359902E-7</v>
      </c>
      <c r="DC97" s="117">
        <v>1.70940927111319E-6</v>
      </c>
      <c r="DD97" s="117">
        <v>-1.8398296322700799E-6</v>
      </c>
      <c r="DE97" s="117">
        <v>1.6394632331855701E-7</v>
      </c>
      <c r="DF97" s="117">
        <v>-7.2758845523976504E-7</v>
      </c>
      <c r="DG97" s="117">
        <v>-1.4565592493648201E-6</v>
      </c>
      <c r="DH97" s="117">
        <v>-2.40263553086638E-6</v>
      </c>
      <c r="DI97" s="117">
        <v>-3.3089661593530401E-6</v>
      </c>
      <c r="DJ97" s="117">
        <v>1.02115798545228E-6</v>
      </c>
      <c r="DK97" s="117">
        <v>4.2942275162624504E-6</v>
      </c>
      <c r="DL97" s="117">
        <v>7.8614295452631805E-7</v>
      </c>
      <c r="DM97" s="117">
        <v>6.9988862730356898E-7</v>
      </c>
      <c r="DN97" s="117">
        <v>6.0245031104745097E-6</v>
      </c>
      <c r="DO97" s="117">
        <v>-4.53790326085243E-6</v>
      </c>
      <c r="DP97" s="117">
        <v>2.8008280805974002E-6</v>
      </c>
      <c r="DQ97" s="117">
        <v>1.0322651394071501E-5</v>
      </c>
      <c r="DR97" s="117">
        <v>-1.31484149060944E-6</v>
      </c>
      <c r="DS97" s="117">
        <v>1.04036244127135E-6</v>
      </c>
      <c r="DT97" s="117">
        <v>-4.4228948465249798E-6</v>
      </c>
      <c r="DU97" s="117">
        <v>1.56034578067176E-6</v>
      </c>
      <c r="DV97" s="117">
        <v>-5.9393356202011704E-6</v>
      </c>
      <c r="DW97" s="120">
        <v>3.4254452208019903E-7</v>
      </c>
    </row>
    <row r="98" spans="7:127" x14ac:dyDescent="0.25">
      <c r="G98" s="205"/>
      <c r="H98" s="7" t="s">
        <v>198</v>
      </c>
      <c r="I98" s="22" t="e" cm="1">
        <f t="array" aca="1" ref="I98" ca="1">INDIRECT("I"&amp;M98)*INDIRECT("I"&amp;N98)</f>
        <v>#VALUE!</v>
      </c>
      <c r="J98" s="23">
        <v>-8.2585128124769407E-3</v>
      </c>
      <c r="K98" s="12" t="str">
        <f t="shared" si="7"/>
        <v>DIBAge</v>
      </c>
      <c r="L98" s="12" t="str">
        <f t="shared" si="8"/>
        <v>Can</v>
      </c>
      <c r="M98" s="7">
        <f t="shared" si="9"/>
        <v>43</v>
      </c>
      <c r="N98" s="7">
        <f t="shared" si="10"/>
        <v>54</v>
      </c>
      <c r="P98" s="7" t="str">
        <f t="shared" si="11"/>
        <v>X</v>
      </c>
      <c r="Q98" s="7" t="str">
        <f t="shared" si="12"/>
        <v>X</v>
      </c>
      <c r="R98" s="7" t="str">
        <v>DIBAge_Can</v>
      </c>
      <c r="S98" s="128" t="s">
        <v>198</v>
      </c>
      <c r="T98" s="117">
        <v>2.37351458870617E-8</v>
      </c>
      <c r="U98" s="117">
        <v>-9.3043315560018598E-8</v>
      </c>
      <c r="V98" s="117">
        <v>1.2776605514606201E-9</v>
      </c>
      <c r="W98" s="117">
        <v>-5.7984735219666902E-8</v>
      </c>
      <c r="X98" s="117">
        <v>1.6892912662790099E-8</v>
      </c>
      <c r="Y98" s="117">
        <v>2.29045098762006E-6</v>
      </c>
      <c r="Z98" s="117">
        <v>6.3192742771873997E-7</v>
      </c>
      <c r="AA98" s="117">
        <v>-1.1530818703276E-7</v>
      </c>
      <c r="AB98" s="117">
        <v>-9.7937309275371094E-8</v>
      </c>
      <c r="AC98" s="117">
        <v>-3.1403785661196201E-7</v>
      </c>
      <c r="AD98" s="117">
        <v>-2.4760730611748702E-7</v>
      </c>
      <c r="AE98" s="117">
        <v>6.2050645515171302E-8</v>
      </c>
      <c r="AF98" s="117">
        <v>5.8663929577404998E-8</v>
      </c>
      <c r="AG98" s="117">
        <v>4.3226211628376299E-8</v>
      </c>
      <c r="AH98" s="117">
        <v>-1.86262219538561E-7</v>
      </c>
      <c r="AI98" s="117">
        <v>-3.7626362305893297E-7</v>
      </c>
      <c r="AJ98" s="117">
        <v>2.1303070123130299E-7</v>
      </c>
      <c r="AK98" s="117">
        <v>-2.01386071964364E-7</v>
      </c>
      <c r="AL98" s="117">
        <v>7.9454510836191496E-7</v>
      </c>
      <c r="AM98" s="117">
        <v>5.74217270083542E-9</v>
      </c>
      <c r="AN98" s="117">
        <v>-2.4828042164568299E-7</v>
      </c>
      <c r="AO98" s="117">
        <v>-1.9425354964981799E-7</v>
      </c>
      <c r="AP98" s="117">
        <v>-1.15254601730415E-6</v>
      </c>
      <c r="AQ98" s="117">
        <v>-1.5059449674485101E-6</v>
      </c>
      <c r="AR98" s="117">
        <v>0</v>
      </c>
      <c r="AS98" s="117">
        <v>-4.5780517994310098E-6</v>
      </c>
      <c r="AT98" s="117">
        <v>-4.2963565344930597E-6</v>
      </c>
      <c r="AU98" s="117">
        <v>0</v>
      </c>
      <c r="AV98" s="117">
        <v>1.03080824184772E-5</v>
      </c>
      <c r="AW98" s="117">
        <v>0</v>
      </c>
      <c r="AX98" s="117">
        <v>1.0167498624164799E-6</v>
      </c>
      <c r="AY98" s="117">
        <v>-8.1724259293812897E-8</v>
      </c>
      <c r="AZ98" s="117">
        <v>3.5321935817242798E-6</v>
      </c>
      <c r="BA98" s="117">
        <v>1.5775154295076799E-7</v>
      </c>
      <c r="BB98" s="117">
        <v>1.6044588588110901E-6</v>
      </c>
      <c r="BC98" s="117">
        <v>4.0418560169166801E-9</v>
      </c>
      <c r="BD98" s="117">
        <v>5.1366186554692197E-7</v>
      </c>
      <c r="BE98" s="117">
        <v>-8.95952136852372E-7</v>
      </c>
      <c r="BF98" s="117">
        <v>-3.5263899938185E-7</v>
      </c>
      <c r="BG98" s="117">
        <v>0</v>
      </c>
      <c r="BH98" s="117">
        <v>7.65443719038749E-7</v>
      </c>
      <c r="BI98" s="117">
        <v>1.90746342683399E-7</v>
      </c>
      <c r="BJ98" s="117">
        <v>-1.11784072258776E-7</v>
      </c>
      <c r="BK98" s="117">
        <v>1.0630200379117901E-6</v>
      </c>
      <c r="BL98" s="117">
        <v>-8.6474970117095101E-8</v>
      </c>
      <c r="BM98" s="117">
        <v>4.1911041473783496E-6</v>
      </c>
      <c r="BN98" s="117">
        <v>-4.0771273389582202E-8</v>
      </c>
      <c r="BO98" s="117">
        <v>-1.05570332967917E-7</v>
      </c>
      <c r="BP98" s="117">
        <v>1.01340314085518E-6</v>
      </c>
      <c r="BQ98" s="117">
        <v>0</v>
      </c>
      <c r="BR98" s="117">
        <v>3.0449702793190802E-6</v>
      </c>
      <c r="BS98" s="117">
        <v>2.94047277040434E-7</v>
      </c>
      <c r="BT98" s="117">
        <v>-2.3974853030145498E-7</v>
      </c>
      <c r="BU98" s="117">
        <v>0</v>
      </c>
      <c r="BV98" s="117">
        <v>3.7200608514639302E-7</v>
      </c>
      <c r="BW98" s="117">
        <v>-3.62499961169904E-7</v>
      </c>
      <c r="BX98" s="117">
        <v>-7.7361115773395801E-8</v>
      </c>
      <c r="BY98" s="117">
        <v>-4.9403445450499204E-7</v>
      </c>
      <c r="BZ98" s="117">
        <v>-6.7557278083971806E-8</v>
      </c>
      <c r="CA98" s="117">
        <v>0</v>
      </c>
      <c r="CB98" s="117">
        <v>0</v>
      </c>
      <c r="CC98" s="117">
        <v>8.8580391033943603E-9</v>
      </c>
      <c r="CD98" s="117">
        <v>3.8072079039167499E-8</v>
      </c>
      <c r="CE98" s="117">
        <v>-3.5982986176419203E-8</v>
      </c>
      <c r="CF98" s="117">
        <v>-4.1513329846425901E-9</v>
      </c>
      <c r="CG98" s="117">
        <v>1.2844274444338E-8</v>
      </c>
      <c r="CH98" s="117">
        <v>-9.0977167684268094E-9</v>
      </c>
      <c r="CI98" s="117">
        <v>-7.5769610706818006E-9</v>
      </c>
      <c r="CJ98" s="117">
        <v>5.0536022050638499E-8</v>
      </c>
      <c r="CK98" s="117">
        <v>-1.92084218602564E-7</v>
      </c>
      <c r="CL98" s="117">
        <v>1.2688778517673901E-8</v>
      </c>
      <c r="CM98" s="117">
        <v>-4.7545334596694597E-9</v>
      </c>
      <c r="CN98" s="117">
        <v>-7.5743542886632607E-9</v>
      </c>
      <c r="CO98" s="117">
        <v>1.8669065447035599E-9</v>
      </c>
      <c r="CP98" s="117">
        <v>-2.6006231216383998E-8</v>
      </c>
      <c r="CQ98" s="117">
        <v>-4.18688069593078E-8</v>
      </c>
      <c r="CR98" s="117">
        <v>2.53399119568872E-8</v>
      </c>
      <c r="CS98" s="117">
        <v>-1.5531082847718299E-7</v>
      </c>
      <c r="CT98" s="117">
        <v>2.06648670074068E-6</v>
      </c>
      <c r="CU98" s="117">
        <v>1.14127934284449E-7</v>
      </c>
      <c r="CV98" s="117">
        <v>-1.06536469125479E-7</v>
      </c>
      <c r="CW98" s="117">
        <v>1.15439145719758E-7</v>
      </c>
      <c r="CX98" s="117">
        <v>-1.6399568216907601E-8</v>
      </c>
      <c r="CY98" s="117">
        <v>-2.3289222367826E-7</v>
      </c>
      <c r="CZ98" s="117">
        <v>1.3110622163771101E-7</v>
      </c>
      <c r="DA98" s="117">
        <v>-2.5502680925927899E-6</v>
      </c>
      <c r="DB98" s="117">
        <v>-8.5158372825107294E-9</v>
      </c>
      <c r="DC98" s="117">
        <v>2.3525478695440601E-7</v>
      </c>
      <c r="DD98" s="117">
        <v>-7.2238895275956505E-7</v>
      </c>
      <c r="DE98" s="117">
        <v>3.5785984804089199E-6</v>
      </c>
      <c r="DF98" s="117">
        <v>5.3565291860372997E-10</v>
      </c>
      <c r="DG98" s="117">
        <v>7.3329322125816498E-8</v>
      </c>
      <c r="DH98" s="117">
        <v>1.5392787888188501E-8</v>
      </c>
      <c r="DI98" s="117">
        <v>2.0137718324212999E-8</v>
      </c>
      <c r="DJ98" s="117">
        <v>1.1662086009930799E-8</v>
      </c>
      <c r="DK98" s="117">
        <v>-6.57951746675409E-7</v>
      </c>
      <c r="DL98" s="117">
        <v>2.2625028649520901E-7</v>
      </c>
      <c r="DM98" s="117">
        <v>-4.88783788397725E-7</v>
      </c>
      <c r="DN98" s="117">
        <v>2.1981889985145901E-7</v>
      </c>
      <c r="DO98" s="117">
        <v>6.8873802686686903E-7</v>
      </c>
      <c r="DP98" s="117">
        <v>-3.2732867272800201E-6</v>
      </c>
      <c r="DQ98" s="117">
        <v>5.1663371150355502E-8</v>
      </c>
      <c r="DR98" s="117">
        <v>-1.35259180835408E-6</v>
      </c>
      <c r="DS98" s="117">
        <v>-6.4011376241169705E-7</v>
      </c>
      <c r="DT98" s="117">
        <v>-3.3529595145111299E-8</v>
      </c>
      <c r="DU98" s="117">
        <v>2.0992402694078799E-7</v>
      </c>
      <c r="DV98" s="117">
        <v>-1.8135953208375401E-6</v>
      </c>
      <c r="DW98" s="120">
        <v>-3.0911045086727199E-7</v>
      </c>
    </row>
    <row r="99" spans="7:127" x14ac:dyDescent="0.25">
      <c r="G99" s="205"/>
      <c r="H99" s="7" t="s">
        <v>199</v>
      </c>
      <c r="I99" s="22" cm="1">
        <f t="array" aca="1" ref="I99" ca="1">INDIRECT("I"&amp;M99)*INDIRECT("I"&amp;N99)</f>
        <v>0</v>
      </c>
      <c r="J99" s="23">
        <v>-0.18347864354549001</v>
      </c>
      <c r="K99" s="12" t="str">
        <f t="shared" si="7"/>
        <v>AF</v>
      </c>
      <c r="L99" s="12" t="str">
        <f t="shared" si="8"/>
        <v>HF</v>
      </c>
      <c r="M99" s="7">
        <f t="shared" si="9"/>
        <v>45</v>
      </c>
      <c r="N99" s="7">
        <f t="shared" si="10"/>
        <v>65</v>
      </c>
      <c r="P99" s="7" t="str">
        <f t="shared" si="11"/>
        <v>X</v>
      </c>
      <c r="Q99" s="7" t="str">
        <f t="shared" si="12"/>
        <v>X</v>
      </c>
      <c r="R99" s="7" t="str">
        <v>AF_HF</v>
      </c>
      <c r="S99" s="128" t="s">
        <v>199</v>
      </c>
      <c r="T99" s="117">
        <v>1.66397220393245E-6</v>
      </c>
      <c r="U99" s="117">
        <v>-3.0685219372936102E-6</v>
      </c>
      <c r="V99" s="117">
        <v>2.0199052799753001E-6</v>
      </c>
      <c r="W99" s="117">
        <v>-5.14513145640401E-6</v>
      </c>
      <c r="X99" s="117">
        <v>5.43005005663854E-7</v>
      </c>
      <c r="Y99" s="117">
        <v>8.5922803878812497E-5</v>
      </c>
      <c r="Z99" s="117">
        <v>-5.1491043970212903E-6</v>
      </c>
      <c r="AA99" s="117">
        <v>4.1495180045240096E-6</v>
      </c>
      <c r="AB99" s="117">
        <v>5.6402934837770403E-6</v>
      </c>
      <c r="AC99" s="117">
        <v>1.65651989038032E-6</v>
      </c>
      <c r="AD99" s="117">
        <v>1.78096374925921E-6</v>
      </c>
      <c r="AE99" s="117">
        <v>-4.0204473914976896E-6</v>
      </c>
      <c r="AF99" s="117">
        <v>-9.1699686302652698E-7</v>
      </c>
      <c r="AG99" s="117">
        <v>3.6686737529983897E-5</v>
      </c>
      <c r="AH99" s="117">
        <v>-5.2297940707948398E-6</v>
      </c>
      <c r="AI99" s="117">
        <v>5.7780812894416396E-6</v>
      </c>
      <c r="AJ99" s="117">
        <v>7.34535181907029E-6</v>
      </c>
      <c r="AK99" s="117">
        <v>-6.3698356763555004E-6</v>
      </c>
      <c r="AL99" s="117">
        <v>-1.19783715774056E-5</v>
      </c>
      <c r="AM99" s="117">
        <v>-3.423585724028E-6</v>
      </c>
      <c r="AN99" s="117">
        <v>1.0418185877042199E-6</v>
      </c>
      <c r="AO99" s="117">
        <v>1.3601928323352599E-7</v>
      </c>
      <c r="AP99" s="117">
        <v>2.50026202132206E-5</v>
      </c>
      <c r="AQ99" s="117">
        <v>-1.0855010196058901E-6</v>
      </c>
      <c r="AR99" s="117">
        <v>0</v>
      </c>
      <c r="AS99" s="118">
        <v>-5.5635437651839503E-4</v>
      </c>
      <c r="AT99" s="117">
        <v>-4.1785980173514402E-5</v>
      </c>
      <c r="AU99" s="117">
        <v>0</v>
      </c>
      <c r="AV99" s="117">
        <v>-2.23530742133724E-5</v>
      </c>
      <c r="AW99" s="117">
        <v>0</v>
      </c>
      <c r="AX99" s="117">
        <v>-7.0735968121192303E-6</v>
      </c>
      <c r="AY99" s="117">
        <v>1.3229613078483E-5</v>
      </c>
      <c r="AZ99" s="117">
        <v>6.4363497958373503E-5</v>
      </c>
      <c r="BA99" s="117">
        <v>5.3982506581426099E-6</v>
      </c>
      <c r="BB99" s="117">
        <v>-5.3794674748927603E-6</v>
      </c>
      <c r="BC99" s="117">
        <v>2.3680513485729499E-5</v>
      </c>
      <c r="BD99" s="118">
        <v>1.02661429749464E-4</v>
      </c>
      <c r="BE99" s="117">
        <v>-2.0165723827781002E-5</v>
      </c>
      <c r="BF99" s="117">
        <v>1.09447332051932E-5</v>
      </c>
      <c r="BG99" s="117">
        <v>0</v>
      </c>
      <c r="BH99" s="117">
        <v>8.6815900309298394E-6</v>
      </c>
      <c r="BI99" s="117">
        <v>-1.1157261523189301E-6</v>
      </c>
      <c r="BJ99" s="117">
        <v>-1.0420058632418601E-5</v>
      </c>
      <c r="BK99" s="117">
        <v>2.8618664871514801E-5</v>
      </c>
      <c r="BL99" s="117">
        <v>1.2130565033596499E-6</v>
      </c>
      <c r="BM99" s="117">
        <v>2.3164352723026199E-5</v>
      </c>
      <c r="BN99" s="117">
        <v>1.0719022071781801E-5</v>
      </c>
      <c r="BO99" s="117">
        <v>-2.1477805193415099E-6</v>
      </c>
      <c r="BP99" s="117">
        <v>1.6976763827079601E-5</v>
      </c>
      <c r="BQ99" s="117">
        <v>0</v>
      </c>
      <c r="BR99" s="117">
        <v>-1.20097626692278E-5</v>
      </c>
      <c r="BS99" s="117">
        <v>1.4538772005549E-5</v>
      </c>
      <c r="BT99" s="117">
        <v>-6.2078981526813999E-7</v>
      </c>
      <c r="BU99" s="117">
        <v>0</v>
      </c>
      <c r="BV99" s="117">
        <v>-1.5808822595650399E-6</v>
      </c>
      <c r="BW99" s="117">
        <v>4.5852441197125599E-6</v>
      </c>
      <c r="BX99" s="117">
        <v>1.2684396088964801E-6</v>
      </c>
      <c r="BY99" s="117">
        <v>-1.2633854672777299E-5</v>
      </c>
      <c r="BZ99" s="117">
        <v>2.4571269993745899E-5</v>
      </c>
      <c r="CA99" s="117">
        <v>0</v>
      </c>
      <c r="CB99" s="117">
        <v>0</v>
      </c>
      <c r="CC99" s="117">
        <v>6.0817888698104198E-9</v>
      </c>
      <c r="CD99" s="117">
        <v>1.99094198906654E-6</v>
      </c>
      <c r="CE99" s="117">
        <v>-3.3589309326098198E-6</v>
      </c>
      <c r="CF99" s="117">
        <v>-1.3322304421281701E-8</v>
      </c>
      <c r="CG99" s="117">
        <v>3.2308076489548198E-7</v>
      </c>
      <c r="CH99" s="117">
        <v>-1.9916207291300201E-7</v>
      </c>
      <c r="CI99" s="117">
        <v>-1.6486539358385099E-8</v>
      </c>
      <c r="CJ99" s="117">
        <v>8.9785812045233299E-7</v>
      </c>
      <c r="CK99" s="117">
        <v>-3.5362163274799701E-8</v>
      </c>
      <c r="CL99" s="117">
        <v>-3.1990460329006799E-7</v>
      </c>
      <c r="CM99" s="117">
        <v>-4.3997380020531502E-7</v>
      </c>
      <c r="CN99" s="117">
        <v>-1.0628064410752999E-6</v>
      </c>
      <c r="CO99" s="117">
        <v>-9.8985914748588899E-7</v>
      </c>
      <c r="CP99" s="117">
        <v>-7.3810227980605601E-7</v>
      </c>
      <c r="CQ99" s="117">
        <v>2.4957551134011E-7</v>
      </c>
      <c r="CR99" s="117">
        <v>7.8225921042983805E-7</v>
      </c>
      <c r="CS99" s="117">
        <v>1.4864488681104E-7</v>
      </c>
      <c r="CT99" s="117">
        <v>1.14127934284492E-7</v>
      </c>
      <c r="CU99" s="118">
        <v>7.9726695847234796E-4</v>
      </c>
      <c r="CV99" s="117">
        <v>1.4859832951900501E-7</v>
      </c>
      <c r="CW99" s="117">
        <v>-4.4829583685660801E-7</v>
      </c>
      <c r="CX99" s="117">
        <v>-2.94630463271592E-5</v>
      </c>
      <c r="CY99" s="117">
        <v>6.8871177461868702E-6</v>
      </c>
      <c r="CZ99" s="117">
        <v>1.06542118999129E-6</v>
      </c>
      <c r="DA99" s="117">
        <v>-1.1795408368708899E-5</v>
      </c>
      <c r="DB99" s="117">
        <v>4.83036033484959E-6</v>
      </c>
      <c r="DC99" s="117">
        <v>-3.7797171133388497E-5</v>
      </c>
      <c r="DD99" s="117">
        <v>-1.8814060393915698E-5</v>
      </c>
      <c r="DE99" s="117">
        <v>6.2456096123615997E-5</v>
      </c>
      <c r="DF99" s="117">
        <v>3.7405595358545399E-6</v>
      </c>
      <c r="DG99" s="117">
        <v>1.4480286001876101E-6</v>
      </c>
      <c r="DH99" s="117">
        <v>2.6161351629248301E-5</v>
      </c>
      <c r="DI99" s="117">
        <v>-8.7121321397541496E-6</v>
      </c>
      <c r="DJ99" s="117">
        <v>2.09009638009052E-6</v>
      </c>
      <c r="DK99" s="117">
        <v>-1.6813897023388599E-5</v>
      </c>
      <c r="DL99" s="117">
        <v>5.2950036813932099E-6</v>
      </c>
      <c r="DM99" s="117">
        <v>-1.39046974182294E-5</v>
      </c>
      <c r="DN99" s="117">
        <v>-2.4597290775826599E-5</v>
      </c>
      <c r="DO99" s="117">
        <v>-6.0125961016059301E-6</v>
      </c>
      <c r="DP99" s="117">
        <v>-9.5065642824851199E-6</v>
      </c>
      <c r="DQ99" s="117">
        <v>-8.1459917690154597E-6</v>
      </c>
      <c r="DR99" s="117">
        <v>7.0107109884476299E-6</v>
      </c>
      <c r="DS99" s="117">
        <v>-1.5990169012387799E-5</v>
      </c>
      <c r="DT99" s="117">
        <v>-2.3422096226156001E-5</v>
      </c>
      <c r="DU99" s="117">
        <v>2.2515363272314002E-6</v>
      </c>
      <c r="DV99" s="117">
        <v>-1.9870803946896601E-5</v>
      </c>
      <c r="DW99" s="120">
        <v>2.5538635224075399E-5</v>
      </c>
    </row>
    <row r="100" spans="7:127" x14ac:dyDescent="0.25">
      <c r="G100" s="205"/>
      <c r="H100" s="7" t="s">
        <v>153</v>
      </c>
      <c r="I100" s="22" t="e" cm="1">
        <f t="array" aca="1" ref="I100" ca="1">INDIRECT("I"&amp;M100)*INDIRECT("I"&amp;N100)</f>
        <v>#VALUE!</v>
      </c>
      <c r="J100" s="23">
        <v>-1.4159483865436201E-2</v>
      </c>
      <c r="K100" s="12" t="str">
        <f t="shared" si="7"/>
        <v>DIBAge</v>
      </c>
      <c r="L100" s="12" t="str">
        <f t="shared" si="8"/>
        <v>Ano</v>
      </c>
      <c r="M100" s="7">
        <f t="shared" si="9"/>
        <v>43</v>
      </c>
      <c r="N100" s="7">
        <f t="shared" si="10"/>
        <v>50</v>
      </c>
      <c r="P100" s="7" t="str">
        <f t="shared" si="11"/>
        <v>X</v>
      </c>
      <c r="Q100" s="7" t="str">
        <f t="shared" si="12"/>
        <v>X</v>
      </c>
      <c r="R100" s="7" t="str">
        <v>DIBAge_Ano</v>
      </c>
      <c r="S100" s="128" t="s">
        <v>153</v>
      </c>
      <c r="T100" s="117">
        <v>2.8781268810897302E-8</v>
      </c>
      <c r="U100" s="117">
        <v>2.8475089543971002E-7</v>
      </c>
      <c r="V100" s="117">
        <v>1.14993481958329E-7</v>
      </c>
      <c r="W100" s="117">
        <v>7.1077398589038897E-7</v>
      </c>
      <c r="X100" s="117">
        <v>-5.0411258631760399E-7</v>
      </c>
      <c r="Y100" s="117">
        <v>2.5046561345544701E-6</v>
      </c>
      <c r="Z100" s="117">
        <v>4.0855762524415898E-6</v>
      </c>
      <c r="AA100" s="117">
        <v>9.63152116641618E-8</v>
      </c>
      <c r="AB100" s="117">
        <v>-4.1649056808836501E-7</v>
      </c>
      <c r="AC100" s="117">
        <v>1.4231475102771101E-8</v>
      </c>
      <c r="AD100" s="117">
        <v>1.1960308002274201E-6</v>
      </c>
      <c r="AE100" s="117">
        <v>-1.6811385338485801E-6</v>
      </c>
      <c r="AF100" s="117">
        <v>3.0645237153094298E-7</v>
      </c>
      <c r="AG100" s="117">
        <v>-3.3840643064203001E-6</v>
      </c>
      <c r="AH100" s="117">
        <v>-1.8637888482319501E-7</v>
      </c>
      <c r="AI100" s="117">
        <v>-6.5552647738314998E-7</v>
      </c>
      <c r="AJ100" s="117">
        <v>-2.7935767494505601E-7</v>
      </c>
      <c r="AK100" s="117">
        <v>-3.5947555690233601E-7</v>
      </c>
      <c r="AL100" s="117">
        <v>3.2483727228517001E-6</v>
      </c>
      <c r="AM100" s="117">
        <v>-4.8086561329919799E-7</v>
      </c>
      <c r="AN100" s="117">
        <v>-5.691830386993E-7</v>
      </c>
      <c r="AO100" s="117">
        <v>1.5370231126240101E-6</v>
      </c>
      <c r="AP100" s="117">
        <v>3.5419028555436999E-7</v>
      </c>
      <c r="AQ100" s="117">
        <v>-1.26365542155416E-7</v>
      </c>
      <c r="AR100" s="117">
        <v>0</v>
      </c>
      <c r="AS100" s="117">
        <v>1.7652455472805401E-6</v>
      </c>
      <c r="AT100" s="117">
        <v>5.1015429035157597E-6</v>
      </c>
      <c r="AU100" s="117">
        <v>0</v>
      </c>
      <c r="AV100" s="117">
        <v>-4.1359051443871801E-7</v>
      </c>
      <c r="AW100" s="117">
        <v>0</v>
      </c>
      <c r="AX100" s="117">
        <v>-8.3673281381588301E-5</v>
      </c>
      <c r="AY100" s="117">
        <v>-5.4772025722598105E-7</v>
      </c>
      <c r="AZ100" s="117">
        <v>-9.4065435085790405E-6</v>
      </c>
      <c r="BA100" s="117">
        <v>-2.8795193849136099E-6</v>
      </c>
      <c r="BB100" s="117">
        <v>-5.5495221913134696E-6</v>
      </c>
      <c r="BC100" s="117">
        <v>1.16453654840923E-6</v>
      </c>
      <c r="BD100" s="117">
        <v>1.04847819908296E-5</v>
      </c>
      <c r="BE100" s="117">
        <v>8.0672992369981098E-6</v>
      </c>
      <c r="BF100" s="117">
        <v>9.7758392843595696E-7</v>
      </c>
      <c r="BG100" s="117">
        <v>0</v>
      </c>
      <c r="BH100" s="117">
        <v>3.58546777807553E-6</v>
      </c>
      <c r="BI100" s="117">
        <v>2.4873963997307399E-7</v>
      </c>
      <c r="BJ100" s="117">
        <v>-5.7964067323564803E-7</v>
      </c>
      <c r="BK100" s="117">
        <v>-7.1898371008645797E-6</v>
      </c>
      <c r="BL100" s="117">
        <v>7.84747069233694E-7</v>
      </c>
      <c r="BM100" s="117">
        <v>1.8240661918252499E-6</v>
      </c>
      <c r="BN100" s="117">
        <v>8.7245811316431995E-7</v>
      </c>
      <c r="BO100" s="117">
        <v>5.3947807775564505E-7</v>
      </c>
      <c r="BP100" s="117">
        <v>3.3933378245381202E-6</v>
      </c>
      <c r="BQ100" s="117">
        <v>0</v>
      </c>
      <c r="BR100" s="117">
        <v>-5.3386972558501002E-6</v>
      </c>
      <c r="BS100" s="117">
        <v>-5.0582220135384303E-6</v>
      </c>
      <c r="BT100" s="117">
        <v>5.2837266380395998E-7</v>
      </c>
      <c r="BU100" s="117">
        <v>0</v>
      </c>
      <c r="BV100" s="117">
        <v>2.4402022930896201E-7</v>
      </c>
      <c r="BW100" s="117">
        <v>-7.0464691197658104E-7</v>
      </c>
      <c r="BX100" s="117">
        <v>-1.9963134371804102E-6</v>
      </c>
      <c r="BY100" s="117">
        <v>-2.9334402685449701E-6</v>
      </c>
      <c r="BZ100" s="117">
        <v>-1.3055284819134599E-6</v>
      </c>
      <c r="CA100" s="117">
        <v>0</v>
      </c>
      <c r="CB100" s="117">
        <v>0</v>
      </c>
      <c r="CC100" s="117">
        <v>-3.54625462797257E-9</v>
      </c>
      <c r="CD100" s="117">
        <v>-2.42236371379655E-8</v>
      </c>
      <c r="CE100" s="117">
        <v>1.1823832991703E-9</v>
      </c>
      <c r="CF100" s="117">
        <v>6.6865434224648804E-8</v>
      </c>
      <c r="CG100" s="117">
        <v>-1.08276258180531E-7</v>
      </c>
      <c r="CH100" s="117">
        <v>-4.03216280116233E-8</v>
      </c>
      <c r="CI100" s="117">
        <v>-4.1885059302688497E-8</v>
      </c>
      <c r="CJ100" s="117">
        <v>-8.1992910563274094E-8</v>
      </c>
      <c r="CK100" s="117">
        <v>8.10221197239694E-8</v>
      </c>
      <c r="CL100" s="117">
        <v>-9.0481384929718505E-9</v>
      </c>
      <c r="CM100" s="117">
        <v>5.8285934437659702E-8</v>
      </c>
      <c r="CN100" s="117">
        <v>-3.2970062982662602E-10</v>
      </c>
      <c r="CO100" s="117">
        <v>-3.0006923309535198E-8</v>
      </c>
      <c r="CP100" s="117">
        <v>1.01620302926829E-7</v>
      </c>
      <c r="CQ100" s="117">
        <v>1.40488786450866E-7</v>
      </c>
      <c r="CR100" s="117">
        <v>-6.5201997059842897E-8</v>
      </c>
      <c r="CS100" s="117">
        <v>6.5003133642807398E-9</v>
      </c>
      <c r="CT100" s="117">
        <v>-1.06536469125482E-7</v>
      </c>
      <c r="CU100" s="117">
        <v>1.4859832951904101E-7</v>
      </c>
      <c r="CV100" s="117">
        <v>1.3595804017517401E-5</v>
      </c>
      <c r="CW100" s="117">
        <v>-2.3571418157113201E-7</v>
      </c>
      <c r="CX100" s="117">
        <v>-3.9427328501949801E-7</v>
      </c>
      <c r="CY100" s="117">
        <v>-9.9091961783370109E-7</v>
      </c>
      <c r="CZ100" s="117">
        <v>2.6976703728753202E-7</v>
      </c>
      <c r="DA100" s="117">
        <v>-1.4716966330500101E-6</v>
      </c>
      <c r="DB100" s="117">
        <v>-3.5166131112512297E-8</v>
      </c>
      <c r="DC100" s="117">
        <v>-5.1525497660996305E-7</v>
      </c>
      <c r="DD100" s="117">
        <v>7.1401278892449199E-6</v>
      </c>
      <c r="DE100" s="117">
        <v>6.5968829549682401E-7</v>
      </c>
      <c r="DF100" s="117">
        <v>1.79354915072821E-6</v>
      </c>
      <c r="DG100" s="117">
        <v>5.0426930113569003E-7</v>
      </c>
      <c r="DH100" s="117">
        <v>-2.4252868655227701E-6</v>
      </c>
      <c r="DI100" s="117">
        <v>6.0359368330725503E-6</v>
      </c>
      <c r="DJ100" s="117">
        <v>1.14385448777628E-6</v>
      </c>
      <c r="DK100" s="117">
        <v>-5.52634190106862E-6</v>
      </c>
      <c r="DL100" s="117">
        <v>-8.0911353024330795E-7</v>
      </c>
      <c r="DM100" s="117">
        <v>1.33930883345224E-6</v>
      </c>
      <c r="DN100" s="117">
        <v>-8.1443462044660701E-7</v>
      </c>
      <c r="DO100" s="117">
        <v>2.1486559438066001E-6</v>
      </c>
      <c r="DP100" s="117">
        <v>1.6611471325209199E-6</v>
      </c>
      <c r="DQ100" s="117">
        <v>1.82375378207463E-6</v>
      </c>
      <c r="DR100" s="117">
        <v>3.0785868598499E-7</v>
      </c>
      <c r="DS100" s="117">
        <v>-1.69702741829562E-6</v>
      </c>
      <c r="DT100" s="117">
        <v>2.67722291704439E-6</v>
      </c>
      <c r="DU100" s="117">
        <v>3.0344748199528301E-6</v>
      </c>
      <c r="DV100" s="117">
        <v>-1.9076216429072401E-7</v>
      </c>
      <c r="DW100" s="120">
        <v>-3.3232637715916698E-5</v>
      </c>
    </row>
    <row r="101" spans="7:127" x14ac:dyDescent="0.25">
      <c r="G101" s="205"/>
      <c r="H101" s="7" t="s">
        <v>200</v>
      </c>
      <c r="I101" s="22" t="e" cm="1">
        <f t="array" aca="1" ref="I101" ca="1">INDIRECT("I"&amp;M101)*INDIRECT("I"&amp;N101)</f>
        <v>#VALUE!</v>
      </c>
      <c r="J101" s="23">
        <v>-9.8345232802710299E-3</v>
      </c>
      <c r="K101" s="12" t="str">
        <f t="shared" si="7"/>
        <v>DIBAge</v>
      </c>
      <c r="L101" s="12" t="str">
        <f t="shared" si="8"/>
        <v>MLD</v>
      </c>
      <c r="M101" s="7">
        <f t="shared" si="9"/>
        <v>43</v>
      </c>
      <c r="N101" s="7">
        <f t="shared" si="10"/>
        <v>69</v>
      </c>
      <c r="P101" s="7" t="str">
        <f t="shared" si="11"/>
        <v>X</v>
      </c>
      <c r="Q101" s="7" t="str">
        <f t="shared" si="12"/>
        <v>X</v>
      </c>
      <c r="R101" s="7" t="str">
        <v>DIBAge_MLD</v>
      </c>
      <c r="S101" s="128" t="s">
        <v>200</v>
      </c>
      <c r="T101" s="25">
        <v>-6.0425611261613901E-8</v>
      </c>
      <c r="U101" s="25">
        <v>5.5270912935812698E-8</v>
      </c>
      <c r="V101" s="25">
        <v>9.5784612355439604E-8</v>
      </c>
      <c r="W101" s="25">
        <v>-1.2168121674575701E-6</v>
      </c>
      <c r="X101" s="25">
        <v>1.0147695143491899E-6</v>
      </c>
      <c r="Y101" s="25">
        <v>1.47234977251522E-5</v>
      </c>
      <c r="Z101" s="25">
        <v>-8.1621918129813403E-7</v>
      </c>
      <c r="AA101" s="25">
        <v>-4.2850126430400397E-7</v>
      </c>
      <c r="AB101" s="25">
        <v>3.0411006913555701E-7</v>
      </c>
      <c r="AC101" s="25">
        <v>6.9162766310227303E-7</v>
      </c>
      <c r="AD101" s="25">
        <v>-2.9057001340943099E-7</v>
      </c>
      <c r="AE101" s="25">
        <v>3.8438159116639502E-7</v>
      </c>
      <c r="AF101" s="25">
        <v>-1.9202536532193801E-7</v>
      </c>
      <c r="AG101" s="25">
        <v>-1.02845090192805E-5</v>
      </c>
      <c r="AH101" s="25">
        <v>-3.5096208523623098E-7</v>
      </c>
      <c r="AI101" s="25">
        <v>2.07018745414432E-7</v>
      </c>
      <c r="AJ101" s="25">
        <v>1.0431561137389301E-7</v>
      </c>
      <c r="AK101" s="25">
        <v>1.0091787402996201E-6</v>
      </c>
      <c r="AL101" s="25">
        <v>1.4958436543556301E-6</v>
      </c>
      <c r="AM101" s="25">
        <v>3.3970251287332899E-7</v>
      </c>
      <c r="AN101" s="25">
        <v>2.1301675651815501E-7</v>
      </c>
      <c r="AO101" s="25">
        <v>1.4343237981530901E-6</v>
      </c>
      <c r="AP101" s="25">
        <v>-9.0005940078440995E-6</v>
      </c>
      <c r="AQ101" s="25">
        <v>-1.4595333485461099E-6</v>
      </c>
      <c r="AR101" s="25">
        <v>0</v>
      </c>
      <c r="AS101" s="25">
        <v>-5.8484753887203398E-6</v>
      </c>
      <c r="AT101" s="25">
        <v>-1.0902182120990901E-5</v>
      </c>
      <c r="AU101" s="25">
        <v>0</v>
      </c>
      <c r="AV101" s="25">
        <v>7.6987333891389502E-6</v>
      </c>
      <c r="AW101" s="25">
        <v>0</v>
      </c>
      <c r="AX101" s="25">
        <v>4.18234898148534E-6</v>
      </c>
      <c r="AY101" s="25">
        <v>4.4550085125569598E-7</v>
      </c>
      <c r="AZ101" s="25">
        <v>1.0863944184960799E-5</v>
      </c>
      <c r="BA101" s="25">
        <v>1.49816088833251E-7</v>
      </c>
      <c r="BB101" s="25">
        <v>-1.7868008624036601E-6</v>
      </c>
      <c r="BC101" s="25">
        <v>2.5334968551490901E-8</v>
      </c>
      <c r="BD101" s="25">
        <v>-5.0128285007390103E-5</v>
      </c>
      <c r="BE101" s="25">
        <v>-2.56047753151067E-6</v>
      </c>
      <c r="BF101" s="25">
        <v>3.9467468661439702E-7</v>
      </c>
      <c r="BG101" s="25">
        <v>0</v>
      </c>
      <c r="BH101" s="25">
        <v>2.5029525278775298E-6</v>
      </c>
      <c r="BI101" s="25">
        <v>-3.0672177034522299E-7</v>
      </c>
      <c r="BJ101" s="25">
        <v>1.28642658363377E-6</v>
      </c>
      <c r="BK101" s="25">
        <v>-1.8470216258747401E-7</v>
      </c>
      <c r="BL101" s="25">
        <v>-7.5569270670681303E-7</v>
      </c>
      <c r="BM101" s="25">
        <v>-1.2879855924196E-6</v>
      </c>
      <c r="BN101" s="25">
        <v>1.04015620233152E-6</v>
      </c>
      <c r="BO101" s="25">
        <v>-1.16959308382065E-6</v>
      </c>
      <c r="BP101" s="25">
        <v>1.70149909016584E-6</v>
      </c>
      <c r="BQ101" s="25">
        <v>0</v>
      </c>
      <c r="BR101" s="25">
        <v>-5.0725846498046398E-6</v>
      </c>
      <c r="BS101" s="25">
        <v>3.36454353395683E-6</v>
      </c>
      <c r="BT101" s="25">
        <v>1.6836429732792399E-7</v>
      </c>
      <c r="BU101" s="25">
        <v>0</v>
      </c>
      <c r="BV101" s="25">
        <v>-9.5489301700635098E-7</v>
      </c>
      <c r="BW101" s="25">
        <v>-2.1102151749716399E-7</v>
      </c>
      <c r="BX101" s="25">
        <v>1.5367596485776801E-7</v>
      </c>
      <c r="BY101" s="25">
        <v>4.09091761262515E-5</v>
      </c>
      <c r="BZ101" s="25">
        <v>-7.5912376226298697E-7</v>
      </c>
      <c r="CA101" s="25">
        <v>0</v>
      </c>
      <c r="CB101" s="25">
        <v>0</v>
      </c>
      <c r="CC101" s="25">
        <v>1.45276376356187E-8</v>
      </c>
      <c r="CD101" s="25">
        <v>6.6573561320422697E-8</v>
      </c>
      <c r="CE101" s="25">
        <v>2.30058693151713E-8</v>
      </c>
      <c r="CF101" s="25">
        <v>-3.9861536117519E-8</v>
      </c>
      <c r="CG101" s="25">
        <v>3.5363772039425398E-8</v>
      </c>
      <c r="CH101" s="25">
        <v>-1.5338738363849301E-8</v>
      </c>
      <c r="CI101" s="25">
        <v>1.5795474792798701E-8</v>
      </c>
      <c r="CJ101" s="25">
        <v>1.46859755854069E-7</v>
      </c>
      <c r="CK101" s="25">
        <v>9.9712852048419302E-9</v>
      </c>
      <c r="CL101" s="25">
        <v>1.25073414112862E-7</v>
      </c>
      <c r="CM101" s="25">
        <v>1.2673286725366E-7</v>
      </c>
      <c r="CN101" s="25">
        <v>-1.71172633701252E-7</v>
      </c>
      <c r="CO101" s="25">
        <v>-1.46225497585945E-7</v>
      </c>
      <c r="CP101" s="25">
        <v>-1.6091888883761E-7</v>
      </c>
      <c r="CQ101" s="25">
        <v>8.0965816917891495E-8</v>
      </c>
      <c r="CR101" s="25">
        <v>-2.0613748432281799E-7</v>
      </c>
      <c r="CS101" s="25">
        <v>-3.50467241162212E-8</v>
      </c>
      <c r="CT101" s="25">
        <v>1.1543914571976301E-7</v>
      </c>
      <c r="CU101" s="25">
        <v>-4.4829583685670997E-7</v>
      </c>
      <c r="CV101" s="25">
        <v>-2.3571418157113101E-7</v>
      </c>
      <c r="CW101" s="25">
        <v>9.9274612068259108E-6</v>
      </c>
      <c r="CX101" s="25">
        <v>-6.2446453266195804E-7</v>
      </c>
      <c r="CY101" s="25">
        <v>-1.3154450905005601E-6</v>
      </c>
      <c r="CZ101" s="25">
        <v>1.07986737734667E-7</v>
      </c>
      <c r="DA101" s="25">
        <v>3.7354317932921501E-7</v>
      </c>
      <c r="DB101" s="25">
        <v>-7.78791177487536E-7</v>
      </c>
      <c r="DC101" s="25">
        <v>-4.6492184529004702E-8</v>
      </c>
      <c r="DD101" s="25">
        <v>-2.2087569696407401E-7</v>
      </c>
      <c r="DE101" s="25">
        <v>3.9146978811965899E-7</v>
      </c>
      <c r="DF101" s="25">
        <v>-8.1169822579757301E-7</v>
      </c>
      <c r="DG101" s="25">
        <v>-3.3015774443645502E-7</v>
      </c>
      <c r="DH101" s="25">
        <v>-2.5174324210004101E-7</v>
      </c>
      <c r="DI101" s="25">
        <v>8.6067618789422495E-7</v>
      </c>
      <c r="DJ101" s="25">
        <v>-1.87633826079208E-6</v>
      </c>
      <c r="DK101" s="25">
        <v>8.9402157379875796E-6</v>
      </c>
      <c r="DL101" s="25">
        <v>1.2670642208931999E-7</v>
      </c>
      <c r="DM101" s="25">
        <v>7.4063800251304103E-7</v>
      </c>
      <c r="DN101" s="25">
        <v>1.2057504949325E-6</v>
      </c>
      <c r="DO101" s="25">
        <v>-9.9866136102798095E-8</v>
      </c>
      <c r="DP101" s="25">
        <v>2.87235465361425E-6</v>
      </c>
      <c r="DQ101" s="25">
        <v>-2.4427874972441898E-7</v>
      </c>
      <c r="DR101" s="25">
        <v>1.5513109794803901E-6</v>
      </c>
      <c r="DS101" s="25">
        <v>-7.5916712139573001E-7</v>
      </c>
      <c r="DT101" s="25">
        <v>-9.5595316081110994E-6</v>
      </c>
      <c r="DU101" s="25">
        <v>6.4953568143064397E-7</v>
      </c>
      <c r="DV101" s="25">
        <v>1.1551522101390699E-6</v>
      </c>
      <c r="DW101" s="27">
        <v>-1.6132207457652001E-6</v>
      </c>
    </row>
    <row r="102" spans="7:127" x14ac:dyDescent="0.25">
      <c r="G102" s="205"/>
      <c r="H102" s="7" t="s">
        <v>201</v>
      </c>
      <c r="I102" s="22" cm="1">
        <f t="array" aca="1" ref="I102" ca="1">INDIRECT("I"&amp;M102)*INDIRECT("I"&amp;N102)</f>
        <v>0</v>
      </c>
      <c r="J102" s="23">
        <v>-9.7175320735094398E-2</v>
      </c>
      <c r="K102" s="12" t="str">
        <f t="shared" si="7"/>
        <v>Ast</v>
      </c>
      <c r="L102" s="12" t="str">
        <f t="shared" si="8"/>
        <v>HF</v>
      </c>
      <c r="M102" s="7">
        <f t="shared" si="9"/>
        <v>51</v>
      </c>
      <c r="N102" s="7">
        <f t="shared" si="10"/>
        <v>65</v>
      </c>
      <c r="P102" s="7" t="str">
        <f t="shared" si="11"/>
        <v>X</v>
      </c>
      <c r="Q102" s="7" t="str">
        <f t="shared" si="12"/>
        <v>X</v>
      </c>
      <c r="R102" s="7" t="str">
        <v>Ast_HF</v>
      </c>
      <c r="S102" s="128" t="s">
        <v>201</v>
      </c>
      <c r="T102" s="25">
        <v>-1.2085219556800301E-6</v>
      </c>
      <c r="U102" s="25">
        <v>-3.5859720930318098E-6</v>
      </c>
      <c r="V102" s="25">
        <v>-4.6130018272171602E-7</v>
      </c>
      <c r="W102" s="25">
        <v>5.6118925382240201E-6</v>
      </c>
      <c r="X102" s="25">
        <v>2.59073649450859E-6</v>
      </c>
      <c r="Y102" s="25">
        <v>-3.1765878418969797E-5</v>
      </c>
      <c r="Z102" s="25">
        <v>-1.6247236818978401E-5</v>
      </c>
      <c r="AA102" s="25">
        <v>-2.8881164308386198E-6</v>
      </c>
      <c r="AB102" s="25">
        <v>3.8309644476781402E-6</v>
      </c>
      <c r="AC102" s="25">
        <v>2.2175701633946098E-6</v>
      </c>
      <c r="AD102" s="25">
        <v>-3.1696382256425098E-6</v>
      </c>
      <c r="AE102" s="25">
        <v>2.60404337985701E-6</v>
      </c>
      <c r="AF102" s="25">
        <v>2.1969975404864602E-6</v>
      </c>
      <c r="AG102" s="25">
        <v>-1.4343666794008E-5</v>
      </c>
      <c r="AH102" s="25">
        <v>1.2006836628689099E-6</v>
      </c>
      <c r="AI102" s="25">
        <v>-1.7836086404295001E-6</v>
      </c>
      <c r="AJ102" s="25">
        <v>-2.1669725365457099E-6</v>
      </c>
      <c r="AK102" s="25">
        <v>4.0353228772501E-6</v>
      </c>
      <c r="AL102" s="25">
        <v>-1.4403375301296101E-5</v>
      </c>
      <c r="AM102" s="25">
        <v>-2.56963670259756E-6</v>
      </c>
      <c r="AN102" s="25">
        <v>-6.6688687911518203E-6</v>
      </c>
      <c r="AO102" s="25">
        <v>-4.0943678170657801E-7</v>
      </c>
      <c r="AP102" s="25">
        <v>2.4404962233632399E-5</v>
      </c>
      <c r="AQ102" s="25">
        <v>2.0428086015492999E-6</v>
      </c>
      <c r="AR102" s="25">
        <v>0</v>
      </c>
      <c r="AS102" s="25">
        <v>-5.2965401785776103E-6</v>
      </c>
      <c r="AT102" s="25">
        <v>5.1813957243825303E-5</v>
      </c>
      <c r="AU102" s="25">
        <v>0</v>
      </c>
      <c r="AV102" s="24">
        <v>2.2847623380014401E-4</v>
      </c>
      <c r="AW102" s="117">
        <v>0</v>
      </c>
      <c r="AX102" s="25">
        <v>8.6003563887184996E-6</v>
      </c>
      <c r="AY102" s="24">
        <v>-2.7731110326919401E-4</v>
      </c>
      <c r="AZ102" s="25">
        <v>-1.56176498857973E-5</v>
      </c>
      <c r="BA102" s="25">
        <v>-4.3279177780980301E-6</v>
      </c>
      <c r="BB102" s="25">
        <v>7.1650354447424797E-6</v>
      </c>
      <c r="BC102" s="25">
        <v>2.2399399979375E-5</v>
      </c>
      <c r="BD102" s="25">
        <v>-5.5831278963945102E-6</v>
      </c>
      <c r="BE102" s="25">
        <v>9.1244062236283695E-5</v>
      </c>
      <c r="BF102" s="25">
        <v>9.1863259442840698E-7</v>
      </c>
      <c r="BG102" s="25">
        <v>0</v>
      </c>
      <c r="BH102" s="25">
        <v>-2.1995513307052599E-6</v>
      </c>
      <c r="BI102" s="25">
        <v>1.81915710187175E-6</v>
      </c>
      <c r="BJ102" s="25">
        <v>-1.9690851696805802E-6</v>
      </c>
      <c r="BK102" s="25">
        <v>4.9864976720516703E-6</v>
      </c>
      <c r="BL102" s="25">
        <v>6.5944203332550898E-6</v>
      </c>
      <c r="BM102" s="24">
        <v>-5.8354350470069796E-4</v>
      </c>
      <c r="BN102" s="25">
        <v>3.5169460705228601E-6</v>
      </c>
      <c r="BO102" s="25">
        <v>4.69242465524065E-6</v>
      </c>
      <c r="BP102" s="25">
        <v>-1.3074840516822199E-5</v>
      </c>
      <c r="BQ102" s="25">
        <v>0</v>
      </c>
      <c r="BR102" s="25">
        <v>-2.52511518824713E-5</v>
      </c>
      <c r="BS102" s="25">
        <v>2.7629238693506799E-5</v>
      </c>
      <c r="BT102" s="25">
        <v>7.5938291040642997E-6</v>
      </c>
      <c r="BU102" s="25">
        <v>0</v>
      </c>
      <c r="BV102" s="25">
        <v>2.7910362889934798E-6</v>
      </c>
      <c r="BW102" s="25">
        <v>-2.4113960373382798E-6</v>
      </c>
      <c r="BX102" s="25">
        <v>1.5162616986756599E-6</v>
      </c>
      <c r="BY102" s="25">
        <v>-1.8369986717104399E-5</v>
      </c>
      <c r="BZ102" s="25">
        <v>1.4371940295696801E-6</v>
      </c>
      <c r="CA102" s="25">
        <v>0</v>
      </c>
      <c r="CB102" s="25">
        <v>0</v>
      </c>
      <c r="CC102" s="25">
        <v>-2.8317401022438601E-8</v>
      </c>
      <c r="CD102" s="25">
        <v>2.8858705017380302E-7</v>
      </c>
      <c r="CE102" s="25">
        <v>4.60745829565624E-6</v>
      </c>
      <c r="CF102" s="25">
        <v>-3.6126785149540098E-7</v>
      </c>
      <c r="CG102" s="25">
        <v>-1.0704911869119201E-6</v>
      </c>
      <c r="CH102" s="25">
        <v>1.60929291362158E-8</v>
      </c>
      <c r="CI102" s="25">
        <v>3.6674908495372801E-7</v>
      </c>
      <c r="CJ102" s="25">
        <v>-6.8584372494865399E-7</v>
      </c>
      <c r="CK102" s="25">
        <v>-6.1959602258177302E-8</v>
      </c>
      <c r="CL102" s="25">
        <v>-3.8189437310484099E-7</v>
      </c>
      <c r="CM102" s="25">
        <v>2.28243383215088E-7</v>
      </c>
      <c r="CN102" s="25">
        <v>3.1979307631012801E-7</v>
      </c>
      <c r="CO102" s="25">
        <v>3.9439757939285498E-7</v>
      </c>
      <c r="CP102" s="25">
        <v>2.1213532022073801E-7</v>
      </c>
      <c r="CQ102" s="25">
        <v>3.8220008656331398E-7</v>
      </c>
      <c r="CR102" s="25">
        <v>3.3748456186511102E-7</v>
      </c>
      <c r="CS102" s="25">
        <v>-3.1578297894869902E-6</v>
      </c>
      <c r="CT102" s="25">
        <v>-1.63995682169037E-8</v>
      </c>
      <c r="CU102" s="25">
        <v>-2.9463046327159101E-5</v>
      </c>
      <c r="CV102" s="25">
        <v>-3.9427328501947101E-7</v>
      </c>
      <c r="CW102" s="25">
        <v>-6.2446453266194799E-7</v>
      </c>
      <c r="CX102" s="24">
        <v>7.0562292433385201E-4</v>
      </c>
      <c r="CY102" s="25">
        <v>1.0350423067251099E-6</v>
      </c>
      <c r="CZ102" s="25">
        <v>-1.01439054403969E-6</v>
      </c>
      <c r="DA102" s="25">
        <v>-6.9308809890191501E-6</v>
      </c>
      <c r="DB102" s="25">
        <v>2.55069664362982E-6</v>
      </c>
      <c r="DC102" s="25">
        <v>-9.0959371517100295E-5</v>
      </c>
      <c r="DD102" s="25">
        <v>1.02534780240203E-5</v>
      </c>
      <c r="DE102" s="25">
        <v>-1.3234105670898501E-6</v>
      </c>
      <c r="DF102" s="25">
        <v>7.7896189010234304E-6</v>
      </c>
      <c r="DG102" s="25">
        <v>-1.3735574226650401E-6</v>
      </c>
      <c r="DH102" s="25">
        <v>-1.7135255474522001E-5</v>
      </c>
      <c r="DI102" s="25">
        <v>1.33746765239105E-5</v>
      </c>
      <c r="DJ102" s="25">
        <v>2.55216927814097E-6</v>
      </c>
      <c r="DK102" s="25">
        <v>-4.5396208479279998E-7</v>
      </c>
      <c r="DL102" s="25">
        <v>1.3503750073465E-7</v>
      </c>
      <c r="DM102" s="25">
        <v>3.5406881258501101E-6</v>
      </c>
      <c r="DN102" s="25">
        <v>-8.0324949277354699E-6</v>
      </c>
      <c r="DO102" s="25">
        <v>2.8135014323540199E-6</v>
      </c>
      <c r="DP102" s="25">
        <v>2.51451231233107E-6</v>
      </c>
      <c r="DQ102" s="25">
        <v>2.20108711476727E-6</v>
      </c>
      <c r="DR102" s="25">
        <v>-1.3512277582833499E-5</v>
      </c>
      <c r="DS102" s="25">
        <v>2.11050661425529E-5</v>
      </c>
      <c r="DT102" s="25">
        <v>-2.59855213359517E-5</v>
      </c>
      <c r="DU102" s="25">
        <v>1.11470394535008E-5</v>
      </c>
      <c r="DV102" s="25">
        <v>-7.8534405306419802E-6</v>
      </c>
      <c r="DW102" s="27">
        <v>-1.8144694761823499E-5</v>
      </c>
    </row>
    <row r="103" spans="7:127" x14ac:dyDescent="0.25">
      <c r="G103" s="205"/>
      <c r="H103" s="7" t="s">
        <v>202</v>
      </c>
      <c r="I103" s="22" cm="1">
        <f t="array" aca="1" ref="I103" ca="1">INDIRECT("I"&amp;M103)*INDIRECT("I"&amp;N103)</f>
        <v>0</v>
      </c>
      <c r="J103" s="23">
        <v>-0.198706136163951</v>
      </c>
      <c r="K103" s="12" t="str">
        <f t="shared" si="7"/>
        <v>Dem</v>
      </c>
      <c r="L103" s="12" t="str">
        <f t="shared" si="8"/>
        <v>Hyp</v>
      </c>
      <c r="M103" s="7">
        <f t="shared" si="9"/>
        <v>60</v>
      </c>
      <c r="N103" s="7">
        <f t="shared" si="10"/>
        <v>66</v>
      </c>
      <c r="P103" s="7" t="str">
        <f t="shared" si="11"/>
        <v>X</v>
      </c>
      <c r="Q103" s="7" t="str">
        <f t="shared" si="12"/>
        <v>X</v>
      </c>
      <c r="R103" s="7" t="str">
        <v>Dem_Hyp</v>
      </c>
      <c r="S103" s="128" t="s">
        <v>202</v>
      </c>
      <c r="T103" s="25">
        <v>4.8152975991997902E-6</v>
      </c>
      <c r="U103" s="25">
        <v>-8.0817464755550694E-6</v>
      </c>
      <c r="V103" s="25">
        <v>6.2448462540549803E-6</v>
      </c>
      <c r="W103" s="25">
        <v>-3.2159342264166901E-6</v>
      </c>
      <c r="X103" s="25">
        <v>2.7324108498344699E-6</v>
      </c>
      <c r="Y103" s="25">
        <v>-2.0159697584696199E-5</v>
      </c>
      <c r="Z103" s="25">
        <v>8.4443146455227805E-5</v>
      </c>
      <c r="AA103" s="25">
        <v>9.7267859343202596E-7</v>
      </c>
      <c r="AB103" s="25">
        <v>3.8281825253105799E-6</v>
      </c>
      <c r="AC103" s="25">
        <v>-1.1645103804885599E-6</v>
      </c>
      <c r="AD103" s="25">
        <v>2.6243311398903701E-6</v>
      </c>
      <c r="AE103" s="25">
        <v>5.4189919023884897E-6</v>
      </c>
      <c r="AF103" s="25">
        <v>-1.7405775683199E-6</v>
      </c>
      <c r="AG103" s="25">
        <v>6.9071941922733404E-5</v>
      </c>
      <c r="AH103" s="25">
        <v>-7.3669354167057295E-7</v>
      </c>
      <c r="AI103" s="25">
        <v>-9.5195106934047401E-6</v>
      </c>
      <c r="AJ103" s="25">
        <v>-5.2985733811576795E-7</v>
      </c>
      <c r="AK103" s="25">
        <v>-3.9453194463034401E-7</v>
      </c>
      <c r="AL103" s="25">
        <v>5.4826498029076804E-6</v>
      </c>
      <c r="AM103" s="25">
        <v>-3.9686816438935099E-6</v>
      </c>
      <c r="AN103" s="25">
        <v>-9.0137812035938803E-7</v>
      </c>
      <c r="AO103" s="25">
        <v>-4.3177087198515698E-6</v>
      </c>
      <c r="AP103" s="25">
        <v>-4.9670805164365401E-5</v>
      </c>
      <c r="AQ103" s="25">
        <v>7.4006912289197104E-7</v>
      </c>
      <c r="AR103" s="25">
        <v>0</v>
      </c>
      <c r="AS103" s="25">
        <v>5.8464421019166597E-6</v>
      </c>
      <c r="AT103" s="25">
        <v>-9.9404473830788298E-5</v>
      </c>
      <c r="AU103" s="25">
        <v>0</v>
      </c>
      <c r="AV103" s="24">
        <v>1.30108057580987E-4</v>
      </c>
      <c r="AW103" s="117">
        <v>0</v>
      </c>
      <c r="AX103" s="25">
        <v>1.4599416016234799E-5</v>
      </c>
      <c r="AY103" s="25">
        <v>-4.79187920888551E-6</v>
      </c>
      <c r="AZ103" s="25">
        <v>-9.7038360336859202E-5</v>
      </c>
      <c r="BA103" s="25">
        <v>-3.6750566316094301E-6</v>
      </c>
      <c r="BB103" s="25">
        <v>1.9582383414746499E-5</v>
      </c>
      <c r="BC103" s="25">
        <v>2.3407297799589798E-6</v>
      </c>
      <c r="BD103" s="25">
        <v>-5.8410604941519198E-5</v>
      </c>
      <c r="BE103" s="25">
        <v>-7.7333173981658507E-6</v>
      </c>
      <c r="BF103" s="25">
        <v>1.52300960211597E-5</v>
      </c>
      <c r="BG103" s="25">
        <v>0</v>
      </c>
      <c r="BH103" s="24">
        <v>-9.5321990033608297E-4</v>
      </c>
      <c r="BI103" s="25">
        <v>-3.8016065164120099E-7</v>
      </c>
      <c r="BJ103" s="25">
        <v>-4.9034133852847404E-6</v>
      </c>
      <c r="BK103" s="25">
        <v>1.2918413834793699E-5</v>
      </c>
      <c r="BL103" s="25">
        <v>-2.8819176100287602E-6</v>
      </c>
      <c r="BM103" s="25">
        <v>7.7092384292364505E-5</v>
      </c>
      <c r="BN103" s="24">
        <v>-8.6922632423320405E-4</v>
      </c>
      <c r="BO103" s="25">
        <v>8.3464116352208497E-6</v>
      </c>
      <c r="BP103" s="25">
        <v>-1.44426480394383E-5</v>
      </c>
      <c r="BQ103" s="25">
        <v>0</v>
      </c>
      <c r="BR103" s="24">
        <v>-2.15917810514046E-4</v>
      </c>
      <c r="BS103" s="25">
        <v>1.7553689006981599E-5</v>
      </c>
      <c r="BT103" s="25">
        <v>1.14490295492661E-5</v>
      </c>
      <c r="BU103" s="25">
        <v>0</v>
      </c>
      <c r="BV103" s="25">
        <v>2.0735571626154001E-5</v>
      </c>
      <c r="BW103" s="25">
        <v>-2.0612750695470199E-7</v>
      </c>
      <c r="BX103" s="25">
        <v>1.02974756847408E-5</v>
      </c>
      <c r="BY103" s="25">
        <v>-4.4559753382913E-6</v>
      </c>
      <c r="BZ103" s="24">
        <v>1.86996147227367E-4</v>
      </c>
      <c r="CA103" s="117">
        <v>0</v>
      </c>
      <c r="CB103" s="117">
        <v>0</v>
      </c>
      <c r="CC103" s="25">
        <v>-1.0951842990101699E-8</v>
      </c>
      <c r="CD103" s="25">
        <v>-7.9253888055402897E-8</v>
      </c>
      <c r="CE103" s="25">
        <v>-1.17492403012624E-6</v>
      </c>
      <c r="CF103" s="25">
        <v>-2.65528783622306E-7</v>
      </c>
      <c r="CG103" s="25">
        <v>1.14775232667156E-7</v>
      </c>
      <c r="CH103" s="25">
        <v>-5.5965230084846004E-6</v>
      </c>
      <c r="CI103" s="25">
        <v>-1.0903776793000301E-6</v>
      </c>
      <c r="CJ103" s="25">
        <v>-2.6504145007692299E-7</v>
      </c>
      <c r="CK103" s="25">
        <v>-1.6856481624783299E-7</v>
      </c>
      <c r="CL103" s="25">
        <v>7.1699064549258198E-7</v>
      </c>
      <c r="CM103" s="25">
        <v>-9.3480007213930503E-7</v>
      </c>
      <c r="CN103" s="25">
        <v>2.0513317303626799E-6</v>
      </c>
      <c r="CO103" s="25">
        <v>6.3178396177947104E-7</v>
      </c>
      <c r="CP103" s="25">
        <v>1.23491578896004E-6</v>
      </c>
      <c r="CQ103" s="25">
        <v>2.9529643010483702E-6</v>
      </c>
      <c r="CR103" s="25">
        <v>2.2669541873057901E-7</v>
      </c>
      <c r="CS103" s="25">
        <v>-1.9038493023495099E-6</v>
      </c>
      <c r="CT103" s="25">
        <v>-2.3289222367829801E-7</v>
      </c>
      <c r="CU103" s="25">
        <v>6.88711774618629E-6</v>
      </c>
      <c r="CV103" s="25">
        <v>-9.9091961783359606E-7</v>
      </c>
      <c r="CW103" s="25">
        <v>-1.3154450905006299E-6</v>
      </c>
      <c r="CX103" s="25">
        <v>1.0350423067364001E-6</v>
      </c>
      <c r="CY103" s="24">
        <v>1.5479104989602999E-3</v>
      </c>
      <c r="CZ103" s="25">
        <v>-1.6827994862921201E-5</v>
      </c>
      <c r="DA103" s="25">
        <v>9.0394742082289192E-6</v>
      </c>
      <c r="DB103" s="25">
        <v>-2.3162415123131599E-5</v>
      </c>
      <c r="DC103" s="25">
        <v>-2.0292039236740802E-6</v>
      </c>
      <c r="DD103" s="25">
        <v>2.7075091449473098E-6</v>
      </c>
      <c r="DE103" s="25">
        <v>-8.7094990909835705E-6</v>
      </c>
      <c r="DF103" s="25">
        <v>-1.25305651220923E-6</v>
      </c>
      <c r="DG103" s="25">
        <v>2.96195848759278E-6</v>
      </c>
      <c r="DH103" s="25">
        <v>-2.4660319064655798E-6</v>
      </c>
      <c r="DI103" s="25">
        <v>-6.1372147518895304E-6</v>
      </c>
      <c r="DJ103" s="25">
        <v>1.1599446710521199E-6</v>
      </c>
      <c r="DK103" s="25">
        <v>2.1003915234314299E-5</v>
      </c>
      <c r="DL103" s="25">
        <v>-8.3265944479576399E-7</v>
      </c>
      <c r="DM103" s="25">
        <v>6.7578514434388904E-6</v>
      </c>
      <c r="DN103" s="24">
        <v>-1.9913041729903799E-4</v>
      </c>
      <c r="DO103" s="25">
        <v>3.0948889600132501E-6</v>
      </c>
      <c r="DP103" s="25">
        <v>-7.2881472287138603E-6</v>
      </c>
      <c r="DQ103" s="24">
        <v>1.2639711626291701E-4</v>
      </c>
      <c r="DR103" s="24">
        <v>-1.5524962759391099E-4</v>
      </c>
      <c r="DS103" s="25">
        <v>1.9679022067881298E-6</v>
      </c>
      <c r="DT103" s="25">
        <v>6.7361420760146201E-6</v>
      </c>
      <c r="DU103" s="25">
        <v>-1.44498651984243E-5</v>
      </c>
      <c r="DV103" s="25">
        <v>-8.7801988525219992E-6</v>
      </c>
      <c r="DW103" s="27">
        <v>-1.4236613684878201E-5</v>
      </c>
    </row>
    <row r="104" spans="7:127" x14ac:dyDescent="0.25">
      <c r="G104" s="205"/>
      <c r="H104" s="7" t="s">
        <v>203</v>
      </c>
      <c r="I104" s="22" cm="1">
        <f t="array" aca="1" ref="I104" ca="1">INDIRECT("I"&amp;M104)*INDIRECT("I"&amp;N104)</f>
        <v>0</v>
      </c>
      <c r="J104" s="23">
        <v>-7.99133933018258E-2</v>
      </c>
      <c r="K104" s="12" t="str">
        <f t="shared" si="7"/>
        <v>Dem</v>
      </c>
      <c r="L104" s="12" t="str">
        <f t="shared" si="8"/>
        <v>PsE</v>
      </c>
      <c r="M104" s="7">
        <f t="shared" si="9"/>
        <v>60</v>
      </c>
      <c r="N104" s="7">
        <f t="shared" si="10"/>
        <v>72</v>
      </c>
      <c r="P104" s="7" t="str">
        <f t="shared" si="11"/>
        <v>X</v>
      </c>
      <c r="Q104" s="7" t="str">
        <f t="shared" si="12"/>
        <v>X</v>
      </c>
      <c r="R104" s="7" t="str">
        <v>Dem_PsE</v>
      </c>
      <c r="S104" s="128" t="s">
        <v>203</v>
      </c>
      <c r="T104" s="25">
        <v>-3.87137516486854E-7</v>
      </c>
      <c r="U104" s="25">
        <v>-1.3605535983852299E-6</v>
      </c>
      <c r="V104" s="25">
        <v>3.6152547144269602E-7</v>
      </c>
      <c r="W104" s="25">
        <v>-6.0184904993913703E-7</v>
      </c>
      <c r="X104" s="25">
        <v>-8.7095036167131897E-6</v>
      </c>
      <c r="Y104" s="25">
        <v>-3.04046697951461E-5</v>
      </c>
      <c r="Z104" s="25">
        <v>-2.16178727472767E-5</v>
      </c>
      <c r="AA104" s="25">
        <v>2.2893392784093899E-6</v>
      </c>
      <c r="AB104" s="25">
        <v>-5.2372964674279497E-6</v>
      </c>
      <c r="AC104" s="25">
        <v>1.04319737129415E-5</v>
      </c>
      <c r="AD104" s="25">
        <v>3.5956999623416003E-8</v>
      </c>
      <c r="AE104" s="25">
        <v>-1.75820990918679E-6</v>
      </c>
      <c r="AF104" s="25">
        <v>-1.29654640766328E-6</v>
      </c>
      <c r="AG104" s="25">
        <v>4.6864415445564596E-6</v>
      </c>
      <c r="AH104" s="25">
        <v>-5.5366713051900999E-7</v>
      </c>
      <c r="AI104" s="25">
        <v>7.8753794214033903E-7</v>
      </c>
      <c r="AJ104" s="25">
        <v>3.06220608210671E-6</v>
      </c>
      <c r="AK104" s="25">
        <v>5.4544576228351201E-6</v>
      </c>
      <c r="AL104" s="25">
        <v>5.3769075889018302E-6</v>
      </c>
      <c r="AM104" s="25">
        <v>-2.8701652353658999E-6</v>
      </c>
      <c r="AN104" s="25">
        <v>-8.52054348422981E-7</v>
      </c>
      <c r="AO104" s="25">
        <v>4.3891520992060401E-7</v>
      </c>
      <c r="AP104" s="25">
        <v>2.1612104088408099E-5</v>
      </c>
      <c r="AQ104" s="25">
        <v>2.0459968364413399E-7</v>
      </c>
      <c r="AR104" s="25">
        <v>0</v>
      </c>
      <c r="AS104" s="25">
        <v>4.4995628884903399E-6</v>
      </c>
      <c r="AT104" s="25">
        <v>-2.32977058173021E-5</v>
      </c>
      <c r="AU104" s="25">
        <v>0</v>
      </c>
      <c r="AV104" s="24">
        <v>-1.3022072510590101E-4</v>
      </c>
      <c r="AW104" s="117">
        <v>0</v>
      </c>
      <c r="AX104" s="25">
        <v>-1.12714290249335E-5</v>
      </c>
      <c r="AY104" s="25">
        <v>-5.9972631874779205E-7</v>
      </c>
      <c r="AZ104" s="25">
        <v>4.5519868193833099E-5</v>
      </c>
      <c r="BA104" s="25">
        <v>6.9434780156133502E-7</v>
      </c>
      <c r="BB104" s="25">
        <v>2.8719774013168599E-5</v>
      </c>
      <c r="BC104" s="25">
        <v>4.8741227077351195E-10</v>
      </c>
      <c r="BD104" s="25">
        <v>-1.14497510769574E-5</v>
      </c>
      <c r="BE104" s="25">
        <v>8.6849881164155302E-6</v>
      </c>
      <c r="BF104" s="25">
        <v>-1.0854293936134701E-5</v>
      </c>
      <c r="BG104" s="25">
        <v>0</v>
      </c>
      <c r="BH104" s="24">
        <v>-2.6034459891703503E-4</v>
      </c>
      <c r="BI104" s="25">
        <v>9.2573969911484305E-7</v>
      </c>
      <c r="BJ104" s="25">
        <v>2.30440772909695E-6</v>
      </c>
      <c r="BK104" s="25">
        <v>-1.90826494380491E-6</v>
      </c>
      <c r="BL104" s="25">
        <v>-4.4590723418663103E-6</v>
      </c>
      <c r="BM104" s="25">
        <v>-6.9525030678733699E-6</v>
      </c>
      <c r="BN104" s="25">
        <v>1.08177236062732E-5</v>
      </c>
      <c r="BO104" s="25">
        <v>-6.8573258554663101E-6</v>
      </c>
      <c r="BP104" s="25">
        <v>-2.0815851932498701E-5</v>
      </c>
      <c r="BQ104" s="25">
        <v>0</v>
      </c>
      <c r="BR104" s="24">
        <v>1.22664334881632E-4</v>
      </c>
      <c r="BS104" s="25">
        <v>-1.10502180736067E-5</v>
      </c>
      <c r="BT104" s="24">
        <v>-5.4674678013744995E-4</v>
      </c>
      <c r="BU104" s="25">
        <v>0</v>
      </c>
      <c r="BV104" s="25">
        <v>-1.1438411250356401E-5</v>
      </c>
      <c r="BW104" s="25">
        <v>5.1296173241718E-6</v>
      </c>
      <c r="BX104" s="25">
        <v>1.6075990092901099E-5</v>
      </c>
      <c r="BY104" s="25">
        <v>1.7927981533039301E-5</v>
      </c>
      <c r="BZ104" s="25">
        <v>-8.6296140555139493E-6</v>
      </c>
      <c r="CA104" s="25">
        <v>0</v>
      </c>
      <c r="CB104" s="25">
        <v>0</v>
      </c>
      <c r="CC104" s="25">
        <v>-2.1288404517428402E-9</v>
      </c>
      <c r="CD104" s="25">
        <v>2.9673279032804499E-9</v>
      </c>
      <c r="CE104" s="25">
        <v>-1.8769826446626199E-8</v>
      </c>
      <c r="CF104" s="25">
        <v>1.47088487992374E-7</v>
      </c>
      <c r="CG104" s="25">
        <v>-1.5175088280700401E-7</v>
      </c>
      <c r="CH104" s="25">
        <v>1.26292856090748E-6</v>
      </c>
      <c r="CI104" s="25">
        <v>2.2981723784995901E-7</v>
      </c>
      <c r="CJ104" s="25">
        <v>4.7068884353799703E-7</v>
      </c>
      <c r="CK104" s="25">
        <v>-3.99124567603146E-7</v>
      </c>
      <c r="CL104" s="25">
        <v>-3.6391961771853798E-7</v>
      </c>
      <c r="CM104" s="25">
        <v>-1.3111051869409899E-7</v>
      </c>
      <c r="CN104" s="25">
        <v>2.5254234583173801E-7</v>
      </c>
      <c r="CO104" s="25">
        <v>1.1289268959474501E-7</v>
      </c>
      <c r="CP104" s="25">
        <v>-6.00890335960649E-7</v>
      </c>
      <c r="CQ104" s="25">
        <v>-1.8274593960766501E-6</v>
      </c>
      <c r="CR104" s="25">
        <v>-7.4254723691945106E-8</v>
      </c>
      <c r="CS104" s="25">
        <v>1.9658649388605001E-6</v>
      </c>
      <c r="CT104" s="25">
        <v>1.3110622163773099E-7</v>
      </c>
      <c r="CU104" s="25">
        <v>1.06542118999195E-6</v>
      </c>
      <c r="CV104" s="25">
        <v>2.6976703728755298E-7</v>
      </c>
      <c r="CW104" s="25">
        <v>1.0798673773464E-7</v>
      </c>
      <c r="CX104" s="25">
        <v>-1.0143905440392199E-6</v>
      </c>
      <c r="CY104" s="25">
        <v>-1.6827994862919198E-5</v>
      </c>
      <c r="CZ104" s="24">
        <v>8.3292452452699505E-4</v>
      </c>
      <c r="DA104" s="25">
        <v>3.2911038372595199E-6</v>
      </c>
      <c r="DB104" s="25">
        <v>-1.1723320832538501E-5</v>
      </c>
      <c r="DC104" s="25">
        <v>3.5793228324338998E-6</v>
      </c>
      <c r="DD104" s="25">
        <v>5.3476586384625797E-6</v>
      </c>
      <c r="DE104" s="25">
        <v>1.5210200235866099E-6</v>
      </c>
      <c r="DF104" s="25">
        <v>8.9288202702570508E-6</v>
      </c>
      <c r="DG104" s="25">
        <v>-4.41172947645471E-7</v>
      </c>
      <c r="DH104" s="25">
        <v>6.8860196967929398E-6</v>
      </c>
      <c r="DI104" s="25">
        <v>-9.0751589063727696E-6</v>
      </c>
      <c r="DJ104" s="25">
        <v>6.3179646822944697E-9</v>
      </c>
      <c r="DK104" s="25">
        <v>1.08676613410589E-6</v>
      </c>
      <c r="DL104" s="25">
        <v>9.8427565607050905E-6</v>
      </c>
      <c r="DM104" s="25">
        <v>5.2507461682304804E-6</v>
      </c>
      <c r="DN104" s="25">
        <v>2.1095763631665901E-7</v>
      </c>
      <c r="DO104" s="25">
        <v>-1.0424590038925E-5</v>
      </c>
      <c r="DP104" s="25">
        <v>-2.82453064692121E-6</v>
      </c>
      <c r="DQ104" s="25">
        <v>-7.9164610116282406E-6</v>
      </c>
      <c r="DR104" s="25">
        <v>1.8423155541151601E-6</v>
      </c>
      <c r="DS104" s="25">
        <v>4.1928723531566004E-6</v>
      </c>
      <c r="DT104" s="25">
        <v>-1.8024602121313901E-5</v>
      </c>
      <c r="DU104" s="25">
        <v>2.1810518191516101E-5</v>
      </c>
      <c r="DV104" s="25">
        <v>2.4105371267923098E-6</v>
      </c>
      <c r="DW104" s="27">
        <v>2.5757744509407299E-6</v>
      </c>
    </row>
    <row r="105" spans="7:127" x14ac:dyDescent="0.25">
      <c r="G105" s="205"/>
      <c r="H105" s="7" t="s">
        <v>4</v>
      </c>
      <c r="I105" s="22" cm="1">
        <f t="array" aca="1" ref="I105" ca="1">INDIRECT("I"&amp;M105)*INDIRECT("I"&amp;N105)</f>
        <v>0</v>
      </c>
      <c r="J105" s="23">
        <v>-0.37479039853460699</v>
      </c>
      <c r="K105" s="12" t="str">
        <f t="shared" si="7"/>
        <v>Can</v>
      </c>
      <c r="L105" s="12" t="str">
        <f t="shared" si="8"/>
        <v>HF</v>
      </c>
      <c r="M105" s="7">
        <f t="shared" si="9"/>
        <v>54</v>
      </c>
      <c r="N105" s="7">
        <f t="shared" si="10"/>
        <v>65</v>
      </c>
      <c r="P105" s="7" t="str">
        <f t="shared" si="11"/>
        <v>X</v>
      </c>
      <c r="Q105" s="7" t="str">
        <f t="shared" si="12"/>
        <v>X</v>
      </c>
      <c r="R105" s="7" t="str">
        <v>Can_HF</v>
      </c>
      <c r="S105" s="128" t="s">
        <v>4</v>
      </c>
      <c r="T105" s="25">
        <v>2.01612144232212E-7</v>
      </c>
      <c r="U105" s="25">
        <v>-5.8955729397929797E-6</v>
      </c>
      <c r="V105" s="25">
        <v>-1.7497714935277299E-6</v>
      </c>
      <c r="W105" s="25">
        <v>-2.57738809886342E-6</v>
      </c>
      <c r="X105" s="25">
        <v>1.5089892796621799E-6</v>
      </c>
      <c r="Y105" s="25">
        <v>-9.7146397751608405E-5</v>
      </c>
      <c r="Z105" s="25">
        <v>-3.7304545461576101E-5</v>
      </c>
      <c r="AA105" s="25">
        <v>2.7844644591133302E-6</v>
      </c>
      <c r="AB105" s="25">
        <v>4.0802219868509999E-6</v>
      </c>
      <c r="AC105" s="25">
        <v>9.8536449986465698E-6</v>
      </c>
      <c r="AD105" s="25">
        <v>-2.25603469455657E-6</v>
      </c>
      <c r="AE105" s="25">
        <v>-2.9877852144001798E-6</v>
      </c>
      <c r="AF105" s="25">
        <v>-8.4055392778905396E-7</v>
      </c>
      <c r="AG105" s="25">
        <v>7.67224726410607E-6</v>
      </c>
      <c r="AH105" s="25">
        <v>3.6544598078006798E-6</v>
      </c>
      <c r="AI105" s="25">
        <v>-2.20578006815049E-6</v>
      </c>
      <c r="AJ105" s="25">
        <v>7.5929434138548998E-6</v>
      </c>
      <c r="AK105" s="25">
        <v>-3.7830628349037701E-6</v>
      </c>
      <c r="AL105" s="25">
        <v>1.98920729596388E-5</v>
      </c>
      <c r="AM105" s="25">
        <v>3.9887609864651799E-6</v>
      </c>
      <c r="AN105" s="25">
        <v>4.7742518409742903E-6</v>
      </c>
      <c r="AO105" s="25">
        <v>-2.3944369775208199E-6</v>
      </c>
      <c r="AP105" s="25">
        <v>2.2139765943523399E-5</v>
      </c>
      <c r="AQ105" s="25">
        <v>3.5557012359389098E-6</v>
      </c>
      <c r="AR105" s="25">
        <v>0</v>
      </c>
      <c r="AS105" s="24">
        <v>1.4014228862307501E-4</v>
      </c>
      <c r="AT105" s="25">
        <v>3.2285308338952502E-5</v>
      </c>
      <c r="AU105" s="25">
        <v>0</v>
      </c>
      <c r="AV105" s="24">
        <v>1.00126850433271E-4</v>
      </c>
      <c r="AW105" s="117">
        <v>0</v>
      </c>
      <c r="AX105" s="25">
        <v>1.3892845769200901E-5</v>
      </c>
      <c r="AY105" s="25">
        <v>4.1837506043976799E-6</v>
      </c>
      <c r="AZ105" s="25">
        <v>1.7967093380982901E-5</v>
      </c>
      <c r="BA105" s="25">
        <v>-1.20463630220827E-5</v>
      </c>
      <c r="BB105" s="25">
        <v>-7.1581926119927103E-5</v>
      </c>
      <c r="BC105" s="25">
        <v>-3.0142982440344901E-7</v>
      </c>
      <c r="BD105" s="25">
        <v>-6.2955298514237603E-5</v>
      </c>
      <c r="BE105" s="25">
        <v>2.44378503711443E-5</v>
      </c>
      <c r="BF105" s="25">
        <v>9.7819704051956898E-6</v>
      </c>
      <c r="BG105" s="25">
        <v>0</v>
      </c>
      <c r="BH105" s="25">
        <v>1.5936035507506401E-5</v>
      </c>
      <c r="BI105" s="25">
        <v>-6.50045902849478E-8</v>
      </c>
      <c r="BJ105" s="25">
        <v>-3.7001529539424E-6</v>
      </c>
      <c r="BK105" s="25">
        <v>1.9959677089600899E-5</v>
      </c>
      <c r="BL105" s="25">
        <v>2.6894437318671402E-7</v>
      </c>
      <c r="BM105" s="24">
        <v>-4.4286008188626703E-4</v>
      </c>
      <c r="BN105" s="25">
        <v>-1.53270272223943E-6</v>
      </c>
      <c r="BO105" s="25">
        <v>2.8205003854645599E-7</v>
      </c>
      <c r="BP105" s="25">
        <v>-2.1626377300840601E-5</v>
      </c>
      <c r="BQ105" s="25">
        <v>0</v>
      </c>
      <c r="BR105" s="25">
        <v>-3.9774248676302602E-5</v>
      </c>
      <c r="BS105" s="25">
        <v>4.25776348613247E-6</v>
      </c>
      <c r="BT105" s="25">
        <v>-1.63972998483403E-6</v>
      </c>
      <c r="BU105" s="25">
        <v>0</v>
      </c>
      <c r="BV105" s="25">
        <v>-5.82105691074948E-6</v>
      </c>
      <c r="BW105" s="25">
        <v>1.7174134278706801E-5</v>
      </c>
      <c r="BX105" s="25">
        <v>-1.02683772936514E-5</v>
      </c>
      <c r="BY105" s="25">
        <v>4.24712994638807E-7</v>
      </c>
      <c r="BZ105" s="25">
        <v>-4.1582672797372702E-6</v>
      </c>
      <c r="CA105" s="25">
        <v>0</v>
      </c>
      <c r="CB105" s="25">
        <v>0</v>
      </c>
      <c r="CC105" s="25">
        <v>-2.73508454891824E-8</v>
      </c>
      <c r="CD105" s="25">
        <v>-5.1780397478275104E-7</v>
      </c>
      <c r="CE105" s="25">
        <v>2.1811071531521599E-6</v>
      </c>
      <c r="CF105" s="25">
        <v>-4.87046306591556E-8</v>
      </c>
      <c r="CG105" s="25">
        <v>-3.84693972133933E-7</v>
      </c>
      <c r="CH105" s="25">
        <v>-3.4535797855621E-7</v>
      </c>
      <c r="CI105" s="25">
        <v>3.9904923305973497E-7</v>
      </c>
      <c r="CJ105" s="25">
        <v>-3.2596897986401898E-7</v>
      </c>
      <c r="CK105" s="25">
        <v>-8.9924880947672796E-7</v>
      </c>
      <c r="CL105" s="25">
        <v>-2.9718679664361597E-7</v>
      </c>
      <c r="CM105" s="25">
        <v>-9.6970451001633605E-8</v>
      </c>
      <c r="CN105" s="25">
        <v>1.1074370936150399E-6</v>
      </c>
      <c r="CO105" s="25">
        <v>9.6390472294279995E-7</v>
      </c>
      <c r="CP105" s="25">
        <v>-1.6491342508577E-7</v>
      </c>
      <c r="CQ105" s="25">
        <v>8.3612746843002501E-7</v>
      </c>
      <c r="CR105" s="25">
        <v>-4.2595157618592302E-7</v>
      </c>
      <c r="CS105" s="25">
        <v>-1.38341238387078E-6</v>
      </c>
      <c r="CT105" s="25">
        <v>-2.5502680925928399E-6</v>
      </c>
      <c r="CU105" s="25">
        <v>-1.1795408368709201E-5</v>
      </c>
      <c r="CV105" s="25">
        <v>-1.4716966330500101E-6</v>
      </c>
      <c r="CW105" s="25">
        <v>3.7354317932919002E-7</v>
      </c>
      <c r="CX105" s="25">
        <v>-6.9308809890188604E-6</v>
      </c>
      <c r="CY105" s="25">
        <v>9.0394742082285499E-6</v>
      </c>
      <c r="CZ105" s="25">
        <v>3.2911038372599201E-6</v>
      </c>
      <c r="DA105" s="24">
        <v>7.1890404265538695E-4</v>
      </c>
      <c r="DB105" s="25">
        <v>-1.49786483538802E-6</v>
      </c>
      <c r="DC105" s="25">
        <v>-2.3912761300064001E-6</v>
      </c>
      <c r="DD105" s="25">
        <v>1.59543644628653E-5</v>
      </c>
      <c r="DE105" s="24">
        <v>-2.2191263134375101E-4</v>
      </c>
      <c r="DF105" s="25">
        <v>2.0059833151210398E-6</v>
      </c>
      <c r="DG105" s="25">
        <v>-1.68728787987852E-6</v>
      </c>
      <c r="DH105" s="25">
        <v>-2.6838081924004201E-6</v>
      </c>
      <c r="DI105" s="25">
        <v>6.3596435789645498E-6</v>
      </c>
      <c r="DJ105" s="25">
        <v>4.12863655081215E-6</v>
      </c>
      <c r="DK105" s="25">
        <v>2.37574654194754E-5</v>
      </c>
      <c r="DL105" s="25">
        <v>3.4338592142965902E-6</v>
      </c>
      <c r="DM105" s="25">
        <v>-1.5277143242263499E-6</v>
      </c>
      <c r="DN105" s="25">
        <v>5.1129417491503402E-6</v>
      </c>
      <c r="DO105" s="25">
        <v>-5.3339089924765E-5</v>
      </c>
      <c r="DP105" s="25">
        <v>-2.2258020573168799E-5</v>
      </c>
      <c r="DQ105" s="25">
        <v>-1.51833657853786E-5</v>
      </c>
      <c r="DR105" s="25">
        <v>1.9342705627667901E-6</v>
      </c>
      <c r="DS105" s="25">
        <v>1.1884895049486601E-5</v>
      </c>
      <c r="DT105" s="25">
        <v>-8.3539583260866201E-5</v>
      </c>
      <c r="DU105" s="25">
        <v>-1.2693267199107101E-5</v>
      </c>
      <c r="DV105" s="25">
        <v>-7.1178884017359696E-5</v>
      </c>
      <c r="DW105" s="27">
        <v>-7.1280875525045201E-6</v>
      </c>
    </row>
    <row r="106" spans="7:127" x14ac:dyDescent="0.25">
      <c r="G106" s="205"/>
      <c r="H106" s="7" t="s">
        <v>119</v>
      </c>
      <c r="I106" s="22" cm="1">
        <f t="array" aca="1" ref="I106" ca="1">INDIRECT("I"&amp;M106)*INDIRECT("I"&amp;N106)</f>
        <v>0</v>
      </c>
      <c r="J106" s="23">
        <v>-9.7294832024893099E-2</v>
      </c>
      <c r="K106" s="12" t="str">
        <f t="shared" si="7"/>
        <v>DDI</v>
      </c>
      <c r="L106" s="12" t="str">
        <f t="shared" si="8"/>
        <v>Dem</v>
      </c>
      <c r="M106" s="7">
        <f t="shared" si="9"/>
        <v>59</v>
      </c>
      <c r="N106" s="7">
        <f t="shared" si="10"/>
        <v>60</v>
      </c>
      <c r="P106" s="7" t="str">
        <f t="shared" si="11"/>
        <v>X</v>
      </c>
      <c r="Q106" s="7" t="str">
        <f t="shared" si="12"/>
        <v>X</v>
      </c>
      <c r="R106" s="7" t="str">
        <v>DDI_Dem</v>
      </c>
      <c r="S106" s="128" t="s">
        <v>119</v>
      </c>
      <c r="T106" s="25">
        <v>3.6097413787437401E-7</v>
      </c>
      <c r="U106" s="25">
        <v>2.2519605916676899E-6</v>
      </c>
      <c r="V106" s="25">
        <v>6.6031502072988195E-7</v>
      </c>
      <c r="W106" s="25">
        <v>4.7488314047930102E-6</v>
      </c>
      <c r="X106" s="25">
        <v>7.6628061534133698E-7</v>
      </c>
      <c r="Y106" s="25">
        <v>1.79326205377863E-5</v>
      </c>
      <c r="Z106" s="25">
        <v>3.5672519913606897E-5</v>
      </c>
      <c r="AA106" s="25">
        <v>-2.3469763803646401E-7</v>
      </c>
      <c r="AB106" s="25">
        <v>1.6908902058581199E-7</v>
      </c>
      <c r="AC106" s="25">
        <v>3.4808906497921201E-6</v>
      </c>
      <c r="AD106" s="25">
        <v>-4.7639097794853899E-6</v>
      </c>
      <c r="AE106" s="25">
        <v>-3.23965377721738E-6</v>
      </c>
      <c r="AF106" s="25">
        <v>3.1612707636204E-6</v>
      </c>
      <c r="AG106" s="25">
        <v>2.4117063068498201E-5</v>
      </c>
      <c r="AH106" s="25">
        <v>-3.0363731036717901E-6</v>
      </c>
      <c r="AI106" s="25">
        <v>3.4383992173542601E-6</v>
      </c>
      <c r="AJ106" s="25">
        <v>1.97519254922211E-6</v>
      </c>
      <c r="AK106" s="25">
        <v>-7.4808783356405497E-6</v>
      </c>
      <c r="AL106" s="25">
        <v>1.8204795136063899E-6</v>
      </c>
      <c r="AM106" s="25">
        <v>7.4948275123292102E-7</v>
      </c>
      <c r="AN106" s="25">
        <v>-1.9472085997420599E-6</v>
      </c>
      <c r="AO106" s="25">
        <v>-1.36661990419722E-7</v>
      </c>
      <c r="AP106" s="25">
        <v>-8.7237431158787999E-6</v>
      </c>
      <c r="AQ106" s="25">
        <v>2.9695324596902601E-7</v>
      </c>
      <c r="AR106" s="25">
        <v>0</v>
      </c>
      <c r="AS106" s="25">
        <v>-1.2279446848148001E-5</v>
      </c>
      <c r="AT106" s="25">
        <v>4.81907255104207E-5</v>
      </c>
      <c r="AU106" s="25">
        <v>0</v>
      </c>
      <c r="AV106" s="25">
        <v>4.3585426900794802E-5</v>
      </c>
      <c r="AW106" s="25">
        <v>0</v>
      </c>
      <c r="AX106" s="25">
        <v>5.3281843466769401E-6</v>
      </c>
      <c r="AY106" s="25">
        <v>-4.7028416984124004E-6</v>
      </c>
      <c r="AZ106" s="25">
        <v>-1.8623492051940301E-5</v>
      </c>
      <c r="BA106" s="25">
        <v>-5.8290796635215896E-6</v>
      </c>
      <c r="BB106" s="25">
        <v>-5.2088893512758602E-6</v>
      </c>
      <c r="BC106" s="25">
        <v>-7.7752487940984306E-6</v>
      </c>
      <c r="BD106" s="25">
        <v>5.3951858869564701E-5</v>
      </c>
      <c r="BE106" s="25">
        <v>4.9230066161018397E-5</v>
      </c>
      <c r="BF106" s="25">
        <v>-1.35592953701633E-5</v>
      </c>
      <c r="BG106" s="25">
        <v>0</v>
      </c>
      <c r="BH106" s="25">
        <v>8.1910920809175098E-6</v>
      </c>
      <c r="BI106" s="25">
        <v>-7.5717886502118499E-6</v>
      </c>
      <c r="BJ106" s="25">
        <v>-3.6112844390857202E-6</v>
      </c>
      <c r="BK106" s="25">
        <v>-1.9995215124771402E-6</v>
      </c>
      <c r="BL106" s="25">
        <v>-3.51057480294659E-6</v>
      </c>
      <c r="BM106" s="25">
        <v>-1.0965501319202699E-7</v>
      </c>
      <c r="BN106" s="25">
        <v>7.1704710376639003E-6</v>
      </c>
      <c r="BO106" s="25">
        <v>-3.15734003421826E-5</v>
      </c>
      <c r="BP106" s="25">
        <v>2.54017139661165E-5</v>
      </c>
      <c r="BQ106" s="25">
        <v>0</v>
      </c>
      <c r="BR106" s="25">
        <v>6.2011809864502296E-5</v>
      </c>
      <c r="BS106" s="25">
        <v>1.30448546875385E-5</v>
      </c>
      <c r="BT106" s="25">
        <v>4.5071665532919002E-6</v>
      </c>
      <c r="BU106" s="25">
        <v>0</v>
      </c>
      <c r="BV106" s="25">
        <v>-1.30264758343073E-5</v>
      </c>
      <c r="BW106" s="25">
        <v>-1.46053254462878E-5</v>
      </c>
      <c r="BX106" s="25">
        <v>-6.0461243744895496E-6</v>
      </c>
      <c r="BY106" s="25">
        <v>1.95288720814892E-6</v>
      </c>
      <c r="BZ106" s="25">
        <v>-7.9569832535789304E-6</v>
      </c>
      <c r="CA106" s="25">
        <v>0</v>
      </c>
      <c r="CB106" s="25">
        <v>0</v>
      </c>
      <c r="CC106" s="25">
        <v>3.5159093805590399E-9</v>
      </c>
      <c r="CD106" s="25">
        <v>1.8891459340204901E-7</v>
      </c>
      <c r="CE106" s="25">
        <v>-7.9444253311665705E-8</v>
      </c>
      <c r="CF106" s="25">
        <v>-1.49217700083924E-7</v>
      </c>
      <c r="CG106" s="25">
        <v>-7.2935200868384298E-7</v>
      </c>
      <c r="CH106" s="25">
        <v>-7.4099318524677302E-7</v>
      </c>
      <c r="CI106" s="25">
        <v>-4.7357224258729999E-7</v>
      </c>
      <c r="CJ106" s="25">
        <v>-6.8539443875046005E-7</v>
      </c>
      <c r="CK106" s="25">
        <v>-8.4744575825683802E-9</v>
      </c>
      <c r="CL106" s="25">
        <v>1.69760065307637E-7</v>
      </c>
      <c r="CM106" s="25">
        <v>-3.4747672158978798E-7</v>
      </c>
      <c r="CN106" s="25">
        <v>-2.8124321032738601E-7</v>
      </c>
      <c r="CO106" s="25">
        <v>-6.6580553340746996E-7</v>
      </c>
      <c r="CP106" s="25">
        <v>2.56539025472488E-7</v>
      </c>
      <c r="CQ106" s="25">
        <v>-7.0816521611861E-7</v>
      </c>
      <c r="CR106" s="25">
        <v>-2.7124846292724599E-7</v>
      </c>
      <c r="CS106" s="25">
        <v>-5.4468531235344602E-7</v>
      </c>
      <c r="CT106" s="25">
        <v>-8.5158372825318407E-9</v>
      </c>
      <c r="CU106" s="25">
        <v>4.8303603348495697E-6</v>
      </c>
      <c r="CV106" s="25">
        <v>-3.5166131112508201E-8</v>
      </c>
      <c r="CW106" s="25">
        <v>-7.78791177487545E-7</v>
      </c>
      <c r="CX106" s="25">
        <v>2.55069664362956E-6</v>
      </c>
      <c r="CY106" s="25">
        <v>-2.31624151231323E-5</v>
      </c>
      <c r="CZ106" s="25">
        <v>-1.1723320832538301E-5</v>
      </c>
      <c r="DA106" s="25">
        <v>-1.4978648353878601E-6</v>
      </c>
      <c r="DB106" s="24">
        <v>3.0195222810284702E-4</v>
      </c>
      <c r="DC106" s="25">
        <v>-4.9002996032857701E-6</v>
      </c>
      <c r="DD106" s="25">
        <v>2.01589938703601E-6</v>
      </c>
      <c r="DE106" s="25">
        <v>-5.6711666167724602E-6</v>
      </c>
      <c r="DF106" s="25">
        <v>-8.9990495062761003E-7</v>
      </c>
      <c r="DG106" s="25">
        <v>-2.7702747418214599E-6</v>
      </c>
      <c r="DH106" s="25">
        <v>-3.6458601391738701E-6</v>
      </c>
      <c r="DI106" s="25">
        <v>1.09813219858829E-5</v>
      </c>
      <c r="DJ106" s="25">
        <v>-1.36596662238622E-5</v>
      </c>
      <c r="DK106" s="25">
        <v>-2.2571011169514699E-5</v>
      </c>
      <c r="DL106" s="25">
        <v>-8.5139671467692497E-7</v>
      </c>
      <c r="DM106" s="25">
        <v>5.4366297952347996E-6</v>
      </c>
      <c r="DN106" s="25">
        <v>2.0523835555435501E-6</v>
      </c>
      <c r="DO106" s="25">
        <v>-1.3463147912439299E-6</v>
      </c>
      <c r="DP106" s="25">
        <v>-1.6451056184309801E-6</v>
      </c>
      <c r="DQ106" s="25">
        <v>-4.0000448559756901E-6</v>
      </c>
      <c r="DR106" s="25">
        <v>-1.77924377066854E-7</v>
      </c>
      <c r="DS106" s="25">
        <v>-6.0434713538712695E-7</v>
      </c>
      <c r="DT106" s="25">
        <v>5.28573014195397E-6</v>
      </c>
      <c r="DU106" s="25">
        <v>-4.8147700428281496E-6</v>
      </c>
      <c r="DV106" s="25">
        <v>-1.55535014378866E-5</v>
      </c>
      <c r="DW106" s="27">
        <v>-1.7111613741184599E-5</v>
      </c>
    </row>
    <row r="107" spans="7:127" x14ac:dyDescent="0.25">
      <c r="G107" s="205"/>
      <c r="H107" s="7" t="s">
        <v>204</v>
      </c>
      <c r="I107" s="22" cm="1">
        <f t="array" aca="1" ref="I107" ca="1">INDIRECT("I"&amp;M107)*INDIRECT("I"&amp;N107)</f>
        <v>0</v>
      </c>
      <c r="J107" s="23">
        <v>-0.14426152047874499</v>
      </c>
      <c r="K107" s="12" t="str">
        <f t="shared" si="7"/>
        <v>Ang</v>
      </c>
      <c r="L107" s="12" t="str">
        <f t="shared" si="8"/>
        <v>HF</v>
      </c>
      <c r="M107" s="7">
        <f t="shared" si="9"/>
        <v>49</v>
      </c>
      <c r="N107" s="7">
        <f t="shared" si="10"/>
        <v>65</v>
      </c>
      <c r="P107" s="7" t="str">
        <f t="shared" si="11"/>
        <v>X</v>
      </c>
      <c r="Q107" s="7" t="str">
        <f t="shared" si="12"/>
        <v>X</v>
      </c>
      <c r="R107" s="7" t="str">
        <v>Ang_HF</v>
      </c>
      <c r="S107" s="128" t="s">
        <v>204</v>
      </c>
      <c r="T107" s="25">
        <v>5.76423568309218E-7</v>
      </c>
      <c r="U107" s="25">
        <v>4.3215572621145498E-6</v>
      </c>
      <c r="V107" s="25">
        <v>-1.49794626446819E-6</v>
      </c>
      <c r="W107" s="25">
        <v>-1.9349467387042099E-6</v>
      </c>
      <c r="X107" s="25">
        <v>-1.1583055997790599E-6</v>
      </c>
      <c r="Y107" s="25">
        <v>-5.0927614595502599E-5</v>
      </c>
      <c r="Z107" s="25">
        <v>1.2058606810530501E-6</v>
      </c>
      <c r="AA107" s="25">
        <v>-9.4335202120266096E-7</v>
      </c>
      <c r="AB107" s="25">
        <v>-7.4773028265759801E-6</v>
      </c>
      <c r="AC107" s="25">
        <v>1.1430745911265701E-5</v>
      </c>
      <c r="AD107" s="25">
        <v>-1.2396583496122699E-6</v>
      </c>
      <c r="AE107" s="25">
        <v>3.5641435996233101E-6</v>
      </c>
      <c r="AF107" s="25">
        <v>-2.8540844562538802E-6</v>
      </c>
      <c r="AG107" s="25">
        <v>-1.8572056681954799E-5</v>
      </c>
      <c r="AH107" s="25">
        <v>-2.29032568004572E-7</v>
      </c>
      <c r="AI107" s="25">
        <v>8.6834787436345001E-7</v>
      </c>
      <c r="AJ107" s="25">
        <v>-2.8478286651953002E-6</v>
      </c>
      <c r="AK107" s="25">
        <v>-1.8082776929636801E-6</v>
      </c>
      <c r="AL107" s="25">
        <v>2.91615203544886E-6</v>
      </c>
      <c r="AM107" s="25">
        <v>6.5082754381850802E-6</v>
      </c>
      <c r="AN107" s="25">
        <v>-2.74178033028082E-6</v>
      </c>
      <c r="AO107" s="25">
        <v>3.2438873624904499E-6</v>
      </c>
      <c r="AP107" s="25">
        <v>3.1662337749612501E-5</v>
      </c>
      <c r="AQ107" s="25">
        <v>-2.3393844103946699E-6</v>
      </c>
      <c r="AR107" s="25">
        <v>0</v>
      </c>
      <c r="AS107" s="25">
        <v>2.2150146058736801E-5</v>
      </c>
      <c r="AT107" s="25">
        <v>3.9187902429010597E-6</v>
      </c>
      <c r="AU107" s="25">
        <v>0</v>
      </c>
      <c r="AV107" s="24">
        <v>-1.3040448140641699E-4</v>
      </c>
      <c r="AW107" s="117">
        <v>0</v>
      </c>
      <c r="AX107" s="25">
        <v>4.5477882593826201E-5</v>
      </c>
      <c r="AY107" s="25">
        <v>2.48866019770038E-5</v>
      </c>
      <c r="AZ107" s="25">
        <v>6.8421641461258298E-6</v>
      </c>
      <c r="BA107" s="25">
        <v>1.1766783239255799E-6</v>
      </c>
      <c r="BB107" s="25">
        <v>-2.2388393134209801E-7</v>
      </c>
      <c r="BC107" s="24">
        <v>-1.50657680247439E-4</v>
      </c>
      <c r="BD107" s="25">
        <v>-1.89156365278468E-5</v>
      </c>
      <c r="BE107" s="25">
        <v>2.9016230875578998E-6</v>
      </c>
      <c r="BF107" s="25">
        <v>-1.0427950435761401E-6</v>
      </c>
      <c r="BG107" s="25">
        <v>0</v>
      </c>
      <c r="BH107" s="25">
        <v>4.2988647866703897E-6</v>
      </c>
      <c r="BI107" s="25">
        <v>-6.15820705168357E-6</v>
      </c>
      <c r="BJ107" s="25">
        <v>1.21683249296231E-5</v>
      </c>
      <c r="BK107" s="25">
        <v>-6.4542825678828702E-6</v>
      </c>
      <c r="BL107" s="25">
        <v>3.7372815701490602E-7</v>
      </c>
      <c r="BM107" s="24">
        <v>-1.57246783004401E-4</v>
      </c>
      <c r="BN107" s="25">
        <v>1.11181496173545E-5</v>
      </c>
      <c r="BO107" s="25">
        <v>-9.4802701034075501E-7</v>
      </c>
      <c r="BP107" s="25">
        <v>8.37169188601266E-6</v>
      </c>
      <c r="BQ107" s="25">
        <v>0</v>
      </c>
      <c r="BR107" s="25">
        <v>-5.0659189002450101E-5</v>
      </c>
      <c r="BS107" s="25">
        <v>1.46278127157873E-5</v>
      </c>
      <c r="BT107" s="25">
        <v>-4.3576369688466499E-6</v>
      </c>
      <c r="BU107" s="25">
        <v>0</v>
      </c>
      <c r="BV107" s="25">
        <v>-2.5779293210856398E-7</v>
      </c>
      <c r="BW107" s="25">
        <v>-1.7561539736809099E-6</v>
      </c>
      <c r="BX107" s="25">
        <v>-1.9448558474779699E-7</v>
      </c>
      <c r="BY107" s="25">
        <v>1.1554907244498301E-5</v>
      </c>
      <c r="BZ107" s="25">
        <v>2.5193421423855801E-5</v>
      </c>
      <c r="CA107" s="25">
        <v>0</v>
      </c>
      <c r="CB107" s="25">
        <v>0</v>
      </c>
      <c r="CC107" s="25">
        <v>2.95410971274434E-8</v>
      </c>
      <c r="CD107" s="25">
        <v>3.2566950354896899E-8</v>
      </c>
      <c r="CE107" s="25">
        <v>-4.4772405901553299E-7</v>
      </c>
      <c r="CF107" s="25">
        <v>-2.7007340886390998E-7</v>
      </c>
      <c r="CG107" s="25">
        <v>-3.8045654553858E-8</v>
      </c>
      <c r="CH107" s="25">
        <v>-4.7898535458036598E-8</v>
      </c>
      <c r="CI107" s="25">
        <v>-6.0719602807114595E-10</v>
      </c>
      <c r="CJ107" s="25">
        <v>-1.4499642521515401E-7</v>
      </c>
      <c r="CK107" s="25">
        <v>-5.99346557713783E-8</v>
      </c>
      <c r="CL107" s="25">
        <v>-5.1079888893352998E-7</v>
      </c>
      <c r="CM107" s="25">
        <v>1.6838653044798101E-7</v>
      </c>
      <c r="CN107" s="25">
        <v>5.2259075530834605E-7</v>
      </c>
      <c r="CO107" s="25">
        <v>5.8079124328191498E-8</v>
      </c>
      <c r="CP107" s="25">
        <v>-1.1191868088311301E-7</v>
      </c>
      <c r="CQ107" s="25">
        <v>1.04867652493059E-6</v>
      </c>
      <c r="CR107" s="25">
        <v>-3.7871352095944501E-7</v>
      </c>
      <c r="CS107" s="25">
        <v>1.70940927111347E-6</v>
      </c>
      <c r="CT107" s="25">
        <v>2.3525478695440101E-7</v>
      </c>
      <c r="CU107" s="25">
        <v>-3.7797171133388999E-5</v>
      </c>
      <c r="CV107" s="25">
        <v>-5.1525497660996305E-7</v>
      </c>
      <c r="CW107" s="25">
        <v>-4.6492184529037498E-8</v>
      </c>
      <c r="CX107" s="25">
        <v>-9.09593715170994E-5</v>
      </c>
      <c r="CY107" s="25">
        <v>-2.0292039236738799E-6</v>
      </c>
      <c r="CZ107" s="25">
        <v>3.5793228324338799E-6</v>
      </c>
      <c r="DA107" s="25">
        <v>-2.3912761300062099E-6</v>
      </c>
      <c r="DB107" s="25">
        <v>-4.9002996032857998E-6</v>
      </c>
      <c r="DC107" s="24">
        <v>5.5521551867069002E-4</v>
      </c>
      <c r="DD107" s="25">
        <v>-1.31488741961846E-5</v>
      </c>
      <c r="DE107" s="25">
        <v>-1.6644768907565299E-6</v>
      </c>
      <c r="DF107" s="25">
        <v>-1.38904290853096E-5</v>
      </c>
      <c r="DG107" s="25">
        <v>-8.7090536566345198E-7</v>
      </c>
      <c r="DH107" s="25">
        <v>-1.15350046411732E-6</v>
      </c>
      <c r="DI107" s="25">
        <v>8.4391065884990896E-6</v>
      </c>
      <c r="DJ107" s="25">
        <v>-1.85683524877283E-6</v>
      </c>
      <c r="DK107" s="25">
        <v>2.27124932296686E-5</v>
      </c>
      <c r="DL107" s="25">
        <v>-4.0640932870882698E-6</v>
      </c>
      <c r="DM107" s="25">
        <v>-1.49215570008157E-5</v>
      </c>
      <c r="DN107" s="25">
        <v>-1.5827270954290501E-5</v>
      </c>
      <c r="DO107" s="25">
        <v>1.70042026745531E-5</v>
      </c>
      <c r="DP107" s="25">
        <v>-2.4982321514869299E-6</v>
      </c>
      <c r="DQ107" s="25">
        <v>-2.2786230808790198E-6</v>
      </c>
      <c r="DR107" s="25">
        <v>-6.9184447087412501E-6</v>
      </c>
      <c r="DS107" s="25">
        <v>8.55072038124457E-6</v>
      </c>
      <c r="DT107" s="25">
        <v>-1.87816109560017E-5</v>
      </c>
      <c r="DU107" s="25">
        <v>2.9767451105437301E-5</v>
      </c>
      <c r="DV107" s="25">
        <v>1.7926218297407E-5</v>
      </c>
      <c r="DW107" s="27">
        <v>-9.2034240707160699E-5</v>
      </c>
    </row>
    <row r="108" spans="7:127" x14ac:dyDescent="0.25">
      <c r="G108" s="205"/>
      <c r="H108" s="7" t="s">
        <v>205</v>
      </c>
      <c r="I108" s="22" cm="1">
        <f t="array" aca="1" ref="I108" ca="1">INDIRECT("I"&amp;M108)*INDIRECT("I"&amp;N108)</f>
        <v>0</v>
      </c>
      <c r="J108" s="23">
        <v>-0.35016619923050102</v>
      </c>
      <c r="K108" s="12" t="str">
        <f t="shared" si="7"/>
        <v>Hem</v>
      </c>
      <c r="L108" s="12" t="str">
        <f t="shared" si="8"/>
        <v>MVD</v>
      </c>
      <c r="M108" s="7">
        <f t="shared" si="9"/>
        <v>63</v>
      </c>
      <c r="N108" s="7">
        <f t="shared" si="10"/>
        <v>71</v>
      </c>
      <c r="P108" s="7" t="str">
        <f t="shared" si="11"/>
        <v>X</v>
      </c>
      <c r="Q108" s="7" t="str">
        <f t="shared" si="12"/>
        <v>X</v>
      </c>
      <c r="R108" s="7" t="str">
        <v>Hem_MVD</v>
      </c>
      <c r="S108" s="128" t="s">
        <v>205</v>
      </c>
      <c r="T108" s="25">
        <v>-8.5576976521358395E-7</v>
      </c>
      <c r="U108" s="25">
        <v>4.9211142996800604E-6</v>
      </c>
      <c r="V108" s="25">
        <v>1.1312880873517799E-6</v>
      </c>
      <c r="W108" s="25">
        <v>-2.3917632402084399E-5</v>
      </c>
      <c r="X108" s="25">
        <v>3.8220014544457202E-6</v>
      </c>
      <c r="Y108" s="24">
        <v>-2.6673237046817501E-4</v>
      </c>
      <c r="Z108" s="25">
        <v>-7.6097667002741803E-5</v>
      </c>
      <c r="AA108" s="25">
        <v>-7.86556705296252E-6</v>
      </c>
      <c r="AB108" s="25">
        <v>-1.8480129238961E-7</v>
      </c>
      <c r="AC108" s="25">
        <v>1.51564699525244E-6</v>
      </c>
      <c r="AD108" s="25">
        <v>5.46501090618169E-6</v>
      </c>
      <c r="AE108" s="25">
        <v>-2.38708864297096E-5</v>
      </c>
      <c r="AF108" s="25">
        <v>9.9676920310381596E-6</v>
      </c>
      <c r="AG108" s="24">
        <v>-1.33855175145785E-4</v>
      </c>
      <c r="AH108" s="25">
        <v>-4.4520198976384599E-6</v>
      </c>
      <c r="AI108" s="25">
        <v>1.03360403274123E-6</v>
      </c>
      <c r="AJ108" s="25">
        <v>-2.0946946881067802E-6</v>
      </c>
      <c r="AK108" s="25">
        <v>-9.9489285069471002E-6</v>
      </c>
      <c r="AL108" s="25">
        <v>-1.5452635957106801E-5</v>
      </c>
      <c r="AM108" s="25">
        <v>-1.7782514814188699E-5</v>
      </c>
      <c r="AN108" s="25">
        <v>-2.6744145789270999E-6</v>
      </c>
      <c r="AO108" s="25">
        <v>1.3460952836925501E-6</v>
      </c>
      <c r="AP108" s="25">
        <v>-7.5693994742935398E-5</v>
      </c>
      <c r="AQ108" s="25">
        <v>-1.2884905725467499E-6</v>
      </c>
      <c r="AR108" s="25">
        <v>0</v>
      </c>
      <c r="AS108" s="25">
        <v>-6.40535568749203E-5</v>
      </c>
      <c r="AT108" s="24">
        <v>4.67285584255048E-4</v>
      </c>
      <c r="AU108" s="25">
        <v>0</v>
      </c>
      <c r="AV108" s="25">
        <v>8.1759105776332505E-5</v>
      </c>
      <c r="AW108" s="25">
        <v>0</v>
      </c>
      <c r="AX108" s="25">
        <v>-2.3074857231279599E-5</v>
      </c>
      <c r="AY108" s="25">
        <v>-3.47741356439877E-6</v>
      </c>
      <c r="AZ108" s="24">
        <v>-1.8475805237780601E-4</v>
      </c>
      <c r="BA108" s="25">
        <v>1.0449800925400899E-5</v>
      </c>
      <c r="BB108" s="25">
        <v>2.6203873004775498E-5</v>
      </c>
      <c r="BC108" s="25">
        <v>2.6384660232837E-5</v>
      </c>
      <c r="BD108" s="24">
        <v>3.08336535206582E-4</v>
      </c>
      <c r="BE108" s="25">
        <v>-9.2784041194474398E-5</v>
      </c>
      <c r="BF108" s="25">
        <v>-1.6700541293329701E-5</v>
      </c>
      <c r="BG108" s="25">
        <v>0</v>
      </c>
      <c r="BH108" s="25">
        <v>6.1775169116519803E-5</v>
      </c>
      <c r="BI108" s="25">
        <v>-1.40399208678866E-6</v>
      </c>
      <c r="BJ108" s="25">
        <v>7.9998894810020597E-5</v>
      </c>
      <c r="BK108" s="24">
        <v>-3.6532701829647498E-3</v>
      </c>
      <c r="BL108" s="25">
        <v>6.9601821984334504E-6</v>
      </c>
      <c r="BM108" s="25">
        <v>9.8831115398223207E-5</v>
      </c>
      <c r="BN108" s="25">
        <v>2.3694967745796598E-5</v>
      </c>
      <c r="BO108" s="25">
        <v>1.0720745777541301E-5</v>
      </c>
      <c r="BP108" s="25">
        <v>2.6448585583162199E-5</v>
      </c>
      <c r="BQ108" s="25">
        <v>0</v>
      </c>
      <c r="BR108" s="24">
        <v>-4.0596814493491199E-4</v>
      </c>
      <c r="BS108" s="24">
        <v>-4.2032165119033199E-4</v>
      </c>
      <c r="BT108" s="25">
        <v>-4.6325001161320898E-6</v>
      </c>
      <c r="BU108" s="25">
        <v>0</v>
      </c>
      <c r="BV108" s="25">
        <v>6.1851525255428603E-5</v>
      </c>
      <c r="BW108" s="25">
        <v>-1.6273409309295799E-5</v>
      </c>
      <c r="BX108" s="25">
        <v>3.0474965722318699E-5</v>
      </c>
      <c r="BY108" s="25">
        <v>-3.1399960420008302E-5</v>
      </c>
      <c r="BZ108" s="25">
        <v>7.4132152248296897E-5</v>
      </c>
      <c r="CA108" s="25">
        <v>0</v>
      </c>
      <c r="CB108" s="25">
        <v>0</v>
      </c>
      <c r="CC108" s="25">
        <v>-2.0064565067646299E-8</v>
      </c>
      <c r="CD108" s="25">
        <v>8.4353517063981899E-7</v>
      </c>
      <c r="CE108" s="25">
        <v>-1.0181503941744899E-6</v>
      </c>
      <c r="CF108" s="25">
        <v>3.1156022433171402E-6</v>
      </c>
      <c r="CG108" s="25">
        <v>1.08482320549672E-6</v>
      </c>
      <c r="CH108" s="25">
        <v>-7.2981138701812004E-7</v>
      </c>
      <c r="CI108" s="25">
        <v>1.07404796495007E-6</v>
      </c>
      <c r="CJ108" s="25">
        <v>-7.4965710138541397E-6</v>
      </c>
      <c r="CK108" s="25">
        <v>-4.3838983610240299E-7</v>
      </c>
      <c r="CL108" s="25">
        <v>6.8083015977253199E-7</v>
      </c>
      <c r="CM108" s="25">
        <v>1.9371013427028599E-6</v>
      </c>
      <c r="CN108" s="25">
        <v>3.2840750623314499E-6</v>
      </c>
      <c r="CO108" s="25">
        <v>-4.2659541457618404E-6</v>
      </c>
      <c r="CP108" s="25">
        <v>2.3444000236066299E-6</v>
      </c>
      <c r="CQ108" s="25">
        <v>1.12050135666822E-5</v>
      </c>
      <c r="CR108" s="25">
        <v>3.5116701982343201E-6</v>
      </c>
      <c r="CS108" s="25">
        <v>-1.8398296322686601E-6</v>
      </c>
      <c r="CT108" s="25">
        <v>-7.2238895275982297E-7</v>
      </c>
      <c r="CU108" s="25">
        <v>-1.8814060393923E-5</v>
      </c>
      <c r="CV108" s="25">
        <v>7.14012788924508E-6</v>
      </c>
      <c r="CW108" s="25">
        <v>-2.2087569696420699E-7</v>
      </c>
      <c r="CX108" s="25">
        <v>1.02534780240269E-5</v>
      </c>
      <c r="CY108" s="25">
        <v>2.7075091449482098E-6</v>
      </c>
      <c r="CZ108" s="25">
        <v>5.3476586384612803E-6</v>
      </c>
      <c r="DA108" s="25">
        <v>1.5954364462866699E-5</v>
      </c>
      <c r="DB108" s="25">
        <v>2.01589938703596E-6</v>
      </c>
      <c r="DC108" s="25">
        <v>-1.3148874196183199E-5</v>
      </c>
      <c r="DD108" s="24">
        <v>4.3212629990219296E-3</v>
      </c>
      <c r="DE108" s="25">
        <v>2.9020517639255099E-6</v>
      </c>
      <c r="DF108" s="25">
        <v>-5.4196526189680001E-6</v>
      </c>
      <c r="DG108" s="25">
        <v>1.42850300452358E-5</v>
      </c>
      <c r="DH108" s="25">
        <v>-1.3984165300501199E-5</v>
      </c>
      <c r="DI108" s="25">
        <v>1.32268445899784E-6</v>
      </c>
      <c r="DJ108" s="25">
        <v>1.3711139381853799E-5</v>
      </c>
      <c r="DK108" s="25">
        <v>2.2766777525021299E-6</v>
      </c>
      <c r="DL108" s="25">
        <v>1.44324883590279E-5</v>
      </c>
      <c r="DM108" s="25">
        <v>-9.3999634680431697E-6</v>
      </c>
      <c r="DN108" s="25">
        <v>-8.5742006228023502E-5</v>
      </c>
      <c r="DO108" s="25">
        <v>1.6040964410041598E-5</v>
      </c>
      <c r="DP108" s="25">
        <v>-7.2864913854437699E-6</v>
      </c>
      <c r="DQ108" s="25">
        <v>7.3381102678016406E-5</v>
      </c>
      <c r="DR108" s="25">
        <v>9.0522591528274603E-6</v>
      </c>
      <c r="DS108" s="25">
        <v>2.13016551140563E-5</v>
      </c>
      <c r="DT108" s="25">
        <v>5.8328713699436099E-5</v>
      </c>
      <c r="DU108" s="25">
        <v>1.3926836996181601E-5</v>
      </c>
      <c r="DV108" s="25">
        <v>5.9520305664804001E-5</v>
      </c>
      <c r="DW108" s="27">
        <v>-9.8405367859622799E-5</v>
      </c>
    </row>
    <row r="109" spans="7:127" x14ac:dyDescent="0.25">
      <c r="G109" s="205"/>
      <c r="H109" s="7" t="s">
        <v>206</v>
      </c>
      <c r="I109" s="22" cm="1">
        <f t="array" aca="1" ref="I109" ca="1">INDIRECT("I"&amp;M109)*INDIRECT("I"&amp;N109)</f>
        <v>0</v>
      </c>
      <c r="J109" s="23">
        <v>-0.17392354384641201</v>
      </c>
      <c r="K109" s="12" t="str">
        <f t="shared" si="7"/>
        <v>AF</v>
      </c>
      <c r="L109" s="12" t="str">
        <f t="shared" si="8"/>
        <v>Can</v>
      </c>
      <c r="M109" s="7">
        <f t="shared" si="9"/>
        <v>45</v>
      </c>
      <c r="N109" s="7">
        <f t="shared" si="10"/>
        <v>54</v>
      </c>
      <c r="P109" s="7" t="str">
        <f t="shared" si="11"/>
        <v>X</v>
      </c>
      <c r="Q109" s="7" t="str">
        <f t="shared" si="12"/>
        <v>X</v>
      </c>
      <c r="R109" s="7" t="str">
        <v>AF_Can</v>
      </c>
      <c r="S109" s="128" t="s">
        <v>206</v>
      </c>
      <c r="T109" s="25">
        <v>1.0597931791387901E-6</v>
      </c>
      <c r="U109" s="25">
        <v>3.6452523338370001E-6</v>
      </c>
      <c r="V109" s="25">
        <v>6.0525675392113899E-7</v>
      </c>
      <c r="W109" s="25">
        <v>-7.1624717540893097E-6</v>
      </c>
      <c r="X109" s="25">
        <v>1.4771247973885301E-6</v>
      </c>
      <c r="Y109" s="25">
        <v>5.4051154308337898E-5</v>
      </c>
      <c r="Z109" s="25">
        <v>-7.9044577288214706E-6</v>
      </c>
      <c r="AA109" s="25">
        <v>-6.3684726160383201E-7</v>
      </c>
      <c r="AB109" s="25">
        <v>9.6745220141787903E-7</v>
      </c>
      <c r="AC109" s="25">
        <v>-5.16934705428351E-6</v>
      </c>
      <c r="AD109" s="25">
        <v>-8.4482966776980899E-8</v>
      </c>
      <c r="AE109" s="25">
        <v>3.1589534097039899E-6</v>
      </c>
      <c r="AF109" s="25">
        <v>-1.7768132117540599E-6</v>
      </c>
      <c r="AG109" s="25">
        <v>-2.3334742123278399E-5</v>
      </c>
      <c r="AH109" s="25">
        <v>-3.6387381252705598E-6</v>
      </c>
      <c r="AI109" s="25">
        <v>-2.2013162647184001E-6</v>
      </c>
      <c r="AJ109" s="25">
        <v>-3.8911807933611403E-6</v>
      </c>
      <c r="AK109" s="25">
        <v>-3.6203463079179798E-6</v>
      </c>
      <c r="AL109" s="25">
        <v>-5.5952760347948901E-6</v>
      </c>
      <c r="AM109" s="25">
        <v>3.6703667628646601E-6</v>
      </c>
      <c r="AN109" s="25">
        <v>-6.8168330677585903E-6</v>
      </c>
      <c r="AO109" s="25">
        <v>1.1722297925782599E-6</v>
      </c>
      <c r="AP109" s="25">
        <v>-3.6925895579731797E-5</v>
      </c>
      <c r="AQ109" s="25">
        <v>-4.57876013470183E-6</v>
      </c>
      <c r="AR109" s="25">
        <v>0</v>
      </c>
      <c r="AS109" s="24">
        <v>-6.2391806716099898E-4</v>
      </c>
      <c r="AT109" s="25">
        <v>-5.3063014921597998E-5</v>
      </c>
      <c r="AU109" s="25">
        <v>0</v>
      </c>
      <c r="AV109" s="25">
        <v>-2.2539862133274898E-5</v>
      </c>
      <c r="AW109" s="25">
        <v>0</v>
      </c>
      <c r="AX109" s="25">
        <v>-4.3814542962647898E-6</v>
      </c>
      <c r="AY109" s="25">
        <v>1.8378723766836701E-7</v>
      </c>
      <c r="AZ109" s="25">
        <v>6.8491907017376101E-5</v>
      </c>
      <c r="BA109" s="25">
        <v>2.86925850039725E-6</v>
      </c>
      <c r="BB109" s="24">
        <v>1.2844335747799101E-4</v>
      </c>
      <c r="BC109" s="25">
        <v>1.13913277919655E-6</v>
      </c>
      <c r="BD109" s="24">
        <v>1.13834769338278E-4</v>
      </c>
      <c r="BE109" s="25">
        <v>-2.08505794954102E-5</v>
      </c>
      <c r="BF109" s="25">
        <v>-4.1305464477204897E-6</v>
      </c>
      <c r="BG109" s="25">
        <v>0</v>
      </c>
      <c r="BH109" s="25">
        <v>2.8672786737367899E-5</v>
      </c>
      <c r="BI109" s="25">
        <v>4.42498155449645E-6</v>
      </c>
      <c r="BJ109" s="25">
        <v>1.2175396377780001E-6</v>
      </c>
      <c r="BK109" s="25">
        <v>2.06341082588137E-5</v>
      </c>
      <c r="BL109" s="25">
        <v>7.9444845555937598E-6</v>
      </c>
      <c r="BM109" s="24">
        <v>1.5672291140099101E-4</v>
      </c>
      <c r="BN109" s="25">
        <v>1.5248746687345799E-5</v>
      </c>
      <c r="BO109" s="25">
        <v>4.0983870703750301E-6</v>
      </c>
      <c r="BP109" s="25">
        <v>1.6464218632896601E-5</v>
      </c>
      <c r="BQ109" s="25">
        <v>0</v>
      </c>
      <c r="BR109" s="25">
        <v>6.6270421939195403E-5</v>
      </c>
      <c r="BS109" s="25">
        <v>4.1109662108348497E-5</v>
      </c>
      <c r="BT109" s="25">
        <v>-3.53369549218284E-6</v>
      </c>
      <c r="BU109" s="25">
        <v>0</v>
      </c>
      <c r="BV109" s="25">
        <v>-1.3929827140854301E-6</v>
      </c>
      <c r="BW109" s="25">
        <v>4.1342270466057897E-6</v>
      </c>
      <c r="BX109" s="25">
        <v>-2.9031846017624401E-6</v>
      </c>
      <c r="BY109" s="25">
        <v>7.99837121763063E-6</v>
      </c>
      <c r="BZ109" s="25">
        <v>1.3602215555967399E-5</v>
      </c>
      <c r="CA109" s="25">
        <v>0</v>
      </c>
      <c r="CB109" s="25">
        <v>0</v>
      </c>
      <c r="CC109" s="25">
        <v>3.1000861285802899E-8</v>
      </c>
      <c r="CD109" s="25">
        <v>3.2851862286583601E-6</v>
      </c>
      <c r="CE109" s="25">
        <v>-9.4051683239722002E-7</v>
      </c>
      <c r="CF109" s="25">
        <v>-5.4618037833488499E-7</v>
      </c>
      <c r="CG109" s="25">
        <v>3.3528732017251298E-7</v>
      </c>
      <c r="CH109" s="25">
        <v>-2.6917440810317901E-7</v>
      </c>
      <c r="CI109" s="25">
        <v>1.25663632802699E-7</v>
      </c>
      <c r="CJ109" s="25">
        <v>7.7166071750424302E-7</v>
      </c>
      <c r="CK109" s="25">
        <v>-3.7132543495132499E-6</v>
      </c>
      <c r="CL109" s="25">
        <v>5.5140041494711904E-7</v>
      </c>
      <c r="CM109" s="25">
        <v>2.3237784742241501E-7</v>
      </c>
      <c r="CN109" s="25">
        <v>-3.1514140713276799E-7</v>
      </c>
      <c r="CO109" s="25">
        <v>-1.6038129798528101E-6</v>
      </c>
      <c r="CP109" s="25">
        <v>-7.9850654975467395E-7</v>
      </c>
      <c r="CQ109" s="25">
        <v>-1.19007546599203E-6</v>
      </c>
      <c r="CR109" s="25">
        <v>6.6741581593542596E-7</v>
      </c>
      <c r="CS109" s="25">
        <v>1.6394632331741899E-7</v>
      </c>
      <c r="CT109" s="25">
        <v>3.5785984804089902E-6</v>
      </c>
      <c r="CU109" s="25">
        <v>6.2456096123615306E-5</v>
      </c>
      <c r="CV109" s="25">
        <v>6.5968829549682602E-7</v>
      </c>
      <c r="CW109" s="25">
        <v>3.9146978811973798E-7</v>
      </c>
      <c r="CX109" s="25">
        <v>-1.3234105670899699E-6</v>
      </c>
      <c r="CY109" s="25">
        <v>-8.7094990909823897E-6</v>
      </c>
      <c r="CZ109" s="25">
        <v>1.5210200235865699E-6</v>
      </c>
      <c r="DA109" s="24">
        <v>-2.2191263134375001E-4</v>
      </c>
      <c r="DB109" s="25">
        <v>-5.6711666167723603E-6</v>
      </c>
      <c r="DC109" s="25">
        <v>-1.66447689075612E-6</v>
      </c>
      <c r="DD109" s="25">
        <v>2.9020517639293698E-6</v>
      </c>
      <c r="DE109" s="24">
        <v>8.1775730122521004E-4</v>
      </c>
      <c r="DF109" s="25">
        <v>-5.7543903004861396E-6</v>
      </c>
      <c r="DG109" s="25">
        <v>-8.3761278571366095E-8</v>
      </c>
      <c r="DH109" s="25">
        <v>9.1714931487264196E-7</v>
      </c>
      <c r="DI109" s="25">
        <v>-2.141851727119E-5</v>
      </c>
      <c r="DJ109" s="25">
        <v>1.2686238368006999E-6</v>
      </c>
      <c r="DK109" s="25">
        <v>-1.30716953248979E-5</v>
      </c>
      <c r="DL109" s="25">
        <v>3.0490914870453898E-6</v>
      </c>
      <c r="DM109" s="25">
        <v>-1.01717456946842E-5</v>
      </c>
      <c r="DN109" s="25">
        <v>-1.2984777831649E-5</v>
      </c>
      <c r="DO109" s="25">
        <v>-1.77185459216809E-5</v>
      </c>
      <c r="DP109" s="25">
        <v>-2.7875855266479E-5</v>
      </c>
      <c r="DQ109" s="25">
        <v>-7.14290813371111E-6</v>
      </c>
      <c r="DR109" s="25">
        <v>-1.50005327886141E-5</v>
      </c>
      <c r="DS109" s="25">
        <v>-1.7583583395161201E-5</v>
      </c>
      <c r="DT109" s="25">
        <v>3.9852165512473302E-6</v>
      </c>
      <c r="DU109" s="25">
        <v>-1.70962666804114E-5</v>
      </c>
      <c r="DV109" s="25">
        <v>-6.5554772366079001E-5</v>
      </c>
      <c r="DW109" s="27">
        <v>2.9830346437250898E-7</v>
      </c>
    </row>
    <row r="110" spans="7:127" x14ac:dyDescent="0.25">
      <c r="G110" s="205"/>
      <c r="H110" s="7" t="s">
        <v>177</v>
      </c>
      <c r="I110" s="22" cm="1">
        <f t="array" aca="1" ref="I110" ca="1">INDIRECT("I"&amp;M110)*INDIRECT("I"&amp;N110)</f>
        <v>0</v>
      </c>
      <c r="J110" s="23">
        <v>0.16169820139517699</v>
      </c>
      <c r="K110" s="12" t="str">
        <f t="shared" si="7"/>
        <v>BP2</v>
      </c>
      <c r="L110" s="12" t="str">
        <f t="shared" si="8"/>
        <v>Str</v>
      </c>
      <c r="M110" s="7">
        <f t="shared" si="9"/>
        <v>31</v>
      </c>
      <c r="N110" s="7">
        <f t="shared" si="10"/>
        <v>78</v>
      </c>
      <c r="P110" s="7" t="str">
        <f t="shared" si="11"/>
        <v>X</v>
      </c>
      <c r="Q110" s="7" t="str">
        <f t="shared" si="12"/>
        <v>X</v>
      </c>
      <c r="R110" s="7" t="str">
        <v>BP2_Str</v>
      </c>
      <c r="S110" s="128" t="s">
        <v>177</v>
      </c>
      <c r="T110" s="25">
        <v>1.8033629329100001E-7</v>
      </c>
      <c r="U110" s="25">
        <v>6.7743853998855098E-7</v>
      </c>
      <c r="V110" s="25">
        <v>-1.3174791781512999E-6</v>
      </c>
      <c r="W110" s="25">
        <v>-3.7147173855835498E-6</v>
      </c>
      <c r="X110" s="25">
        <v>-8.7137975508322E-7</v>
      </c>
      <c r="Y110" s="24">
        <v>1.2455047012660699E-4</v>
      </c>
      <c r="Z110" s="25">
        <v>1.64480462612254E-6</v>
      </c>
      <c r="AA110" s="25">
        <v>2.7464991006881499E-6</v>
      </c>
      <c r="AB110" s="25">
        <v>2.89125590753809E-6</v>
      </c>
      <c r="AC110" s="25">
        <v>6.0071452126486E-6</v>
      </c>
      <c r="AD110" s="25">
        <v>8.9769402151997196E-6</v>
      </c>
      <c r="AE110" s="24">
        <v>-3.4667354383603901E-4</v>
      </c>
      <c r="AF110" s="25">
        <v>-4.3973612134148901E-7</v>
      </c>
      <c r="AG110" s="25">
        <v>9.5482896200452803E-5</v>
      </c>
      <c r="AH110" s="25">
        <v>1.47137509919409E-6</v>
      </c>
      <c r="AI110" s="25">
        <v>-4.7518195406382001E-7</v>
      </c>
      <c r="AJ110" s="25">
        <v>4.02567970411874E-6</v>
      </c>
      <c r="AK110" s="25">
        <v>-4.0088005521538302E-7</v>
      </c>
      <c r="AL110" s="25">
        <v>-1.1160681629870301E-5</v>
      </c>
      <c r="AM110" s="25">
        <v>6.7823070250819604E-6</v>
      </c>
      <c r="AN110" s="25">
        <v>-4.1469729972864602E-6</v>
      </c>
      <c r="AO110" s="25">
        <v>5.3872904629827103E-6</v>
      </c>
      <c r="AP110" s="25">
        <v>5.9344368363961502E-6</v>
      </c>
      <c r="AQ110" s="25">
        <v>-3.3317078522648599E-6</v>
      </c>
      <c r="AR110" s="25">
        <v>0</v>
      </c>
      <c r="AS110" s="25">
        <v>-2.7568608676197299E-5</v>
      </c>
      <c r="AT110" s="25">
        <v>-2.7680332775152201E-5</v>
      </c>
      <c r="AU110" s="25">
        <v>0</v>
      </c>
      <c r="AV110" s="25">
        <v>3.0145898380472499E-5</v>
      </c>
      <c r="AW110" s="25">
        <v>0</v>
      </c>
      <c r="AX110" s="25">
        <v>-2.1659430220599001E-5</v>
      </c>
      <c r="AY110" s="25">
        <v>2.19501506808717E-6</v>
      </c>
      <c r="AZ110" s="25">
        <v>8.0703506508073198E-5</v>
      </c>
      <c r="BA110" s="25">
        <v>-1.4348805884031601E-6</v>
      </c>
      <c r="BB110" s="25">
        <v>5.1407182645837498E-5</v>
      </c>
      <c r="BC110" s="25">
        <v>-2.00460722930736E-6</v>
      </c>
      <c r="BD110" s="25">
        <v>1.9170112460041101E-5</v>
      </c>
      <c r="BE110" s="25">
        <v>-5.2045433479442703E-5</v>
      </c>
      <c r="BF110" s="25">
        <v>4.2374167806845202E-7</v>
      </c>
      <c r="BG110" s="25">
        <v>0</v>
      </c>
      <c r="BH110" s="25">
        <v>3.3529969412096099E-5</v>
      </c>
      <c r="BI110" s="25">
        <v>-8.2588749204643802E-6</v>
      </c>
      <c r="BJ110" s="25">
        <v>-1.8673288241166799E-6</v>
      </c>
      <c r="BK110" s="25">
        <v>8.3945368696967698E-6</v>
      </c>
      <c r="BL110" s="25">
        <v>-6.1383224025866896E-6</v>
      </c>
      <c r="BM110" s="25">
        <v>1.04816095930849E-6</v>
      </c>
      <c r="BN110" s="25">
        <v>1.9173042277545401E-5</v>
      </c>
      <c r="BO110" s="25">
        <v>7.3763682291703799E-6</v>
      </c>
      <c r="BP110" s="25">
        <v>-8.5742667558236692E-6</v>
      </c>
      <c r="BQ110" s="25">
        <v>0</v>
      </c>
      <c r="BR110" s="24">
        <v>2.3572361168797899E-4</v>
      </c>
      <c r="BS110" s="25">
        <v>-5.4438608441795803E-5</v>
      </c>
      <c r="BT110" s="25">
        <v>4.3507157494104602E-7</v>
      </c>
      <c r="BU110" s="25">
        <v>0</v>
      </c>
      <c r="BV110" s="25">
        <v>-4.2886063852196699E-5</v>
      </c>
      <c r="BW110" s="25">
        <v>3.7211760392899499E-7</v>
      </c>
      <c r="BX110" s="25">
        <v>-5.2405409733585102E-7</v>
      </c>
      <c r="BY110" s="25">
        <v>-3.0434242068806901E-6</v>
      </c>
      <c r="BZ110" s="24">
        <v>-8.1647485534036199E-4</v>
      </c>
      <c r="CA110" s="25">
        <v>0</v>
      </c>
      <c r="CB110" s="25">
        <v>0</v>
      </c>
      <c r="CC110" s="25">
        <v>5.37427866879671E-8</v>
      </c>
      <c r="CD110" s="25">
        <v>3.55745302661335E-7</v>
      </c>
      <c r="CE110" s="25">
        <v>1.76632919916823E-7</v>
      </c>
      <c r="CF110" s="25">
        <v>6.3102301193200995E-7</v>
      </c>
      <c r="CG110" s="25">
        <v>7.0234380817618002E-7</v>
      </c>
      <c r="CH110" s="25">
        <v>-4.5553569297936697E-7</v>
      </c>
      <c r="CI110" s="25">
        <v>1.02436199760239E-7</v>
      </c>
      <c r="CJ110" s="25">
        <v>1.6063971296907999E-7</v>
      </c>
      <c r="CK110" s="25">
        <v>-7.1744765181939104E-7</v>
      </c>
      <c r="CL110" s="25">
        <v>-1.7601344377114901E-7</v>
      </c>
      <c r="CM110" s="25">
        <v>-1.3219876577089101E-6</v>
      </c>
      <c r="CN110" s="25">
        <v>-2.1130652975817799E-6</v>
      </c>
      <c r="CO110" s="25">
        <v>-1.4156704712149099E-7</v>
      </c>
      <c r="CP110" s="25">
        <v>-1.04153965904853E-6</v>
      </c>
      <c r="CQ110" s="25">
        <v>-3.4553325720919702E-6</v>
      </c>
      <c r="CR110" s="25">
        <v>-1.15421013622217E-6</v>
      </c>
      <c r="CS110" s="25">
        <v>-7.2758845523884505E-7</v>
      </c>
      <c r="CT110" s="25">
        <v>5.35652918792356E-10</v>
      </c>
      <c r="CU110" s="25">
        <v>3.7405595358585099E-6</v>
      </c>
      <c r="CV110" s="25">
        <v>1.7935491507282599E-6</v>
      </c>
      <c r="CW110" s="25">
        <v>-8.1169822579745697E-7</v>
      </c>
      <c r="CX110" s="25">
        <v>7.7896189010234304E-6</v>
      </c>
      <c r="CY110" s="25">
        <v>-1.25305651221432E-6</v>
      </c>
      <c r="CZ110" s="25">
        <v>8.92882027025535E-6</v>
      </c>
      <c r="DA110" s="25">
        <v>2.0059833151226001E-6</v>
      </c>
      <c r="DB110" s="25">
        <v>-8.9990495062740505E-7</v>
      </c>
      <c r="DC110" s="25">
        <v>-1.3890429085311E-5</v>
      </c>
      <c r="DD110" s="25">
        <v>-5.4196526189730797E-6</v>
      </c>
      <c r="DE110" s="25">
        <v>-5.7543903004861803E-6</v>
      </c>
      <c r="DF110" s="24">
        <v>1.0510904992552599E-3</v>
      </c>
      <c r="DG110" s="25">
        <v>-1.23352476113144E-5</v>
      </c>
      <c r="DH110" s="25">
        <v>-1.7617456105264499E-6</v>
      </c>
      <c r="DI110" s="25">
        <v>-1.1718957632474301E-5</v>
      </c>
      <c r="DJ110" s="25">
        <v>-9.7339727039583306E-6</v>
      </c>
      <c r="DK110" s="25">
        <v>-1.9321228357755899E-5</v>
      </c>
      <c r="DL110" s="25">
        <v>8.6040816462435E-6</v>
      </c>
      <c r="DM110" s="25">
        <v>-1.8628110402795201E-5</v>
      </c>
      <c r="DN110" s="25">
        <v>-5.4487308715941098E-5</v>
      </c>
      <c r="DO110" s="25">
        <v>5.0398429452546901E-7</v>
      </c>
      <c r="DP110" s="25">
        <v>-1.85453507496661E-5</v>
      </c>
      <c r="DQ110" s="25">
        <v>1.7224716381872998E-5</v>
      </c>
      <c r="DR110" s="25">
        <v>3.5186076808939503E-5</v>
      </c>
      <c r="DS110" s="25">
        <v>-2.22574990850244E-5</v>
      </c>
      <c r="DT110" s="25">
        <v>5.0264789814960699E-6</v>
      </c>
      <c r="DU110" s="24">
        <v>1.1739946247460101E-4</v>
      </c>
      <c r="DV110" s="25">
        <v>1.3108838326499E-5</v>
      </c>
      <c r="DW110" s="27">
        <v>1.93318960426983E-5</v>
      </c>
    </row>
    <row r="111" spans="7:127" x14ac:dyDescent="0.25">
      <c r="G111" s="205"/>
      <c r="H111" s="7" t="s">
        <v>126</v>
      </c>
      <c r="I111" s="22" cm="1">
        <f t="array" aca="1" ref="I111" ca="1">INDIRECT("I"&amp;M111)*INDIRECT("I"&amp;N111)</f>
        <v>0</v>
      </c>
      <c r="J111" s="23">
        <v>0.15442607684912499</v>
      </c>
      <c r="K111" s="12" t="str">
        <f t="shared" si="7"/>
        <v>SmokerEver</v>
      </c>
      <c r="L111" s="12" t="str">
        <f t="shared" si="8"/>
        <v>COP</v>
      </c>
      <c r="M111" s="7">
        <f t="shared" si="9"/>
        <v>34</v>
      </c>
      <c r="N111" s="7">
        <f t="shared" si="10"/>
        <v>57</v>
      </c>
      <c r="P111" s="7" t="str">
        <f t="shared" si="11"/>
        <v>X</v>
      </c>
      <c r="Q111" s="7" t="str">
        <f t="shared" si="12"/>
        <v>X</v>
      </c>
      <c r="R111" s="7" t="str">
        <v>SmokerEver_COP</v>
      </c>
      <c r="S111" s="128" t="s">
        <v>126</v>
      </c>
      <c r="T111" s="25">
        <v>-1.4952316124551301E-6</v>
      </c>
      <c r="U111" s="25">
        <v>-2.6228611092101299E-7</v>
      </c>
      <c r="V111" s="25">
        <v>-8.7916746838119503E-7</v>
      </c>
      <c r="W111" s="25">
        <v>-6.3536012679343401E-6</v>
      </c>
      <c r="X111" s="25">
        <v>-4.7668902465082304E-6</v>
      </c>
      <c r="Y111" s="24">
        <v>-1.2618412589111101E-4</v>
      </c>
      <c r="Z111" s="25">
        <v>-1.13709024757765E-6</v>
      </c>
      <c r="AA111" s="25">
        <v>8.7552927089600204E-7</v>
      </c>
      <c r="AB111" s="25">
        <v>6.4878433946645097E-7</v>
      </c>
      <c r="AC111" s="25">
        <v>9.8236592276417597E-6</v>
      </c>
      <c r="AD111" s="25">
        <v>-3.0303068324307699E-6</v>
      </c>
      <c r="AE111" s="25">
        <v>2.7215522476635999E-6</v>
      </c>
      <c r="AF111" s="25">
        <v>-5.3807664782172698E-6</v>
      </c>
      <c r="AG111" s="25">
        <v>4.8921944422762198E-5</v>
      </c>
      <c r="AH111" s="24">
        <v>-2.10079313563328E-4</v>
      </c>
      <c r="AI111" s="25">
        <v>-3.5130853897781399E-5</v>
      </c>
      <c r="AJ111" s="25">
        <v>-1.13118116805669E-6</v>
      </c>
      <c r="AK111" s="25">
        <v>-7.69796105604162E-7</v>
      </c>
      <c r="AL111" s="25">
        <v>1.5203482000378399E-6</v>
      </c>
      <c r="AM111" s="25">
        <v>3.3744916419033998E-7</v>
      </c>
      <c r="AN111" s="25">
        <v>-5.6547214686663902E-6</v>
      </c>
      <c r="AO111" s="25">
        <v>2.0382828663329902E-6</v>
      </c>
      <c r="AP111" s="25">
        <v>8.0388821319619998E-5</v>
      </c>
      <c r="AQ111" s="25">
        <v>3.04843128667815E-7</v>
      </c>
      <c r="AR111" s="25">
        <v>0</v>
      </c>
      <c r="AS111" s="25">
        <v>-3.2358978785808999E-5</v>
      </c>
      <c r="AT111" s="25">
        <v>7.9834701934124603E-5</v>
      </c>
      <c r="AU111" s="25">
        <v>0</v>
      </c>
      <c r="AV111" s="24">
        <v>1.2436042932542E-4</v>
      </c>
      <c r="AW111" s="25">
        <v>0</v>
      </c>
      <c r="AX111" s="25">
        <v>-6.2390663617230099E-6</v>
      </c>
      <c r="AY111" s="25">
        <v>-9.2466536836283203E-6</v>
      </c>
      <c r="AZ111" s="25">
        <v>8.7799430649979806E-5</v>
      </c>
      <c r="BA111" s="25">
        <v>7.4218506726837104E-6</v>
      </c>
      <c r="BB111" s="25">
        <v>6.0406161848430897E-6</v>
      </c>
      <c r="BC111" s="25">
        <v>4.3545078911283898E-7</v>
      </c>
      <c r="BD111" s="25">
        <v>3.5791588874367302E-5</v>
      </c>
      <c r="BE111" s="24">
        <v>-9.4911563606506297E-4</v>
      </c>
      <c r="BF111" s="25">
        <v>1.6580100863672998E-5</v>
      </c>
      <c r="BG111" s="25">
        <v>0</v>
      </c>
      <c r="BH111" s="25">
        <v>1.2901424793802301E-5</v>
      </c>
      <c r="BI111" s="25">
        <v>4.9143110717278602E-6</v>
      </c>
      <c r="BJ111" s="25">
        <v>3.7206047739508701E-6</v>
      </c>
      <c r="BK111" s="25">
        <v>4.1709384871135301E-6</v>
      </c>
      <c r="BL111" s="25">
        <v>1.54022046801998E-6</v>
      </c>
      <c r="BM111" s="25">
        <v>-3.03723112254335E-5</v>
      </c>
      <c r="BN111" s="25">
        <v>-2.2816886754796801E-6</v>
      </c>
      <c r="BO111" s="25">
        <v>4.9421379113278302E-6</v>
      </c>
      <c r="BP111" s="25">
        <v>-6.3184447511393799E-6</v>
      </c>
      <c r="BQ111" s="25">
        <v>0</v>
      </c>
      <c r="BR111" s="25">
        <v>4.3507729361345898E-5</v>
      </c>
      <c r="BS111" s="25">
        <v>4.5349224369183896E-6</v>
      </c>
      <c r="BT111" s="25">
        <v>2.8571173579982498E-6</v>
      </c>
      <c r="BU111" s="25">
        <v>0</v>
      </c>
      <c r="BV111" s="25">
        <v>1.4111547768553101E-5</v>
      </c>
      <c r="BW111" s="25">
        <v>3.10272375515618E-6</v>
      </c>
      <c r="BX111" s="25">
        <v>-3.7582700295046301E-6</v>
      </c>
      <c r="BY111" s="25">
        <v>4.53056198725537E-6</v>
      </c>
      <c r="BZ111" s="25">
        <v>1.1597254200143801E-6</v>
      </c>
      <c r="CA111" s="25">
        <v>0</v>
      </c>
      <c r="CB111" s="25">
        <v>0</v>
      </c>
      <c r="CC111" s="25">
        <v>8.0225701831395201E-9</v>
      </c>
      <c r="CD111" s="25">
        <v>4.28280215685244E-7</v>
      </c>
      <c r="CE111" s="25">
        <v>4.16324692047037E-7</v>
      </c>
      <c r="CF111" s="25">
        <v>-7.8049345779217697E-8</v>
      </c>
      <c r="CG111" s="25">
        <v>7.2125832905681502E-6</v>
      </c>
      <c r="CH111" s="25">
        <v>-1.37849304814275E-7</v>
      </c>
      <c r="CI111" s="25">
        <v>8.6755844924462402E-8</v>
      </c>
      <c r="CJ111" s="25">
        <v>-1.0614905827405E-6</v>
      </c>
      <c r="CK111" s="25">
        <v>-2.2883630127676899E-8</v>
      </c>
      <c r="CL111" s="25">
        <v>-1.1092584431594199E-6</v>
      </c>
      <c r="CM111" s="25">
        <v>-6.2729338177878299E-7</v>
      </c>
      <c r="CN111" s="25">
        <v>1.4350418043953899E-6</v>
      </c>
      <c r="CO111" s="25">
        <v>-3.8791801430602299E-7</v>
      </c>
      <c r="CP111" s="25">
        <v>-9.3728252091828305E-7</v>
      </c>
      <c r="CQ111" s="25">
        <v>-4.8917981138013996E-7</v>
      </c>
      <c r="CR111" s="25">
        <v>-6.6313075349113799E-7</v>
      </c>
      <c r="CS111" s="25">
        <v>-1.4565592493652701E-6</v>
      </c>
      <c r="CT111" s="25">
        <v>7.3329322125699197E-8</v>
      </c>
      <c r="CU111" s="25">
        <v>1.44802860018643E-6</v>
      </c>
      <c r="CV111" s="25">
        <v>5.04269301135713E-7</v>
      </c>
      <c r="CW111" s="25">
        <v>-3.30157744436533E-7</v>
      </c>
      <c r="CX111" s="25">
        <v>-1.3735574226651599E-6</v>
      </c>
      <c r="CY111" s="25">
        <v>2.96195848758773E-6</v>
      </c>
      <c r="CZ111" s="25">
        <v>-4.4117294764672302E-7</v>
      </c>
      <c r="DA111" s="25">
        <v>-1.68728787987941E-6</v>
      </c>
      <c r="DB111" s="25">
        <v>-2.7702747418211901E-6</v>
      </c>
      <c r="DC111" s="25">
        <v>-8.7090536566371403E-7</v>
      </c>
      <c r="DD111" s="25">
        <v>1.4285030045236E-5</v>
      </c>
      <c r="DE111" s="25">
        <v>-8.3761278571135702E-8</v>
      </c>
      <c r="DF111" s="25">
        <v>-1.23352476113111E-5</v>
      </c>
      <c r="DG111" s="24">
        <v>7.5569945328880696E-4</v>
      </c>
      <c r="DH111" s="25">
        <v>6.6625549301507102E-6</v>
      </c>
      <c r="DI111" s="25">
        <v>-2.7157128701365099E-6</v>
      </c>
      <c r="DJ111" s="25">
        <v>-1.0983230606315299E-6</v>
      </c>
      <c r="DK111" s="25">
        <v>-1.4685008352077701E-5</v>
      </c>
      <c r="DL111" s="25">
        <v>7.4017618889436496E-6</v>
      </c>
      <c r="DM111" s="25">
        <v>-1.08699226717897E-5</v>
      </c>
      <c r="DN111" s="25">
        <v>1.1408165175037999E-5</v>
      </c>
      <c r="DO111" s="25">
        <v>2.1799336621606699E-6</v>
      </c>
      <c r="DP111" s="25">
        <v>-2.08985972914049E-7</v>
      </c>
      <c r="DQ111" s="25">
        <v>-2.0844140580032399E-5</v>
      </c>
      <c r="DR111" s="25">
        <v>-1.1339409558876501E-5</v>
      </c>
      <c r="DS111" s="25">
        <v>3.4973335367007898E-6</v>
      </c>
      <c r="DT111" s="25">
        <v>2.5020482785120398E-6</v>
      </c>
      <c r="DU111" s="25">
        <v>2.9249131929510801E-6</v>
      </c>
      <c r="DV111" s="25">
        <v>-2.3225988295295301E-5</v>
      </c>
      <c r="DW111" s="27">
        <v>-8.3050503757401505E-6</v>
      </c>
    </row>
    <row r="112" spans="7:127" x14ac:dyDescent="0.25">
      <c r="G112" s="205"/>
      <c r="H112" s="7" t="s">
        <v>207</v>
      </c>
      <c r="I112" s="22" cm="1">
        <f t="array" aca="1" ref="I112" ca="1">INDIRECT("I"&amp;M112)*INDIRECT("I"&amp;N112)</f>
        <v>0</v>
      </c>
      <c r="J112" s="23">
        <v>0.117091480592303</v>
      </c>
      <c r="K112" s="12" t="str">
        <f t="shared" si="7"/>
        <v>BMI2</v>
      </c>
      <c r="L112" s="12" t="str">
        <f t="shared" si="8"/>
        <v>HF</v>
      </c>
      <c r="M112" s="7">
        <f t="shared" si="9"/>
        <v>26</v>
      </c>
      <c r="N112" s="7">
        <f t="shared" si="10"/>
        <v>65</v>
      </c>
      <c r="P112" s="7" t="str">
        <f t="shared" si="11"/>
        <v>X</v>
      </c>
      <c r="Q112" s="7" t="str">
        <f t="shared" si="12"/>
        <v>X</v>
      </c>
      <c r="R112" s="7" t="str">
        <v>BMI2_HF</v>
      </c>
      <c r="S112" s="128" t="s">
        <v>207</v>
      </c>
      <c r="T112" s="25">
        <v>5.5979489517191299E-7</v>
      </c>
      <c r="U112" s="25">
        <v>-1.1500376451058599E-6</v>
      </c>
      <c r="V112" s="25">
        <v>1.66119323198999E-7</v>
      </c>
      <c r="W112" s="25">
        <v>5.0219562856058802E-6</v>
      </c>
      <c r="X112" s="25">
        <v>-3.6141430061669999E-6</v>
      </c>
      <c r="Y112" s="25">
        <v>1.19630169677435E-5</v>
      </c>
      <c r="Z112" s="24">
        <v>1.4695926034472199E-4</v>
      </c>
      <c r="AA112" s="25">
        <v>-1.9658636783532798E-5</v>
      </c>
      <c r="AB112" s="25">
        <v>-1.5771464839382801E-5</v>
      </c>
      <c r="AC112" s="25">
        <v>-2.58997760500092E-6</v>
      </c>
      <c r="AD112" s="25">
        <v>4.60250311726155E-6</v>
      </c>
      <c r="AE112" s="25">
        <v>4.5464388694177902E-6</v>
      </c>
      <c r="AF112" s="25">
        <v>-3.8507063955813804E-6</v>
      </c>
      <c r="AG112" s="25">
        <v>2.7123812325610499E-5</v>
      </c>
      <c r="AH112" s="25">
        <v>-1.6162858462291499E-6</v>
      </c>
      <c r="AI112" s="25">
        <v>-2.15822034005559E-6</v>
      </c>
      <c r="AJ112" s="25">
        <v>-3.1107528282384401E-6</v>
      </c>
      <c r="AK112" s="25">
        <v>4.7529259648139197E-8</v>
      </c>
      <c r="AL112" s="25">
        <v>1.15775637759634E-5</v>
      </c>
      <c r="AM112" s="25">
        <v>2.2968076936318601E-5</v>
      </c>
      <c r="AN112" s="25">
        <v>3.6240832829023699E-6</v>
      </c>
      <c r="AO112" s="25">
        <v>-1.93751202439766E-6</v>
      </c>
      <c r="AP112" s="25">
        <v>-7.0893803729431896E-6</v>
      </c>
      <c r="AQ112" s="25">
        <v>3.0649064965316798E-7</v>
      </c>
      <c r="AR112" s="25">
        <v>0</v>
      </c>
      <c r="AS112" s="25">
        <v>-4.5871775546417399E-5</v>
      </c>
      <c r="AT112" s="25">
        <v>-8.40099684192365E-6</v>
      </c>
      <c r="AU112" s="25">
        <v>0</v>
      </c>
      <c r="AV112" s="24">
        <v>1.7758184084506001E-4</v>
      </c>
      <c r="AW112" s="25">
        <v>0</v>
      </c>
      <c r="AX112" s="25">
        <v>1.90713642513193E-5</v>
      </c>
      <c r="AY112" s="25">
        <v>1.4696533850870301E-5</v>
      </c>
      <c r="AZ112" s="25">
        <v>-4.7825178345294801E-5</v>
      </c>
      <c r="BA112" s="25">
        <v>5.48193497895868E-6</v>
      </c>
      <c r="BB112" s="25">
        <v>1.64895182521506E-5</v>
      </c>
      <c r="BC112" s="25">
        <v>4.5081050496534699E-6</v>
      </c>
      <c r="BD112" s="25">
        <v>6.5157413354449396E-5</v>
      </c>
      <c r="BE112" s="25">
        <v>-2.6992612236164199E-5</v>
      </c>
      <c r="BF112" s="25">
        <v>7.0837045591868899E-6</v>
      </c>
      <c r="BG112" s="25">
        <v>0</v>
      </c>
      <c r="BH112" s="25">
        <v>3.1020587719704803E-5</v>
      </c>
      <c r="BI112" s="25">
        <v>-1.4914598375153501E-7</v>
      </c>
      <c r="BJ112" s="25">
        <v>-1.89647051986811E-5</v>
      </c>
      <c r="BK112" s="25">
        <v>-1.9267925626958302E-6</v>
      </c>
      <c r="BL112" s="25">
        <v>1.2545662430197601E-6</v>
      </c>
      <c r="BM112" s="24">
        <v>-1.20544720651453E-3</v>
      </c>
      <c r="BN112" s="25">
        <v>1.68820937111005E-5</v>
      </c>
      <c r="BO112" s="25">
        <v>2.1742882523318999E-6</v>
      </c>
      <c r="BP112" s="25">
        <v>7.5607540983210102E-5</v>
      </c>
      <c r="BQ112" s="25">
        <v>0</v>
      </c>
      <c r="BR112" s="25">
        <v>-1.7693449430042202E-5</v>
      </c>
      <c r="BS112" s="25">
        <v>6.8053201308753E-5</v>
      </c>
      <c r="BT112" s="25">
        <v>-3.0940024250270701E-6</v>
      </c>
      <c r="BU112" s="25">
        <v>0</v>
      </c>
      <c r="BV112" s="25">
        <v>6.8456666905904197E-6</v>
      </c>
      <c r="BW112" s="25">
        <v>1.100333545815E-6</v>
      </c>
      <c r="BX112" s="25">
        <v>2.9891866262181302E-7</v>
      </c>
      <c r="BY112" s="25">
        <v>5.7781449241519201E-6</v>
      </c>
      <c r="BZ112" s="25">
        <v>1.0620136743466601E-6</v>
      </c>
      <c r="CA112" s="25">
        <v>0</v>
      </c>
      <c r="CB112" s="25">
        <v>0</v>
      </c>
      <c r="CC112" s="25">
        <v>-1.0052790488547E-8</v>
      </c>
      <c r="CD112" s="25">
        <v>5.1274715352459496E-7</v>
      </c>
      <c r="CE112" s="25">
        <v>9.1255986785186298E-6</v>
      </c>
      <c r="CF112" s="25">
        <v>-8.5823559877923998E-7</v>
      </c>
      <c r="CG112" s="25">
        <v>2.2928429928824301E-7</v>
      </c>
      <c r="CH112" s="25">
        <v>-3.9288409897697399E-7</v>
      </c>
      <c r="CI112" s="25">
        <v>-4.77425800145384E-6</v>
      </c>
      <c r="CJ112" s="25">
        <v>-1.8095755403682099E-7</v>
      </c>
      <c r="CK112" s="25">
        <v>-2.1204583682150801E-7</v>
      </c>
      <c r="CL112" s="25">
        <v>3.9282945355261401E-8</v>
      </c>
      <c r="CM112" s="25">
        <v>-3.2393062675720601E-7</v>
      </c>
      <c r="CN112" s="25">
        <v>-9.4758984434627897E-7</v>
      </c>
      <c r="CO112" s="25">
        <v>-7.01694225799381E-7</v>
      </c>
      <c r="CP112" s="25">
        <v>6.2200832743877404E-7</v>
      </c>
      <c r="CQ112" s="25">
        <v>3.5054784075358099E-7</v>
      </c>
      <c r="CR112" s="25">
        <v>2.17235819872635E-7</v>
      </c>
      <c r="CS112" s="25">
        <v>-2.40263553086741E-6</v>
      </c>
      <c r="CT112" s="25">
        <v>1.5392787888123401E-8</v>
      </c>
      <c r="CU112" s="25">
        <v>2.61613516292489E-5</v>
      </c>
      <c r="CV112" s="25">
        <v>-2.4252868655227002E-6</v>
      </c>
      <c r="CW112" s="25">
        <v>-2.5174324210013598E-7</v>
      </c>
      <c r="CX112" s="25">
        <v>-1.7135255474518999E-5</v>
      </c>
      <c r="CY112" s="25">
        <v>-2.4660319064706599E-6</v>
      </c>
      <c r="CZ112" s="25">
        <v>6.88601969679336E-6</v>
      </c>
      <c r="DA112" s="25">
        <v>-2.6838081924008601E-6</v>
      </c>
      <c r="DB112" s="25">
        <v>-3.6458601391739099E-6</v>
      </c>
      <c r="DC112" s="25">
        <v>-1.15350046411808E-6</v>
      </c>
      <c r="DD112" s="25">
        <v>-1.3984165300504499E-5</v>
      </c>
      <c r="DE112" s="25">
        <v>9.1714931487225497E-7</v>
      </c>
      <c r="DF112" s="25">
        <v>-1.7617456105240799E-6</v>
      </c>
      <c r="DG112" s="25">
        <v>6.6625549301499902E-6</v>
      </c>
      <c r="DH112" s="24">
        <v>8.0087946254313303E-4</v>
      </c>
      <c r="DI112" s="25">
        <v>-4.87358975713565E-6</v>
      </c>
      <c r="DJ112" s="25">
        <v>-1.4766462487407801E-5</v>
      </c>
      <c r="DK112" s="25">
        <v>-2.53500424225094E-5</v>
      </c>
      <c r="DL112" s="25">
        <v>-8.2704338032569394E-6</v>
      </c>
      <c r="DM112" s="25">
        <v>-6.4591400316811403E-5</v>
      </c>
      <c r="DN112" s="25">
        <v>-6.8524468669348696E-6</v>
      </c>
      <c r="DO112" s="25">
        <v>-4.7917593946582898E-6</v>
      </c>
      <c r="DP112" s="25">
        <v>-8.9710677804043303E-6</v>
      </c>
      <c r="DQ112" s="25">
        <v>2.3172859133957499E-5</v>
      </c>
      <c r="DR112" s="25">
        <v>6.2806925818647299E-5</v>
      </c>
      <c r="DS112" s="25">
        <v>-1.0709355643031099E-5</v>
      </c>
      <c r="DT112" s="25">
        <v>-6.35286627418435E-6</v>
      </c>
      <c r="DU112" s="25">
        <v>2.5313758366632499E-5</v>
      </c>
      <c r="DV112" s="25">
        <v>-3.3241273488145202E-6</v>
      </c>
      <c r="DW112" s="27">
        <v>1.6734444099699499E-5</v>
      </c>
    </row>
    <row r="113" spans="7:127" x14ac:dyDescent="0.25">
      <c r="G113" s="205"/>
      <c r="H113" s="7" t="s">
        <v>208</v>
      </c>
      <c r="I113" s="22" cm="1">
        <f t="array" aca="1" ref="I113" ca="1">INDIRECT("I"&amp;M113)*INDIRECT("I"&amp;N113)</f>
        <v>0</v>
      </c>
      <c r="J113" s="23">
        <v>0.32454579826740498</v>
      </c>
      <c r="K113" s="12" t="str">
        <f t="shared" si="7"/>
        <v>Cl1</v>
      </c>
      <c r="L113" s="12" t="str">
        <f t="shared" si="8"/>
        <v>Sch</v>
      </c>
      <c r="M113" s="7">
        <f t="shared" si="9"/>
        <v>36</v>
      </c>
      <c r="N113" s="7">
        <f t="shared" si="10"/>
        <v>76</v>
      </c>
      <c r="P113" s="7" t="str">
        <f t="shared" si="11"/>
        <v>X</v>
      </c>
      <c r="Q113" s="7" t="str">
        <f t="shared" si="12"/>
        <v>X</v>
      </c>
      <c r="R113" s="7" t="str">
        <v>Cl1_Sch</v>
      </c>
      <c r="S113" s="128" t="s">
        <v>208</v>
      </c>
      <c r="T113" s="25">
        <v>8.6991892450587302E-7</v>
      </c>
      <c r="U113" s="25">
        <v>-9.6138758255801094E-6</v>
      </c>
      <c r="V113" s="25">
        <v>7.3201903438328799E-6</v>
      </c>
      <c r="W113" s="25">
        <v>8.8769200701924004E-7</v>
      </c>
      <c r="X113" s="25">
        <v>-6.6310757769076696E-6</v>
      </c>
      <c r="Y113" s="25">
        <v>-4.0907384575589398E-5</v>
      </c>
      <c r="Z113" s="25">
        <v>-2.27296778206717E-6</v>
      </c>
      <c r="AA113" s="25">
        <v>-9.7115640322249401E-6</v>
      </c>
      <c r="AB113" s="25">
        <v>6.2138512074507203E-6</v>
      </c>
      <c r="AC113" s="25">
        <v>-2.1841310082843001E-6</v>
      </c>
      <c r="AD113" s="25">
        <v>-2.74684818129694E-6</v>
      </c>
      <c r="AE113" s="25">
        <v>5.3724906622973603E-6</v>
      </c>
      <c r="AF113" s="25">
        <v>-5.4397574951300404E-6</v>
      </c>
      <c r="AG113" s="25">
        <v>-5.4476055818189397E-5</v>
      </c>
      <c r="AH113" s="25">
        <v>1.25714791700953E-6</v>
      </c>
      <c r="AI113" s="25">
        <v>-9.0591279965009096E-6</v>
      </c>
      <c r="AJ113" s="24">
        <v>-1.7091494096098199E-4</v>
      </c>
      <c r="AK113" s="25">
        <v>-6.6152372905512594E-5</v>
      </c>
      <c r="AL113" s="25">
        <v>-8.1376558058386504E-5</v>
      </c>
      <c r="AM113" s="25">
        <v>-7.4110081305566602E-6</v>
      </c>
      <c r="AN113" s="25">
        <v>6.9312897186762798E-6</v>
      </c>
      <c r="AO113" s="25">
        <v>-3.3308060423990301E-6</v>
      </c>
      <c r="AP113" s="24">
        <v>-3.1110076603712498E-4</v>
      </c>
      <c r="AQ113" s="25">
        <v>7.8712222943153503E-6</v>
      </c>
      <c r="AR113" s="25">
        <v>0</v>
      </c>
      <c r="AS113" s="25">
        <v>-1.84566380358771E-5</v>
      </c>
      <c r="AT113" s="24">
        <v>-1.5499491301757299E-4</v>
      </c>
      <c r="AU113" s="25">
        <v>0</v>
      </c>
      <c r="AV113" s="24">
        <v>1.5314412637895401E-4</v>
      </c>
      <c r="AW113" s="25">
        <v>0</v>
      </c>
      <c r="AX113" s="25">
        <v>-5.19225714866683E-5</v>
      </c>
      <c r="AY113" s="25">
        <v>-5.7343647825884897E-6</v>
      </c>
      <c r="AZ113" s="25">
        <v>-9.3432848482867499E-5</v>
      </c>
      <c r="BA113" s="25">
        <v>-3.0160739893258401E-7</v>
      </c>
      <c r="BB113" s="25">
        <v>-3.9447371503331899E-5</v>
      </c>
      <c r="BC113" s="25">
        <v>-9.0158138504967105E-6</v>
      </c>
      <c r="BD113" s="25">
        <v>-8.5837175452871902E-5</v>
      </c>
      <c r="BE113" s="25">
        <v>-4.9417838131012501E-5</v>
      </c>
      <c r="BF113" s="25">
        <v>7.4258401344576801E-6</v>
      </c>
      <c r="BG113" s="25">
        <v>0</v>
      </c>
      <c r="BH113" s="24">
        <v>1.3866493253769099E-4</v>
      </c>
      <c r="BI113" s="25">
        <v>1.14227029255029E-5</v>
      </c>
      <c r="BJ113" s="25">
        <v>8.7522620578146593E-6</v>
      </c>
      <c r="BK113" s="25">
        <v>-1.3249109373476701E-5</v>
      </c>
      <c r="BL113" s="25">
        <v>-2.6202576829896798E-6</v>
      </c>
      <c r="BM113" s="24">
        <v>1.5137068288814299E-4</v>
      </c>
      <c r="BN113" s="25">
        <v>-6.3239521569498403E-6</v>
      </c>
      <c r="BO113" s="25">
        <v>-5.8436530932908699E-6</v>
      </c>
      <c r="BP113" s="25">
        <v>1.6601504009247199E-5</v>
      </c>
      <c r="BQ113" s="25">
        <v>0</v>
      </c>
      <c r="BR113" s="24">
        <v>-1.72971641235824E-4</v>
      </c>
      <c r="BS113" s="25">
        <v>3.8305075258380602E-5</v>
      </c>
      <c r="BT113" s="25">
        <v>4.4508999097146498E-6</v>
      </c>
      <c r="BU113" s="25">
        <v>0</v>
      </c>
      <c r="BV113" s="25">
        <v>-1.71441869778074E-5</v>
      </c>
      <c r="BW113" s="25">
        <v>1.21924055632822E-5</v>
      </c>
      <c r="BX113" s="24">
        <v>-1.29043230037768E-3</v>
      </c>
      <c r="BY113" s="25">
        <v>4.4055493489946103E-5</v>
      </c>
      <c r="BZ113" s="25">
        <v>-1.32237307114812E-5</v>
      </c>
      <c r="CA113" s="25">
        <v>0</v>
      </c>
      <c r="CB113" s="25">
        <v>0</v>
      </c>
      <c r="CC113" s="25">
        <v>-1.08591600402126E-7</v>
      </c>
      <c r="CD113" s="25">
        <v>2.5386544124449602E-7</v>
      </c>
      <c r="CE113" s="25">
        <v>-1.6673136050469599E-6</v>
      </c>
      <c r="CF113" s="25">
        <v>-2.7533542979990098E-7</v>
      </c>
      <c r="CG113" s="25">
        <v>8.1386964958245095E-7</v>
      </c>
      <c r="CH113" s="25">
        <v>-1.5452707434400901E-6</v>
      </c>
      <c r="CI113" s="25">
        <v>6.9302719328124505E-8</v>
      </c>
      <c r="CJ113" s="25">
        <v>3.4110810742833401E-6</v>
      </c>
      <c r="CK113" s="25">
        <v>6.1857361967637604E-7</v>
      </c>
      <c r="CL113" s="25">
        <v>4.05096700069885E-6</v>
      </c>
      <c r="CM113" s="25">
        <v>9.7915494762403101E-7</v>
      </c>
      <c r="CN113" s="25">
        <v>1.5211730160300501E-6</v>
      </c>
      <c r="CO113" s="25">
        <v>4.6190291285487002E-7</v>
      </c>
      <c r="CP113" s="25">
        <v>1.0347582841309201E-6</v>
      </c>
      <c r="CQ113" s="25">
        <v>2.79596816196461E-6</v>
      </c>
      <c r="CR113" s="25">
        <v>4.5662360529006698E-7</v>
      </c>
      <c r="CS113" s="25">
        <v>-3.3089661593504101E-6</v>
      </c>
      <c r="CT113" s="25">
        <v>2.0137718324217101E-8</v>
      </c>
      <c r="CU113" s="25">
        <v>-8.71213213975407E-6</v>
      </c>
      <c r="CV113" s="25">
        <v>6.0359368330725596E-6</v>
      </c>
      <c r="CW113" s="25">
        <v>8.6067618789434798E-7</v>
      </c>
      <c r="CX113" s="25">
        <v>1.3374676523909201E-5</v>
      </c>
      <c r="CY113" s="25">
        <v>-6.1372147518846498E-6</v>
      </c>
      <c r="CZ113" s="25">
        <v>-9.0751589063714093E-6</v>
      </c>
      <c r="DA113" s="25">
        <v>6.3596435789634301E-6</v>
      </c>
      <c r="DB113" s="25">
        <v>1.09813219858823E-5</v>
      </c>
      <c r="DC113" s="25">
        <v>8.4391065884991997E-6</v>
      </c>
      <c r="DD113" s="25">
        <v>1.32268445900114E-6</v>
      </c>
      <c r="DE113" s="25">
        <v>-2.14185172711912E-5</v>
      </c>
      <c r="DF113" s="25">
        <v>-1.1718957632474501E-5</v>
      </c>
      <c r="DG113" s="25">
        <v>-2.71571287013654E-6</v>
      </c>
      <c r="DH113" s="25">
        <v>-4.8735897571341203E-6</v>
      </c>
      <c r="DI113" s="24">
        <v>4.5870160619941496E-3</v>
      </c>
      <c r="DJ113" s="25">
        <v>8.18090920097473E-7</v>
      </c>
      <c r="DK113" s="25">
        <v>1.6881562591986801E-5</v>
      </c>
      <c r="DL113" s="25">
        <v>-4.4368855330372997E-6</v>
      </c>
      <c r="DM113" s="25">
        <v>-1.50502879327628E-5</v>
      </c>
      <c r="DN113" s="25">
        <v>2.58463652412685E-5</v>
      </c>
      <c r="DO113" s="25">
        <v>-1.44330111354386E-5</v>
      </c>
      <c r="DP113" s="25">
        <v>1.0634012279959E-5</v>
      </c>
      <c r="DQ113" s="24">
        <v>-1.4902103111377301E-4</v>
      </c>
      <c r="DR113" s="25">
        <v>-1.44315468748198E-5</v>
      </c>
      <c r="DS113" s="25">
        <v>-5.3136589723677403E-5</v>
      </c>
      <c r="DT113" s="25">
        <v>-1.3655862977818301E-6</v>
      </c>
      <c r="DU113" s="25">
        <v>-2.4387211496913599E-5</v>
      </c>
      <c r="DV113" s="25">
        <v>3.3918541838680799E-5</v>
      </c>
      <c r="DW113" s="27">
        <v>2.2878604191782499E-5</v>
      </c>
    </row>
    <row r="114" spans="7:127" x14ac:dyDescent="0.25">
      <c r="G114" s="205"/>
      <c r="H114" s="7" t="s">
        <v>209</v>
      </c>
      <c r="I114" s="22" cm="1">
        <f t="array" aca="1" ref="I114" ca="1">INDIRECT("I"&amp;M114)*INDIRECT("I"&amp;N114)</f>
        <v>0</v>
      </c>
      <c r="J114" s="23">
        <v>9.5172425900431901E-2</v>
      </c>
      <c r="K114" s="12" t="str">
        <f t="shared" si="7"/>
        <v>BP2</v>
      </c>
      <c r="L114" s="12" t="str">
        <f t="shared" si="8"/>
        <v>PUD</v>
      </c>
      <c r="M114" s="7">
        <f t="shared" si="9"/>
        <v>31</v>
      </c>
      <c r="N114" s="7">
        <f t="shared" si="10"/>
        <v>73</v>
      </c>
      <c r="P114" s="7" t="str">
        <f t="shared" si="11"/>
        <v>X</v>
      </c>
      <c r="Q114" s="7" t="str">
        <f t="shared" si="12"/>
        <v>X</v>
      </c>
      <c r="R114" s="7" t="str">
        <v>BP2_PUD</v>
      </c>
      <c r="S114" s="128" t="s">
        <v>209</v>
      </c>
      <c r="T114" s="25">
        <v>-1.30495179121561E-7</v>
      </c>
      <c r="U114" s="25">
        <v>-3.9839624379734199E-6</v>
      </c>
      <c r="V114" s="25">
        <v>-1.59742574368822E-6</v>
      </c>
      <c r="W114" s="25">
        <v>-6.7695305282759501E-7</v>
      </c>
      <c r="X114" s="25">
        <v>-1.58424474579552E-7</v>
      </c>
      <c r="Y114" s="25">
        <v>7.7639289788106197E-5</v>
      </c>
      <c r="Z114" s="25">
        <v>-6.2860647603276102E-6</v>
      </c>
      <c r="AA114" s="25">
        <v>3.8468918744846599E-6</v>
      </c>
      <c r="AB114" s="25">
        <v>-1.7002380570484699E-6</v>
      </c>
      <c r="AC114" s="25">
        <v>1.9152815281618498E-6</v>
      </c>
      <c r="AD114" s="25">
        <v>2.6231607524596599E-6</v>
      </c>
      <c r="AE114" s="25">
        <v>-4.9214449611411002E-5</v>
      </c>
      <c r="AF114" s="25">
        <v>9.553344578451279E-7</v>
      </c>
      <c r="AG114" s="25">
        <v>2.29791608797788E-5</v>
      </c>
      <c r="AH114" s="25">
        <v>-7.7991190187078197E-7</v>
      </c>
      <c r="AI114" s="25">
        <v>5.30792137944835E-6</v>
      </c>
      <c r="AJ114" s="25">
        <v>6.32995069669355E-7</v>
      </c>
      <c r="AK114" s="25">
        <v>2.7944095629658599E-7</v>
      </c>
      <c r="AL114" s="25">
        <v>-4.9741207676218602E-6</v>
      </c>
      <c r="AM114" s="25">
        <v>-2.76756094049524E-6</v>
      </c>
      <c r="AN114" s="25">
        <v>3.6673573956061401E-6</v>
      </c>
      <c r="AO114" s="25">
        <v>-2.61852321012968E-6</v>
      </c>
      <c r="AP114" s="25">
        <v>4.8681499824006101E-5</v>
      </c>
      <c r="AQ114" s="25">
        <v>3.21785003730778E-7</v>
      </c>
      <c r="AR114" s="25">
        <v>0</v>
      </c>
      <c r="AS114" s="25">
        <v>9.7504624198515301E-6</v>
      </c>
      <c r="AT114" s="25">
        <v>-8.1372380254965993E-6</v>
      </c>
      <c r="AU114" s="25">
        <v>0</v>
      </c>
      <c r="AV114" s="25">
        <v>-9.54742233080131E-5</v>
      </c>
      <c r="AW114" s="25">
        <v>0</v>
      </c>
      <c r="AX114" s="25">
        <v>-2.1141842864318701E-5</v>
      </c>
      <c r="AY114" s="25">
        <v>-9.8260606868176796E-6</v>
      </c>
      <c r="AZ114" s="25">
        <v>-4.9268351949071703E-5</v>
      </c>
      <c r="BA114" s="25">
        <v>1.30460523445557E-6</v>
      </c>
      <c r="BB114" s="25">
        <v>-1.42831725866684E-5</v>
      </c>
      <c r="BC114" s="25">
        <v>-1.3182484490071001E-5</v>
      </c>
      <c r="BD114" s="25">
        <v>2.3024626006086498E-5</v>
      </c>
      <c r="BE114" s="25">
        <v>-1.6616031954154398E-5</v>
      </c>
      <c r="BF114" s="25">
        <v>-8.8764765852892208E-6</v>
      </c>
      <c r="BG114" s="25">
        <v>0</v>
      </c>
      <c r="BH114" s="25">
        <v>-1.1755406738171699E-5</v>
      </c>
      <c r="BI114" s="25">
        <v>-9.5103345906064203E-6</v>
      </c>
      <c r="BJ114" s="25">
        <v>-1.68028768024948E-6</v>
      </c>
      <c r="BK114" s="25">
        <v>-1.08549337623808E-5</v>
      </c>
      <c r="BL114" s="25">
        <v>-1.2574590927067199E-6</v>
      </c>
      <c r="BM114" s="25">
        <v>-2.9045844257453699E-5</v>
      </c>
      <c r="BN114" s="25">
        <v>-6.2214894696099301E-6</v>
      </c>
      <c r="BO114" s="25">
        <v>-1.4537311241306701E-5</v>
      </c>
      <c r="BP114" s="25">
        <v>2.1712614039573099E-5</v>
      </c>
      <c r="BQ114" s="25">
        <v>0</v>
      </c>
      <c r="BR114" s="25">
        <v>5.6286866914319603E-5</v>
      </c>
      <c r="BS114" s="25">
        <v>-3.3661975417481298E-5</v>
      </c>
      <c r="BT114" s="25">
        <v>-4.9368324868159603E-8</v>
      </c>
      <c r="BU114" s="25">
        <v>0</v>
      </c>
      <c r="BV114" s="25">
        <v>4.60490718220905E-7</v>
      </c>
      <c r="BW114" s="25">
        <v>-9.26243295173271E-6</v>
      </c>
      <c r="BX114" s="25">
        <v>5.8039922769818503E-6</v>
      </c>
      <c r="BY114" s="25">
        <v>-2.0776422400417299E-5</v>
      </c>
      <c r="BZ114" s="25">
        <v>1.0018423947686E-5</v>
      </c>
      <c r="CA114" s="25">
        <v>0</v>
      </c>
      <c r="CB114" s="25">
        <v>0</v>
      </c>
      <c r="CC114" s="25">
        <v>-8.0798431634503903E-10</v>
      </c>
      <c r="CD114" s="25">
        <v>-1.13334295472553E-7</v>
      </c>
      <c r="CE114" s="25">
        <v>3.1804433140972301E-7</v>
      </c>
      <c r="CF114" s="25">
        <v>4.4498751410884601E-7</v>
      </c>
      <c r="CG114" s="25">
        <v>1.3236346759947601E-7</v>
      </c>
      <c r="CH114" s="25">
        <v>1.4576786210585301E-7</v>
      </c>
      <c r="CI114" s="25">
        <v>7.7348992678808403E-8</v>
      </c>
      <c r="CJ114" s="25">
        <v>1.5573188108533601E-8</v>
      </c>
      <c r="CK114" s="25">
        <v>1.53023721195962E-7</v>
      </c>
      <c r="CL114" s="25">
        <v>-6.7714047035912704E-7</v>
      </c>
      <c r="CM114" s="25">
        <v>-2.5550017539960598E-7</v>
      </c>
      <c r="CN114" s="25">
        <v>-1.00127907232213E-6</v>
      </c>
      <c r="CO114" s="25">
        <v>-4.2270424681588002E-7</v>
      </c>
      <c r="CP114" s="25">
        <v>5.7071998225211698E-7</v>
      </c>
      <c r="CQ114" s="25">
        <v>-7.1419150362123997E-7</v>
      </c>
      <c r="CR114" s="25">
        <v>-2.7389447657696698E-7</v>
      </c>
      <c r="CS114" s="25">
        <v>1.0211579854524501E-6</v>
      </c>
      <c r="CT114" s="25">
        <v>1.16620860099547E-8</v>
      </c>
      <c r="CU114" s="25">
        <v>2.0900963800904802E-6</v>
      </c>
      <c r="CV114" s="25">
        <v>1.1438544877763101E-6</v>
      </c>
      <c r="CW114" s="25">
        <v>-1.8763382607920999E-6</v>
      </c>
      <c r="CX114" s="25">
        <v>2.5521692781415299E-6</v>
      </c>
      <c r="CY114" s="25">
        <v>1.1599446710501201E-6</v>
      </c>
      <c r="CZ114" s="25">
        <v>6.3179646819672404E-9</v>
      </c>
      <c r="DA114" s="25">
        <v>4.1286365508122999E-6</v>
      </c>
      <c r="DB114" s="25">
        <v>-1.36596662238623E-5</v>
      </c>
      <c r="DC114" s="25">
        <v>-1.8568352487730699E-6</v>
      </c>
      <c r="DD114" s="25">
        <v>1.3711139381854301E-5</v>
      </c>
      <c r="DE114" s="25">
        <v>1.2686238368009801E-6</v>
      </c>
      <c r="DF114" s="25">
        <v>-9.7339727039581494E-6</v>
      </c>
      <c r="DG114" s="25">
        <v>-1.09832306063161E-6</v>
      </c>
      <c r="DH114" s="25">
        <v>-1.4766462487406899E-5</v>
      </c>
      <c r="DI114" s="25">
        <v>8.1809092009719898E-7</v>
      </c>
      <c r="DJ114" s="24">
        <v>3.3418140266524199E-4</v>
      </c>
      <c r="DK114" s="25">
        <v>-1.03719431762951E-6</v>
      </c>
      <c r="DL114" s="25">
        <v>-2.8796200145018398E-6</v>
      </c>
      <c r="DM114" s="25">
        <v>5.67708632370666E-6</v>
      </c>
      <c r="DN114" s="25">
        <v>-6.8497236111706602E-6</v>
      </c>
      <c r="DO114" s="25">
        <v>-1.7208784579410401E-6</v>
      </c>
      <c r="DP114" s="25">
        <v>8.4051846156017095E-6</v>
      </c>
      <c r="DQ114" s="25">
        <v>2.4400229367318703E-7</v>
      </c>
      <c r="DR114" s="25">
        <v>9.1387887145773893E-6</v>
      </c>
      <c r="DS114" s="25">
        <v>-1.73487516924614E-5</v>
      </c>
      <c r="DT114" s="25">
        <v>9.01955000862025E-6</v>
      </c>
      <c r="DU114" s="25">
        <v>-4.6516191072893596E-6</v>
      </c>
      <c r="DV114" s="25">
        <v>-1.34292017310351E-5</v>
      </c>
      <c r="DW114" s="27">
        <v>-1.1444497651463699E-5</v>
      </c>
    </row>
    <row r="115" spans="7:127" x14ac:dyDescent="0.25">
      <c r="G115" s="205"/>
      <c r="H115" s="7" t="s">
        <v>210</v>
      </c>
      <c r="I115" s="22" cm="1">
        <f t="array" aca="1" ref="I115" ca="1">INDIRECT("I"&amp;M115)*INDIRECT("I"&amp;N115)</f>
        <v>0</v>
      </c>
      <c r="J115" s="23">
        <v>0.32956000314338701</v>
      </c>
      <c r="K115" s="12" t="str">
        <f t="shared" si="7"/>
        <v>BMI2</v>
      </c>
      <c r="L115" s="12" t="str">
        <f t="shared" si="8"/>
        <v>CLD</v>
      </c>
      <c r="M115" s="7">
        <f t="shared" si="9"/>
        <v>26</v>
      </c>
      <c r="N115" s="7">
        <f t="shared" si="10"/>
        <v>56</v>
      </c>
      <c r="P115" s="7" t="str">
        <f t="shared" si="11"/>
        <v>X</v>
      </c>
      <c r="Q115" s="7" t="str">
        <f t="shared" si="12"/>
        <v>X</v>
      </c>
      <c r="R115" s="7" t="str">
        <v>BMI2_CLD</v>
      </c>
      <c r="S115" s="128" t="s">
        <v>210</v>
      </c>
      <c r="T115" s="25">
        <v>-1.1302932392055601E-5</v>
      </c>
      <c r="U115" s="25">
        <v>3.5975009027065499E-6</v>
      </c>
      <c r="V115" s="25">
        <v>2.7175883192061701E-6</v>
      </c>
      <c r="W115" s="25">
        <v>8.6367355299279494E-6</v>
      </c>
      <c r="X115" s="25">
        <v>4.0397716740584997E-6</v>
      </c>
      <c r="Y115" s="24">
        <v>4.9330208847477399E-4</v>
      </c>
      <c r="Z115" s="24">
        <v>-1.3230651801888101E-3</v>
      </c>
      <c r="AA115" s="25">
        <v>6.3060244396637796E-6</v>
      </c>
      <c r="AB115" s="25">
        <v>1.9147393983597701E-6</v>
      </c>
      <c r="AC115" s="25">
        <v>1.4869332630468199E-5</v>
      </c>
      <c r="AD115" s="25">
        <v>2.3901799137812699E-7</v>
      </c>
      <c r="AE115" s="25">
        <v>4.6306931497670798E-6</v>
      </c>
      <c r="AF115" s="25">
        <v>1.3398168866001399E-6</v>
      </c>
      <c r="AG115" s="25">
        <v>7.7340678719423303E-5</v>
      </c>
      <c r="AH115" s="25">
        <v>6.0151107974531397E-7</v>
      </c>
      <c r="AI115" s="25">
        <v>5.1682733691966303E-5</v>
      </c>
      <c r="AJ115" s="25">
        <v>1.6161032412754301E-5</v>
      </c>
      <c r="AK115" s="25">
        <v>3.5126767837042401E-6</v>
      </c>
      <c r="AL115" s="25">
        <v>-1.8165932348974599E-5</v>
      </c>
      <c r="AM115" s="25">
        <v>1.8402932271361601E-7</v>
      </c>
      <c r="AN115" s="25">
        <v>1.0162194068432099E-5</v>
      </c>
      <c r="AO115" s="25">
        <v>-5.4353104278940298E-6</v>
      </c>
      <c r="AP115" s="25">
        <v>-4.2276671874016702E-5</v>
      </c>
      <c r="AQ115" s="25">
        <v>-8.6976512527729095E-6</v>
      </c>
      <c r="AR115" s="25">
        <v>0</v>
      </c>
      <c r="AS115" s="24">
        <v>-2.0109421046821401E-4</v>
      </c>
      <c r="AT115" s="24">
        <v>4.0933349435072502E-4</v>
      </c>
      <c r="AU115" s="25">
        <v>0</v>
      </c>
      <c r="AV115" s="24">
        <v>-4.4362481412677602E-4</v>
      </c>
      <c r="AW115" s="25">
        <v>0</v>
      </c>
      <c r="AX115" s="24">
        <v>1.56408397907811E-4</v>
      </c>
      <c r="AY115" s="25">
        <v>-8.4227420691086607E-6</v>
      </c>
      <c r="AZ115" s="24">
        <v>-1.3798086155791901E-4</v>
      </c>
      <c r="BA115" s="25">
        <v>-4.0692631384096003E-5</v>
      </c>
      <c r="BB115" s="25">
        <v>9.8143221475972001E-5</v>
      </c>
      <c r="BC115" s="25">
        <v>-2.7843716560220898E-6</v>
      </c>
      <c r="BD115" s="24">
        <v>-3.9774056778783496E-3</v>
      </c>
      <c r="BE115" s="25">
        <v>-8.3108003105980796E-5</v>
      </c>
      <c r="BF115" s="25">
        <v>1.8756038719830701E-5</v>
      </c>
      <c r="BG115" s="25">
        <v>0</v>
      </c>
      <c r="BH115" s="25">
        <v>-4.5904226265526002E-5</v>
      </c>
      <c r="BI115" s="25">
        <v>2.7238023801696402E-6</v>
      </c>
      <c r="BJ115" s="25">
        <v>2.7232375810659E-5</v>
      </c>
      <c r="BK115" s="25">
        <v>8.8434992579725593E-6</v>
      </c>
      <c r="BL115" s="25">
        <v>-6.0160838300409099E-6</v>
      </c>
      <c r="BM115" s="24">
        <v>2.7618513147309302E-4</v>
      </c>
      <c r="BN115" s="25">
        <v>-7.7889968791315202E-6</v>
      </c>
      <c r="BO115" s="25">
        <v>-1.81028014229261E-5</v>
      </c>
      <c r="BP115" s="24">
        <v>2.5588643644144698E-4</v>
      </c>
      <c r="BQ115" s="25">
        <v>0</v>
      </c>
      <c r="BR115" s="24">
        <v>-2.6173064014539899E-4</v>
      </c>
      <c r="BS115" s="24">
        <v>1.27710030700533E-4</v>
      </c>
      <c r="BT115" s="25">
        <v>-5.2296613947458697E-6</v>
      </c>
      <c r="BU115" s="25">
        <v>0</v>
      </c>
      <c r="BV115" s="25">
        <v>-4.5075737034226298E-5</v>
      </c>
      <c r="BW115" s="25">
        <v>7.7860576551344793E-6</v>
      </c>
      <c r="BX115" s="25">
        <v>-4.9190782280360398E-5</v>
      </c>
      <c r="BY115" s="24">
        <v>1.45356207161022E-4</v>
      </c>
      <c r="BZ115" s="25">
        <v>4.6132789182546398E-5</v>
      </c>
      <c r="CA115" s="25">
        <v>0</v>
      </c>
      <c r="CB115" s="25">
        <v>0</v>
      </c>
      <c r="CC115" s="25">
        <v>8.9939434151832107E-8</v>
      </c>
      <c r="CD115" s="25">
        <v>2.6950608055442702E-6</v>
      </c>
      <c r="CE115" s="25">
        <v>-2.88050328859707E-6</v>
      </c>
      <c r="CF115" s="25">
        <v>-1.59655727339232E-6</v>
      </c>
      <c r="CG115" s="25">
        <v>1.2040752158406701E-6</v>
      </c>
      <c r="CH115" s="25">
        <v>4.8063643769308697E-7</v>
      </c>
      <c r="CI115" s="25">
        <v>1.48649104116073E-5</v>
      </c>
      <c r="CJ115" s="25">
        <v>-3.4637143470299498E-6</v>
      </c>
      <c r="CK115" s="25">
        <v>-1.13565761937965E-6</v>
      </c>
      <c r="CL115" s="25">
        <v>2.50399481594723E-7</v>
      </c>
      <c r="CM115" s="25">
        <v>-1.03882076492658E-6</v>
      </c>
      <c r="CN115" s="25">
        <v>-5.4563108532645903E-6</v>
      </c>
      <c r="CO115" s="25">
        <v>1.8863022535029E-5</v>
      </c>
      <c r="CP115" s="25">
        <v>1.7937501829720201E-6</v>
      </c>
      <c r="CQ115" s="25">
        <v>3.1493857861967702E-6</v>
      </c>
      <c r="CR115" s="25">
        <v>2.0425007769522999E-6</v>
      </c>
      <c r="CS115" s="25">
        <v>4.2942275162634499E-6</v>
      </c>
      <c r="CT115" s="25">
        <v>-6.5795174667529095E-7</v>
      </c>
      <c r="CU115" s="25">
        <v>-1.6813897023388399E-5</v>
      </c>
      <c r="CV115" s="25">
        <v>-5.5263419010686404E-6</v>
      </c>
      <c r="CW115" s="25">
        <v>8.9402157379872103E-6</v>
      </c>
      <c r="CX115" s="25">
        <v>-4.5396208479641999E-7</v>
      </c>
      <c r="CY115" s="25">
        <v>2.1003915234315902E-5</v>
      </c>
      <c r="CZ115" s="25">
        <v>1.0867661341108801E-6</v>
      </c>
      <c r="DA115" s="25">
        <v>2.3757465419476101E-5</v>
      </c>
      <c r="DB115" s="25">
        <v>-2.2571011169515299E-5</v>
      </c>
      <c r="DC115" s="25">
        <v>2.2712493229670199E-5</v>
      </c>
      <c r="DD115" s="25">
        <v>2.2766777525064202E-6</v>
      </c>
      <c r="DE115" s="25">
        <v>-1.30716953248986E-5</v>
      </c>
      <c r="DF115" s="25">
        <v>-1.93212283577475E-5</v>
      </c>
      <c r="DG115" s="25">
        <v>-1.46850083520723E-5</v>
      </c>
      <c r="DH115" s="25">
        <v>-2.5350042422505399E-5</v>
      </c>
      <c r="DI115" s="25">
        <v>1.6881562591985202E-5</v>
      </c>
      <c r="DJ115" s="25">
        <v>-1.03719431762747E-6</v>
      </c>
      <c r="DK115" s="24">
        <v>3.5405025359983998E-3</v>
      </c>
      <c r="DL115" s="25">
        <v>-1.7248414457073999E-5</v>
      </c>
      <c r="DM115" s="25">
        <v>-3.3728645715200899E-5</v>
      </c>
      <c r="DN115" s="25">
        <v>-3.9552846860318101E-5</v>
      </c>
      <c r="DO115" s="25">
        <v>-6.9885850344781596E-7</v>
      </c>
      <c r="DP115" s="25">
        <v>-7.0172108797604097E-7</v>
      </c>
      <c r="DQ115" s="24">
        <v>-1.1638832120220401E-4</v>
      </c>
      <c r="DR115" s="24">
        <v>1.5380385864929001E-4</v>
      </c>
      <c r="DS115" s="24">
        <v>-1.6369659468463101E-4</v>
      </c>
      <c r="DT115" s="24">
        <v>-3.9143319701706998E-4</v>
      </c>
      <c r="DU115" s="25">
        <v>3.6274711930691603E-5</v>
      </c>
      <c r="DV115" s="25">
        <v>1.0187927543448401E-5</v>
      </c>
      <c r="DW115" s="26">
        <v>-1.1758017475888301E-4</v>
      </c>
    </row>
    <row r="116" spans="7:127" x14ac:dyDescent="0.25">
      <c r="G116" s="205"/>
      <c r="H116" s="7" t="s">
        <v>385</v>
      </c>
      <c r="I116" s="22" cm="1">
        <f t="array" aca="1" ref="I116" ca="1">INDIRECT("I"&amp;M116)*INDIRECT("I"&amp;N116)</f>
        <v>0</v>
      </c>
      <c r="J116" s="23">
        <v>-9.5439890381994297E-2</v>
      </c>
      <c r="K116" s="12" t="str">
        <f t="shared" si="7"/>
        <v>IMD4</v>
      </c>
      <c r="L116" s="12" t="str">
        <f t="shared" si="8"/>
        <v>HbA1C2</v>
      </c>
      <c r="M116" s="7">
        <f t="shared" si="9"/>
        <v>23</v>
      </c>
      <c r="N116" s="7">
        <f t="shared" si="10"/>
        <v>40</v>
      </c>
      <c r="P116" s="7" t="str">
        <f t="shared" ref="P116:P127" si="13">IF(H116=S116,"X","")</f>
        <v>X</v>
      </c>
      <c r="Q116" s="7" t="str">
        <f t="shared" si="12"/>
        <v>X</v>
      </c>
      <c r="R116" s="7" t="str">
        <v>IMD4_HbA1C2</v>
      </c>
      <c r="S116" s="128" t="s">
        <v>385</v>
      </c>
      <c r="T116" s="25">
        <v>-1.04473556720162E-7</v>
      </c>
      <c r="U116" s="25">
        <v>6.20377968111927E-6</v>
      </c>
      <c r="V116" s="25">
        <v>-5.2917241892617798E-6</v>
      </c>
      <c r="W116" s="24">
        <v>-3.6098028557344798E-4</v>
      </c>
      <c r="X116" s="25">
        <v>-1.78254362155508E-6</v>
      </c>
      <c r="Y116" s="24">
        <v>1.5742287330210001E-4</v>
      </c>
      <c r="Z116" s="25">
        <v>1.16850190108149E-6</v>
      </c>
      <c r="AA116" s="25">
        <v>-2.9381106586143299E-6</v>
      </c>
      <c r="AB116" s="25">
        <v>-2.2757734934505001E-7</v>
      </c>
      <c r="AC116" s="25">
        <v>6.6267948569460904E-8</v>
      </c>
      <c r="AD116" s="25">
        <v>9.5452965231938491E-7</v>
      </c>
      <c r="AE116" s="25">
        <v>-1.1607766203864099E-6</v>
      </c>
      <c r="AF116" s="25">
        <v>-4.5379250043809402E-6</v>
      </c>
      <c r="AG116" s="25">
        <v>2.1388778332245001E-6</v>
      </c>
      <c r="AH116" s="25">
        <v>-3.0250758543775898E-6</v>
      </c>
      <c r="AI116" s="25">
        <v>2.6792248856445201E-7</v>
      </c>
      <c r="AJ116" s="25">
        <v>-1.54472756449677E-6</v>
      </c>
      <c r="AK116" s="25">
        <v>3.3703291005654301E-7</v>
      </c>
      <c r="AL116" s="25">
        <v>7.5221961761543E-6</v>
      </c>
      <c r="AM116" s="25">
        <v>7.4754399385538599E-6</v>
      </c>
      <c r="AN116" s="24">
        <v>-2.3785998978774399E-4</v>
      </c>
      <c r="AO116" s="25">
        <v>2.3846317374514502E-6</v>
      </c>
      <c r="AP116" s="24">
        <v>-1.22371652031642E-4</v>
      </c>
      <c r="AQ116" s="25">
        <v>-1.2083979385684901E-6</v>
      </c>
      <c r="AR116" s="25">
        <v>0</v>
      </c>
      <c r="AS116" s="25">
        <v>1.52700463050299E-5</v>
      </c>
      <c r="AT116" s="25">
        <v>4.9934259689283698E-6</v>
      </c>
      <c r="AU116" s="25">
        <v>0</v>
      </c>
      <c r="AV116" s="25">
        <v>-4.4874560425453302E-5</v>
      </c>
      <c r="AW116" s="25">
        <v>0</v>
      </c>
      <c r="AX116" s="25">
        <v>9.3498699682011902E-6</v>
      </c>
      <c r="AY116" s="25">
        <v>1.83030176309013E-6</v>
      </c>
      <c r="AZ116" s="25">
        <v>-2.3390398129610502E-5</v>
      </c>
      <c r="BA116" s="25">
        <v>2.4512817360807002E-6</v>
      </c>
      <c r="BB116" s="25">
        <v>7.6192652515078804E-6</v>
      </c>
      <c r="BC116" s="25">
        <v>1.2767302201472001E-6</v>
      </c>
      <c r="BD116" s="25">
        <v>5.2720640607811999E-5</v>
      </c>
      <c r="BE116" s="25">
        <v>-7.0513872455563399E-6</v>
      </c>
      <c r="BF116" s="25">
        <v>3.9074213161087496E-6</v>
      </c>
      <c r="BG116" s="25">
        <v>0</v>
      </c>
      <c r="BH116" s="25">
        <v>1.1987091320283099E-5</v>
      </c>
      <c r="BI116" s="25">
        <v>-3.4968614358341402E-6</v>
      </c>
      <c r="BJ116" s="25">
        <v>1.0424741958525899E-5</v>
      </c>
      <c r="BK116" s="25">
        <v>-9.1673703523462403E-7</v>
      </c>
      <c r="BL116" s="25">
        <v>-8.8620784454838401E-7</v>
      </c>
      <c r="BM116" s="25">
        <v>3.3830963980561898E-5</v>
      </c>
      <c r="BN116" s="25">
        <v>1.9923959769553998E-6</v>
      </c>
      <c r="BO116" s="25">
        <v>-5.8284334051296097E-7</v>
      </c>
      <c r="BP116" s="25">
        <v>2.3652901391116899E-5</v>
      </c>
      <c r="BQ116" s="25">
        <v>0</v>
      </c>
      <c r="BR116" s="25">
        <v>8.6061119636904294E-5</v>
      </c>
      <c r="BS116" s="25">
        <v>-2.1056274393729499E-5</v>
      </c>
      <c r="BT116" s="25">
        <v>-4.8963084591577602E-6</v>
      </c>
      <c r="BU116" s="25">
        <v>0</v>
      </c>
      <c r="BV116" s="25">
        <v>1.10876250665595E-5</v>
      </c>
      <c r="BW116" s="25">
        <v>4.0289552534327704E-6</v>
      </c>
      <c r="BX116" s="25">
        <v>-5.3524644171860203E-6</v>
      </c>
      <c r="BY116" s="25">
        <v>-6.25151175401008E-6</v>
      </c>
      <c r="BZ116" s="25">
        <v>-2.5259862224569398E-7</v>
      </c>
      <c r="CA116" s="25">
        <v>0</v>
      </c>
      <c r="CB116" s="25">
        <v>0</v>
      </c>
      <c r="CC116" s="25">
        <v>2.0272141695377601E-8</v>
      </c>
      <c r="CD116" s="25">
        <v>-2.30832858465626E-7</v>
      </c>
      <c r="CE116" s="25">
        <v>-1.8901813823996801E-7</v>
      </c>
      <c r="CF116" s="25">
        <v>2.0902048335915E-7</v>
      </c>
      <c r="CG116" s="25">
        <v>4.1326464451375101E-8</v>
      </c>
      <c r="CH116" s="25">
        <v>-1.66985196514265E-7</v>
      </c>
      <c r="CI116" s="25">
        <v>3.1456118500748499E-8</v>
      </c>
      <c r="CJ116" s="25">
        <v>-1.5423319981289001E-7</v>
      </c>
      <c r="CK116" s="25">
        <v>-1.5652197421374301E-7</v>
      </c>
      <c r="CL116" s="25">
        <v>1.4281997433946999E-6</v>
      </c>
      <c r="CM116" s="25">
        <v>3.7686632316008503E-9</v>
      </c>
      <c r="CN116" s="25">
        <v>-1.7164801658027301E-6</v>
      </c>
      <c r="CO116" s="25">
        <v>-6.1254355578499497E-7</v>
      </c>
      <c r="CP116" s="25">
        <v>3.4241926360824498E-7</v>
      </c>
      <c r="CQ116" s="25">
        <v>-1.21917860942324E-6</v>
      </c>
      <c r="CR116" s="25">
        <v>-4.9961177863308302E-7</v>
      </c>
      <c r="CS116" s="25">
        <v>7.8614295452738404E-7</v>
      </c>
      <c r="CT116" s="25">
        <v>2.2625028649557101E-7</v>
      </c>
      <c r="CU116" s="25">
        <v>5.2950036813821697E-6</v>
      </c>
      <c r="CV116" s="25">
        <v>-8.0911353024343903E-7</v>
      </c>
      <c r="CW116" s="25">
        <v>1.2670642208961301E-7</v>
      </c>
      <c r="CX116" s="25">
        <v>1.3503750073481901E-7</v>
      </c>
      <c r="CY116" s="25">
        <v>-8.3265944473656803E-7</v>
      </c>
      <c r="CZ116" s="25">
        <v>9.8427565607077197E-6</v>
      </c>
      <c r="DA116" s="25">
        <v>3.4338592143001998E-6</v>
      </c>
      <c r="DB116" s="25">
        <v>-8.5139671467783902E-7</v>
      </c>
      <c r="DC116" s="25">
        <v>-4.0640932870860599E-6</v>
      </c>
      <c r="DD116" s="25">
        <v>1.4432488359032099E-5</v>
      </c>
      <c r="DE116" s="25">
        <v>3.0490914870343801E-6</v>
      </c>
      <c r="DF116" s="25">
        <v>8.6040816462439608E-6</v>
      </c>
      <c r="DG116" s="25">
        <v>7.40176188894929E-6</v>
      </c>
      <c r="DH116" s="25">
        <v>-8.2704338032511202E-6</v>
      </c>
      <c r="DI116" s="25">
        <v>-4.4368855330402397E-6</v>
      </c>
      <c r="DJ116" s="25">
        <v>-2.8796200145019902E-6</v>
      </c>
      <c r="DK116" s="25">
        <v>-1.7248414457065701E-5</v>
      </c>
      <c r="DL116" s="24">
        <v>5.9226449520733901E-4</v>
      </c>
      <c r="DM116" s="25">
        <v>-2.21159405744563E-5</v>
      </c>
      <c r="DN116" s="25">
        <v>-8.0659516126895794E-6</v>
      </c>
      <c r="DO116" s="25">
        <v>-4.9969910168221503E-7</v>
      </c>
      <c r="DP116" s="25">
        <v>-9.3837404996817498E-6</v>
      </c>
      <c r="DQ116" s="25">
        <v>1.0543313886816099E-5</v>
      </c>
      <c r="DR116" s="25">
        <v>-6.9265357081372998E-6</v>
      </c>
      <c r="DS116" s="25">
        <v>-2.1988683429575499E-5</v>
      </c>
      <c r="DT116" s="25">
        <v>-3.6509422405736098E-6</v>
      </c>
      <c r="DU116" s="25">
        <v>1.0338068838913201E-5</v>
      </c>
      <c r="DV116" s="25">
        <v>-2.38231142381194E-5</v>
      </c>
      <c r="DW116" s="27">
        <v>8.8261457188322799E-7</v>
      </c>
    </row>
    <row r="117" spans="7:127" x14ac:dyDescent="0.25">
      <c r="G117" s="205"/>
      <c r="H117" s="7" t="s">
        <v>211</v>
      </c>
      <c r="I117" s="22" cm="1">
        <f t="array" aca="1" ref="I117" ca="1">INDIRECT("I"&amp;M117)*INDIRECT("I"&amp;N117)</f>
        <v>0</v>
      </c>
      <c r="J117" s="23">
        <v>0.24252235409491901</v>
      </c>
      <c r="K117" s="12" t="str">
        <f t="shared" si="7"/>
        <v>HbA1C1</v>
      </c>
      <c r="L117" s="12" t="str">
        <f t="shared" si="8"/>
        <v>HF</v>
      </c>
      <c r="M117" s="7">
        <f t="shared" si="9"/>
        <v>39</v>
      </c>
      <c r="N117" s="7">
        <f t="shared" si="10"/>
        <v>65</v>
      </c>
      <c r="P117" s="7" t="str">
        <f t="shared" si="13"/>
        <v>X</v>
      </c>
      <c r="Q117" s="7" t="str">
        <f t="shared" si="12"/>
        <v>X</v>
      </c>
      <c r="R117" s="7" t="str">
        <v>HbA1C1_HF</v>
      </c>
      <c r="S117" s="128" t="s">
        <v>211</v>
      </c>
      <c r="T117" s="25">
        <v>-7.6053204127341899E-7</v>
      </c>
      <c r="U117" s="25">
        <v>1.21023548175687E-6</v>
      </c>
      <c r="V117" s="25">
        <v>-3.8817824823427801E-7</v>
      </c>
      <c r="W117" s="25">
        <v>9.70056362146413E-6</v>
      </c>
      <c r="X117" s="25">
        <v>6.2250220273139698E-6</v>
      </c>
      <c r="Y117" s="25">
        <v>7.73528780044606E-5</v>
      </c>
      <c r="Z117" s="25">
        <v>-5.4380570534301602E-6</v>
      </c>
      <c r="AA117" s="25">
        <v>1.21160982291995E-6</v>
      </c>
      <c r="AB117" s="25">
        <v>4.6589457819846999E-6</v>
      </c>
      <c r="AC117" s="25">
        <v>1.88495929687704E-6</v>
      </c>
      <c r="AD117" s="25">
        <v>4.8964263126545201E-6</v>
      </c>
      <c r="AE117" s="25">
        <v>5.2921366814402099E-6</v>
      </c>
      <c r="AF117" s="25">
        <v>3.5428297208073198E-6</v>
      </c>
      <c r="AG117" s="25">
        <v>-7.1878969912488004E-5</v>
      </c>
      <c r="AH117" s="25">
        <v>-4.0956623689955097E-6</v>
      </c>
      <c r="AI117" s="25">
        <v>6.7737692278244097E-7</v>
      </c>
      <c r="AJ117" s="25">
        <v>4.0065237039497501E-7</v>
      </c>
      <c r="AK117" s="25">
        <v>-5.4652908138698703E-6</v>
      </c>
      <c r="AL117" s="25">
        <v>-6.3725595994670797E-6</v>
      </c>
      <c r="AM117" s="24">
        <v>-3.9603547124654102E-4</v>
      </c>
      <c r="AN117" s="25">
        <v>7.7950268213802108E-6</v>
      </c>
      <c r="AO117" s="25">
        <v>-3.9879977396587698E-6</v>
      </c>
      <c r="AP117" s="25">
        <v>1.81469484234813E-5</v>
      </c>
      <c r="AQ117" s="25">
        <v>2.9712635424595602E-6</v>
      </c>
      <c r="AR117" s="25">
        <v>0</v>
      </c>
      <c r="AS117" s="25">
        <v>-2.6810352510682E-6</v>
      </c>
      <c r="AT117" s="25">
        <v>1.9430765927835199E-5</v>
      </c>
      <c r="AU117" s="25">
        <v>0</v>
      </c>
      <c r="AV117" s="25">
        <v>-5.4480555502019499E-5</v>
      </c>
      <c r="AW117" s="25">
        <v>0</v>
      </c>
      <c r="AX117" s="25">
        <v>-1.5971876413093299E-5</v>
      </c>
      <c r="AY117" s="25">
        <v>-6.3376775210520599E-6</v>
      </c>
      <c r="AZ117" s="25">
        <v>3.5891759146315003E-5</v>
      </c>
      <c r="BA117" s="25">
        <v>-8.6836564416567201E-6</v>
      </c>
      <c r="BB117" s="25">
        <v>-4.5782725260037603E-6</v>
      </c>
      <c r="BC117" s="25">
        <v>8.7371964519739097E-8</v>
      </c>
      <c r="BD117" s="25">
        <v>5.3732834768537802E-5</v>
      </c>
      <c r="BE117" s="25">
        <v>-1.18293362137858E-5</v>
      </c>
      <c r="BF117" s="25">
        <v>-8.0540118976817505E-7</v>
      </c>
      <c r="BG117" s="25">
        <v>0</v>
      </c>
      <c r="BH117" s="25">
        <v>4.7016739257731899E-5</v>
      </c>
      <c r="BI117" s="25">
        <v>2.2883715823523899E-6</v>
      </c>
      <c r="BJ117" s="25">
        <v>3.1045950992851498E-6</v>
      </c>
      <c r="BK117" s="25">
        <v>1.8135484691003701E-6</v>
      </c>
      <c r="BL117" s="25">
        <v>7.6845211830314598E-6</v>
      </c>
      <c r="BM117" s="24">
        <v>-1.2963361796454701E-3</v>
      </c>
      <c r="BN117" s="25">
        <v>-1.28562434031872E-5</v>
      </c>
      <c r="BO117" s="25">
        <v>-2.3263641843968201E-6</v>
      </c>
      <c r="BP117" s="25">
        <v>3.6923883165333202E-5</v>
      </c>
      <c r="BQ117" s="25">
        <v>0</v>
      </c>
      <c r="BR117" s="24">
        <v>-1.08240049760648E-4</v>
      </c>
      <c r="BS117" s="25">
        <v>2.0483571091164302E-5</v>
      </c>
      <c r="BT117" s="25">
        <v>-1.4487032321046999E-6</v>
      </c>
      <c r="BU117" s="25">
        <v>0</v>
      </c>
      <c r="BV117" s="25">
        <v>-3.21351758757367E-5</v>
      </c>
      <c r="BW117" s="25">
        <v>6.8256892789119699E-6</v>
      </c>
      <c r="BX117" s="25">
        <v>-8.0427929206816202E-6</v>
      </c>
      <c r="BY117" s="25">
        <v>2.8476494065748E-5</v>
      </c>
      <c r="BZ117" s="25">
        <v>9.3007690338468601E-7</v>
      </c>
      <c r="CA117" s="25">
        <v>0</v>
      </c>
      <c r="CB117" s="25">
        <v>0</v>
      </c>
      <c r="CC117" s="25">
        <v>1.7423901698284601E-8</v>
      </c>
      <c r="CD117" s="25">
        <v>1.3026677565286299E-7</v>
      </c>
      <c r="CE117" s="25">
        <v>1.55744073298948E-6</v>
      </c>
      <c r="CF117" s="25">
        <v>-2.4897586626682701E-7</v>
      </c>
      <c r="CG117" s="25">
        <v>3.1194889352488E-7</v>
      </c>
      <c r="CH117" s="25">
        <v>-7.1623721241430098E-7</v>
      </c>
      <c r="CI117" s="25">
        <v>3.6346965868910301E-7</v>
      </c>
      <c r="CJ117" s="25">
        <v>-6.8151878314028095E-7</v>
      </c>
      <c r="CK117" s="25">
        <v>2.21157868875205E-7</v>
      </c>
      <c r="CL117" s="25">
        <v>-3.2760395559260902E-7</v>
      </c>
      <c r="CM117" s="25">
        <v>1.0814006551926101E-6</v>
      </c>
      <c r="CN117" s="25">
        <v>-2.0055850904759002E-6</v>
      </c>
      <c r="CO117" s="25">
        <v>-1.27215335890869E-6</v>
      </c>
      <c r="CP117" s="25">
        <v>-5.1674931735506004E-7</v>
      </c>
      <c r="CQ117" s="25">
        <v>1.6904901378011799E-6</v>
      </c>
      <c r="CR117" s="25">
        <v>-4.5761762347004398E-6</v>
      </c>
      <c r="CS117" s="25">
        <v>6.9988862730619002E-7</v>
      </c>
      <c r="CT117" s="25">
        <v>-4.8878378839783204E-7</v>
      </c>
      <c r="CU117" s="25">
        <v>-1.39046974182289E-5</v>
      </c>
      <c r="CV117" s="25">
        <v>1.33930883345229E-6</v>
      </c>
      <c r="CW117" s="25">
        <v>7.4063800251308401E-7</v>
      </c>
      <c r="CX117" s="25">
        <v>3.5406881258568698E-6</v>
      </c>
      <c r="CY117" s="25">
        <v>6.75785144343562E-6</v>
      </c>
      <c r="CZ117" s="25">
        <v>5.2507461682306997E-6</v>
      </c>
      <c r="DA117" s="25">
        <v>-1.52771432422589E-6</v>
      </c>
      <c r="DB117" s="25">
        <v>5.4366297952349597E-6</v>
      </c>
      <c r="DC117" s="25">
        <v>-1.49215570008148E-5</v>
      </c>
      <c r="DD117" s="25">
        <v>-9.3999634680502695E-6</v>
      </c>
      <c r="DE117" s="25">
        <v>-1.0171745694684799E-5</v>
      </c>
      <c r="DF117" s="25">
        <v>-1.8628110402788801E-5</v>
      </c>
      <c r="DG117" s="25">
        <v>-1.08699226717908E-5</v>
      </c>
      <c r="DH117" s="25">
        <v>-6.45914003168112E-5</v>
      </c>
      <c r="DI117" s="25">
        <v>-1.50502879327657E-5</v>
      </c>
      <c r="DJ117" s="25">
        <v>5.6770863237083303E-6</v>
      </c>
      <c r="DK117" s="25">
        <v>-3.37286457151997E-5</v>
      </c>
      <c r="DL117" s="25">
        <v>-2.2115940574452201E-5</v>
      </c>
      <c r="DM117" s="24">
        <v>1.40493893652842E-3</v>
      </c>
      <c r="DN117" s="25">
        <v>1.6281917884740602E-5</v>
      </c>
      <c r="DO117" s="25">
        <v>-1.3991715221362901E-5</v>
      </c>
      <c r="DP117" s="25">
        <v>1.62050490434982E-5</v>
      </c>
      <c r="DQ117" s="25">
        <v>4.4398451709171001E-5</v>
      </c>
      <c r="DR117" s="25">
        <v>3.7592353707345899E-5</v>
      </c>
      <c r="DS117" s="25">
        <v>8.4383381684385698E-5</v>
      </c>
      <c r="DT117" s="24">
        <v>1.2534725488227901E-4</v>
      </c>
      <c r="DU117" s="25">
        <v>-3.4532549313009E-5</v>
      </c>
      <c r="DV117" s="25">
        <v>1.07014324420358E-6</v>
      </c>
      <c r="DW117" s="27">
        <v>1.0051801374701599E-5</v>
      </c>
    </row>
    <row r="118" spans="7:127" x14ac:dyDescent="0.25">
      <c r="G118" s="205"/>
      <c r="H118" s="7" t="s">
        <v>112</v>
      </c>
      <c r="I118" s="22" cm="1">
        <f t="array" aca="1" ref="I118" ca="1">INDIRECT("I"&amp;M118)*INDIRECT("I"&amp;N118)</f>
        <v>0</v>
      </c>
      <c r="J118" s="23">
        <v>-0.13717167634521599</v>
      </c>
      <c r="K118" s="12" t="str">
        <f t="shared" si="7"/>
        <v>Hyp</v>
      </c>
      <c r="L118" s="12" t="str">
        <f t="shared" si="8"/>
        <v>Str</v>
      </c>
      <c r="M118" s="7">
        <f t="shared" si="9"/>
        <v>66</v>
      </c>
      <c r="N118" s="7">
        <f t="shared" si="10"/>
        <v>78</v>
      </c>
      <c r="P118" s="7" t="str">
        <f t="shared" si="13"/>
        <v>X</v>
      </c>
      <c r="Q118" s="7" t="str">
        <f t="shared" si="12"/>
        <v>X</v>
      </c>
      <c r="R118" s="7" t="str">
        <v>Hyp_Str</v>
      </c>
      <c r="S118" s="128" t="s">
        <v>112</v>
      </c>
      <c r="T118" s="25">
        <v>3.9871355277950202E-6</v>
      </c>
      <c r="U118" s="25">
        <v>-4.9311436500323404E-6</v>
      </c>
      <c r="V118" s="25">
        <v>-2.1074772634459802E-6</v>
      </c>
      <c r="W118" s="25">
        <v>8.3099310450154403E-6</v>
      </c>
      <c r="X118" s="25">
        <v>1.08096968770288E-5</v>
      </c>
      <c r="Y118" s="24">
        <v>-2.1881955723924E-4</v>
      </c>
      <c r="Z118" s="25">
        <v>7.9334677873020096E-5</v>
      </c>
      <c r="AA118" s="25">
        <v>3.9945140550858302E-6</v>
      </c>
      <c r="AB118" s="25">
        <v>7.1411608722459401E-6</v>
      </c>
      <c r="AC118" s="25">
        <v>6.3779788414758296E-6</v>
      </c>
      <c r="AD118" s="25">
        <v>-2.8524381943746098E-7</v>
      </c>
      <c r="AE118" s="25">
        <v>2.0720291918705901E-5</v>
      </c>
      <c r="AF118" s="25">
        <v>-6.5138085977260198E-7</v>
      </c>
      <c r="AG118" s="25">
        <v>8.7984005454041505E-5</v>
      </c>
      <c r="AH118" s="25">
        <v>-5.0751560281855196E-7</v>
      </c>
      <c r="AI118" s="25">
        <v>6.3965576213311698E-6</v>
      </c>
      <c r="AJ118" s="25">
        <v>-9.9741573400392108E-6</v>
      </c>
      <c r="AK118" s="25">
        <v>9.0329889451604608E-6</v>
      </c>
      <c r="AL118" s="25">
        <v>-1.043094500815E-5</v>
      </c>
      <c r="AM118" s="25">
        <v>-1.1219333314019299E-5</v>
      </c>
      <c r="AN118" s="25">
        <v>1.68744196730005E-6</v>
      </c>
      <c r="AO118" s="25">
        <v>3.8185800701373804E-6</v>
      </c>
      <c r="AP118" s="25">
        <v>-4.0729063551280397E-5</v>
      </c>
      <c r="AQ118" s="25">
        <v>3.9767728319156096E-6</v>
      </c>
      <c r="AR118" s="25">
        <v>0</v>
      </c>
      <c r="AS118" s="24">
        <v>1.7325038756380999E-4</v>
      </c>
      <c r="AT118" s="25">
        <v>2.96666630646754E-6</v>
      </c>
      <c r="AU118" s="25">
        <v>0</v>
      </c>
      <c r="AV118" s="24">
        <v>-3.66619672791051E-4</v>
      </c>
      <c r="AW118" s="25">
        <v>0</v>
      </c>
      <c r="AX118" s="25">
        <v>2.49141472841984E-5</v>
      </c>
      <c r="AY118" s="25">
        <v>7.2064714389040699E-6</v>
      </c>
      <c r="AZ118" s="24">
        <v>-1.0553514076385E-4</v>
      </c>
      <c r="BA118" s="25">
        <v>1.45891989045098E-5</v>
      </c>
      <c r="BB118" s="25">
        <v>1.6569990404900798E-5</v>
      </c>
      <c r="BC118" s="25">
        <v>-6.1161604075794002E-6</v>
      </c>
      <c r="BD118" s="24">
        <v>2.0886879089743201E-4</v>
      </c>
      <c r="BE118" s="25">
        <v>-7.6795142387955707E-6</v>
      </c>
      <c r="BF118" s="25">
        <v>-7.88497056755448E-7</v>
      </c>
      <c r="BG118" s="25">
        <v>0</v>
      </c>
      <c r="BH118" s="24">
        <v>1.13605656407579E-4</v>
      </c>
      <c r="BI118" s="25">
        <v>5.6167792930656301E-6</v>
      </c>
      <c r="BJ118" s="25">
        <v>3.2540911674194698E-5</v>
      </c>
      <c r="BK118" s="25">
        <v>4.5726509351177002E-5</v>
      </c>
      <c r="BL118" s="25">
        <v>-4.3798815066115901E-7</v>
      </c>
      <c r="BM118" s="24">
        <v>1.0196820926368E-4</v>
      </c>
      <c r="BN118" s="24">
        <v>-3.7102149005197602E-4</v>
      </c>
      <c r="BO118" s="25">
        <v>-5.1217164333806501E-6</v>
      </c>
      <c r="BP118" s="25">
        <v>-1.08661665433235E-5</v>
      </c>
      <c r="BQ118" s="25">
        <v>0</v>
      </c>
      <c r="BR118" s="24">
        <v>4.0652464023577001E-4</v>
      </c>
      <c r="BS118" s="24">
        <v>2.24873837141256E-4</v>
      </c>
      <c r="BT118" s="25">
        <v>2.8518779735726302E-7</v>
      </c>
      <c r="BU118" s="25">
        <v>0</v>
      </c>
      <c r="BV118" s="25">
        <v>3.3995114367120199E-6</v>
      </c>
      <c r="BW118" s="25">
        <v>9.7863639714180301E-6</v>
      </c>
      <c r="BX118" s="25">
        <v>2.1195369340759399E-5</v>
      </c>
      <c r="BY118" s="25">
        <v>-9.40324792528858E-6</v>
      </c>
      <c r="BZ118" s="24">
        <v>-1.93688448543155E-3</v>
      </c>
      <c r="CA118" s="25">
        <v>0</v>
      </c>
      <c r="CB118" s="25">
        <v>0</v>
      </c>
      <c r="CC118" s="25">
        <v>-1.3711097226672899E-8</v>
      </c>
      <c r="CD118" s="25">
        <v>-2.0861846269292002E-6</v>
      </c>
      <c r="CE118" s="25">
        <v>-1.32649990465553E-6</v>
      </c>
      <c r="CF118" s="25">
        <v>-2.74883385493619E-6</v>
      </c>
      <c r="CG118" s="25">
        <v>-4.3153404317875602E-9</v>
      </c>
      <c r="CH118" s="25">
        <v>8.6515112201465E-7</v>
      </c>
      <c r="CI118" s="25">
        <v>-1.0571453149915099E-6</v>
      </c>
      <c r="CJ118" s="25">
        <v>9.3987290972988901E-7</v>
      </c>
      <c r="CK118" s="25">
        <v>-1.7387004454684599E-7</v>
      </c>
      <c r="CL118" s="25">
        <v>5.5579392472145504E-7</v>
      </c>
      <c r="CM118" s="25">
        <v>-1.15878886151191E-6</v>
      </c>
      <c r="CN118" s="25">
        <v>1.6899309099906699E-6</v>
      </c>
      <c r="CO118" s="25">
        <v>-2.2574709244952902E-6</v>
      </c>
      <c r="CP118" s="25">
        <v>1.3270173660069301E-6</v>
      </c>
      <c r="CQ118" s="25">
        <v>-5.9433315891795003E-6</v>
      </c>
      <c r="CR118" s="25">
        <v>-3.3912593573415799E-6</v>
      </c>
      <c r="CS118" s="25">
        <v>6.0245031104740201E-6</v>
      </c>
      <c r="CT118" s="25">
        <v>2.19818899851499E-7</v>
      </c>
      <c r="CU118" s="25">
        <v>-2.45972907758277E-5</v>
      </c>
      <c r="CV118" s="25">
        <v>-8.1443462044655799E-7</v>
      </c>
      <c r="CW118" s="25">
        <v>1.2057504949326601E-6</v>
      </c>
      <c r="CX118" s="25">
        <v>-8.0324949277394306E-6</v>
      </c>
      <c r="CY118" s="24">
        <v>-1.9913041729903899E-4</v>
      </c>
      <c r="CZ118" s="25">
        <v>2.1095763631522199E-7</v>
      </c>
      <c r="DA118" s="25">
        <v>5.1129417491500904E-6</v>
      </c>
      <c r="DB118" s="25">
        <v>2.0523835555431901E-6</v>
      </c>
      <c r="DC118" s="25">
        <v>-1.5827270954290999E-5</v>
      </c>
      <c r="DD118" s="25">
        <v>-8.5742006228030495E-5</v>
      </c>
      <c r="DE118" s="25">
        <v>-1.29847778316507E-5</v>
      </c>
      <c r="DF118" s="25">
        <v>-5.4487308715942203E-5</v>
      </c>
      <c r="DG118" s="25">
        <v>1.14081651750364E-5</v>
      </c>
      <c r="DH118" s="25">
        <v>-6.8524468669384001E-6</v>
      </c>
      <c r="DI118" s="25">
        <v>2.5846365241270401E-5</v>
      </c>
      <c r="DJ118" s="25">
        <v>-6.8497236111706001E-6</v>
      </c>
      <c r="DK118" s="25">
        <v>-3.9552846860309E-5</v>
      </c>
      <c r="DL118" s="25">
        <v>-8.0659516127018902E-6</v>
      </c>
      <c r="DM118" s="25">
        <v>1.6281917884737E-5</v>
      </c>
      <c r="DN118" s="24">
        <v>2.1392087230828901E-3</v>
      </c>
      <c r="DO118" s="25">
        <v>-6.67592840837002E-6</v>
      </c>
      <c r="DP118" s="25">
        <v>-5.1020014327701204E-6</v>
      </c>
      <c r="DQ118" s="25">
        <v>-8.2927695125823995E-5</v>
      </c>
      <c r="DR118" s="25">
        <v>2.4685761619111801E-5</v>
      </c>
      <c r="DS118" s="25">
        <v>-9.7877920142039208E-7</v>
      </c>
      <c r="DT118" s="25">
        <v>-1.00908469041652E-5</v>
      </c>
      <c r="DU118" s="24">
        <v>1.2234412955441999E-4</v>
      </c>
      <c r="DV118" s="25">
        <v>2.34411663125216E-6</v>
      </c>
      <c r="DW118" s="27">
        <v>-2.6343524474044102E-5</v>
      </c>
    </row>
    <row r="119" spans="7:127" x14ac:dyDescent="0.25">
      <c r="G119" s="205"/>
      <c r="H119" s="7" t="s">
        <v>212</v>
      </c>
      <c r="I119" s="22" cm="1">
        <f t="array" aca="1" ref="I119" ca="1">INDIRECT("I"&amp;M119)*INDIRECT("I"&amp;N119)</f>
        <v>0</v>
      </c>
      <c r="J119" s="23">
        <v>-0.13782462893806499</v>
      </c>
      <c r="K119" s="12" t="str">
        <f t="shared" si="7"/>
        <v>Can</v>
      </c>
      <c r="L119" s="12" t="str">
        <f t="shared" si="8"/>
        <v>RhA</v>
      </c>
      <c r="M119" s="7">
        <f t="shared" si="9"/>
        <v>54</v>
      </c>
      <c r="N119" s="7">
        <f t="shared" si="10"/>
        <v>75</v>
      </c>
      <c r="P119" s="7" t="str">
        <f t="shared" si="13"/>
        <v>X</v>
      </c>
      <c r="Q119" s="7" t="str">
        <f t="shared" si="12"/>
        <v>X</v>
      </c>
      <c r="R119" s="7" t="str">
        <v>Can_RhA</v>
      </c>
      <c r="S119" s="128" t="s">
        <v>212</v>
      </c>
      <c r="T119" s="25">
        <v>1.0432288935481101E-7</v>
      </c>
      <c r="U119" s="25">
        <v>-4.7764194984635802E-6</v>
      </c>
      <c r="V119" s="25">
        <v>8.3509962894509897E-6</v>
      </c>
      <c r="W119" s="25">
        <v>-4.9744524414119597E-6</v>
      </c>
      <c r="X119" s="25">
        <v>-5.1993864852527603E-6</v>
      </c>
      <c r="Y119" s="25">
        <v>5.8656573228399103E-5</v>
      </c>
      <c r="Z119" s="25">
        <v>-6.0306210388863799E-6</v>
      </c>
      <c r="AA119" s="25">
        <v>-6.0574241561191697E-6</v>
      </c>
      <c r="AB119" s="25">
        <v>2.71207411180599E-6</v>
      </c>
      <c r="AC119" s="25">
        <v>-5.5918668211792699E-6</v>
      </c>
      <c r="AD119" s="25">
        <v>-4.9707815064807102E-6</v>
      </c>
      <c r="AE119" s="25">
        <v>-3.1572634427895901E-6</v>
      </c>
      <c r="AF119" s="25">
        <v>2.5269904222526601E-6</v>
      </c>
      <c r="AG119" s="25">
        <v>3.8199596102766701E-5</v>
      </c>
      <c r="AH119" s="25">
        <v>2.30705128748655E-6</v>
      </c>
      <c r="AI119" s="25">
        <v>-5.8673712326888502E-6</v>
      </c>
      <c r="AJ119" s="25">
        <v>2.11672603612132E-7</v>
      </c>
      <c r="AK119" s="25">
        <v>-1.0061196464182201E-6</v>
      </c>
      <c r="AL119" s="25">
        <v>-7.5373865093035598E-6</v>
      </c>
      <c r="AM119" s="25">
        <v>-9.1029059443586904E-7</v>
      </c>
      <c r="AN119" s="25">
        <v>3.10698814883815E-6</v>
      </c>
      <c r="AO119" s="25">
        <v>4.99277149461597E-7</v>
      </c>
      <c r="AP119" s="25">
        <v>1.471744488077E-5</v>
      </c>
      <c r="AQ119" s="25">
        <v>-9.7987311835252392E-7</v>
      </c>
      <c r="AR119" s="25">
        <v>0</v>
      </c>
      <c r="AS119" s="25">
        <v>3.4601445087826502E-5</v>
      </c>
      <c r="AT119" s="25">
        <v>2.6808905774035201E-5</v>
      </c>
      <c r="AU119" s="25">
        <v>0</v>
      </c>
      <c r="AV119" s="24">
        <v>2.86354656580927E-4</v>
      </c>
      <c r="AW119" s="25">
        <v>0</v>
      </c>
      <c r="AX119" s="25">
        <v>-3.37455117643082E-5</v>
      </c>
      <c r="AY119" s="25">
        <v>-1.02411069991271E-6</v>
      </c>
      <c r="AZ119" s="25">
        <v>4.3237259891803797E-5</v>
      </c>
      <c r="BA119" s="25">
        <v>-1.0839809782943401E-6</v>
      </c>
      <c r="BB119" s="25">
        <v>-9.7871744642544402E-5</v>
      </c>
      <c r="BC119" s="25">
        <v>2.49804356170654E-7</v>
      </c>
      <c r="BD119" s="25">
        <v>4.9612999194835303E-5</v>
      </c>
      <c r="BE119" s="25">
        <v>-8.2397431083865199E-6</v>
      </c>
      <c r="BF119" s="25">
        <v>4.6950017201878298E-6</v>
      </c>
      <c r="BG119" s="25">
        <v>0</v>
      </c>
      <c r="BH119" s="25">
        <v>-1.1487281562487899E-5</v>
      </c>
      <c r="BI119" s="25">
        <v>-6.3501990604017301E-6</v>
      </c>
      <c r="BJ119" s="25">
        <v>6.4093056141289998E-6</v>
      </c>
      <c r="BK119" s="25">
        <v>-7.8615259822770793E-6</v>
      </c>
      <c r="BL119" s="25">
        <v>4.0660285259411804E-6</v>
      </c>
      <c r="BM119" s="25">
        <v>6.9813655557589798E-5</v>
      </c>
      <c r="BN119" s="25">
        <v>3.7420069084270998E-6</v>
      </c>
      <c r="BO119" s="25">
        <v>1.37043987996041E-6</v>
      </c>
      <c r="BP119" s="25">
        <v>1.9345899612601202E-5</v>
      </c>
      <c r="BQ119" s="25">
        <v>0</v>
      </c>
      <c r="BR119" s="25">
        <v>-2.9173642778487802E-5</v>
      </c>
      <c r="BS119" s="25">
        <v>-3.9665983029342098E-5</v>
      </c>
      <c r="BT119" s="25">
        <v>9.0859578536004399E-7</v>
      </c>
      <c r="BU119" s="25">
        <v>0</v>
      </c>
      <c r="BV119" s="25">
        <v>6.2959964072979601E-7</v>
      </c>
      <c r="BW119" s="24">
        <v>-4.8147972990780601E-4</v>
      </c>
      <c r="BX119" s="25">
        <v>3.36525577907538E-6</v>
      </c>
      <c r="BY119" s="25">
        <v>-1.8762074037773201E-5</v>
      </c>
      <c r="BZ119" s="25">
        <v>1.03007148218122E-5</v>
      </c>
      <c r="CA119" s="25">
        <v>0</v>
      </c>
      <c r="CB119" s="25">
        <v>0</v>
      </c>
      <c r="CC119" s="25">
        <v>3.23097161362908E-9</v>
      </c>
      <c r="CD119" s="25">
        <v>-3.6859462156133898E-7</v>
      </c>
      <c r="CE119" s="25">
        <v>-5.6565694179245599E-7</v>
      </c>
      <c r="CF119" s="25">
        <v>4.1353936228154999E-7</v>
      </c>
      <c r="CG119" s="25">
        <v>1.1532821772634199E-7</v>
      </c>
      <c r="CH119" s="25">
        <v>1.85987888166229E-7</v>
      </c>
      <c r="CI119" s="25">
        <v>5.9059370931066502E-8</v>
      </c>
      <c r="CJ119" s="25">
        <v>-1.18581809604448E-7</v>
      </c>
      <c r="CK119" s="25">
        <v>-5.9030180154324496E-7</v>
      </c>
      <c r="CL119" s="25">
        <v>-2.7874422073036599E-7</v>
      </c>
      <c r="CM119" s="25">
        <v>-4.9251400518798099E-7</v>
      </c>
      <c r="CN119" s="25">
        <v>-1.1961025600424501E-7</v>
      </c>
      <c r="CO119" s="25">
        <v>-6.44139975532024E-7</v>
      </c>
      <c r="CP119" s="25">
        <v>-5.1067474788944105E-7</v>
      </c>
      <c r="CQ119" s="25">
        <v>1.6242338705989399E-7</v>
      </c>
      <c r="CR119" s="25">
        <v>3.2214965896015598E-7</v>
      </c>
      <c r="CS119" s="25">
        <v>-4.5379032608522801E-6</v>
      </c>
      <c r="CT119" s="25">
        <v>6.8873802686688798E-7</v>
      </c>
      <c r="CU119" s="25">
        <v>-6.0125961016059801E-6</v>
      </c>
      <c r="CV119" s="25">
        <v>2.1486559438066301E-6</v>
      </c>
      <c r="CW119" s="25">
        <v>-9.9866136102752501E-8</v>
      </c>
      <c r="CX119" s="25">
        <v>2.81350143235307E-6</v>
      </c>
      <c r="CY119" s="25">
        <v>3.0948889600110199E-6</v>
      </c>
      <c r="CZ119" s="25">
        <v>-1.04245900389249E-5</v>
      </c>
      <c r="DA119" s="25">
        <v>-5.3339089924764797E-5</v>
      </c>
      <c r="DB119" s="25">
        <v>-1.3463147912440699E-6</v>
      </c>
      <c r="DC119" s="25">
        <v>1.7004202674553201E-5</v>
      </c>
      <c r="DD119" s="25">
        <v>1.6040964410042601E-5</v>
      </c>
      <c r="DE119" s="25">
        <v>-1.77185459216809E-5</v>
      </c>
      <c r="DF119" s="25">
        <v>5.0398429452501596E-7</v>
      </c>
      <c r="DG119" s="25">
        <v>2.1799336621610201E-6</v>
      </c>
      <c r="DH119" s="25">
        <v>-4.7917593946591097E-6</v>
      </c>
      <c r="DI119" s="25">
        <v>-1.44330111354385E-5</v>
      </c>
      <c r="DJ119" s="25">
        <v>-1.7208784579411201E-6</v>
      </c>
      <c r="DK119" s="25">
        <v>-6.9885850344777901E-7</v>
      </c>
      <c r="DL119" s="25">
        <v>-4.99699101684192E-7</v>
      </c>
      <c r="DM119" s="25">
        <v>-1.3991715221362801E-5</v>
      </c>
      <c r="DN119" s="25">
        <v>-6.6759284083700099E-6</v>
      </c>
      <c r="DO119" s="24">
        <v>1.16690879756426E-3</v>
      </c>
      <c r="DP119" s="25">
        <v>-9.3459617600935804E-6</v>
      </c>
      <c r="DQ119" s="25">
        <v>-3.0474788622869301E-6</v>
      </c>
      <c r="DR119" s="25">
        <v>-2.4261507841237901E-5</v>
      </c>
      <c r="DS119" s="25">
        <v>-2.85161874401748E-5</v>
      </c>
      <c r="DT119" s="25">
        <v>-7.50847933362001E-6</v>
      </c>
      <c r="DU119" s="25">
        <v>2.2392612438817399E-7</v>
      </c>
      <c r="DV119" s="25">
        <v>-1.10236520065397E-5</v>
      </c>
      <c r="DW119" s="27">
        <v>2.01534886021061E-5</v>
      </c>
    </row>
    <row r="120" spans="7:127" x14ac:dyDescent="0.25">
      <c r="G120" s="205"/>
      <c r="H120" s="7" t="s">
        <v>213</v>
      </c>
      <c r="I120" s="22" cm="1">
        <f t="array" aca="1" ref="I120" ca="1">INDIRECT("I"&amp;M120)*INDIRECT("I"&amp;N120)</f>
        <v>0</v>
      </c>
      <c r="J120" s="23">
        <v>-0.127952293464311</v>
      </c>
      <c r="K120" s="12" t="str">
        <f t="shared" si="7"/>
        <v>Bli</v>
      </c>
      <c r="L120" s="12" t="str">
        <f t="shared" si="8"/>
        <v>Can</v>
      </c>
      <c r="M120" s="7">
        <f t="shared" si="9"/>
        <v>52</v>
      </c>
      <c r="N120" s="7">
        <f t="shared" si="10"/>
        <v>54</v>
      </c>
      <c r="P120" s="7" t="str">
        <f t="shared" si="13"/>
        <v>X</v>
      </c>
      <c r="Q120" s="7" t="str">
        <f t="shared" si="12"/>
        <v>X</v>
      </c>
      <c r="R120" s="7" t="str">
        <v>Bli_Can</v>
      </c>
      <c r="S120" s="128" t="s">
        <v>213</v>
      </c>
      <c r="T120" s="25">
        <v>2.1567388865590399E-6</v>
      </c>
      <c r="U120" s="25">
        <v>-8.6451254753721793E-6</v>
      </c>
      <c r="V120" s="25">
        <v>8.8556323770702008E-6</v>
      </c>
      <c r="W120" s="25">
        <v>5.6438683045960102E-6</v>
      </c>
      <c r="X120" s="25">
        <v>2.3014229349279598E-6</v>
      </c>
      <c r="Y120" s="25">
        <v>3.5212819270368398E-5</v>
      </c>
      <c r="Z120" s="25">
        <v>4.13224845630014E-5</v>
      </c>
      <c r="AA120" s="25">
        <v>5.6055782890460397E-7</v>
      </c>
      <c r="AB120" s="25">
        <v>-1.8412570629673499E-6</v>
      </c>
      <c r="AC120" s="25">
        <v>4.9173510552967196E-6</v>
      </c>
      <c r="AD120" s="25">
        <v>-6.8949472359646403E-6</v>
      </c>
      <c r="AE120" s="25">
        <v>1.7799489393504298E-5</v>
      </c>
      <c r="AF120" s="25">
        <v>3.37864970151839E-6</v>
      </c>
      <c r="AG120" s="25">
        <v>4.8782969636136603E-5</v>
      </c>
      <c r="AH120" s="25">
        <v>-3.76329286484327E-6</v>
      </c>
      <c r="AI120" s="25">
        <v>2.88412656753124E-6</v>
      </c>
      <c r="AJ120" s="25">
        <v>-4.4669003631890502E-6</v>
      </c>
      <c r="AK120" s="25">
        <v>-4.4955975335872802E-6</v>
      </c>
      <c r="AL120" s="25">
        <v>-1.38942186863728E-5</v>
      </c>
      <c r="AM120" s="25">
        <v>-2.0509112286700202E-6</v>
      </c>
      <c r="AN120" s="25">
        <v>8.3286443173739793E-6</v>
      </c>
      <c r="AO120" s="25">
        <v>-6.8294415685642902E-6</v>
      </c>
      <c r="AP120" s="25">
        <v>4.7884323681257799E-5</v>
      </c>
      <c r="AQ120" s="25">
        <v>2.3917843613346899E-6</v>
      </c>
      <c r="AR120" s="25">
        <v>0</v>
      </c>
      <c r="AS120" s="25">
        <v>6.9520777466711302E-5</v>
      </c>
      <c r="AT120" s="25">
        <v>6.0380774644256497E-5</v>
      </c>
      <c r="AU120" s="25">
        <v>0</v>
      </c>
      <c r="AV120" s="24">
        <v>-1.6843484913621701E-4</v>
      </c>
      <c r="AW120" s="25">
        <v>0</v>
      </c>
      <c r="AX120" s="25">
        <v>-1.1525365599474399E-5</v>
      </c>
      <c r="AY120" s="25">
        <v>4.6085773761040498E-7</v>
      </c>
      <c r="AZ120" s="24">
        <v>-1.9077088850397801E-3</v>
      </c>
      <c r="BA120" s="25">
        <v>5.19535286137235E-6</v>
      </c>
      <c r="BB120" s="24">
        <v>2.2351279280969201E-4</v>
      </c>
      <c r="BC120" s="25">
        <v>2.9111633021184702E-7</v>
      </c>
      <c r="BD120" s="25">
        <v>-9.7745648260063204E-5</v>
      </c>
      <c r="BE120" s="25">
        <v>1.3121383794485301E-6</v>
      </c>
      <c r="BF120" s="25">
        <v>-3.78348870111782E-6</v>
      </c>
      <c r="BG120" s="25">
        <v>0</v>
      </c>
      <c r="BH120" s="25">
        <v>5.7798034421197896E-6</v>
      </c>
      <c r="BI120" s="25">
        <v>2.5317457148168399E-6</v>
      </c>
      <c r="BJ120" s="25">
        <v>2.6751963908986702E-5</v>
      </c>
      <c r="BK120" s="25">
        <v>2.53062234799553E-5</v>
      </c>
      <c r="BL120" s="25">
        <v>-1.8654531786868001E-6</v>
      </c>
      <c r="BM120" s="25">
        <v>9.76129833253645E-6</v>
      </c>
      <c r="BN120" s="25">
        <v>3.9668861356353004E-6</v>
      </c>
      <c r="BO120" s="25">
        <v>-7.6243594934544803E-6</v>
      </c>
      <c r="BP120" s="25">
        <v>-4.4252802426408803E-5</v>
      </c>
      <c r="BQ120" s="25">
        <v>0</v>
      </c>
      <c r="BR120" s="24">
        <v>-2.5879180396528602E-4</v>
      </c>
      <c r="BS120" s="25">
        <v>6.65438424997112E-7</v>
      </c>
      <c r="BT120" s="25">
        <v>6.9361353248252796E-6</v>
      </c>
      <c r="BU120" s="25">
        <v>0</v>
      </c>
      <c r="BV120" s="25">
        <v>-1.76073225988059E-5</v>
      </c>
      <c r="BW120" s="25">
        <v>2.1776833102806001E-6</v>
      </c>
      <c r="BX120" s="25">
        <v>-2.0477306979836799E-6</v>
      </c>
      <c r="BY120" s="25">
        <v>-4.2391770385019403E-5</v>
      </c>
      <c r="BZ120" s="25">
        <v>1.8239918881791599E-5</v>
      </c>
      <c r="CA120" s="25">
        <v>0</v>
      </c>
      <c r="CB120" s="25">
        <v>0</v>
      </c>
      <c r="CC120" s="25">
        <v>-1.5394875300517999E-8</v>
      </c>
      <c r="CD120" s="25">
        <v>-7.7399472534750495E-7</v>
      </c>
      <c r="CE120" s="25">
        <v>-1.0130456672933399E-7</v>
      </c>
      <c r="CF120" s="25">
        <v>5.7334197420086403E-8</v>
      </c>
      <c r="CG120" s="25">
        <v>-1.04347479311614E-7</v>
      </c>
      <c r="CH120" s="25">
        <v>-2.8502395120934401E-8</v>
      </c>
      <c r="CI120" s="25">
        <v>-5.3871771528208295E-7</v>
      </c>
      <c r="CJ120" s="25">
        <v>-8.4859843860203202E-7</v>
      </c>
      <c r="CK120" s="25">
        <v>-4.3777405178947302E-6</v>
      </c>
      <c r="CL120" s="25">
        <v>-6.7355071266772797E-7</v>
      </c>
      <c r="CM120" s="25">
        <v>-8.2267328926666605E-7</v>
      </c>
      <c r="CN120" s="25">
        <v>-4.3280865780322199E-7</v>
      </c>
      <c r="CO120" s="25">
        <v>1.6566611612278701E-6</v>
      </c>
      <c r="CP120" s="25">
        <v>1.1851629848311501E-5</v>
      </c>
      <c r="CQ120" s="25">
        <v>3.0535792425889299E-6</v>
      </c>
      <c r="CR120" s="25">
        <v>2.5233273517546299E-7</v>
      </c>
      <c r="CS120" s="25">
        <v>2.8008280805973299E-6</v>
      </c>
      <c r="CT120" s="25">
        <v>-3.2732867272801001E-6</v>
      </c>
      <c r="CU120" s="25">
        <v>-9.5065642824846303E-6</v>
      </c>
      <c r="CV120" s="25">
        <v>1.6611471325210201E-6</v>
      </c>
      <c r="CW120" s="25">
        <v>2.8723546536142699E-6</v>
      </c>
      <c r="CX120" s="25">
        <v>2.5145123123304602E-6</v>
      </c>
      <c r="CY120" s="25">
        <v>-7.2881472287138899E-6</v>
      </c>
      <c r="CZ120" s="25">
        <v>-2.8245306469203799E-6</v>
      </c>
      <c r="DA120" s="25">
        <v>-2.2258020573167799E-5</v>
      </c>
      <c r="DB120" s="25">
        <v>-1.64510561843063E-6</v>
      </c>
      <c r="DC120" s="25">
        <v>-2.4982321514863501E-6</v>
      </c>
      <c r="DD120" s="25">
        <v>-7.2864913854476197E-6</v>
      </c>
      <c r="DE120" s="25">
        <v>-2.78758552664798E-5</v>
      </c>
      <c r="DF120" s="25">
        <v>-1.85453507496558E-5</v>
      </c>
      <c r="DG120" s="25">
        <v>-2.0898597291614501E-7</v>
      </c>
      <c r="DH120" s="25">
        <v>-8.9710677804057296E-6</v>
      </c>
      <c r="DI120" s="25">
        <v>1.06340122799628E-5</v>
      </c>
      <c r="DJ120" s="25">
        <v>8.4051846156020297E-6</v>
      </c>
      <c r="DK120" s="25">
        <v>-7.0172108797626205E-7</v>
      </c>
      <c r="DL120" s="25">
        <v>-9.3837404996887904E-6</v>
      </c>
      <c r="DM120" s="25">
        <v>1.62050490434988E-5</v>
      </c>
      <c r="DN120" s="25">
        <v>-5.1020014327665002E-6</v>
      </c>
      <c r="DO120" s="25">
        <v>-9.3459617600932195E-6</v>
      </c>
      <c r="DP120" s="24">
        <v>2.4462362111638799E-3</v>
      </c>
      <c r="DQ120" s="25">
        <v>9.6648029041655108E-6</v>
      </c>
      <c r="DR120" s="25">
        <v>9.3574119198131399E-6</v>
      </c>
      <c r="DS120" s="25">
        <v>-2.0394764333252298E-6</v>
      </c>
      <c r="DT120" s="25">
        <v>-1.50732699285847E-5</v>
      </c>
      <c r="DU120" s="25">
        <v>3.8272482107489403E-5</v>
      </c>
      <c r="DV120" s="25">
        <v>-3.7710809340682597E-5</v>
      </c>
      <c r="DW120" s="27">
        <v>2.6260030945774602E-5</v>
      </c>
    </row>
    <row r="121" spans="7:127" x14ac:dyDescent="0.25">
      <c r="G121" s="205"/>
      <c r="H121" s="7" t="s">
        <v>19</v>
      </c>
      <c r="I121" s="22" cm="1">
        <f t="array" aca="1" ref="I121" ca="1">INDIRECT("I"&amp;M121)*INDIRECT("I"&amp;N121)</f>
        <v>0</v>
      </c>
      <c r="J121" s="23">
        <v>-0.37012799801764201</v>
      </c>
      <c r="K121" s="12" t="str">
        <f t="shared" si="7"/>
        <v>Alc</v>
      </c>
      <c r="L121" s="12" t="str">
        <f t="shared" si="8"/>
        <v>Hyp</v>
      </c>
      <c r="M121" s="7">
        <f t="shared" si="9"/>
        <v>46</v>
      </c>
      <c r="N121" s="7">
        <f t="shared" si="10"/>
        <v>66</v>
      </c>
      <c r="P121" s="7" t="str">
        <f t="shared" si="13"/>
        <v>X</v>
      </c>
      <c r="Q121" s="7" t="str">
        <f t="shared" si="12"/>
        <v>X</v>
      </c>
      <c r="R121" s="7" t="str">
        <v>Alc_Hyp</v>
      </c>
      <c r="S121" s="128" t="s">
        <v>19</v>
      </c>
      <c r="T121" s="25">
        <v>-4.1981972299848697E-6</v>
      </c>
      <c r="U121" s="25">
        <v>3.9195929266159104E-6</v>
      </c>
      <c r="V121" s="25">
        <v>7.2420744291616096E-6</v>
      </c>
      <c r="W121" s="25">
        <v>-1.25344745764897E-5</v>
      </c>
      <c r="X121" s="25">
        <v>5.2150113839708102E-6</v>
      </c>
      <c r="Y121" s="24">
        <v>4.8900946622357395E-4</v>
      </c>
      <c r="Z121" s="24">
        <v>-3.1246543282105899E-4</v>
      </c>
      <c r="AA121" s="25">
        <v>3.11627784482262E-6</v>
      </c>
      <c r="AB121" s="25">
        <v>9.6266020352056492E-7</v>
      </c>
      <c r="AC121" s="25">
        <v>6.3827424424618001E-6</v>
      </c>
      <c r="AD121" s="25">
        <v>1.3771401753114801E-5</v>
      </c>
      <c r="AE121" s="25">
        <v>-3.4644923796348199E-6</v>
      </c>
      <c r="AF121" s="25">
        <v>4.8490825585206198E-6</v>
      </c>
      <c r="AG121" s="25">
        <v>3.3259851485977302E-5</v>
      </c>
      <c r="AH121" s="25">
        <v>1.01250225543659E-5</v>
      </c>
      <c r="AI121" s="25">
        <v>9.1807855906901394E-6</v>
      </c>
      <c r="AJ121" s="25">
        <v>-8.1991332117881992E-6</v>
      </c>
      <c r="AK121" s="25">
        <v>2.0458212805175099E-5</v>
      </c>
      <c r="AL121" s="25">
        <v>-4.8549944077379998E-5</v>
      </c>
      <c r="AM121" s="25">
        <v>7.0415963495411302E-6</v>
      </c>
      <c r="AN121" s="25">
        <v>-1.19214022377687E-5</v>
      </c>
      <c r="AO121" s="25">
        <v>8.3074512419268998E-6</v>
      </c>
      <c r="AP121" s="25">
        <v>2.4960238288982701E-5</v>
      </c>
      <c r="AQ121" s="25">
        <v>-4.5533079430208597E-6</v>
      </c>
      <c r="AR121" s="25">
        <v>0</v>
      </c>
      <c r="AS121" s="24">
        <v>-1.4356247727517101E-4</v>
      </c>
      <c r="AT121" s="24">
        <v>-2.9371633482259702E-3</v>
      </c>
      <c r="AU121" s="25">
        <v>0</v>
      </c>
      <c r="AV121" s="24">
        <v>-7.9400341316036198E-4</v>
      </c>
      <c r="AW121" s="25">
        <v>0</v>
      </c>
      <c r="AX121" s="25">
        <v>4.2031468846589303E-5</v>
      </c>
      <c r="AY121" s="25">
        <v>1.6602335426542901E-6</v>
      </c>
      <c r="AZ121" s="24">
        <v>1.37939924224461E-4</v>
      </c>
      <c r="BA121" s="25">
        <v>1.3635501769571601E-5</v>
      </c>
      <c r="BB121" s="25">
        <v>1.7257958156037399E-5</v>
      </c>
      <c r="BC121" s="25">
        <v>-9.3759954803229493E-6</v>
      </c>
      <c r="BD121" s="25">
        <v>3.4801732122341797E-5</v>
      </c>
      <c r="BE121" s="25">
        <v>4.9070255909476999E-6</v>
      </c>
      <c r="BF121" s="25">
        <v>3.3355573589532301E-6</v>
      </c>
      <c r="BG121" s="25">
        <v>0</v>
      </c>
      <c r="BH121" s="24">
        <v>-1.4813178535664801E-4</v>
      </c>
      <c r="BI121" s="25">
        <v>1.48924291591708E-6</v>
      </c>
      <c r="BJ121" s="25">
        <v>4.5849832330562004E-6</v>
      </c>
      <c r="BK121" s="25">
        <v>-7.1110147170705407E-5</v>
      </c>
      <c r="BL121" s="25">
        <v>1.5650770090157601E-5</v>
      </c>
      <c r="BM121" s="24">
        <v>-3.4231589009444302E-4</v>
      </c>
      <c r="BN121" s="24">
        <v>-4.28299205387944E-4</v>
      </c>
      <c r="BO121" s="25">
        <v>1.79012369275711E-6</v>
      </c>
      <c r="BP121" s="25">
        <v>-7.7626387213971002E-5</v>
      </c>
      <c r="BQ121" s="25">
        <v>0</v>
      </c>
      <c r="BR121" s="24">
        <v>-3.7087308305330699E-4</v>
      </c>
      <c r="BS121" s="24">
        <v>-2.8371570057356301E-4</v>
      </c>
      <c r="BT121" s="25">
        <v>4.1713797960428696E-6</v>
      </c>
      <c r="BU121" s="25">
        <v>0</v>
      </c>
      <c r="BV121" s="25">
        <v>-9.2577874664874699E-5</v>
      </c>
      <c r="BW121" s="25">
        <v>-1.27347416554818E-5</v>
      </c>
      <c r="BX121" s="25">
        <v>6.1323285498158394E-5</v>
      </c>
      <c r="BY121" s="25">
        <v>-5.2971036528819003E-5</v>
      </c>
      <c r="BZ121" s="25">
        <v>6.7062945652913603E-5</v>
      </c>
      <c r="CA121" s="25">
        <v>0</v>
      </c>
      <c r="CB121" s="25">
        <v>0</v>
      </c>
      <c r="CC121" s="25">
        <v>1.6953296707574801E-8</v>
      </c>
      <c r="CD121" s="25">
        <v>2.0545949778158402E-6</v>
      </c>
      <c r="CE121" s="25">
        <v>3.72209169154593E-6</v>
      </c>
      <c r="CF121" s="25">
        <v>3.62482927426091E-6</v>
      </c>
      <c r="CG121" s="25">
        <v>3.2003603957063403E-8</v>
      </c>
      <c r="CH121" s="25">
        <v>3.45418954537798E-7</v>
      </c>
      <c r="CI121" s="25">
        <v>3.8180880132924504E-6</v>
      </c>
      <c r="CJ121" s="25">
        <v>-3.00640073492334E-5</v>
      </c>
      <c r="CK121" s="25">
        <v>-2.93602101632671E-8</v>
      </c>
      <c r="CL121" s="25">
        <v>-4.9433666394583001E-7</v>
      </c>
      <c r="CM121" s="25">
        <v>-3.9773510654939499E-7</v>
      </c>
      <c r="CN121" s="25">
        <v>-2.8458243208332302E-6</v>
      </c>
      <c r="CO121" s="25">
        <v>2.16736621584581E-6</v>
      </c>
      <c r="CP121" s="25">
        <v>-1.75621050213274E-6</v>
      </c>
      <c r="CQ121" s="25">
        <v>4.5862167696957304E-6</v>
      </c>
      <c r="CR121" s="25">
        <v>3.29236644434929E-6</v>
      </c>
      <c r="CS121" s="25">
        <v>1.03226513940724E-5</v>
      </c>
      <c r="CT121" s="25">
        <v>5.1663371150458601E-8</v>
      </c>
      <c r="CU121" s="25">
        <v>-8.1459917690172995E-6</v>
      </c>
      <c r="CV121" s="25">
        <v>1.8237537820747101E-6</v>
      </c>
      <c r="CW121" s="25">
        <v>-2.4427874972422601E-7</v>
      </c>
      <c r="CX121" s="25">
        <v>2.2010871147699801E-6</v>
      </c>
      <c r="CY121" s="24">
        <v>1.2639711626291901E-4</v>
      </c>
      <c r="CZ121" s="25">
        <v>-7.91646101163202E-6</v>
      </c>
      <c r="DA121" s="25">
        <v>-1.51833657853761E-5</v>
      </c>
      <c r="DB121" s="25">
        <v>-4.0000448559763804E-6</v>
      </c>
      <c r="DC121" s="25">
        <v>-2.2786230808774202E-6</v>
      </c>
      <c r="DD121" s="25">
        <v>7.3381102678007299E-5</v>
      </c>
      <c r="DE121" s="25">
        <v>-7.1429081337124898E-6</v>
      </c>
      <c r="DF121" s="25">
        <v>1.7224716381862499E-5</v>
      </c>
      <c r="DG121" s="25">
        <v>-2.0844140580031901E-5</v>
      </c>
      <c r="DH121" s="25">
        <v>2.3172859133956002E-5</v>
      </c>
      <c r="DI121" s="24">
        <v>-1.49021031113779E-4</v>
      </c>
      <c r="DJ121" s="25">
        <v>2.4400229368135099E-7</v>
      </c>
      <c r="DK121" s="24">
        <v>-1.16388321202198E-4</v>
      </c>
      <c r="DL121" s="25">
        <v>1.0543313886795799E-5</v>
      </c>
      <c r="DM121" s="25">
        <v>4.4398451709177398E-5</v>
      </c>
      <c r="DN121" s="25">
        <v>-8.2927695125825703E-5</v>
      </c>
      <c r="DO121" s="25">
        <v>-3.04747886228847E-6</v>
      </c>
      <c r="DP121" s="25">
        <v>9.6648029041659699E-6</v>
      </c>
      <c r="DQ121" s="24">
        <v>5.79479983911378E-3</v>
      </c>
      <c r="DR121" s="24">
        <v>-1.71573380959667E-4</v>
      </c>
      <c r="DS121" s="24">
        <v>-1.0581406180950801E-4</v>
      </c>
      <c r="DT121" s="24">
        <v>-1.8944788694255399E-4</v>
      </c>
      <c r="DU121" s="25">
        <v>-5.8154058166238799E-5</v>
      </c>
      <c r="DV121" s="25">
        <v>2.14058806790119E-5</v>
      </c>
      <c r="DW121" s="27">
        <v>-4.9644781898116899E-5</v>
      </c>
    </row>
    <row r="122" spans="7:127" x14ac:dyDescent="0.25">
      <c r="G122" s="205"/>
      <c r="H122" s="7" t="s">
        <v>214</v>
      </c>
      <c r="I122" s="22" cm="1">
        <f t="array" aca="1" ref="I122" ca="1">INDIRECT("I"&amp;M122)*INDIRECT("I"&amp;N122)</f>
        <v>0</v>
      </c>
      <c r="J122" s="23">
        <v>-0.25067564960637501</v>
      </c>
      <c r="K122" s="12" t="str">
        <f t="shared" si="7"/>
        <v>BMI1</v>
      </c>
      <c r="L122" s="12" t="str">
        <f t="shared" si="8"/>
        <v>Hyp</v>
      </c>
      <c r="M122" s="7">
        <f t="shared" si="9"/>
        <v>25</v>
      </c>
      <c r="N122" s="7">
        <f t="shared" si="10"/>
        <v>66</v>
      </c>
      <c r="P122" s="7" t="str">
        <f t="shared" si="13"/>
        <v>X</v>
      </c>
      <c r="Q122" s="7" t="str">
        <f t="shared" si="12"/>
        <v>X</v>
      </c>
      <c r="R122" s="7" t="str">
        <v>BMI1_Hyp</v>
      </c>
      <c r="S122" s="128" t="s">
        <v>214</v>
      </c>
      <c r="T122" s="25">
        <v>1.0732331776603E-6</v>
      </c>
      <c r="U122" s="25">
        <v>7.4620801218060097E-7</v>
      </c>
      <c r="V122" s="25">
        <v>-1.65576983835852E-6</v>
      </c>
      <c r="W122" s="25">
        <v>1.5439694359948702E-5</v>
      </c>
      <c r="X122" s="25">
        <v>-1.32667509220466E-5</v>
      </c>
      <c r="Y122" s="24">
        <v>-2.6128568411189399E-3</v>
      </c>
      <c r="Z122" s="25">
        <v>-3.0835332035324201E-5</v>
      </c>
      <c r="AA122" s="25">
        <v>8.5810728619626703E-6</v>
      </c>
      <c r="AB122" s="25">
        <v>2.76889573207288E-6</v>
      </c>
      <c r="AC122" s="25">
        <v>5.67378067598215E-6</v>
      </c>
      <c r="AD122" s="25">
        <v>-1.19615709726136E-5</v>
      </c>
      <c r="AE122" s="25">
        <v>-1.44531686145499E-5</v>
      </c>
      <c r="AF122" s="25">
        <v>1.3243355426405499E-5</v>
      </c>
      <c r="AG122" s="25">
        <v>7.4268125117918197E-5</v>
      </c>
      <c r="AH122" s="25">
        <v>3.5830168949829901E-6</v>
      </c>
      <c r="AI122" s="25">
        <v>7.6484157072673005E-6</v>
      </c>
      <c r="AJ122" s="25">
        <v>1.7902799156093401E-5</v>
      </c>
      <c r="AK122" s="25">
        <v>-3.5730982658106299E-5</v>
      </c>
      <c r="AL122" s="25">
        <v>1.9868233411359698E-5</v>
      </c>
      <c r="AM122" s="25">
        <v>1.4275383968430399E-5</v>
      </c>
      <c r="AN122" s="25">
        <v>1.02553351485484E-5</v>
      </c>
      <c r="AO122" s="25">
        <v>-3.3121443069126399E-6</v>
      </c>
      <c r="AP122" s="25">
        <v>-4.4789679125516403E-5</v>
      </c>
      <c r="AQ122" s="25">
        <v>2.03178384918204E-6</v>
      </c>
      <c r="AR122" s="25">
        <v>0</v>
      </c>
      <c r="AS122" s="24">
        <v>1.7430784488888001E-4</v>
      </c>
      <c r="AT122" s="24">
        <v>1.7797856506934E-4</v>
      </c>
      <c r="AU122" s="25">
        <v>0</v>
      </c>
      <c r="AV122" s="25">
        <v>8.0660077567969399E-5</v>
      </c>
      <c r="AW122" s="25">
        <v>0</v>
      </c>
      <c r="AX122" s="25">
        <v>8.5590506676616203E-5</v>
      </c>
      <c r="AY122" s="25">
        <v>6.6816066443561304E-6</v>
      </c>
      <c r="AZ122" s="24">
        <v>2.0013605640335799E-4</v>
      </c>
      <c r="BA122" s="25">
        <v>1.9628440591823102E-6</v>
      </c>
      <c r="BB122" s="25">
        <v>5.0711872559985097E-5</v>
      </c>
      <c r="BC122" s="25">
        <v>6.3266688858095496E-6</v>
      </c>
      <c r="BD122" s="24">
        <v>-1.6585441705352599E-4</v>
      </c>
      <c r="BE122" s="25">
        <v>2.6082543674908101E-5</v>
      </c>
      <c r="BF122" s="25">
        <v>1.21895985106798E-5</v>
      </c>
      <c r="BG122" s="25">
        <v>0</v>
      </c>
      <c r="BH122" s="25">
        <v>1.09381624948859E-5</v>
      </c>
      <c r="BI122" s="25">
        <v>-5.7930728758989904E-6</v>
      </c>
      <c r="BJ122" s="25">
        <v>-3.33273090303623E-6</v>
      </c>
      <c r="BK122" s="25">
        <v>-3.2311625229836901E-5</v>
      </c>
      <c r="BL122" s="25">
        <v>2.4835409496179502E-6</v>
      </c>
      <c r="BM122" s="25">
        <v>-2.0602576947881401E-5</v>
      </c>
      <c r="BN122" s="24">
        <v>-3.0769220975112498E-4</v>
      </c>
      <c r="BO122" s="25">
        <v>9.3952190494557006E-6</v>
      </c>
      <c r="BP122" s="24">
        <v>-1.43279254418958E-4</v>
      </c>
      <c r="BQ122" s="25">
        <v>0</v>
      </c>
      <c r="BR122" s="25">
        <v>-6.5999250079055706E-5</v>
      </c>
      <c r="BS122" s="25">
        <v>-7.4148626730503997E-5</v>
      </c>
      <c r="BT122" s="25">
        <v>-1.6426639312848399E-6</v>
      </c>
      <c r="BU122" s="25">
        <v>0</v>
      </c>
      <c r="BV122" s="25">
        <v>-2.3164055457150601E-5</v>
      </c>
      <c r="BW122" s="25">
        <v>1.68966486451559E-5</v>
      </c>
      <c r="BX122" s="25">
        <v>-2.1966248222482199E-6</v>
      </c>
      <c r="BY122" s="25">
        <v>-1.3504429999718E-5</v>
      </c>
      <c r="BZ122" s="25">
        <v>-2.7792870654217299E-5</v>
      </c>
      <c r="CA122" s="25">
        <v>0</v>
      </c>
      <c r="CB122" s="25">
        <v>0</v>
      </c>
      <c r="CC122" s="25">
        <v>2.3163382101307599E-8</v>
      </c>
      <c r="CD122" s="25">
        <v>-2.2151993203521299E-6</v>
      </c>
      <c r="CE122" s="25">
        <v>-6.1730486562074097E-7</v>
      </c>
      <c r="CF122" s="25">
        <v>7.9905486200113402E-7</v>
      </c>
      <c r="CG122" s="25">
        <v>-2.1229734310996601E-7</v>
      </c>
      <c r="CH122" s="25">
        <v>1.7163256130919201E-6</v>
      </c>
      <c r="CI122" s="25">
        <v>2.5667845434990401E-7</v>
      </c>
      <c r="CJ122" s="25">
        <v>-1.37730316912314E-7</v>
      </c>
      <c r="CK122" s="25">
        <v>-4.31506890961364E-7</v>
      </c>
      <c r="CL122" s="25">
        <v>8.6463765318663604E-7</v>
      </c>
      <c r="CM122" s="25">
        <v>-9.801319539813041E-7</v>
      </c>
      <c r="CN122" s="25">
        <v>-1.8534563628484399E-5</v>
      </c>
      <c r="CO122" s="25">
        <v>4.5873924452446501E-7</v>
      </c>
      <c r="CP122" s="25">
        <v>-2.8222543843830501E-6</v>
      </c>
      <c r="CQ122" s="25">
        <v>1.23234141368241E-6</v>
      </c>
      <c r="CR122" s="25">
        <v>-3.42470368085902E-6</v>
      </c>
      <c r="CS122" s="25">
        <v>-1.3148414906091201E-6</v>
      </c>
      <c r="CT122" s="25">
        <v>-1.35259180835408E-6</v>
      </c>
      <c r="CU122" s="25">
        <v>7.0107109884495002E-6</v>
      </c>
      <c r="CV122" s="25">
        <v>3.07858685985E-7</v>
      </c>
      <c r="CW122" s="25">
        <v>1.55131097948041E-6</v>
      </c>
      <c r="CX122" s="25">
        <v>-1.3512277582834201E-5</v>
      </c>
      <c r="CY122" s="24">
        <v>-1.5524962759391501E-4</v>
      </c>
      <c r="CZ122" s="25">
        <v>1.8423155541147101E-6</v>
      </c>
      <c r="DA122" s="25">
        <v>1.9342705627663598E-6</v>
      </c>
      <c r="DB122" s="25">
        <v>-1.7792437706707499E-7</v>
      </c>
      <c r="DC122" s="25">
        <v>-6.9184447087414898E-6</v>
      </c>
      <c r="DD122" s="25">
        <v>9.0522591528293204E-6</v>
      </c>
      <c r="DE122" s="25">
        <v>-1.5000532788613001E-5</v>
      </c>
      <c r="DF122" s="25">
        <v>3.5186076808941699E-5</v>
      </c>
      <c r="DG122" s="25">
        <v>-1.13394095588781E-5</v>
      </c>
      <c r="DH122" s="25">
        <v>6.2806925818648099E-5</v>
      </c>
      <c r="DI122" s="25">
        <v>-1.44315468748194E-5</v>
      </c>
      <c r="DJ122" s="25">
        <v>9.1387887145772402E-6</v>
      </c>
      <c r="DK122" s="24">
        <v>1.5380385864929299E-4</v>
      </c>
      <c r="DL122" s="25">
        <v>-6.9265357081296503E-6</v>
      </c>
      <c r="DM122" s="25">
        <v>3.7592353707344998E-5</v>
      </c>
      <c r="DN122" s="25">
        <v>2.46857616191095E-5</v>
      </c>
      <c r="DO122" s="25">
        <v>-2.4261507841237999E-5</v>
      </c>
      <c r="DP122" s="25">
        <v>9.3574119198122505E-6</v>
      </c>
      <c r="DQ122" s="24">
        <v>-1.7157338095967199E-4</v>
      </c>
      <c r="DR122" s="24">
        <v>5.4064391064280598E-3</v>
      </c>
      <c r="DS122" s="24">
        <v>-2.2745148734729201E-4</v>
      </c>
      <c r="DT122" s="25">
        <v>-3.7090941344751103E-5</v>
      </c>
      <c r="DU122" s="24">
        <v>-4.7691402375186597E-4</v>
      </c>
      <c r="DV122" s="25">
        <v>1.7745939116287099E-5</v>
      </c>
      <c r="DW122" s="27">
        <v>-8.2324900110867602E-5</v>
      </c>
    </row>
    <row r="123" spans="7:127" x14ac:dyDescent="0.25">
      <c r="G123" s="205"/>
      <c r="H123" s="7" t="s">
        <v>215</v>
      </c>
      <c r="I123" s="22" cm="1">
        <f t="array" aca="1" ref="I123" ca="1">INDIRECT("I"&amp;M123)*INDIRECT("I"&amp;N123)</f>
        <v>0</v>
      </c>
      <c r="J123" s="23">
        <v>0.29826493709718099</v>
      </c>
      <c r="K123" s="12" t="str">
        <f t="shared" si="7"/>
        <v>BMI1</v>
      </c>
      <c r="L123" s="12" t="str">
        <f t="shared" si="8"/>
        <v>HbA1C1</v>
      </c>
      <c r="M123" s="7">
        <f t="shared" si="9"/>
        <v>25</v>
      </c>
      <c r="N123" s="7">
        <f t="shared" si="10"/>
        <v>39</v>
      </c>
      <c r="P123" s="7" t="str">
        <f t="shared" si="13"/>
        <v>X</v>
      </c>
      <c r="Q123" s="7" t="str">
        <f t="shared" si="12"/>
        <v>X</v>
      </c>
      <c r="R123" s="7" t="str">
        <v>BMI1_HbA1C1</v>
      </c>
      <c r="S123" s="128" t="s">
        <v>215</v>
      </c>
      <c r="T123" s="25">
        <v>1.54069302291678E-6</v>
      </c>
      <c r="U123" s="25">
        <v>4.4891123805502296E-6</v>
      </c>
      <c r="V123" s="25">
        <v>-1.2753822768284501E-5</v>
      </c>
      <c r="W123" s="25">
        <v>2.25807641978044E-5</v>
      </c>
      <c r="X123" s="25">
        <v>1.3754341855780801E-5</v>
      </c>
      <c r="Y123" s="24">
        <v>-3.0805305208368001E-3</v>
      </c>
      <c r="Z123" s="25">
        <v>5.0210852834699103E-5</v>
      </c>
      <c r="AA123" s="25">
        <v>6.4881923503516097E-6</v>
      </c>
      <c r="AB123" s="25">
        <v>-2.0175423162969701E-6</v>
      </c>
      <c r="AC123" s="25">
        <v>-4.1608764546413197E-6</v>
      </c>
      <c r="AD123" s="25">
        <v>-1.29220858523572E-5</v>
      </c>
      <c r="AE123" s="25">
        <v>1.5509519223542701E-5</v>
      </c>
      <c r="AF123" s="25">
        <v>3.7853565427979498E-6</v>
      </c>
      <c r="AG123" s="25">
        <v>5.2929581769348097E-5</v>
      </c>
      <c r="AH123" s="25">
        <v>-2.1103635194892001E-6</v>
      </c>
      <c r="AI123" s="25">
        <v>1.87337645130845E-6</v>
      </c>
      <c r="AJ123" s="25">
        <v>-3.1063177945399299E-6</v>
      </c>
      <c r="AK123" s="25">
        <v>-4.2709428805263003E-6</v>
      </c>
      <c r="AL123" s="25">
        <v>-1.0851516656692099E-6</v>
      </c>
      <c r="AM123" s="24">
        <v>-3.74113813910198E-4</v>
      </c>
      <c r="AN123" s="25">
        <v>2.8310490889059201E-5</v>
      </c>
      <c r="AO123" s="25">
        <v>1.26523177559012E-5</v>
      </c>
      <c r="AP123" s="25">
        <v>3.1777852400044799E-5</v>
      </c>
      <c r="AQ123" s="25">
        <v>-8.2401255143694606E-6</v>
      </c>
      <c r="AR123" s="25">
        <v>0</v>
      </c>
      <c r="AS123" s="25">
        <v>-8.6617683995747602E-5</v>
      </c>
      <c r="AT123" s="24">
        <v>-1.04487000904227E-4</v>
      </c>
      <c r="AU123" s="25">
        <v>0</v>
      </c>
      <c r="AV123" s="24">
        <v>-1.1070170355616801E-4</v>
      </c>
      <c r="AW123" s="25">
        <v>0</v>
      </c>
      <c r="AX123" s="25">
        <v>2.5722404325715499E-5</v>
      </c>
      <c r="AY123" s="25">
        <v>-1.14795231819247E-5</v>
      </c>
      <c r="AZ123" s="25">
        <v>-1.3139028274895601E-5</v>
      </c>
      <c r="BA123" s="25">
        <v>-3.4272428646221897E-5</v>
      </c>
      <c r="BB123" s="24">
        <v>1.07911450794757E-4</v>
      </c>
      <c r="BC123" s="25">
        <v>8.3753083174913804E-6</v>
      </c>
      <c r="BD123" s="24">
        <v>2.8991740231147103E-4</v>
      </c>
      <c r="BE123" s="25">
        <v>8.9319840161487205E-5</v>
      </c>
      <c r="BF123" s="25">
        <v>-2.1600038106458201E-5</v>
      </c>
      <c r="BG123" s="25">
        <v>0</v>
      </c>
      <c r="BH123" s="25">
        <v>3.2364341003683601E-5</v>
      </c>
      <c r="BI123" s="25">
        <v>-5.2244479962625399E-6</v>
      </c>
      <c r="BJ123" s="25">
        <v>3.9151841281129197E-5</v>
      </c>
      <c r="BK123" s="25">
        <v>-1.6849310080689699E-5</v>
      </c>
      <c r="BL123" s="25">
        <v>3.3216225284637999E-7</v>
      </c>
      <c r="BM123" s="25">
        <v>9.5065591838220595E-6</v>
      </c>
      <c r="BN123" s="25">
        <v>1.8625500734978399E-5</v>
      </c>
      <c r="BO123" s="25">
        <v>1.67777635109124E-6</v>
      </c>
      <c r="BP123" s="24">
        <v>2.4669775373349103E-4</v>
      </c>
      <c r="BQ123" s="25">
        <v>0</v>
      </c>
      <c r="BR123" s="24">
        <v>2.22543525801608E-4</v>
      </c>
      <c r="BS123" s="25">
        <v>4.7735496377320098E-6</v>
      </c>
      <c r="BT123" s="25">
        <v>2.2966985723106098E-6</v>
      </c>
      <c r="BU123" s="25">
        <v>0</v>
      </c>
      <c r="BV123" s="25">
        <v>-2.9051705288528199E-5</v>
      </c>
      <c r="BW123" s="25">
        <v>7.42907331875675E-6</v>
      </c>
      <c r="BX123" s="25">
        <v>2.11077580092181E-5</v>
      </c>
      <c r="BY123" s="25">
        <v>-1.47351429715285E-5</v>
      </c>
      <c r="BZ123" s="25">
        <v>4.4431178577570498E-6</v>
      </c>
      <c r="CA123" s="25">
        <v>0</v>
      </c>
      <c r="CB123" s="25">
        <v>0</v>
      </c>
      <c r="CC123" s="25">
        <v>5.83693229978801E-8</v>
      </c>
      <c r="CD123" s="25">
        <v>1.3059587153145799E-6</v>
      </c>
      <c r="CE123" s="25">
        <v>-1.2062657679978499E-6</v>
      </c>
      <c r="CF123" s="25">
        <v>5.3952675255952802E-8</v>
      </c>
      <c r="CG123" s="25">
        <v>-1.3292201273946301E-6</v>
      </c>
      <c r="CH123" s="25">
        <v>-4.6018201691418597E-7</v>
      </c>
      <c r="CI123" s="25">
        <v>-3.5496923889740202E-7</v>
      </c>
      <c r="CJ123" s="25">
        <v>3.6355501054078999E-6</v>
      </c>
      <c r="CK123" s="25">
        <v>-1.2777312492676599E-6</v>
      </c>
      <c r="CL123" s="25">
        <v>-4.66273053066249E-7</v>
      </c>
      <c r="CM123" s="25">
        <v>-7.6653810135468502E-7</v>
      </c>
      <c r="CN123" s="25">
        <v>-3.5040104244075299E-6</v>
      </c>
      <c r="CO123" s="25">
        <v>-2.6245890623776498E-6</v>
      </c>
      <c r="CP123" s="25">
        <v>5.0851984094439203E-7</v>
      </c>
      <c r="CQ123" s="25">
        <v>-3.30752354955237E-6</v>
      </c>
      <c r="CR123" s="25">
        <v>3.4997283903251802E-6</v>
      </c>
      <c r="CS123" s="25">
        <v>1.0403624412713699E-6</v>
      </c>
      <c r="CT123" s="25">
        <v>-6.4011376241177095E-7</v>
      </c>
      <c r="CU123" s="25">
        <v>-1.5990169012386502E-5</v>
      </c>
      <c r="CV123" s="25">
        <v>-1.6970274182955501E-6</v>
      </c>
      <c r="CW123" s="25">
        <v>-7.5916712139570301E-7</v>
      </c>
      <c r="CX123" s="25">
        <v>2.1105066142553899E-5</v>
      </c>
      <c r="CY123" s="25">
        <v>1.9679022067868301E-6</v>
      </c>
      <c r="CZ123" s="25">
        <v>4.1928723531556399E-6</v>
      </c>
      <c r="DA123" s="25">
        <v>1.1884895049486501E-5</v>
      </c>
      <c r="DB123" s="25">
        <v>-6.04347135386701E-7</v>
      </c>
      <c r="DC123" s="25">
        <v>8.5507203812444006E-6</v>
      </c>
      <c r="DD123" s="25">
        <v>2.1301655114057801E-5</v>
      </c>
      <c r="DE123" s="25">
        <v>-1.7583583395159798E-5</v>
      </c>
      <c r="DF123" s="25">
        <v>-2.2257499085023201E-5</v>
      </c>
      <c r="DG123" s="25">
        <v>3.49733353669869E-6</v>
      </c>
      <c r="DH123" s="25">
        <v>-1.07093556430297E-5</v>
      </c>
      <c r="DI123" s="25">
        <v>-5.3136589723676502E-5</v>
      </c>
      <c r="DJ123" s="25">
        <v>-1.7348751692461701E-5</v>
      </c>
      <c r="DK123" s="24">
        <v>-1.6369659468463201E-4</v>
      </c>
      <c r="DL123" s="25">
        <v>-2.1988683429574099E-5</v>
      </c>
      <c r="DM123" s="25">
        <v>8.4383381684386498E-5</v>
      </c>
      <c r="DN123" s="25">
        <v>-9.7877920141887991E-7</v>
      </c>
      <c r="DO123" s="25">
        <v>-2.85161874401754E-5</v>
      </c>
      <c r="DP123" s="25">
        <v>-2.0394764333244802E-6</v>
      </c>
      <c r="DQ123" s="24">
        <v>-1.0581406180951E-4</v>
      </c>
      <c r="DR123" s="24">
        <v>-2.2745148734728201E-4</v>
      </c>
      <c r="DS123" s="24">
        <v>4.5146652748032003E-3</v>
      </c>
      <c r="DT123" s="24">
        <v>1.1883121061277399E-4</v>
      </c>
      <c r="DU123" s="24">
        <v>1.0495844726883799E-4</v>
      </c>
      <c r="DV123" s="25">
        <v>-3.3802301808966503E-5</v>
      </c>
      <c r="DW123" s="27">
        <v>8.0737409891506605E-7</v>
      </c>
    </row>
    <row r="124" spans="7:127" x14ac:dyDescent="0.25">
      <c r="G124" s="205"/>
      <c r="H124" s="7" t="s">
        <v>216</v>
      </c>
      <c r="I124" s="22" cm="1">
        <f t="array" aca="1" ref="I124" ca="1">INDIRECT("I"&amp;M124)*INDIRECT("I"&amp;N124)</f>
        <v>0</v>
      </c>
      <c r="J124" s="23">
        <v>-0.54731926714869095</v>
      </c>
      <c r="K124" s="12" t="str">
        <f t="shared" si="7"/>
        <v>CLD</v>
      </c>
      <c r="L124" s="12" t="str">
        <f t="shared" si="8"/>
        <v>HF</v>
      </c>
      <c r="M124" s="7">
        <f t="shared" si="9"/>
        <v>56</v>
      </c>
      <c r="N124" s="7">
        <f t="shared" si="10"/>
        <v>65</v>
      </c>
      <c r="P124" s="7" t="str">
        <f t="shared" si="13"/>
        <v>X</v>
      </c>
      <c r="Q124" s="7" t="str">
        <f t="shared" si="12"/>
        <v>X</v>
      </c>
      <c r="R124" s="7" t="str">
        <v>CLD_HF</v>
      </c>
      <c r="S124" s="128" t="s">
        <v>216</v>
      </c>
      <c r="T124" s="25">
        <v>-3.3120484968115401E-6</v>
      </c>
      <c r="U124" s="25">
        <v>-5.0195966861524501E-6</v>
      </c>
      <c r="V124" s="25">
        <v>-4.4370573754284498E-7</v>
      </c>
      <c r="W124" s="25">
        <v>1.1156495693818301E-6</v>
      </c>
      <c r="X124" s="25">
        <v>4.3263962087317496E-6</v>
      </c>
      <c r="Y124" s="24">
        <v>-3.4987753035935898E-4</v>
      </c>
      <c r="Z124" s="25">
        <v>6.7109374336301903E-5</v>
      </c>
      <c r="AA124" s="25">
        <v>1.44464823622693E-5</v>
      </c>
      <c r="AB124" s="25">
        <v>1.0684894293382901E-5</v>
      </c>
      <c r="AC124" s="25">
        <v>-1.2199186561009901E-5</v>
      </c>
      <c r="AD124" s="25">
        <v>-8.8248647333601405E-6</v>
      </c>
      <c r="AE124" s="25">
        <v>-7.5329568907427596E-6</v>
      </c>
      <c r="AF124" s="25">
        <v>-1.06075509377082E-5</v>
      </c>
      <c r="AG124" s="25">
        <v>-2.66194023900299E-5</v>
      </c>
      <c r="AH124" s="25">
        <v>5.1682363051397602E-6</v>
      </c>
      <c r="AI124" s="25">
        <v>2.0036334848686301E-5</v>
      </c>
      <c r="AJ124" s="25">
        <v>-7.8644036778354194E-6</v>
      </c>
      <c r="AK124" s="25">
        <v>4.7456471092533802E-6</v>
      </c>
      <c r="AL124" s="25">
        <v>-1.9551430267353301E-5</v>
      </c>
      <c r="AM124" s="25">
        <v>-5.12849602844249E-5</v>
      </c>
      <c r="AN124" s="25">
        <v>-1.9263248006891399E-6</v>
      </c>
      <c r="AO124" s="25">
        <v>5.7968444107988699E-6</v>
      </c>
      <c r="AP124" s="25">
        <v>-5.4922293874809897E-5</v>
      </c>
      <c r="AQ124" s="25">
        <v>-2.1166289206417999E-6</v>
      </c>
      <c r="AR124" s="25">
        <v>0</v>
      </c>
      <c r="AS124" s="24">
        <v>1.34972887664094E-4</v>
      </c>
      <c r="AT124" s="24">
        <v>1.3889834971791301E-4</v>
      </c>
      <c r="AU124" s="25">
        <v>0</v>
      </c>
      <c r="AV124" s="24">
        <v>3.0396845530136199E-4</v>
      </c>
      <c r="AW124" s="25">
        <v>0</v>
      </c>
      <c r="AX124" s="25">
        <v>-9.2520226209644503E-6</v>
      </c>
      <c r="AY124" s="25">
        <v>9.7856472407670504E-6</v>
      </c>
      <c r="AZ124" s="25">
        <v>2.3246396195068798E-5</v>
      </c>
      <c r="BA124" s="25">
        <v>-8.46600032673146E-6</v>
      </c>
      <c r="BB124" s="25">
        <v>-5.2548391275868299E-5</v>
      </c>
      <c r="BC124" s="25">
        <v>1.25863266985784E-5</v>
      </c>
      <c r="BD124" s="24">
        <v>4.3603587424564E-4</v>
      </c>
      <c r="BE124" s="25">
        <v>-8.0738154538961894E-6</v>
      </c>
      <c r="BF124" s="25">
        <v>3.8663167546540998E-5</v>
      </c>
      <c r="BG124" s="25">
        <v>0</v>
      </c>
      <c r="BH124" s="25">
        <v>-4.4249451679191502E-5</v>
      </c>
      <c r="BI124" s="25">
        <v>-5.9774111830813506E-8</v>
      </c>
      <c r="BJ124" s="25">
        <v>-2.07729470631842E-5</v>
      </c>
      <c r="BK124" s="25">
        <v>-2.5326843017538499E-5</v>
      </c>
      <c r="BL124" s="25">
        <v>-7.4816450790788598E-6</v>
      </c>
      <c r="BM124" s="24">
        <v>-1.2766297814384099E-3</v>
      </c>
      <c r="BN124" s="25">
        <v>2.1024662046078801E-5</v>
      </c>
      <c r="BO124" s="25">
        <v>2.2792689176528401E-5</v>
      </c>
      <c r="BP124" s="24">
        <v>-2.2048930510616899E-4</v>
      </c>
      <c r="BQ124" s="25">
        <v>0</v>
      </c>
      <c r="BR124" s="24">
        <v>1.2518092304887899E-4</v>
      </c>
      <c r="BS124" s="25">
        <v>-4.8714164629174999E-5</v>
      </c>
      <c r="BT124" s="25">
        <v>1.10247602771678E-5</v>
      </c>
      <c r="BU124" s="25">
        <v>0</v>
      </c>
      <c r="BV124" s="25">
        <v>2.17509255282077E-5</v>
      </c>
      <c r="BW124" s="25">
        <v>4.8766464589299098E-6</v>
      </c>
      <c r="BX124" s="25">
        <v>8.6779785745974701E-6</v>
      </c>
      <c r="BY124" s="24">
        <v>-3.4937884741709598E-4</v>
      </c>
      <c r="BZ124" s="25">
        <v>5.5866642308877501E-6</v>
      </c>
      <c r="CA124" s="25">
        <v>0</v>
      </c>
      <c r="CB124" s="25">
        <v>0</v>
      </c>
      <c r="CC124" s="25">
        <v>2.9349591882428998E-8</v>
      </c>
      <c r="CD124" s="25">
        <v>-1.57376821517456E-6</v>
      </c>
      <c r="CE124" s="25">
        <v>1.36863254334427E-5</v>
      </c>
      <c r="CF124" s="25">
        <v>5.6321500795256497E-7</v>
      </c>
      <c r="CG124" s="25">
        <v>7.15345337260768E-8</v>
      </c>
      <c r="CH124" s="25">
        <v>4.8126278561376097E-7</v>
      </c>
      <c r="CI124" s="25">
        <v>-7.4731506381434005E-7</v>
      </c>
      <c r="CJ124" s="25">
        <v>4.86025013138296E-7</v>
      </c>
      <c r="CK124" s="25">
        <v>1.0429971251627401E-6</v>
      </c>
      <c r="CL124" s="25">
        <v>7.4669182531877595E-7</v>
      </c>
      <c r="CM124" s="25">
        <v>4.43784969585242E-7</v>
      </c>
      <c r="CN124" s="25">
        <v>3.1424103674877099E-6</v>
      </c>
      <c r="CO124" s="25">
        <v>-1.28616265922145E-5</v>
      </c>
      <c r="CP124" s="25">
        <v>-8.4274427825049906E-8</v>
      </c>
      <c r="CQ124" s="25">
        <v>-1.25063805695896E-6</v>
      </c>
      <c r="CR124" s="25">
        <v>4.0736713566919299E-7</v>
      </c>
      <c r="CS124" s="25">
        <v>-4.4228948465243699E-6</v>
      </c>
      <c r="CT124" s="25">
        <v>-3.35295951451793E-8</v>
      </c>
      <c r="CU124" s="25">
        <v>-2.3422096226156201E-5</v>
      </c>
      <c r="CV124" s="25">
        <v>2.6772229170445399E-6</v>
      </c>
      <c r="CW124" s="25">
        <v>-9.5595316081110892E-6</v>
      </c>
      <c r="CX124" s="25">
        <v>-2.5985521335948101E-5</v>
      </c>
      <c r="CY124" s="25">
        <v>6.7361420760161999E-6</v>
      </c>
      <c r="CZ124" s="25">
        <v>-1.80246021213122E-5</v>
      </c>
      <c r="DA124" s="25">
        <v>-8.3539583260867597E-5</v>
      </c>
      <c r="DB124" s="25">
        <v>5.2857301419537303E-6</v>
      </c>
      <c r="DC124" s="25">
        <v>-1.87816109560017E-5</v>
      </c>
      <c r="DD124" s="25">
        <v>5.8328713699427297E-5</v>
      </c>
      <c r="DE124" s="25">
        <v>3.9852165512465103E-6</v>
      </c>
      <c r="DF124" s="25">
        <v>5.0264789815005498E-6</v>
      </c>
      <c r="DG124" s="25">
        <v>2.5020482785092298E-6</v>
      </c>
      <c r="DH124" s="25">
        <v>-6.3528662741848497E-6</v>
      </c>
      <c r="DI124" s="25">
        <v>-1.36558629778574E-6</v>
      </c>
      <c r="DJ124" s="25">
        <v>9.0195500086186203E-6</v>
      </c>
      <c r="DK124" s="24">
        <v>-3.9143319701707302E-4</v>
      </c>
      <c r="DL124" s="25">
        <v>-3.6509422405767498E-6</v>
      </c>
      <c r="DM124" s="24">
        <v>1.25347254882277E-4</v>
      </c>
      <c r="DN124" s="25">
        <v>-1.00908469041621E-5</v>
      </c>
      <c r="DO124" s="25">
        <v>-7.5084793336193197E-6</v>
      </c>
      <c r="DP124" s="25">
        <v>-1.50732699285846E-5</v>
      </c>
      <c r="DQ124" s="24">
        <v>-1.8944788694256001E-4</v>
      </c>
      <c r="DR124" s="25">
        <v>-3.7090941344749701E-5</v>
      </c>
      <c r="DS124" s="24">
        <v>1.1883121061277399E-4</v>
      </c>
      <c r="DT124" s="24">
        <v>3.0069089780303299E-3</v>
      </c>
      <c r="DU124" s="25">
        <v>5.50412058399825E-5</v>
      </c>
      <c r="DV124" s="25">
        <v>-9.49130118062472E-5</v>
      </c>
      <c r="DW124" s="27">
        <v>-6.3503705634651897E-5</v>
      </c>
    </row>
    <row r="125" spans="7:127" x14ac:dyDescent="0.25">
      <c r="G125" s="205"/>
      <c r="H125" s="7" t="s">
        <v>217</v>
      </c>
      <c r="I125" s="22" cm="1">
        <f t="array" aca="1" ref="I125" ca="1">INDIRECT("I"&amp;M125)*INDIRECT("I"&amp;N125)</f>
        <v>0</v>
      </c>
      <c r="J125" s="23">
        <v>-0.27535571410903398</v>
      </c>
      <c r="K125" s="12" t="str">
        <f t="shared" si="7"/>
        <v>BMI1</v>
      </c>
      <c r="L125" s="12" t="str">
        <f t="shared" si="8"/>
        <v>Str</v>
      </c>
      <c r="M125" s="7">
        <f t="shared" si="9"/>
        <v>25</v>
      </c>
      <c r="N125" s="7">
        <f t="shared" si="10"/>
        <v>78</v>
      </c>
      <c r="P125" s="7" t="str">
        <f t="shared" si="13"/>
        <v>X</v>
      </c>
      <c r="Q125" s="7" t="str">
        <f t="shared" si="12"/>
        <v>X</v>
      </c>
      <c r="R125" s="7" t="str">
        <v>BMI1_Str</v>
      </c>
      <c r="S125" s="128" t="s">
        <v>217</v>
      </c>
      <c r="T125" s="25">
        <v>3.35904369239823E-6</v>
      </c>
      <c r="U125" s="25">
        <v>-6.45158402322694E-6</v>
      </c>
      <c r="V125" s="25">
        <v>5.3648912036978997E-6</v>
      </c>
      <c r="W125" s="25">
        <v>-1.4895208531926001E-5</v>
      </c>
      <c r="X125" s="25">
        <v>-4.4954909405908801E-7</v>
      </c>
      <c r="Y125" s="24">
        <v>1.08250465306718E-3</v>
      </c>
      <c r="Z125" s="25">
        <v>-4.6748407865205501E-6</v>
      </c>
      <c r="AA125" s="25">
        <v>8.8231679552210703E-7</v>
      </c>
      <c r="AB125" s="25">
        <v>-2.9740453212321101E-6</v>
      </c>
      <c r="AC125" s="25">
        <v>3.6823731838628E-6</v>
      </c>
      <c r="AD125" s="25">
        <v>-2.2733562551239801E-5</v>
      </c>
      <c r="AE125" s="25">
        <v>-4.1186381640502798E-5</v>
      </c>
      <c r="AF125" s="25">
        <v>1.89273909924705E-6</v>
      </c>
      <c r="AG125" s="24">
        <v>1.1455761104514099E-4</v>
      </c>
      <c r="AH125" s="25">
        <v>-4.3799695273098799E-7</v>
      </c>
      <c r="AI125" s="25">
        <v>1.2900349694640801E-6</v>
      </c>
      <c r="AJ125" s="25">
        <v>-4.1099120172377097E-6</v>
      </c>
      <c r="AK125" s="25">
        <v>2.3232501278689599E-5</v>
      </c>
      <c r="AL125" s="25">
        <v>-2.62752835615227E-5</v>
      </c>
      <c r="AM125" s="25">
        <v>-5.9498840637538897E-6</v>
      </c>
      <c r="AN125" s="25">
        <v>-6.1349358166773797E-6</v>
      </c>
      <c r="AO125" s="25">
        <v>2.5646647989069201E-6</v>
      </c>
      <c r="AP125" s="25">
        <v>-1.47220158948702E-5</v>
      </c>
      <c r="AQ125" s="25">
        <v>-3.7911280925560001E-7</v>
      </c>
      <c r="AR125" s="25">
        <v>0</v>
      </c>
      <c r="AS125" s="25">
        <v>-1.1147199817277801E-5</v>
      </c>
      <c r="AT125" s="25">
        <v>2.9512121830199301E-5</v>
      </c>
      <c r="AU125" s="25">
        <v>0</v>
      </c>
      <c r="AV125" s="24">
        <v>-1.1050945880765101E-4</v>
      </c>
      <c r="AW125" s="25">
        <v>0</v>
      </c>
      <c r="AX125" s="25">
        <v>-7.6299258346501102E-5</v>
      </c>
      <c r="AY125" s="25">
        <v>-7.14829095406734E-7</v>
      </c>
      <c r="AZ125" s="24">
        <v>-1.03384501065932E-4</v>
      </c>
      <c r="BA125" s="25">
        <v>-2.93922700506401E-5</v>
      </c>
      <c r="BB125" s="25">
        <v>7.7491871300637997E-5</v>
      </c>
      <c r="BC125" s="25">
        <v>-1.83012869702944E-5</v>
      </c>
      <c r="BD125" s="24">
        <v>2.2644766766311301E-4</v>
      </c>
      <c r="BE125" s="25">
        <v>-7.6060774576469805E-5</v>
      </c>
      <c r="BF125" s="25">
        <v>-2.02420990716927E-5</v>
      </c>
      <c r="BG125" s="25">
        <v>0</v>
      </c>
      <c r="BH125" s="25">
        <v>6.57729435141058E-5</v>
      </c>
      <c r="BI125" s="25">
        <v>3.0506327166796302E-6</v>
      </c>
      <c r="BJ125" s="25">
        <v>1.44396586728033E-5</v>
      </c>
      <c r="BK125" s="25">
        <v>-2.41013952358955E-5</v>
      </c>
      <c r="BL125" s="25">
        <v>-5.8944974784770301E-7</v>
      </c>
      <c r="BM125" s="25">
        <v>5.5976027490898601E-6</v>
      </c>
      <c r="BN125" s="25">
        <v>-4.9695607962269498E-8</v>
      </c>
      <c r="BO125" s="25">
        <v>1.04425681591213E-5</v>
      </c>
      <c r="BP125" s="25">
        <v>7.2174337649054906E-5</v>
      </c>
      <c r="BQ125" s="25">
        <v>0</v>
      </c>
      <c r="BR125" s="25">
        <v>6.1162067140319205E-5</v>
      </c>
      <c r="BS125" s="24">
        <v>2.8575712211900402E-4</v>
      </c>
      <c r="BT125" s="25">
        <v>-7.9826073161890792E-6</v>
      </c>
      <c r="BU125" s="25">
        <v>0</v>
      </c>
      <c r="BV125" s="25">
        <v>3.1547884900979499E-6</v>
      </c>
      <c r="BW125" s="25">
        <v>-1.3644539061850799E-5</v>
      </c>
      <c r="BX125" s="25">
        <v>1.19584649116699E-5</v>
      </c>
      <c r="BY125" s="25">
        <v>-5.3532072997754497E-5</v>
      </c>
      <c r="BZ125" s="24">
        <v>-3.85619860613557E-4</v>
      </c>
      <c r="CA125" s="25">
        <v>0</v>
      </c>
      <c r="CB125" s="25">
        <v>0</v>
      </c>
      <c r="CC125" s="25">
        <v>-1.36019315619145E-8</v>
      </c>
      <c r="CD125" s="25">
        <v>1.38504353768167E-7</v>
      </c>
      <c r="CE125" s="25">
        <v>5.65528141140078E-8</v>
      </c>
      <c r="CF125" s="25">
        <v>-3.43683053202084E-6</v>
      </c>
      <c r="CG125" s="25">
        <v>1.0299013856694001E-6</v>
      </c>
      <c r="CH125" s="25">
        <v>-7.5933112842664396E-7</v>
      </c>
      <c r="CI125" s="25">
        <v>-8.5087621941457999E-8</v>
      </c>
      <c r="CJ125" s="25">
        <v>6.3884792437567798E-7</v>
      </c>
      <c r="CK125" s="25">
        <v>-9.7981008110319801E-7</v>
      </c>
      <c r="CL125" s="25">
        <v>1.64088006611485E-7</v>
      </c>
      <c r="CM125" s="25">
        <v>-1.5975611200276001E-6</v>
      </c>
      <c r="CN125" s="25">
        <v>-2.4433215119019899E-5</v>
      </c>
      <c r="CO125" s="25">
        <v>-3.51955869791287E-6</v>
      </c>
      <c r="CP125" s="25">
        <v>1.2571830614850899E-6</v>
      </c>
      <c r="CQ125" s="25">
        <v>-5.5155402901577804E-7</v>
      </c>
      <c r="CR125" s="25">
        <v>1.2510855653906899E-6</v>
      </c>
      <c r="CS125" s="25">
        <v>1.5603457806714301E-6</v>
      </c>
      <c r="CT125" s="25">
        <v>2.09924026940899E-7</v>
      </c>
      <c r="CU125" s="25">
        <v>2.2515363272317399E-6</v>
      </c>
      <c r="CV125" s="25">
        <v>3.0344748199529198E-6</v>
      </c>
      <c r="CW125" s="25">
        <v>6.4953568143075705E-7</v>
      </c>
      <c r="CX125" s="25">
        <v>1.1147039453498901E-5</v>
      </c>
      <c r="CY125" s="25">
        <v>-1.44498651984234E-5</v>
      </c>
      <c r="CZ125" s="25">
        <v>2.1810518191515399E-5</v>
      </c>
      <c r="DA125" s="25">
        <v>-1.26932671991078E-5</v>
      </c>
      <c r="DB125" s="25">
        <v>-4.81477004282812E-6</v>
      </c>
      <c r="DC125" s="25">
        <v>2.9767451105437101E-5</v>
      </c>
      <c r="DD125" s="25">
        <v>1.39268369961824E-5</v>
      </c>
      <c r="DE125" s="25">
        <v>-1.7096266680411298E-5</v>
      </c>
      <c r="DF125" s="24">
        <v>1.173994624746E-4</v>
      </c>
      <c r="DG125" s="25">
        <v>2.92491319295115E-6</v>
      </c>
      <c r="DH125" s="25">
        <v>2.53137583666305E-5</v>
      </c>
      <c r="DI125" s="25">
        <v>-2.4387211496911702E-5</v>
      </c>
      <c r="DJ125" s="25">
        <v>-4.6516191072890699E-6</v>
      </c>
      <c r="DK125" s="25">
        <v>3.6274711930690499E-5</v>
      </c>
      <c r="DL125" s="25">
        <v>1.0338068838905699E-5</v>
      </c>
      <c r="DM125" s="25">
        <v>-3.4532549313010498E-5</v>
      </c>
      <c r="DN125" s="24">
        <v>1.2234412955441999E-4</v>
      </c>
      <c r="DO125" s="25">
        <v>2.2392612438883999E-7</v>
      </c>
      <c r="DP125" s="25">
        <v>3.8272482107488197E-5</v>
      </c>
      <c r="DQ125" s="25">
        <v>-5.8154058166236102E-5</v>
      </c>
      <c r="DR125" s="24">
        <v>-4.7691402375187199E-4</v>
      </c>
      <c r="DS125" s="24">
        <v>1.0495844726883799E-4</v>
      </c>
      <c r="DT125" s="25">
        <v>5.5041205839980901E-5</v>
      </c>
      <c r="DU125" s="24">
        <v>3.62073363726346E-3</v>
      </c>
      <c r="DV125" s="25">
        <v>3.9892401802904103E-5</v>
      </c>
      <c r="DW125" s="27">
        <v>3.50894081471242E-5</v>
      </c>
    </row>
    <row r="126" spans="7:127" x14ac:dyDescent="0.25">
      <c r="G126" s="205"/>
      <c r="H126" s="7" t="s">
        <v>218</v>
      </c>
      <c r="I126" s="22" cm="1">
        <f t="array" aca="1" ref="I126" ca="1">INDIRECT("I"&amp;M126)*INDIRECT("I"&amp;N126)</f>
        <v>0</v>
      </c>
      <c r="J126" s="23">
        <v>-0.21961846727626599</v>
      </c>
      <c r="K126" s="12" t="str">
        <f t="shared" si="7"/>
        <v>Can</v>
      </c>
      <c r="L126" s="12" t="str">
        <f t="shared" si="8"/>
        <v>Hem</v>
      </c>
      <c r="M126" s="7">
        <f t="shared" si="9"/>
        <v>54</v>
      </c>
      <c r="N126" s="7">
        <f t="shared" si="10"/>
        <v>63</v>
      </c>
      <c r="P126" s="7" t="str">
        <f t="shared" si="13"/>
        <v>X</v>
      </c>
      <c r="Q126" s="7" t="str">
        <f t="shared" si="12"/>
        <v>X</v>
      </c>
      <c r="R126" s="7" t="str">
        <v>Can_Hem</v>
      </c>
      <c r="S126" s="128" t="s">
        <v>218</v>
      </c>
      <c r="T126" s="25">
        <v>4.8979957878829302E-7</v>
      </c>
      <c r="U126" s="25">
        <v>-1.1341330186411201E-6</v>
      </c>
      <c r="V126" s="25">
        <v>5.0301410257139602E-6</v>
      </c>
      <c r="W126" s="25">
        <v>1.1744398532295599E-5</v>
      </c>
      <c r="X126" s="25">
        <v>4.1730845696449302E-6</v>
      </c>
      <c r="Y126" s="24">
        <v>1.6492751244553299E-4</v>
      </c>
      <c r="Z126" s="25">
        <v>7.3011645112142196E-5</v>
      </c>
      <c r="AA126" s="25">
        <v>-5.56378008911948E-6</v>
      </c>
      <c r="AB126" s="25">
        <v>8.6923293175280701E-6</v>
      </c>
      <c r="AC126" s="25">
        <v>-2.64489127506404E-6</v>
      </c>
      <c r="AD126" s="25">
        <v>-8.1501128014779496E-6</v>
      </c>
      <c r="AE126" s="25">
        <v>1.6679562518072099E-8</v>
      </c>
      <c r="AF126" s="25">
        <v>-7.2249226913249997E-7</v>
      </c>
      <c r="AG126" s="24">
        <v>1.09999317876959E-4</v>
      </c>
      <c r="AH126" s="25">
        <v>4.6846134638484799E-6</v>
      </c>
      <c r="AI126" s="25">
        <v>-2.9839211075515399E-6</v>
      </c>
      <c r="AJ126" s="25">
        <v>-5.5501779007519802E-8</v>
      </c>
      <c r="AK126" s="25">
        <v>6.8907890902092197E-7</v>
      </c>
      <c r="AL126" s="25">
        <v>1.35685937764674E-5</v>
      </c>
      <c r="AM126" s="25">
        <v>2.4841897103665701E-5</v>
      </c>
      <c r="AN126" s="25">
        <v>9.9636326388789303E-6</v>
      </c>
      <c r="AO126" s="25">
        <v>-6.6952014342790497E-6</v>
      </c>
      <c r="AP126" s="25">
        <v>-5.1429329598091101E-5</v>
      </c>
      <c r="AQ126" s="25">
        <v>3.6239119500478401E-6</v>
      </c>
      <c r="AR126" s="25">
        <v>0</v>
      </c>
      <c r="AS126" s="24">
        <v>1.2693796387535901E-4</v>
      </c>
      <c r="AT126" s="25">
        <v>-1.8333040065921801E-5</v>
      </c>
      <c r="AU126" s="25">
        <v>0</v>
      </c>
      <c r="AV126" s="24">
        <v>3.5118938288311298E-4</v>
      </c>
      <c r="AW126" s="25">
        <v>0</v>
      </c>
      <c r="AX126" s="25">
        <v>3.2848600065058401E-5</v>
      </c>
      <c r="AY126" s="25">
        <v>-3.10558514898363E-6</v>
      </c>
      <c r="AZ126" s="24">
        <v>-1.5261929893940399E-4</v>
      </c>
      <c r="BA126" s="25">
        <v>1.8880470074129601E-5</v>
      </c>
      <c r="BB126" s="24">
        <v>-2.2983720748183899E-4</v>
      </c>
      <c r="BC126" s="25">
        <v>-9.8153563471425101E-6</v>
      </c>
      <c r="BD126" s="25">
        <v>1.22162244638181E-5</v>
      </c>
      <c r="BE126" s="25">
        <v>2.7669081808212499E-5</v>
      </c>
      <c r="BF126" s="25">
        <v>-2.2546721410344001E-7</v>
      </c>
      <c r="BG126" s="25">
        <v>0</v>
      </c>
      <c r="BH126" s="25">
        <v>3.2003582475446001E-5</v>
      </c>
      <c r="BI126" s="25">
        <v>5.4585877329849804E-6</v>
      </c>
      <c r="BJ126" s="25">
        <v>1.30314220819158E-5</v>
      </c>
      <c r="BK126" s="24">
        <v>-8.6765265169346504E-4</v>
      </c>
      <c r="BL126" s="25">
        <v>3.57840809532619E-6</v>
      </c>
      <c r="BM126" s="25">
        <v>7.9384118027455699E-5</v>
      </c>
      <c r="BN126" s="25">
        <v>4.6244474711808196E-6</v>
      </c>
      <c r="BO126" s="25">
        <v>1.09870630440527E-5</v>
      </c>
      <c r="BP126" s="25">
        <v>3.7076805209057202E-5</v>
      </c>
      <c r="BQ126" s="25">
        <v>0</v>
      </c>
      <c r="BR126" s="24">
        <v>1.12963618066299E-4</v>
      </c>
      <c r="BS126" s="24">
        <v>-1.04269982396842E-4</v>
      </c>
      <c r="BT126" s="25">
        <v>-1.26240716709353E-6</v>
      </c>
      <c r="BU126" s="25">
        <v>0</v>
      </c>
      <c r="BV126" s="25">
        <v>8.7908959949360693E-6</v>
      </c>
      <c r="BW126" s="25">
        <v>6.4973403627810001E-6</v>
      </c>
      <c r="BX126" s="25">
        <v>-9.8175787744707404E-6</v>
      </c>
      <c r="BY126" s="25">
        <v>-1.97086715834826E-5</v>
      </c>
      <c r="BZ126" s="25">
        <v>-1.77760299364547E-5</v>
      </c>
      <c r="CA126" s="25">
        <v>0</v>
      </c>
      <c r="CB126" s="25">
        <v>0</v>
      </c>
      <c r="CC126" s="25">
        <v>-1.68491614678054E-8</v>
      </c>
      <c r="CD126" s="25">
        <v>-1.2593826501186301E-6</v>
      </c>
      <c r="CE126" s="25">
        <v>-4.6252880940945898E-7</v>
      </c>
      <c r="CF126" s="25">
        <v>1.35964218030899E-6</v>
      </c>
      <c r="CG126" s="25">
        <v>-2.7137782726603102E-7</v>
      </c>
      <c r="CH126" s="25">
        <v>-2.6778965256207402E-7</v>
      </c>
      <c r="CI126" s="25">
        <v>-9.3083696279902998E-7</v>
      </c>
      <c r="CJ126" s="25">
        <v>4.2378010920272503E-7</v>
      </c>
      <c r="CK126" s="25">
        <v>1.7881803497650599E-6</v>
      </c>
      <c r="CL126" s="25">
        <v>7.1090575049471398E-7</v>
      </c>
      <c r="CM126" s="25">
        <v>-1.5895677029474601E-6</v>
      </c>
      <c r="CN126" s="25">
        <v>-1.9792051102027502E-6</v>
      </c>
      <c r="CO126" s="25">
        <v>-1.71370062637764E-7</v>
      </c>
      <c r="CP126" s="25">
        <v>2.1986628612394499E-6</v>
      </c>
      <c r="CQ126" s="25">
        <v>-2.6561951691154801E-6</v>
      </c>
      <c r="CR126" s="25">
        <v>-2.01159729546372E-6</v>
      </c>
      <c r="CS126" s="25">
        <v>-5.93933562020094E-6</v>
      </c>
      <c r="CT126" s="25">
        <v>-1.8135953208375299E-6</v>
      </c>
      <c r="CU126" s="25">
        <v>-1.9870803946894501E-5</v>
      </c>
      <c r="CV126" s="25">
        <v>-1.9076216429071101E-7</v>
      </c>
      <c r="CW126" s="25">
        <v>1.1551522101391199E-6</v>
      </c>
      <c r="CX126" s="25">
        <v>-7.8534405306458392E-6</v>
      </c>
      <c r="CY126" s="25">
        <v>-8.7801988525248706E-6</v>
      </c>
      <c r="CZ126" s="25">
        <v>2.4105371267925698E-6</v>
      </c>
      <c r="DA126" s="25">
        <v>-7.1178884017360903E-5</v>
      </c>
      <c r="DB126" s="25">
        <v>-1.5553501437886502E-5</v>
      </c>
      <c r="DC126" s="25">
        <v>1.7926218297407E-5</v>
      </c>
      <c r="DD126" s="25">
        <v>5.9520305664802198E-5</v>
      </c>
      <c r="DE126" s="25">
        <v>-6.5554772366078093E-5</v>
      </c>
      <c r="DF126" s="25">
        <v>1.31088383264985E-5</v>
      </c>
      <c r="DG126" s="25">
        <v>-2.3225988295294999E-5</v>
      </c>
      <c r="DH126" s="25">
        <v>-3.3241273488203101E-6</v>
      </c>
      <c r="DI126" s="25">
        <v>3.3918541838680202E-5</v>
      </c>
      <c r="DJ126" s="25">
        <v>-1.34292017310353E-5</v>
      </c>
      <c r="DK126" s="25">
        <v>1.01879275434494E-5</v>
      </c>
      <c r="DL126" s="25">
        <v>-2.3823114238119499E-5</v>
      </c>
      <c r="DM126" s="25">
        <v>1.0701432442017801E-6</v>
      </c>
      <c r="DN126" s="25">
        <v>2.3441166312516899E-6</v>
      </c>
      <c r="DO126" s="25">
        <v>-1.1023652006539401E-5</v>
      </c>
      <c r="DP126" s="25">
        <v>-3.7710809340685301E-5</v>
      </c>
      <c r="DQ126" s="25">
        <v>2.1405880679010501E-5</v>
      </c>
      <c r="DR126" s="25">
        <v>1.7745939116287001E-5</v>
      </c>
      <c r="DS126" s="25">
        <v>-3.3802301808966002E-5</v>
      </c>
      <c r="DT126" s="25">
        <v>-9.4913011806256606E-5</v>
      </c>
      <c r="DU126" s="25">
        <v>3.9892401802902701E-5</v>
      </c>
      <c r="DV126" s="24">
        <v>2.3253718759835501E-3</v>
      </c>
      <c r="DW126" s="27">
        <v>-1.0530311495203799E-5</v>
      </c>
    </row>
    <row r="127" spans="7:127" x14ac:dyDescent="0.25">
      <c r="G127" s="206"/>
      <c r="H127" s="55" t="s">
        <v>219</v>
      </c>
      <c r="I127" s="28" cm="1">
        <f t="array" aca="1" ref="I127" ca="1">INDIRECT("I"&amp;M127)*INDIRECT("I"&amp;N127)</f>
        <v>0</v>
      </c>
      <c r="J127" s="29">
        <v>-0.26330989520584402</v>
      </c>
      <c r="K127" s="20" t="str">
        <f t="shared" si="7"/>
        <v>Ang</v>
      </c>
      <c r="L127" s="20" t="str">
        <f t="shared" si="8"/>
        <v>Ano</v>
      </c>
      <c r="M127" s="19">
        <f t="shared" si="9"/>
        <v>49</v>
      </c>
      <c r="N127" s="19">
        <f t="shared" si="10"/>
        <v>50</v>
      </c>
      <c r="O127" s="19"/>
      <c r="P127" s="19" t="str">
        <f t="shared" si="13"/>
        <v>X</v>
      </c>
      <c r="Q127" s="19" t="str">
        <f t="shared" si="12"/>
        <v>X</v>
      </c>
      <c r="R127" s="57" t="str">
        <v>Ang_Ano</v>
      </c>
      <c r="S127" s="129" t="s">
        <v>219</v>
      </c>
      <c r="T127" s="31">
        <v>1.2604668835368301E-6</v>
      </c>
      <c r="U127" s="31">
        <v>-1.8947239058252899E-5</v>
      </c>
      <c r="V127" s="31">
        <v>-4.1005294833003904E-6</v>
      </c>
      <c r="W127" s="31">
        <v>1.2496073513738899E-5</v>
      </c>
      <c r="X127" s="31">
        <v>-3.8550288716474997E-6</v>
      </c>
      <c r="Y127" s="30">
        <v>4.87574302952621E-4</v>
      </c>
      <c r="Z127" s="30">
        <v>1.3733416715286999E-4</v>
      </c>
      <c r="AA127" s="31">
        <v>-3.5624282902858799E-6</v>
      </c>
      <c r="AB127" s="31">
        <v>-6.4998800560303203E-6</v>
      </c>
      <c r="AC127" s="31">
        <v>1.94543064210354E-8</v>
      </c>
      <c r="AD127" s="31">
        <v>1.2680677271906599E-5</v>
      </c>
      <c r="AE127" s="31">
        <v>6.4157532886983698E-6</v>
      </c>
      <c r="AF127" s="31">
        <v>-8.6843966698981903E-6</v>
      </c>
      <c r="AG127" s="31">
        <v>-7.4822682822655998E-5</v>
      </c>
      <c r="AH127" s="31">
        <v>-3.3419706853114301E-6</v>
      </c>
      <c r="AI127" s="31">
        <v>-7.4702243863083998E-6</v>
      </c>
      <c r="AJ127" s="31">
        <v>5.1388185946494296E-6</v>
      </c>
      <c r="AK127" s="31">
        <v>-9.0270145257625492E-6</v>
      </c>
      <c r="AL127" s="31">
        <v>-7.4203305784253598E-5</v>
      </c>
      <c r="AM127" s="31">
        <v>-1.5631393540842001E-5</v>
      </c>
      <c r="AN127" s="31">
        <v>5.4828763138308796E-6</v>
      </c>
      <c r="AO127" s="31">
        <v>5.0497045260221201E-6</v>
      </c>
      <c r="AP127" s="31">
        <v>-2.2822540166026701E-5</v>
      </c>
      <c r="AQ127" s="31">
        <v>8.6581287369452704E-7</v>
      </c>
      <c r="AR127" s="31">
        <v>0</v>
      </c>
      <c r="AS127" s="31">
        <v>2.4948604827655999E-5</v>
      </c>
      <c r="AT127" s="30">
        <v>2.0976085467178199E-4</v>
      </c>
      <c r="AU127" s="31">
        <v>0</v>
      </c>
      <c r="AV127" s="31">
        <v>-4.5081449619955102E-5</v>
      </c>
      <c r="AW127" s="31">
        <v>0</v>
      </c>
      <c r="AX127" s="30">
        <v>-1.5315419941063699E-3</v>
      </c>
      <c r="AY127" s="31">
        <v>9.00401372046277E-6</v>
      </c>
      <c r="AZ127" s="30">
        <v>1.14045567710849E-4</v>
      </c>
      <c r="BA127" s="31">
        <v>-1.89076143587405E-5</v>
      </c>
      <c r="BB127" s="31">
        <v>2.1723977792487601E-5</v>
      </c>
      <c r="BC127" s="31">
        <v>-9.87453971643985E-5</v>
      </c>
      <c r="BD127" s="30">
        <v>2.8770444886661798E-4</v>
      </c>
      <c r="BE127" s="31">
        <v>-6.0579238738436E-5</v>
      </c>
      <c r="BF127" s="31">
        <v>7.2427039630215699E-6</v>
      </c>
      <c r="BG127" s="31">
        <v>0</v>
      </c>
      <c r="BH127" s="31">
        <v>-2.32240995069581E-5</v>
      </c>
      <c r="BI127" s="31">
        <v>1.0640400566227901E-5</v>
      </c>
      <c r="BJ127" s="31">
        <v>6.7541070750846302E-6</v>
      </c>
      <c r="BK127" s="31">
        <v>7.6008802163775096E-5</v>
      </c>
      <c r="BL127" s="31">
        <v>-1.9982485693606299E-6</v>
      </c>
      <c r="BM127" s="31">
        <v>1.28196192295674E-5</v>
      </c>
      <c r="BN127" s="31">
        <v>2.1724512260107099E-5</v>
      </c>
      <c r="BO127" s="31">
        <v>-1.2119929250306E-6</v>
      </c>
      <c r="BP127" s="31">
        <v>-4.8636740794395498E-5</v>
      </c>
      <c r="BQ127" s="31">
        <v>0</v>
      </c>
      <c r="BR127" s="31">
        <v>-1.91017204245473E-6</v>
      </c>
      <c r="BS127" s="31">
        <v>8.8530834820081398E-5</v>
      </c>
      <c r="BT127" s="31">
        <v>-8.1374969368307796E-6</v>
      </c>
      <c r="BU127" s="31">
        <v>0</v>
      </c>
      <c r="BV127" s="31">
        <v>-1.75630375101189E-5</v>
      </c>
      <c r="BW127" s="31">
        <v>-2.11005462239339E-5</v>
      </c>
      <c r="BX127" s="31">
        <v>-1.05048210438496E-5</v>
      </c>
      <c r="BY127" s="30">
        <v>-1.2884124377044299E-4</v>
      </c>
      <c r="BZ127" s="31">
        <v>1.52090177336282E-5</v>
      </c>
      <c r="CA127" s="31">
        <v>0</v>
      </c>
      <c r="CB127" s="31">
        <v>0</v>
      </c>
      <c r="CC127" s="31">
        <v>6.6052350000883701E-9</v>
      </c>
      <c r="CD127" s="31">
        <v>-5.5666626113861695E-7</v>
      </c>
      <c r="CE127" s="31">
        <v>2.3273308108687101E-7</v>
      </c>
      <c r="CF127" s="31">
        <v>-1.0401246225284299E-6</v>
      </c>
      <c r="CG127" s="31">
        <v>8.8220059976874598E-7</v>
      </c>
      <c r="CH127" s="31">
        <v>4.0298187821293102E-7</v>
      </c>
      <c r="CI127" s="31">
        <v>-1.5737092861950999E-6</v>
      </c>
      <c r="CJ127" s="31">
        <v>-2.24740343569201E-6</v>
      </c>
      <c r="CK127" s="31">
        <v>-1.6784928384940001E-7</v>
      </c>
      <c r="CL127" s="31">
        <v>2.4753670692286597E-7</v>
      </c>
      <c r="CM127" s="31">
        <v>9.9642604079178196E-7</v>
      </c>
      <c r="CN127" s="31">
        <v>-4.7938894371277797E-6</v>
      </c>
      <c r="CO127" s="31">
        <v>-5.6437017054200902E-7</v>
      </c>
      <c r="CP127" s="31">
        <v>-1.6338367791656901E-6</v>
      </c>
      <c r="CQ127" s="31">
        <v>-7.2374112076778701E-7</v>
      </c>
      <c r="CR127" s="31">
        <v>-5.6072030289194003E-7</v>
      </c>
      <c r="CS127" s="31">
        <v>3.4254452207908899E-7</v>
      </c>
      <c r="CT127" s="31">
        <v>-3.0911045086733102E-7</v>
      </c>
      <c r="CU127" s="31">
        <v>2.5538635224076598E-5</v>
      </c>
      <c r="CV127" s="31">
        <v>-3.3232637715916603E-5</v>
      </c>
      <c r="CW127" s="31">
        <v>-1.61322074576521E-6</v>
      </c>
      <c r="CX127" s="31">
        <v>-1.8144694761823099E-5</v>
      </c>
      <c r="CY127" s="31">
        <v>-1.42366136848803E-5</v>
      </c>
      <c r="CZ127" s="31">
        <v>2.5757744509398799E-6</v>
      </c>
      <c r="DA127" s="31">
        <v>-7.1280875525044803E-6</v>
      </c>
      <c r="DB127" s="31">
        <v>-1.7111613741184301E-5</v>
      </c>
      <c r="DC127" s="31">
        <v>-9.2034240707160902E-5</v>
      </c>
      <c r="DD127" s="31">
        <v>-9.8405367859622203E-5</v>
      </c>
      <c r="DE127" s="31">
        <v>2.9830346437393602E-7</v>
      </c>
      <c r="DF127" s="31">
        <v>1.93318960426985E-5</v>
      </c>
      <c r="DG127" s="31">
        <v>-8.3050503757394593E-6</v>
      </c>
      <c r="DH127" s="31">
        <v>1.67344440997002E-5</v>
      </c>
      <c r="DI127" s="31">
        <v>2.2878604191783701E-5</v>
      </c>
      <c r="DJ127" s="31">
        <v>-1.1444497651463599E-5</v>
      </c>
      <c r="DK127" s="30">
        <v>-1.17580174758886E-4</v>
      </c>
      <c r="DL127" s="31">
        <v>8.8261457188347596E-7</v>
      </c>
      <c r="DM127" s="31">
        <v>1.0051801374704799E-5</v>
      </c>
      <c r="DN127" s="31">
        <v>-2.6343524474043099E-5</v>
      </c>
      <c r="DO127" s="31">
        <v>2.0153488602106401E-5</v>
      </c>
      <c r="DP127" s="31">
        <v>2.6260030945775499E-5</v>
      </c>
      <c r="DQ127" s="31">
        <v>-4.9644781898113097E-5</v>
      </c>
      <c r="DR127" s="31">
        <v>-8.2324900110869703E-5</v>
      </c>
      <c r="DS127" s="31">
        <v>8.0737409891530904E-7</v>
      </c>
      <c r="DT127" s="31">
        <v>-6.3503705634650895E-5</v>
      </c>
      <c r="DU127" s="31">
        <v>3.5089408147124702E-5</v>
      </c>
      <c r="DV127" s="31">
        <v>-1.0530311495203699E-5</v>
      </c>
      <c r="DW127" s="32">
        <v>4.0733511713890603E-3</v>
      </c>
    </row>
  </sheetData>
  <sheetProtection sheet="1" objects="1" scenarios="1"/>
  <mergeCells count="10">
    <mergeCell ref="G34:G35"/>
    <mergeCell ref="G36:G38"/>
    <mergeCell ref="G39:G43"/>
    <mergeCell ref="G81:G127"/>
    <mergeCell ref="G44:G80"/>
    <mergeCell ref="B18:E18"/>
    <mergeCell ref="B3:E3"/>
    <mergeCell ref="G21:G24"/>
    <mergeCell ref="G25:G29"/>
    <mergeCell ref="G30:G33"/>
  </mergeCells>
  <hyperlinks>
    <hyperlink ref="A1" location="TableOfContents!A1" display="TableOfContents" xr:uid="{9F0AC82F-830A-43BB-B9B6-9599EBA9B9DE}"/>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7BD3C-F655-4D47-B216-C8C412E6E0CD}">
  <sheetPr>
    <tabColor theme="0" tint="-0.14999847407452621"/>
  </sheetPr>
  <dimension ref="A1:ES149"/>
  <sheetViews>
    <sheetView zoomScale="45" zoomScaleNormal="45" workbookViewId="0">
      <selection activeCell="B80" sqref="B1:B1048576"/>
    </sheetView>
  </sheetViews>
  <sheetFormatPr defaultColWidth="9" defaultRowHeight="15" x14ac:dyDescent="0.25"/>
  <cols>
    <col min="1" max="1" width="9" style="7"/>
    <col min="2" max="2" width="57.140625" style="7" bestFit="1" customWidth="1"/>
    <col min="3" max="4" width="11.5703125" style="7" customWidth="1"/>
    <col min="5" max="5" width="11.7109375" style="7" bestFit="1" customWidth="1"/>
    <col min="6" max="6" width="11.7109375" style="7" customWidth="1"/>
    <col min="7" max="7" width="20.7109375" style="12" bestFit="1" customWidth="1"/>
    <col min="8" max="8" width="24.85546875" style="7" bestFit="1" customWidth="1"/>
    <col min="9" max="9" width="15.7109375" style="7" bestFit="1" customWidth="1"/>
    <col min="10" max="10" width="11.28515625" style="7" customWidth="1"/>
    <col min="11" max="15" width="7.7109375" style="7" customWidth="1"/>
    <col min="16" max="16384" width="9" style="7"/>
  </cols>
  <sheetData>
    <row r="1" spans="1:8" x14ac:dyDescent="0.25">
      <c r="A1" s="11" t="s">
        <v>338</v>
      </c>
      <c r="G1" s="7"/>
      <c r="H1" s="12"/>
    </row>
    <row r="2" spans="1:8" x14ac:dyDescent="0.25">
      <c r="G2" s="7"/>
      <c r="H2" s="12"/>
    </row>
    <row r="3" spans="1:8" ht="15.75" thickBot="1" x14ac:dyDescent="0.3">
      <c r="B3" s="226" t="s">
        <v>295</v>
      </c>
      <c r="C3" s="227"/>
      <c r="D3" s="227"/>
      <c r="E3" s="228"/>
      <c r="G3" s="7"/>
      <c r="H3" s="12"/>
    </row>
    <row r="4" spans="1:8" ht="15.75" x14ac:dyDescent="0.25">
      <c r="B4" s="17" t="s">
        <v>103</v>
      </c>
      <c r="C4" s="2" t="str">
        <f>IF(C39="","",EXP(SUMPRODUCT(I20:I149,J20:J149)))</f>
        <v/>
      </c>
      <c r="E4" s="14"/>
      <c r="G4" s="7"/>
      <c r="H4" s="12"/>
    </row>
    <row r="5" spans="1:8" ht="15.75" x14ac:dyDescent="0.25">
      <c r="B5" s="17" t="s">
        <v>104</v>
      </c>
      <c r="C5" s="2" t="str">
        <f>IF(C39="","",EXP(YEARFRAC(DATE(2010,1,1),C19)*J20)*0.0000208502527895797)</f>
        <v/>
      </c>
      <c r="E5" s="14"/>
      <c r="G5" s="7"/>
      <c r="H5" s="12"/>
    </row>
    <row r="6" spans="1:8" ht="15.75" x14ac:dyDescent="0.25">
      <c r="B6" s="17" t="s">
        <v>105</v>
      </c>
      <c r="C6" s="3" t="str">
        <f>IF(C39="","",C5*C4)</f>
        <v/>
      </c>
      <c r="D6" s="41" t="s">
        <v>271</v>
      </c>
      <c r="E6" s="42" t="s">
        <v>272</v>
      </c>
      <c r="G6" s="7"/>
      <c r="H6" s="12"/>
    </row>
    <row r="7" spans="1:8" ht="15.75" x14ac:dyDescent="0.25">
      <c r="B7" s="17" t="s">
        <v>371</v>
      </c>
      <c r="C7" s="43" t="str">
        <f>IF(C39="","",1-EXP(-$C$6/J20*(EXP(J20)-1)))</f>
        <v/>
      </c>
      <c r="D7" s="3" t="str">
        <f>IF($C$39="","",C7/$C$15)</f>
        <v/>
      </c>
      <c r="E7" s="60" t="str">
        <f>IF($C$39="","",C7*$C$15)</f>
        <v/>
      </c>
      <c r="G7" s="7"/>
      <c r="H7" s="12"/>
    </row>
    <row r="8" spans="1:8" ht="15.75" x14ac:dyDescent="0.25">
      <c r="B8" s="17" t="s">
        <v>373</v>
      </c>
      <c r="C8" s="43" t="str">
        <f>IF(C39="","",1-EXP(-$C$6/J20*(EXP(J20*2)-EXP(J20*1))))</f>
        <v/>
      </c>
      <c r="D8" s="3" t="str">
        <f t="shared" ref="D8:D13" si="0">IF($C$39="","",C8/$C$15)</f>
        <v/>
      </c>
      <c r="E8" s="60" t="str">
        <f t="shared" ref="E8:E13" si="1">IF($C$39="","",C8*$C$15)</f>
        <v/>
      </c>
      <c r="G8" s="7"/>
      <c r="H8" s="12"/>
    </row>
    <row r="9" spans="1:8" ht="15.75" x14ac:dyDescent="0.25">
      <c r="B9" s="17" t="s">
        <v>374</v>
      </c>
      <c r="C9" s="43" t="str">
        <f>IF(C39="","",1-EXP(-$C$6/J20*(EXP(J20*3)-EXP(J20*2))))</f>
        <v/>
      </c>
      <c r="D9" s="3" t="str">
        <f t="shared" si="0"/>
        <v/>
      </c>
      <c r="E9" s="60" t="str">
        <f t="shared" si="1"/>
        <v/>
      </c>
      <c r="G9" s="7"/>
      <c r="H9" s="12"/>
    </row>
    <row r="10" spans="1:8" ht="15.75" x14ac:dyDescent="0.25">
      <c r="B10" s="17" t="s">
        <v>375</v>
      </c>
      <c r="C10" s="43" t="str">
        <f>IF(C39="","",1-EXP(-$C$6/J20*(EXP(J20*4)-EXP(J20*3))))</f>
        <v/>
      </c>
      <c r="D10" s="3" t="str">
        <f t="shared" si="0"/>
        <v/>
      </c>
      <c r="E10" s="60" t="str">
        <f t="shared" si="1"/>
        <v/>
      </c>
      <c r="G10" s="7"/>
      <c r="H10" s="12"/>
    </row>
    <row r="11" spans="1:8" ht="15.75" x14ac:dyDescent="0.25">
      <c r="B11" s="17" t="s">
        <v>376</v>
      </c>
      <c r="C11" s="43" t="str">
        <f>IF(C39="","",1-EXP(-$C$6/J20*(EXP(J20*2)-EXP(J20*0))))</f>
        <v/>
      </c>
      <c r="D11" s="3" t="str">
        <f t="shared" si="0"/>
        <v/>
      </c>
      <c r="E11" s="60" t="str">
        <f t="shared" si="1"/>
        <v/>
      </c>
      <c r="G11" s="7"/>
      <c r="H11" s="12"/>
    </row>
    <row r="12" spans="1:8" ht="15.75" x14ac:dyDescent="0.25">
      <c r="B12" s="17" t="s">
        <v>377</v>
      </c>
      <c r="C12" s="43" t="str">
        <f>IF(C39="","",1-EXP(-$C$6/J20*(EXP(J20*3)-EXP(J20*0))))</f>
        <v/>
      </c>
      <c r="D12" s="3" t="str">
        <f t="shared" si="0"/>
        <v/>
      </c>
      <c r="E12" s="60" t="str">
        <f t="shared" si="1"/>
        <v/>
      </c>
      <c r="G12" s="7"/>
      <c r="H12" s="12"/>
    </row>
    <row r="13" spans="1:8" ht="15.75" x14ac:dyDescent="0.25">
      <c r="B13" s="17" t="s">
        <v>378</v>
      </c>
      <c r="C13" s="43" t="str">
        <f>IF(C39="","",1-EXP(-$C$6/J20*(EXP(J20*4)-EXP(J20*0))))</f>
        <v/>
      </c>
      <c r="D13" s="3" t="str">
        <f t="shared" si="0"/>
        <v/>
      </c>
      <c r="E13" s="60" t="str">
        <f t="shared" si="1"/>
        <v/>
      </c>
      <c r="G13" s="7"/>
      <c r="H13" s="12"/>
    </row>
    <row r="14" spans="1:8" ht="15.75" x14ac:dyDescent="0.25">
      <c r="B14" s="17"/>
      <c r="C14" s="40"/>
      <c r="E14" s="14"/>
      <c r="G14" s="7"/>
      <c r="H14" s="12"/>
    </row>
    <row r="15" spans="1:8" ht="15.75" x14ac:dyDescent="0.25">
      <c r="B15" s="17" t="s">
        <v>270</v>
      </c>
      <c r="C15" s="2" t="str">
        <f>IF(C39="","",EXP(1.96*SQRT(C16)))</f>
        <v/>
      </c>
      <c r="E15" s="14"/>
      <c r="G15" s="7"/>
      <c r="H15" s="12"/>
    </row>
    <row r="16" spans="1:8" ht="15.75" x14ac:dyDescent="0.25">
      <c r="B16" s="18" t="s">
        <v>274</v>
      </c>
      <c r="C16" s="4" t="str" cm="1">
        <f t="array" ref="C16">IF(C39="","",MMULT(MMULT(TRANSPOSE(I20:I149),T20:ES149),I20:I149))</f>
        <v/>
      </c>
      <c r="D16" s="19"/>
      <c r="E16" s="44"/>
      <c r="G16" s="7"/>
      <c r="H16" s="12"/>
    </row>
    <row r="17" spans="2:149" x14ac:dyDescent="0.25">
      <c r="G17" s="7"/>
      <c r="H17" s="12"/>
    </row>
    <row r="18" spans="2:149" x14ac:dyDescent="0.25">
      <c r="B18" s="223" t="s">
        <v>284</v>
      </c>
      <c r="C18" s="224"/>
      <c r="D18" s="224"/>
      <c r="E18" s="225"/>
      <c r="G18" s="7"/>
      <c r="H18" s="12"/>
    </row>
    <row r="19" spans="2:149" ht="15.75" x14ac:dyDescent="0.25">
      <c r="B19" s="16" t="s">
        <v>102</v>
      </c>
      <c r="C19" s="6">
        <f>INDEX(Input_Cases!$B:$C,MATCH('D2T Male Homo'!$B19,Input_Cases!$B:$B,0),2)</f>
        <v>45292</v>
      </c>
      <c r="D19" s="12"/>
      <c r="E19" s="50"/>
      <c r="F19" s="94"/>
      <c r="G19" s="77" t="s">
        <v>287</v>
      </c>
      <c r="H19" s="37" t="s">
        <v>290</v>
      </c>
      <c r="I19" s="37" t="s">
        <v>299</v>
      </c>
      <c r="J19" s="37" t="s">
        <v>291</v>
      </c>
      <c r="K19" s="78"/>
      <c r="L19" s="78"/>
      <c r="M19" s="78"/>
      <c r="N19" s="78"/>
      <c r="O19" s="78"/>
      <c r="P19" s="78" t="s">
        <v>399</v>
      </c>
      <c r="Q19" s="78" t="s">
        <v>399</v>
      </c>
      <c r="R19" s="134" t="s">
        <v>399</v>
      </c>
      <c r="S19" s="127" t="s">
        <v>269</v>
      </c>
      <c r="T19" s="38" t="s">
        <v>0</v>
      </c>
      <c r="U19" s="38" t="s">
        <v>311</v>
      </c>
      <c r="V19" s="38" t="s">
        <v>312</v>
      </c>
      <c r="W19" s="38" t="s">
        <v>314</v>
      </c>
      <c r="X19" s="38" t="s">
        <v>313</v>
      </c>
      <c r="Y19" s="38" t="s">
        <v>6</v>
      </c>
      <c r="Z19" s="38" t="s">
        <v>8</v>
      </c>
      <c r="AA19" s="38" t="s">
        <v>10</v>
      </c>
      <c r="AB19" s="38" t="s">
        <v>12</v>
      </c>
      <c r="AC19" s="38" t="s">
        <v>14</v>
      </c>
      <c r="AD19" s="38" t="s">
        <v>16</v>
      </c>
      <c r="AE19" s="38" t="s">
        <v>18</v>
      </c>
      <c r="AF19" s="38" t="s">
        <v>20</v>
      </c>
      <c r="AG19" s="38" t="s">
        <v>22</v>
      </c>
      <c r="AH19" s="38" t="s">
        <v>24</v>
      </c>
      <c r="AI19" s="38" t="s">
        <v>26</v>
      </c>
      <c r="AJ19" s="38" t="s">
        <v>28</v>
      </c>
      <c r="AK19" s="38" t="s">
        <v>30</v>
      </c>
      <c r="AL19" s="38" t="s">
        <v>32</v>
      </c>
      <c r="AM19" s="38" t="s">
        <v>137</v>
      </c>
      <c r="AN19" s="38" t="s">
        <v>138</v>
      </c>
      <c r="AO19" s="38" t="s">
        <v>139</v>
      </c>
      <c r="AP19" s="38" t="s">
        <v>140</v>
      </c>
      <c r="AQ19" s="38" t="s">
        <v>141</v>
      </c>
      <c r="AR19" s="38"/>
      <c r="AS19" s="38" t="s">
        <v>34</v>
      </c>
      <c r="AT19" s="38" t="s">
        <v>36</v>
      </c>
      <c r="AU19" s="38"/>
      <c r="AV19" s="38" t="s">
        <v>142</v>
      </c>
      <c r="AW19" s="38" t="s">
        <v>106</v>
      </c>
      <c r="AX19" s="38" t="s">
        <v>38</v>
      </c>
      <c r="AY19" s="38"/>
      <c r="AZ19" s="38" t="s">
        <v>40</v>
      </c>
      <c r="BA19" s="38" t="s">
        <v>42</v>
      </c>
      <c r="BB19" s="38" t="s">
        <v>132</v>
      </c>
      <c r="BC19" s="38" t="s">
        <v>45</v>
      </c>
      <c r="BD19" s="38"/>
      <c r="BE19" s="38" t="s">
        <v>49</v>
      </c>
      <c r="BF19" s="38" t="s">
        <v>51</v>
      </c>
      <c r="BG19" s="38" t="s">
        <v>52</v>
      </c>
      <c r="BH19" s="38" t="s">
        <v>76</v>
      </c>
      <c r="BI19" s="38" t="s">
        <v>131</v>
      </c>
      <c r="BJ19" s="38" t="s">
        <v>53</v>
      </c>
      <c r="BK19" s="38" t="s">
        <v>54</v>
      </c>
      <c r="BL19" s="38" t="s">
        <v>55</v>
      </c>
      <c r="BM19" s="38" t="s">
        <v>56</v>
      </c>
      <c r="BN19" s="38"/>
      <c r="BO19" s="38" t="s">
        <v>57</v>
      </c>
      <c r="BP19" s="38" t="s">
        <v>58</v>
      </c>
      <c r="BQ19" s="38" t="s">
        <v>59</v>
      </c>
      <c r="BR19" s="38" t="s">
        <v>73</v>
      </c>
      <c r="BS19" s="38" t="s">
        <v>75</v>
      </c>
      <c r="BT19" s="38" t="s">
        <v>143</v>
      </c>
      <c r="BU19" s="38" t="s">
        <v>60</v>
      </c>
      <c r="BV19" s="38" t="s">
        <v>107</v>
      </c>
      <c r="BW19" s="38" t="s">
        <v>108</v>
      </c>
      <c r="BX19" s="38" t="s">
        <v>144</v>
      </c>
      <c r="BY19" s="38" t="s">
        <v>61</v>
      </c>
      <c r="BZ19" s="38"/>
      <c r="CA19" s="38" t="s">
        <v>63</v>
      </c>
      <c r="CB19" s="38" t="s">
        <v>109</v>
      </c>
      <c r="CC19" s="38" t="s">
        <v>64</v>
      </c>
      <c r="CD19" s="38" t="s">
        <v>168</v>
      </c>
      <c r="CE19" s="38"/>
      <c r="CF19" s="38"/>
      <c r="CG19" s="38"/>
      <c r="CH19" s="38" t="s">
        <v>190</v>
      </c>
      <c r="CI19" s="38" t="s">
        <v>11</v>
      </c>
      <c r="CJ19" s="38" t="s">
        <v>3</v>
      </c>
      <c r="CK19" s="38" t="s">
        <v>13</v>
      </c>
      <c r="CL19" s="38" t="s">
        <v>35</v>
      </c>
      <c r="CM19" s="38" t="s">
        <v>5</v>
      </c>
      <c r="CN19" s="38" t="s">
        <v>114</v>
      </c>
      <c r="CO19" s="38" t="s">
        <v>192</v>
      </c>
      <c r="CP19" s="38" t="s">
        <v>381</v>
      </c>
      <c r="CQ19" s="38" t="s">
        <v>147</v>
      </c>
      <c r="CR19" s="38" t="s">
        <v>224</v>
      </c>
      <c r="CS19" s="38" t="s">
        <v>225</v>
      </c>
      <c r="CT19" s="38" t="s">
        <v>226</v>
      </c>
      <c r="CU19" s="38" t="s">
        <v>227</v>
      </c>
      <c r="CV19" s="38" t="s">
        <v>1</v>
      </c>
      <c r="CW19" s="38" t="s">
        <v>228</v>
      </c>
      <c r="CX19" s="38" t="s">
        <v>194</v>
      </c>
      <c r="CY19" s="38" t="s">
        <v>229</v>
      </c>
      <c r="CZ19" s="38" t="s">
        <v>124</v>
      </c>
      <c r="DA19" s="38" t="s">
        <v>230</v>
      </c>
      <c r="DB19" s="38" t="s">
        <v>199</v>
      </c>
      <c r="DC19" s="38" t="s">
        <v>231</v>
      </c>
      <c r="DD19" s="38" t="s">
        <v>232</v>
      </c>
      <c r="DE19" s="38" t="s">
        <v>233</v>
      </c>
      <c r="DF19" s="38" t="s">
        <v>234</v>
      </c>
      <c r="DG19" s="38" t="s">
        <v>153</v>
      </c>
      <c r="DH19" s="38" t="s">
        <v>235</v>
      </c>
      <c r="DI19" s="38" t="s">
        <v>236</v>
      </c>
      <c r="DJ19" s="38" t="s">
        <v>237</v>
      </c>
      <c r="DK19" s="38" t="s">
        <v>238</v>
      </c>
      <c r="DL19" s="38" t="s">
        <v>120</v>
      </c>
      <c r="DM19" s="38" t="s">
        <v>29</v>
      </c>
      <c r="DN19" s="38" t="s">
        <v>239</v>
      </c>
      <c r="DO19" s="38" t="s">
        <v>240</v>
      </c>
      <c r="DP19" s="38" t="s">
        <v>241</v>
      </c>
      <c r="DQ19" s="38" t="s">
        <v>242</v>
      </c>
      <c r="DR19" s="38" t="s">
        <v>243</v>
      </c>
      <c r="DS19" s="38" t="s">
        <v>177</v>
      </c>
      <c r="DT19" s="38" t="s">
        <v>211</v>
      </c>
      <c r="DU19" s="38" t="s">
        <v>244</v>
      </c>
      <c r="DV19" s="38" t="s">
        <v>245</v>
      </c>
      <c r="DW19" s="38" t="s">
        <v>110</v>
      </c>
      <c r="DX19" s="38" t="s">
        <v>246</v>
      </c>
      <c r="DY19" s="38" t="s">
        <v>218</v>
      </c>
      <c r="DZ19" s="38" t="s">
        <v>247</v>
      </c>
      <c r="EA19" s="38" t="s">
        <v>248</v>
      </c>
      <c r="EB19" s="38" t="s">
        <v>249</v>
      </c>
      <c r="EC19" s="38" t="s">
        <v>250</v>
      </c>
      <c r="ED19" s="38" t="s">
        <v>251</v>
      </c>
      <c r="EE19" s="38" t="s">
        <v>252</v>
      </c>
      <c r="EF19" s="38" t="s">
        <v>253</v>
      </c>
      <c r="EG19" s="38" t="s">
        <v>254</v>
      </c>
      <c r="EH19" s="38" t="s">
        <v>255</v>
      </c>
      <c r="EI19" s="38" t="s">
        <v>216</v>
      </c>
      <c r="EJ19" s="38" t="s">
        <v>256</v>
      </c>
      <c r="EK19" s="38" t="s">
        <v>257</v>
      </c>
      <c r="EL19" s="38" t="s">
        <v>258</v>
      </c>
      <c r="EM19" s="38" t="s">
        <v>259</v>
      </c>
      <c r="EN19" s="38" t="s">
        <v>260</v>
      </c>
      <c r="EO19" s="38" t="s">
        <v>261</v>
      </c>
      <c r="EP19" s="38" t="s">
        <v>262</v>
      </c>
      <c r="EQ19" s="38" t="s">
        <v>263</v>
      </c>
      <c r="ER19" s="38" t="s">
        <v>264</v>
      </c>
      <c r="ES19" s="39" t="s">
        <v>265</v>
      </c>
    </row>
    <row r="20" spans="2:149" x14ac:dyDescent="0.25">
      <c r="B20" s="13" t="s">
        <v>65</v>
      </c>
      <c r="C20" s="6" t="str">
        <f>INDEX(Input_Cases!$B:$C,MATCH('D2T Male Homo'!$B20,Input_Cases!$B:$B,0),2)</f>
        <v>01/01/1997</v>
      </c>
      <c r="D20" s="92"/>
      <c r="E20" s="50"/>
      <c r="G20" s="36" t="s">
        <v>292</v>
      </c>
      <c r="H20" s="7" t="s">
        <v>0</v>
      </c>
      <c r="I20" s="22">
        <f>IF(2009 -YEAR(C20)&gt;50,2009 -YEAR(C20),ROUND((2009 -YEAR(C20))*0.65105+17.4522,3))</f>
        <v>25.265000000000001</v>
      </c>
      <c r="J20" s="23">
        <v>8.93980355013268E-2</v>
      </c>
      <c r="P20" s="7" t="str">
        <f t="shared" ref="P20:P51" si="2">IF(H20=S20,"X","")</f>
        <v>X</v>
      </c>
      <c r="Q20" s="7" t="str">
        <f>IF(R20=S20,"X","")</f>
        <v>X</v>
      </c>
      <c r="R20" s="7" t="str" cm="1">
        <f t="array" ref="R20:R149">TRANSPOSE(T19:ES19)</f>
        <v>age</v>
      </c>
      <c r="S20" s="128" t="s">
        <v>0</v>
      </c>
      <c r="T20" s="25">
        <v>4.2618812425925903E-6</v>
      </c>
      <c r="U20" s="24">
        <v>1.28790347920625E-4</v>
      </c>
      <c r="V20" s="25">
        <v>-1.9636297315001799E-8</v>
      </c>
      <c r="W20" s="25">
        <v>-1.2964644157210099E-7</v>
      </c>
      <c r="X20" s="25">
        <v>3.7458208651613603E-8</v>
      </c>
      <c r="Y20" s="25">
        <v>-2.2027079354699099E-6</v>
      </c>
      <c r="Z20" s="25">
        <v>8.4324705684453202E-5</v>
      </c>
      <c r="AA20" s="25">
        <v>5.17386876302983E-6</v>
      </c>
      <c r="AB20" s="25">
        <v>-2.5032592569104398E-7</v>
      </c>
      <c r="AC20" s="25">
        <v>-6.7180712839462904E-7</v>
      </c>
      <c r="AD20" s="25">
        <v>-7.3766204366970004E-7</v>
      </c>
      <c r="AE20" s="25">
        <v>6.0107337104460406E-8</v>
      </c>
      <c r="AF20" s="25">
        <v>-7.3822481103708796E-7</v>
      </c>
      <c r="AG20" s="25">
        <v>1.4111922035774601E-5</v>
      </c>
      <c r="AH20" s="25">
        <v>1.6488855602371599E-7</v>
      </c>
      <c r="AI20" s="25">
        <v>2.8365254859353999E-5</v>
      </c>
      <c r="AJ20" s="25">
        <v>6.0776084865916503E-8</v>
      </c>
      <c r="AK20" s="25">
        <v>3.9270467029315002E-7</v>
      </c>
      <c r="AL20" s="25">
        <v>-7.3620438240529497E-9</v>
      </c>
      <c r="AM20" s="25">
        <v>-2.9900317666363602E-7</v>
      </c>
      <c r="AN20" s="25">
        <v>5.6950165214108902E-5</v>
      </c>
      <c r="AO20" s="25">
        <v>-7.5664402678523705E-7</v>
      </c>
      <c r="AP20" s="25">
        <v>-1.54606957652875E-6</v>
      </c>
      <c r="AQ20" s="25">
        <v>1.32239936678047E-6</v>
      </c>
      <c r="AR20" s="25">
        <v>0</v>
      </c>
      <c r="AS20" s="25">
        <v>1.5083367923160399E-5</v>
      </c>
      <c r="AT20" s="25">
        <v>1.3408947596343601E-5</v>
      </c>
      <c r="AU20" s="25">
        <v>0</v>
      </c>
      <c r="AV20" s="25">
        <v>-6.4310809996364903E-7</v>
      </c>
      <c r="AW20" s="25">
        <v>1.34362562935766E-5</v>
      </c>
      <c r="AX20" s="25">
        <v>-9.8818873921711206E-8</v>
      </c>
      <c r="AY20" s="25">
        <v>0</v>
      </c>
      <c r="AZ20" s="25">
        <v>1.3676699395899499E-6</v>
      </c>
      <c r="BA20" s="25">
        <v>4.9061256909245696E-6</v>
      </c>
      <c r="BB20" s="25">
        <v>3.6833565124690001E-9</v>
      </c>
      <c r="BC20" s="25">
        <v>4.0328829234219103E-5</v>
      </c>
      <c r="BD20" s="25">
        <v>0</v>
      </c>
      <c r="BE20" s="25">
        <v>4.1512259260868196E-6</v>
      </c>
      <c r="BF20" s="25">
        <v>4.3485345844774598E-6</v>
      </c>
      <c r="BG20" s="25">
        <v>4.0376102074258003E-7</v>
      </c>
      <c r="BH20" s="25">
        <v>4.4694017766412103E-6</v>
      </c>
      <c r="BI20" s="25">
        <v>-4.9535417359240197E-7</v>
      </c>
      <c r="BJ20" s="25">
        <v>4.3601749907750099E-5</v>
      </c>
      <c r="BK20" s="25">
        <v>8.1482755482483403E-7</v>
      </c>
      <c r="BL20" s="25">
        <v>2.3344631408326702E-6</v>
      </c>
      <c r="BM20" s="25">
        <v>-4.2495898920484502E-7</v>
      </c>
      <c r="BN20" s="25">
        <v>0</v>
      </c>
      <c r="BO20" s="25">
        <v>7.46474663143985E-6</v>
      </c>
      <c r="BP20" s="25">
        <v>-3.70865016691066E-6</v>
      </c>
      <c r="BQ20" s="25">
        <v>5.4214180564281605E-7</v>
      </c>
      <c r="BR20" s="25">
        <v>1.39491086373741E-6</v>
      </c>
      <c r="BS20" s="25">
        <v>-1.3681478712877E-6</v>
      </c>
      <c r="BT20" s="25">
        <v>3.9204674358182801E-6</v>
      </c>
      <c r="BU20" s="25">
        <v>-8.7147860152098903E-7</v>
      </c>
      <c r="BV20" s="25">
        <v>2.3429978507684698E-5</v>
      </c>
      <c r="BW20" s="25">
        <v>1.04614350859954E-7</v>
      </c>
      <c r="BX20" s="25">
        <v>-7.6748354939613401E-7</v>
      </c>
      <c r="BY20" s="25">
        <v>1.6816551792997998E-5</v>
      </c>
      <c r="BZ20" s="25">
        <v>0</v>
      </c>
      <c r="CA20" s="25">
        <v>1.55713417957244E-6</v>
      </c>
      <c r="CB20" s="25">
        <v>1.4203239429245499E-5</v>
      </c>
      <c r="CC20" s="25">
        <v>-6.3054230374775202E-6</v>
      </c>
      <c r="CD20" s="25">
        <v>-7.5165983130994504E-7</v>
      </c>
      <c r="CE20" s="25">
        <v>0</v>
      </c>
      <c r="CF20" s="25">
        <v>0</v>
      </c>
      <c r="CG20" s="25">
        <v>0</v>
      </c>
      <c r="CH20" s="25">
        <v>-2.1931457511924601E-8</v>
      </c>
      <c r="CI20" s="25">
        <v>-6.5238361748790603E-8</v>
      </c>
      <c r="CJ20" s="25">
        <v>-1.6360472391277799E-7</v>
      </c>
      <c r="CK20" s="25">
        <v>-2.2491277765792901E-7</v>
      </c>
      <c r="CL20" s="25">
        <v>-6.3076542008890001E-7</v>
      </c>
      <c r="CM20" s="25">
        <v>-1.7606095167444499E-7</v>
      </c>
      <c r="CN20" s="25">
        <v>-1.85533230998148E-7</v>
      </c>
      <c r="CO20" s="25">
        <v>-1.1162128397527699E-6</v>
      </c>
      <c r="CP20" s="25">
        <v>-1.7331968777301301E-6</v>
      </c>
      <c r="CQ20" s="25">
        <v>2.0354292934012599E-8</v>
      </c>
      <c r="CR20" s="25">
        <v>-7.6698958157919396E-7</v>
      </c>
      <c r="CS20" s="25">
        <v>-3.2732833263863398E-7</v>
      </c>
      <c r="CT20" s="25">
        <v>-2.20252774780831E-7</v>
      </c>
      <c r="CU20" s="25">
        <v>-3.8576627378430902E-7</v>
      </c>
      <c r="CV20" s="25">
        <v>-5.5663786600294199E-7</v>
      </c>
      <c r="CW20" s="25">
        <v>-3.0170254777329299E-7</v>
      </c>
      <c r="CX20" s="25">
        <v>-7.6679689619887794E-8</v>
      </c>
      <c r="CY20" s="25">
        <v>2.4610638005025798E-7</v>
      </c>
      <c r="CZ20" s="25">
        <v>-1.97004610366376E-7</v>
      </c>
      <c r="DA20" s="25">
        <v>8.5769734773746804E-8</v>
      </c>
      <c r="DB20" s="25">
        <v>1.51928147945774E-6</v>
      </c>
      <c r="DC20" s="25">
        <v>-3.6714517598513301E-7</v>
      </c>
      <c r="DD20" s="25">
        <v>-1.8235372333360699E-7</v>
      </c>
      <c r="DE20" s="25">
        <v>1.1725807256875901E-6</v>
      </c>
      <c r="DF20" s="25">
        <v>1.5078949330002801E-6</v>
      </c>
      <c r="DG20" s="25">
        <v>-1.1656545176355101E-9</v>
      </c>
      <c r="DH20" s="25">
        <v>1.73530570208287E-6</v>
      </c>
      <c r="DI20" s="25">
        <v>1.9309847456301999E-7</v>
      </c>
      <c r="DJ20" s="25">
        <v>3.1814361365171898E-6</v>
      </c>
      <c r="DK20" s="25">
        <v>3.4011752740997203E-7</v>
      </c>
      <c r="DL20" s="25">
        <v>2.8887709230225599E-7</v>
      </c>
      <c r="DM20" s="25">
        <v>3.3701983121609601E-6</v>
      </c>
      <c r="DN20" s="25">
        <v>-1.7133758965208799E-6</v>
      </c>
      <c r="DO20" s="25">
        <v>4.5036846318586397E-7</v>
      </c>
      <c r="DP20" s="25">
        <v>-8.8950878143253102E-7</v>
      </c>
      <c r="DQ20" s="25">
        <v>-2.40464977193189E-6</v>
      </c>
      <c r="DR20" s="25">
        <v>-3.4541120033821301E-6</v>
      </c>
      <c r="DS20" s="25">
        <v>-1.47681231196753E-7</v>
      </c>
      <c r="DT20" s="25">
        <v>1.1405344057738401E-6</v>
      </c>
      <c r="DU20" s="25">
        <v>5.0132180673709895E-7</v>
      </c>
      <c r="DV20" s="25">
        <v>-1.4598271632397399E-6</v>
      </c>
      <c r="DW20" s="25">
        <v>2.3601604710104E-6</v>
      </c>
      <c r="DX20" s="25">
        <v>9.2972039861534194E-8</v>
      </c>
      <c r="DY20" s="25">
        <v>-8.6147710373235102E-7</v>
      </c>
      <c r="DZ20" s="25">
        <v>-9.7002856367768797E-7</v>
      </c>
      <c r="EA20" s="25">
        <v>-1.34395795392161E-6</v>
      </c>
      <c r="EB20" s="25">
        <v>8.1078454428689904E-7</v>
      </c>
      <c r="EC20" s="25">
        <v>-4.0702638687791998E-7</v>
      </c>
      <c r="ED20" s="25">
        <v>-1.55680363085479E-6</v>
      </c>
      <c r="EE20" s="25">
        <v>6.0624833843759699E-8</v>
      </c>
      <c r="EF20" s="25">
        <v>1.83484833285404E-6</v>
      </c>
      <c r="EG20" s="25">
        <v>-2.0814660155971501E-6</v>
      </c>
      <c r="EH20" s="25">
        <v>-9.8264139081152101E-7</v>
      </c>
      <c r="EI20" s="25">
        <v>-1.50715856220704E-6</v>
      </c>
      <c r="EJ20" s="25">
        <v>1.96074288574382E-6</v>
      </c>
      <c r="EK20" s="25">
        <v>1.2207473164223299E-6</v>
      </c>
      <c r="EL20" s="25">
        <v>-2.8128497814364499E-6</v>
      </c>
      <c r="EM20" s="25">
        <v>-3.0787371303393799E-6</v>
      </c>
      <c r="EN20" s="25">
        <v>6.9820992486403199E-7</v>
      </c>
      <c r="EO20" s="25">
        <v>-2.7013004073089101E-6</v>
      </c>
      <c r="EP20" s="25">
        <v>8.5004606620376398E-7</v>
      </c>
      <c r="EQ20" s="25">
        <v>-9.31179949148075E-7</v>
      </c>
      <c r="ER20" s="25">
        <v>4.9622168396244203E-6</v>
      </c>
      <c r="ES20" s="27">
        <v>-2.9550410374129002E-7</v>
      </c>
    </row>
    <row r="21" spans="2:149" x14ac:dyDescent="0.25">
      <c r="B21" s="13" t="s">
        <v>372</v>
      </c>
      <c r="C21" s="1">
        <f>INDEX(Input_Cases!$B:$C,MATCH('D2T Male Homo'!$B21,Input_Cases!$B:$B,0),2)</f>
        <v>1</v>
      </c>
      <c r="D21" s="12"/>
      <c r="E21" s="50"/>
      <c r="G21" s="204" t="s">
        <v>310</v>
      </c>
      <c r="H21" s="7" t="s">
        <v>311</v>
      </c>
      <c r="I21" s="22">
        <f>IF($C$21&gt;1,1,0)</f>
        <v>0</v>
      </c>
      <c r="J21" s="23">
        <v>0.44807617862437898</v>
      </c>
      <c r="P21" s="7" t="str">
        <f t="shared" si="2"/>
        <v>X</v>
      </c>
      <c r="Q21" s="7" t="str">
        <f t="shared" ref="Q21:Q84" si="3">IF(R21=S21,"X","")</f>
        <v>X</v>
      </c>
      <c r="R21" s="7" t="str">
        <v>IMD2</v>
      </c>
      <c r="S21" s="128" t="s">
        <v>311</v>
      </c>
      <c r="T21" s="24">
        <v>1.28790347920625E-4</v>
      </c>
      <c r="U21" s="24">
        <v>1.23231822383322E-2</v>
      </c>
      <c r="V21" s="24">
        <v>-1.49710362287905E-4</v>
      </c>
      <c r="W21" s="25">
        <v>-2.2335029703572202E-5</v>
      </c>
      <c r="X21" s="25">
        <v>-2.03648899358227E-5</v>
      </c>
      <c r="Y21" s="25">
        <v>1.33533632869551E-5</v>
      </c>
      <c r="Z21" s="24">
        <v>-3.1776385107172702E-4</v>
      </c>
      <c r="AA21" s="25">
        <v>2.6330511897619101E-5</v>
      </c>
      <c r="AB21" s="25">
        <v>-1.06945815341127E-5</v>
      </c>
      <c r="AC21" s="25">
        <v>-6.2249768509254694E-5</v>
      </c>
      <c r="AD21" s="25">
        <v>-2.61618759743297E-6</v>
      </c>
      <c r="AE21" s="25">
        <v>1.11165206351643E-6</v>
      </c>
      <c r="AF21" s="25">
        <v>-8.5311911235496802E-6</v>
      </c>
      <c r="AG21" s="25">
        <v>-9.4515983930629496E-6</v>
      </c>
      <c r="AH21" s="25">
        <v>-1.5473439905905701E-5</v>
      </c>
      <c r="AI21" s="24">
        <v>-8.8254443138243495E-4</v>
      </c>
      <c r="AJ21" s="25">
        <v>6.2218163521784998E-6</v>
      </c>
      <c r="AK21" s="25">
        <v>-1.9912347816263501E-5</v>
      </c>
      <c r="AL21" s="25">
        <v>-4.1243139659972299E-5</v>
      </c>
      <c r="AM21" s="25">
        <v>3.1657500458855298E-5</v>
      </c>
      <c r="AN21" s="25">
        <v>-1.1518916558717501E-5</v>
      </c>
      <c r="AO21" s="25">
        <v>-2.29496710107414E-5</v>
      </c>
      <c r="AP21" s="24">
        <v>-4.0350957798169698E-4</v>
      </c>
      <c r="AQ21" s="25">
        <v>-1.4115668157519501E-6</v>
      </c>
      <c r="AR21" s="25">
        <v>0</v>
      </c>
      <c r="AS21" s="25">
        <v>8.170946749661E-6</v>
      </c>
      <c r="AT21" s="24">
        <v>-3.20762746906512E-4</v>
      </c>
      <c r="AU21" s="25">
        <v>0</v>
      </c>
      <c r="AV21" s="25">
        <v>-1.71438769842257E-6</v>
      </c>
      <c r="AW21" s="24">
        <v>-2.6192668307738399E-4</v>
      </c>
      <c r="AX21" s="25">
        <v>9.1303625854083203E-7</v>
      </c>
      <c r="AY21" s="25">
        <v>0</v>
      </c>
      <c r="AZ21" s="25">
        <v>7.2277786850459203E-6</v>
      </c>
      <c r="BA21" s="24">
        <v>-6.1548315998820801E-4</v>
      </c>
      <c r="BB21" s="25">
        <v>-7.6704250390346006E-6</v>
      </c>
      <c r="BC21" s="24">
        <v>2.65149767878419E-4</v>
      </c>
      <c r="BD21" s="25">
        <v>0</v>
      </c>
      <c r="BE21" s="24">
        <v>1.2462819526935299E-4</v>
      </c>
      <c r="BF21" s="24">
        <v>-3.5147711249887198E-4</v>
      </c>
      <c r="BG21" s="25">
        <v>3.85388740359263E-5</v>
      </c>
      <c r="BH21" s="24">
        <v>-1.0830337554597E-4</v>
      </c>
      <c r="BI21" s="25">
        <v>-3.33961293692189E-6</v>
      </c>
      <c r="BJ21" s="24">
        <v>1.9955339748562999E-4</v>
      </c>
      <c r="BK21" s="25">
        <v>1.10040632689893E-6</v>
      </c>
      <c r="BL21" s="25">
        <v>-2.3747024287693901E-5</v>
      </c>
      <c r="BM21" s="25">
        <v>-8.8179341826720098E-5</v>
      </c>
      <c r="BN21" s="25">
        <v>0</v>
      </c>
      <c r="BO21" s="25">
        <v>-1.4117804691052501E-5</v>
      </c>
      <c r="BP21" s="25">
        <v>-9.3432017534836605E-6</v>
      </c>
      <c r="BQ21" s="25">
        <v>4.72843221156288E-6</v>
      </c>
      <c r="BR21" s="25">
        <v>-8.1186926950950301E-5</v>
      </c>
      <c r="BS21" s="24">
        <v>-1.1689795611936E-4</v>
      </c>
      <c r="BT21" s="25">
        <v>9.0529369041155396E-5</v>
      </c>
      <c r="BU21" s="25">
        <v>-1.70202504799011E-6</v>
      </c>
      <c r="BV21" s="24">
        <v>3.1122136751690599E-4</v>
      </c>
      <c r="BW21" s="25">
        <v>1.58485630786472E-5</v>
      </c>
      <c r="BX21" s="25">
        <v>-6.5012143764907499E-6</v>
      </c>
      <c r="BY21" s="24">
        <v>-2.9322431188477302E-4</v>
      </c>
      <c r="BZ21" s="25">
        <v>0</v>
      </c>
      <c r="CA21" s="25">
        <v>-3.6781141005486603E-5</v>
      </c>
      <c r="CB21" s="24">
        <v>-2.30612484420147E-4</v>
      </c>
      <c r="CC21" s="25">
        <v>-1.32833937536928E-5</v>
      </c>
      <c r="CD21" s="25">
        <v>-5.6654178560261598E-5</v>
      </c>
      <c r="CE21" s="25">
        <v>0</v>
      </c>
      <c r="CF21" s="25">
        <v>0</v>
      </c>
      <c r="CG21" s="25">
        <v>0</v>
      </c>
      <c r="CH21" s="25">
        <v>2.4710318418114101E-8</v>
      </c>
      <c r="CI21" s="25">
        <v>5.0594810897195696E-6</v>
      </c>
      <c r="CJ21" s="25">
        <v>1.51556069187635E-7</v>
      </c>
      <c r="CK21" s="25">
        <v>-2.38490747581527E-7</v>
      </c>
      <c r="CL21" s="25">
        <v>-2.7323249074999501E-6</v>
      </c>
      <c r="CM21" s="25">
        <v>4.4663899252167997E-6</v>
      </c>
      <c r="CN21" s="25">
        <v>3.5653966622153202E-6</v>
      </c>
      <c r="CO21" s="25">
        <v>4.39500172003325E-6</v>
      </c>
      <c r="CP21" s="24">
        <v>-1.6234639577090401E-4</v>
      </c>
      <c r="CQ21" s="25">
        <v>5.6183888140068997E-6</v>
      </c>
      <c r="CR21" s="25">
        <v>3.3358642623163499E-7</v>
      </c>
      <c r="CS21" s="25">
        <v>-4.3022809643472304E-6</v>
      </c>
      <c r="CT21" s="25">
        <v>1.7666184920988899E-6</v>
      </c>
      <c r="CU21" s="25">
        <v>1.22666732454386E-5</v>
      </c>
      <c r="CV21" s="25">
        <v>-3.4587980283842801E-6</v>
      </c>
      <c r="CW21" s="25">
        <v>3.05302173348645E-6</v>
      </c>
      <c r="CX21" s="25">
        <v>8.09140894356212E-6</v>
      </c>
      <c r="CY21" s="25">
        <v>3.36183494029872E-7</v>
      </c>
      <c r="CZ21" s="25">
        <v>1.0494099423542799E-7</v>
      </c>
      <c r="DA21" s="25">
        <v>1.7719311506551899E-7</v>
      </c>
      <c r="DB21" s="25">
        <v>1.44045790411381E-5</v>
      </c>
      <c r="DC21" s="25">
        <v>-1.07783442994159E-5</v>
      </c>
      <c r="DD21" s="25">
        <v>-4.8506736975406401E-7</v>
      </c>
      <c r="DE21" s="25">
        <v>2.5639739059412501E-5</v>
      </c>
      <c r="DF21" s="25">
        <v>1.09758053231247E-5</v>
      </c>
      <c r="DG21" s="25">
        <v>1.16010447005814E-6</v>
      </c>
      <c r="DH21" s="25">
        <v>-7.8616966913605802E-7</v>
      </c>
      <c r="DI21" s="25">
        <v>-3.1766885355578398E-7</v>
      </c>
      <c r="DJ21" s="25">
        <v>1.16474352427138E-5</v>
      </c>
      <c r="DK21" s="25">
        <v>5.4188169546588503E-5</v>
      </c>
      <c r="DL21" s="25">
        <v>5.5698214062987897E-5</v>
      </c>
      <c r="DM21" s="25">
        <v>6.4661354816454502E-6</v>
      </c>
      <c r="DN21" s="25">
        <v>1.11296665258469E-5</v>
      </c>
      <c r="DO21" s="25">
        <v>-1.6027503453260699E-6</v>
      </c>
      <c r="DP21" s="25">
        <v>3.5649307336128401E-6</v>
      </c>
      <c r="DQ21" s="25">
        <v>-1.5865483277756201E-5</v>
      </c>
      <c r="DR21" s="25">
        <v>-2.2710054476783E-5</v>
      </c>
      <c r="DS21" s="25">
        <v>-1.58877072572642E-5</v>
      </c>
      <c r="DT21" s="25">
        <v>-1.78240226336483E-5</v>
      </c>
      <c r="DU21" s="25">
        <v>-1.9013534423828802E-5</v>
      </c>
      <c r="DV21" s="25">
        <v>-9.3815999545039496E-6</v>
      </c>
      <c r="DW21" s="25">
        <v>-2.3588689872048602E-5</v>
      </c>
      <c r="DX21" s="25">
        <v>8.5559261173863405E-6</v>
      </c>
      <c r="DY21" s="25">
        <v>3.6985962780111401E-6</v>
      </c>
      <c r="DZ21" s="25">
        <v>1.5403770534863201E-5</v>
      </c>
      <c r="EA21" s="25">
        <v>4.0704268201259499E-6</v>
      </c>
      <c r="EB21" s="25">
        <v>-1.4823274174967499E-5</v>
      </c>
      <c r="EC21" s="25">
        <v>-9.6493354941153094E-6</v>
      </c>
      <c r="ED21" s="25">
        <v>-3.1690184146296298E-5</v>
      </c>
      <c r="EE21" s="25">
        <v>-1.40868316366776E-5</v>
      </c>
      <c r="EF21" s="25">
        <v>-2.46813218913271E-5</v>
      </c>
      <c r="EG21" s="25">
        <v>2.76138215033955E-5</v>
      </c>
      <c r="EH21" s="25">
        <v>-3.49977447516214E-5</v>
      </c>
      <c r="EI21" s="25">
        <v>1.5977654116360001E-5</v>
      </c>
      <c r="EJ21" s="25">
        <v>-4.3847403236010902E-5</v>
      </c>
      <c r="EK21" s="25">
        <v>5.2481845575297899E-5</v>
      </c>
      <c r="EL21" s="25">
        <v>-5.6077353498516102E-6</v>
      </c>
      <c r="EM21" s="25">
        <v>1.42340861124743E-5</v>
      </c>
      <c r="EN21" s="25">
        <v>6.1740029596609304E-5</v>
      </c>
      <c r="EO21" s="24">
        <v>1.5069831849125301E-4</v>
      </c>
      <c r="EP21" s="25">
        <v>-7.2336197817302103E-6</v>
      </c>
      <c r="EQ21" s="25">
        <v>5.7162522996063299E-8</v>
      </c>
      <c r="ER21" s="25">
        <v>6.9106954479505997E-5</v>
      </c>
      <c r="ES21" s="27">
        <v>-1.27369813637524E-5</v>
      </c>
    </row>
    <row r="22" spans="2:149" x14ac:dyDescent="0.25">
      <c r="B22" s="13"/>
      <c r="C22" s="12"/>
      <c r="D22" s="12"/>
      <c r="E22" s="50"/>
      <c r="G22" s="205"/>
      <c r="H22" s="7" t="s">
        <v>312</v>
      </c>
      <c r="I22" s="22">
        <f>IF($C$21&gt;2,1,0)</f>
        <v>0</v>
      </c>
      <c r="J22" s="23">
        <v>2.51096623336718E-2</v>
      </c>
      <c r="P22" s="7" t="str">
        <f t="shared" si="2"/>
        <v>X</v>
      </c>
      <c r="Q22" s="7" t="str">
        <f t="shared" si="3"/>
        <v>X</v>
      </c>
      <c r="R22" s="7" t="str">
        <v>IMD3</v>
      </c>
      <c r="S22" s="128" t="s">
        <v>312</v>
      </c>
      <c r="T22" s="25">
        <v>-1.9636297316001999E-8</v>
      </c>
      <c r="U22" s="24">
        <v>-1.4971036228790999E-4</v>
      </c>
      <c r="V22" s="24">
        <v>2.6975129741729401E-4</v>
      </c>
      <c r="W22" s="24">
        <v>-1.3299529011922401E-4</v>
      </c>
      <c r="X22" s="25">
        <v>8.0388225815059998E-7</v>
      </c>
      <c r="Y22" s="25">
        <v>-2.1495246954541899E-6</v>
      </c>
      <c r="Z22" s="25">
        <v>4.6919484980687404E-6</v>
      </c>
      <c r="AA22" s="25">
        <v>-7.0325020183197597E-7</v>
      </c>
      <c r="AB22" s="25">
        <v>-4.6227466204183698E-6</v>
      </c>
      <c r="AC22" s="25">
        <v>5.27405489147098E-7</v>
      </c>
      <c r="AD22" s="25">
        <v>1.0147149002340001E-6</v>
      </c>
      <c r="AE22" s="25">
        <v>1.0612869766296001E-6</v>
      </c>
      <c r="AF22" s="25">
        <v>6.4789214587916997E-7</v>
      </c>
      <c r="AG22" s="25">
        <v>1.98647042234729E-5</v>
      </c>
      <c r="AH22" s="25">
        <v>2.9637294465646601E-6</v>
      </c>
      <c r="AI22" s="25">
        <v>-2.6200776200824901E-5</v>
      </c>
      <c r="AJ22" s="25">
        <v>8.0867739605373899E-7</v>
      </c>
      <c r="AK22" s="25">
        <v>3.6779047241452299E-6</v>
      </c>
      <c r="AL22" s="25">
        <v>-5.0469261251731104E-6</v>
      </c>
      <c r="AM22" s="25">
        <v>-1.5447675724374001E-7</v>
      </c>
      <c r="AN22" s="25">
        <v>1.05634721767387E-5</v>
      </c>
      <c r="AO22" s="25">
        <v>-5.46034224036224E-7</v>
      </c>
      <c r="AP22" s="25">
        <v>1.4251759079020901E-5</v>
      </c>
      <c r="AQ22" s="25">
        <v>1.76093233357666E-7</v>
      </c>
      <c r="AR22" s="25">
        <v>0</v>
      </c>
      <c r="AS22" s="25">
        <v>1.3047811681561701E-6</v>
      </c>
      <c r="AT22" s="25">
        <v>-1.2502991127233601E-5</v>
      </c>
      <c r="AU22" s="25">
        <v>0</v>
      </c>
      <c r="AV22" s="25">
        <v>2.4874334978142798E-6</v>
      </c>
      <c r="AW22" s="25">
        <v>-3.9346368192795101E-6</v>
      </c>
      <c r="AX22" s="25">
        <v>4.0079782249231001E-6</v>
      </c>
      <c r="AY22" s="25">
        <v>0</v>
      </c>
      <c r="AZ22" s="25">
        <v>-5.9088329026968299E-7</v>
      </c>
      <c r="BA22" s="25">
        <v>-1.97447315419035E-5</v>
      </c>
      <c r="BB22" s="25">
        <v>2.2606669321444201E-6</v>
      </c>
      <c r="BC22" s="25">
        <v>-1.3037182349474E-5</v>
      </c>
      <c r="BD22" s="25">
        <v>0</v>
      </c>
      <c r="BE22" s="25">
        <v>-7.4003456182440804E-6</v>
      </c>
      <c r="BF22" s="25">
        <v>6.8783730128671602E-6</v>
      </c>
      <c r="BG22" s="25">
        <v>-2.8944794565024999E-7</v>
      </c>
      <c r="BH22" s="25">
        <v>-4.8131520071748403E-6</v>
      </c>
      <c r="BI22" s="25">
        <v>1.17692893222727E-6</v>
      </c>
      <c r="BJ22" s="25">
        <v>8.0474395939112001E-6</v>
      </c>
      <c r="BK22" s="25">
        <v>-1.3951236610722999E-6</v>
      </c>
      <c r="BL22" s="25">
        <v>-4.6624664157849104E-6</v>
      </c>
      <c r="BM22" s="25">
        <v>-3.6199797435234799E-6</v>
      </c>
      <c r="BN22" s="25">
        <v>0</v>
      </c>
      <c r="BO22" s="25">
        <v>4.1766554883357398E-6</v>
      </c>
      <c r="BP22" s="25">
        <v>-1.8273098237367799E-7</v>
      </c>
      <c r="BQ22" s="25">
        <v>1.15733055725173E-7</v>
      </c>
      <c r="BR22" s="25">
        <v>-1.34055294891239E-5</v>
      </c>
      <c r="BS22" s="25">
        <v>3.0338733184616599E-6</v>
      </c>
      <c r="BT22" s="25">
        <v>2.3585188433982002E-6</v>
      </c>
      <c r="BU22" s="25">
        <v>-1.6269660753772199E-6</v>
      </c>
      <c r="BV22" s="25">
        <v>-4.9263051993104804E-6</v>
      </c>
      <c r="BW22" s="25">
        <v>5.7116324447178899E-7</v>
      </c>
      <c r="BX22" s="25">
        <v>-5.4970106132214901E-7</v>
      </c>
      <c r="BY22" s="25">
        <v>2.3490461713414999E-5</v>
      </c>
      <c r="BZ22" s="25">
        <v>0</v>
      </c>
      <c r="CA22" s="25">
        <v>6.5202328043648203E-6</v>
      </c>
      <c r="CB22" s="25">
        <v>1.3666386690316401E-5</v>
      </c>
      <c r="CC22" s="25">
        <v>-9.63936826192816E-7</v>
      </c>
      <c r="CD22" s="25">
        <v>1.72260107832534E-6</v>
      </c>
      <c r="CE22" s="25">
        <v>0</v>
      </c>
      <c r="CF22" s="25">
        <v>0</v>
      </c>
      <c r="CG22" s="25">
        <v>0</v>
      </c>
      <c r="CH22" s="25">
        <v>2.8760558372153301E-9</v>
      </c>
      <c r="CI22" s="25">
        <v>-1.6790262113447899E-7</v>
      </c>
      <c r="CJ22" s="25">
        <v>8.1970826420110505E-8</v>
      </c>
      <c r="CK22" s="25">
        <v>2.4135723313446802E-8</v>
      </c>
      <c r="CL22" s="25">
        <v>-1.2964239528723199E-7</v>
      </c>
      <c r="CM22" s="25">
        <v>2.00344604206217E-7</v>
      </c>
      <c r="CN22" s="25">
        <v>2.6231703640389199E-8</v>
      </c>
      <c r="CO22" s="25">
        <v>-4.6944811601569103E-8</v>
      </c>
      <c r="CP22" s="25">
        <v>1.9494153231881801E-7</v>
      </c>
      <c r="CQ22" s="25">
        <v>-2.4643961481973901E-7</v>
      </c>
      <c r="CR22" s="25">
        <v>-1.22601213877036E-7</v>
      </c>
      <c r="CS22" s="25">
        <v>5.0979528595554403E-8</v>
      </c>
      <c r="CT22" s="25">
        <v>-7.8646765190222302E-8</v>
      </c>
      <c r="CU22" s="25">
        <v>3.1769230862749698E-7</v>
      </c>
      <c r="CV22" s="25">
        <v>1.99925710780041E-7</v>
      </c>
      <c r="CW22" s="25">
        <v>-4.4001236618227502E-7</v>
      </c>
      <c r="CX22" s="25">
        <v>2.9991749596002298E-7</v>
      </c>
      <c r="CY22" s="25">
        <v>-1.84168054378942E-7</v>
      </c>
      <c r="CZ22" s="25">
        <v>-3.2441125705677502E-7</v>
      </c>
      <c r="DA22" s="25">
        <v>-1.12109233423795E-7</v>
      </c>
      <c r="DB22" s="25">
        <v>-3.4719770120060499E-6</v>
      </c>
      <c r="DC22" s="25">
        <v>2.1407200056110002E-6</v>
      </c>
      <c r="DD22" s="25">
        <v>-2.6029542417217098E-7</v>
      </c>
      <c r="DE22" s="25">
        <v>-8.5984099366429401E-7</v>
      </c>
      <c r="DF22" s="25">
        <v>-2.83603519948361E-6</v>
      </c>
      <c r="DG22" s="25">
        <v>1.2039437715275099E-7</v>
      </c>
      <c r="DH22" s="25">
        <v>4.7034416193711302E-7</v>
      </c>
      <c r="DI22" s="25">
        <v>-5.1959633656540203E-6</v>
      </c>
      <c r="DJ22" s="25">
        <v>-2.92759448850816E-7</v>
      </c>
      <c r="DK22" s="25">
        <v>-8.7868245332952395E-6</v>
      </c>
      <c r="DL22" s="25">
        <v>-5.4156722044621302E-6</v>
      </c>
      <c r="DM22" s="25">
        <v>2.8952384056468601E-6</v>
      </c>
      <c r="DN22" s="25">
        <v>-1.8702448404067299E-6</v>
      </c>
      <c r="DO22" s="25">
        <v>9.6085129397063603E-7</v>
      </c>
      <c r="DP22" s="25">
        <v>7.7100817764423804E-8</v>
      </c>
      <c r="DQ22" s="25">
        <v>-5.18896871522734E-7</v>
      </c>
      <c r="DR22" s="25">
        <v>1.4232626921297399E-7</v>
      </c>
      <c r="DS22" s="25">
        <v>-4.9078352582604499E-8</v>
      </c>
      <c r="DT22" s="25">
        <v>-3.4857799791539699E-6</v>
      </c>
      <c r="DU22" s="25">
        <v>1.39372631493214E-7</v>
      </c>
      <c r="DV22" s="25">
        <v>-1.5879792824685E-6</v>
      </c>
      <c r="DW22" s="25">
        <v>2.0836456177943399E-6</v>
      </c>
      <c r="DX22" s="25">
        <v>-5.9753863761696998E-7</v>
      </c>
      <c r="DY22" s="25">
        <v>9.0945612770963807E-6</v>
      </c>
      <c r="DZ22" s="25">
        <v>1.01734526416992E-5</v>
      </c>
      <c r="EA22" s="25">
        <v>-1.5365947869698099E-5</v>
      </c>
      <c r="EB22" s="25">
        <v>4.8337637636817499E-6</v>
      </c>
      <c r="EC22" s="25">
        <v>-6.2343722758156304E-6</v>
      </c>
      <c r="ED22" s="25">
        <v>-7.9351792663809597E-6</v>
      </c>
      <c r="EE22" s="25">
        <v>3.43522353327556E-6</v>
      </c>
      <c r="EF22" s="25">
        <v>1.75363224496264E-5</v>
      </c>
      <c r="EG22" s="25">
        <v>-1.45745181293764E-6</v>
      </c>
      <c r="EH22" s="25">
        <v>1.9710664255927199E-6</v>
      </c>
      <c r="EI22" s="25">
        <v>-3.39685446006618E-6</v>
      </c>
      <c r="EJ22" s="25">
        <v>-9.1986814458667595E-6</v>
      </c>
      <c r="EK22" s="25">
        <v>4.8131011060812001E-6</v>
      </c>
      <c r="EL22" s="25">
        <v>4.0022449621595097E-6</v>
      </c>
      <c r="EM22" s="25">
        <v>-2.5127997567661001E-6</v>
      </c>
      <c r="EN22" s="25">
        <v>-7.9253433804127502E-6</v>
      </c>
      <c r="EO22" s="25">
        <v>-5.29542979192365E-6</v>
      </c>
      <c r="EP22" s="25">
        <v>4.3741797659290399E-6</v>
      </c>
      <c r="EQ22" s="25">
        <v>-2.7509871648477699E-6</v>
      </c>
      <c r="ER22" s="25">
        <v>4.52835058438478E-6</v>
      </c>
      <c r="ES22" s="27">
        <v>-8.06264636006651E-6</v>
      </c>
    </row>
    <row r="23" spans="2:149" x14ac:dyDescent="0.25">
      <c r="B23" s="13"/>
      <c r="C23" s="12"/>
      <c r="D23" s="12"/>
      <c r="E23" s="50"/>
      <c r="G23" s="205"/>
      <c r="H23" s="7" t="s">
        <v>314</v>
      </c>
      <c r="I23" s="22">
        <f>IF($C$21&gt;3,1,0)</f>
        <v>0</v>
      </c>
      <c r="J23" s="23">
        <v>1.7610962856622999E-2</v>
      </c>
      <c r="P23" s="7" t="str">
        <f t="shared" si="2"/>
        <v>X</v>
      </c>
      <c r="Q23" s="7" t="str">
        <f t="shared" si="3"/>
        <v>X</v>
      </c>
      <c r="R23" s="7" t="str">
        <v>IMD4</v>
      </c>
      <c r="S23" s="128" t="s">
        <v>314</v>
      </c>
      <c r="T23" s="25">
        <v>-1.29646441572252E-7</v>
      </c>
      <c r="U23" s="25">
        <v>-2.2335029703573899E-5</v>
      </c>
      <c r="V23" s="24">
        <v>-1.3299529011922401E-4</v>
      </c>
      <c r="W23" s="24">
        <v>2.8322437130882001E-4</v>
      </c>
      <c r="X23" s="24">
        <v>-1.47102745655456E-4</v>
      </c>
      <c r="Y23" s="25">
        <v>-7.6515873779324799E-6</v>
      </c>
      <c r="Z23" s="25">
        <v>1.56328439815569E-6</v>
      </c>
      <c r="AA23" s="25">
        <v>2.2516675984150698E-6</v>
      </c>
      <c r="AB23" s="25">
        <v>-2.6094499198971801E-6</v>
      </c>
      <c r="AC23" s="25">
        <v>-6.7413421624182596E-7</v>
      </c>
      <c r="AD23" s="25">
        <v>-3.4023411718875502E-7</v>
      </c>
      <c r="AE23" s="25">
        <v>2.86096042568436E-6</v>
      </c>
      <c r="AF23" s="25">
        <v>-1.9519371094376201E-6</v>
      </c>
      <c r="AG23" s="25">
        <v>-2.1277604488780801E-5</v>
      </c>
      <c r="AH23" s="25">
        <v>-1.8725742451673899E-6</v>
      </c>
      <c r="AI23" s="25">
        <v>2.83609943524095E-6</v>
      </c>
      <c r="AJ23" s="25">
        <v>-5.7983879614177697E-7</v>
      </c>
      <c r="AK23" s="25">
        <v>4.0650971544441899E-6</v>
      </c>
      <c r="AL23" s="25">
        <v>-3.2330355306868401E-6</v>
      </c>
      <c r="AM23" s="25">
        <v>1.0081289116425199E-6</v>
      </c>
      <c r="AN23" s="25">
        <v>-5.1832624332284096E-6</v>
      </c>
      <c r="AO23" s="25">
        <v>3.4517402559403898E-7</v>
      </c>
      <c r="AP23" s="25">
        <v>-9.1219711800745297E-6</v>
      </c>
      <c r="AQ23" s="25">
        <v>-9.4858758948603501E-7</v>
      </c>
      <c r="AR23" s="25">
        <v>0</v>
      </c>
      <c r="AS23" s="25">
        <v>6.3335929404286504E-6</v>
      </c>
      <c r="AT23" s="25">
        <v>-6.5144375322678996E-6</v>
      </c>
      <c r="AU23" s="25">
        <v>0</v>
      </c>
      <c r="AV23" s="25">
        <v>-5.39941233366785E-6</v>
      </c>
      <c r="AW23" s="25">
        <v>-1.7960301977384299E-5</v>
      </c>
      <c r="AX23" s="25">
        <v>-3.4657030529156199E-6</v>
      </c>
      <c r="AY23" s="25">
        <v>0</v>
      </c>
      <c r="AZ23" s="25">
        <v>-8.86151298122573E-7</v>
      </c>
      <c r="BA23" s="25">
        <v>2.8817142805652098E-5</v>
      </c>
      <c r="BB23" s="25">
        <v>2.3959202354204202E-6</v>
      </c>
      <c r="BC23" s="25">
        <v>1.67016754955974E-5</v>
      </c>
      <c r="BD23" s="25">
        <v>0</v>
      </c>
      <c r="BE23" s="25">
        <v>4.6068108051293299E-6</v>
      </c>
      <c r="BF23" s="25">
        <v>2.9099329810071701E-6</v>
      </c>
      <c r="BG23" s="25">
        <v>1.8531091796647E-6</v>
      </c>
      <c r="BH23" s="25">
        <v>6.8469811211756902E-6</v>
      </c>
      <c r="BI23" s="25">
        <v>1.0823351735701099E-6</v>
      </c>
      <c r="BJ23" s="25">
        <v>2.8144348986136701E-6</v>
      </c>
      <c r="BK23" s="25">
        <v>4.3418991313794101E-7</v>
      </c>
      <c r="BL23" s="25">
        <v>-2.3293010844371198E-6</v>
      </c>
      <c r="BM23" s="25">
        <v>-7.6079803585986005E-7</v>
      </c>
      <c r="BN23" s="25">
        <v>0</v>
      </c>
      <c r="BO23" s="25">
        <v>2.06241466217712E-7</v>
      </c>
      <c r="BP23" s="25">
        <v>2.16076446460193E-6</v>
      </c>
      <c r="BQ23" s="25">
        <v>3.1219983614636102E-6</v>
      </c>
      <c r="BR23" s="25">
        <v>-4.6685709919203699E-6</v>
      </c>
      <c r="BS23" s="25">
        <v>-2.8166988168791601E-6</v>
      </c>
      <c r="BT23" s="25">
        <v>1.2324650816005901E-5</v>
      </c>
      <c r="BU23" s="25">
        <v>1.52114077544967E-6</v>
      </c>
      <c r="BV23" s="25">
        <v>1.05879160226624E-6</v>
      </c>
      <c r="BW23" s="25">
        <v>2.5387761012562997E-7</v>
      </c>
      <c r="BX23" s="25">
        <v>-2.1220178758581099E-6</v>
      </c>
      <c r="BY23" s="25">
        <v>-8.6930692652928702E-5</v>
      </c>
      <c r="BZ23" s="25">
        <v>0</v>
      </c>
      <c r="CA23" s="25">
        <v>-1.01034170959955E-5</v>
      </c>
      <c r="CB23" s="25">
        <v>-8.4111140710266499E-6</v>
      </c>
      <c r="CC23" s="25">
        <v>5.2353666246272397E-6</v>
      </c>
      <c r="CD23" s="25">
        <v>-3.0173260958405402E-7</v>
      </c>
      <c r="CE23" s="25">
        <v>0</v>
      </c>
      <c r="CF23" s="25">
        <v>0</v>
      </c>
      <c r="CG23" s="25">
        <v>0</v>
      </c>
      <c r="CH23" s="25">
        <v>1.16644787951043E-8</v>
      </c>
      <c r="CI23" s="25">
        <v>-8.7834236685831301E-8</v>
      </c>
      <c r="CJ23" s="25">
        <v>-6.6965012454214398E-8</v>
      </c>
      <c r="CK23" s="25">
        <v>-7.8832175826644706E-8</v>
      </c>
      <c r="CL23" s="25">
        <v>-3.0844016936509098E-9</v>
      </c>
      <c r="CM23" s="25">
        <v>3.3937881304067101E-8</v>
      </c>
      <c r="CN23" s="25">
        <v>2.5246816051049498E-7</v>
      </c>
      <c r="CO23" s="25">
        <v>-2.10118631751524E-8</v>
      </c>
      <c r="CP23" s="25">
        <v>3.1368481799292399E-7</v>
      </c>
      <c r="CQ23" s="25">
        <v>1.11809383708693E-7</v>
      </c>
      <c r="CR23" s="25">
        <v>5.5637967162684501E-8</v>
      </c>
      <c r="CS23" s="25">
        <v>-4.7906108338910998E-10</v>
      </c>
      <c r="CT23" s="25">
        <v>7.7902847849865896E-8</v>
      </c>
      <c r="CU23" s="25">
        <v>-7.2474556130090599E-8</v>
      </c>
      <c r="CV23" s="25">
        <v>-1.8608834469196199E-7</v>
      </c>
      <c r="CW23" s="25">
        <v>1.0623875095610701E-6</v>
      </c>
      <c r="CX23" s="25">
        <v>-3.6708846971216698E-7</v>
      </c>
      <c r="CY23" s="25">
        <v>-1.14569220608355E-7</v>
      </c>
      <c r="CZ23" s="25">
        <v>3.56130340262614E-7</v>
      </c>
      <c r="DA23" s="25">
        <v>1.83770476871497E-7</v>
      </c>
      <c r="DB23" s="25">
        <v>1.7201098040128099E-6</v>
      </c>
      <c r="DC23" s="25">
        <v>-3.0195253546455601E-6</v>
      </c>
      <c r="DD23" s="25">
        <v>1.54326693362144E-6</v>
      </c>
      <c r="DE23" s="25">
        <v>-3.2186859961686301E-6</v>
      </c>
      <c r="DF23" s="25">
        <v>6.7769912708127302E-8</v>
      </c>
      <c r="DG23" s="25">
        <v>-4.1050171837687901E-7</v>
      </c>
      <c r="DH23" s="25">
        <v>-3.2971213131551801E-6</v>
      </c>
      <c r="DI23" s="25">
        <v>3.5861879262768898E-7</v>
      </c>
      <c r="DJ23" s="25">
        <v>-8.2703468454186298E-7</v>
      </c>
      <c r="DK23" s="25">
        <v>4.4846355630541201E-6</v>
      </c>
      <c r="DL23" s="25">
        <v>-1.01955534673394E-6</v>
      </c>
      <c r="DM23" s="25">
        <v>4.3858544527034402E-7</v>
      </c>
      <c r="DN23" s="25">
        <v>-2.8007736777645599E-6</v>
      </c>
      <c r="DO23" s="25">
        <v>-3.7612856820245498E-6</v>
      </c>
      <c r="DP23" s="25">
        <v>-1.13463025636589E-6</v>
      </c>
      <c r="DQ23" s="25">
        <v>-2.0312378525829402E-6</v>
      </c>
      <c r="DR23" s="25">
        <v>-1.47191703573506E-6</v>
      </c>
      <c r="DS23" s="25">
        <v>-1.24515468857052E-6</v>
      </c>
      <c r="DT23" s="25">
        <v>4.5025481747380498E-7</v>
      </c>
      <c r="DU23" s="25">
        <v>1.9159171474683999E-7</v>
      </c>
      <c r="DV23" s="25">
        <v>2.8924144210873E-6</v>
      </c>
      <c r="DW23" s="25">
        <v>-1.63656106134817E-6</v>
      </c>
      <c r="DX23" s="25">
        <v>2.7024492896144399E-6</v>
      </c>
      <c r="DY23" s="25">
        <v>-6.4387872204705801E-6</v>
      </c>
      <c r="DZ23" s="25">
        <v>-1.64629606022844E-6</v>
      </c>
      <c r="EA23" s="25">
        <v>-2.3696013139033701E-6</v>
      </c>
      <c r="EB23" s="25">
        <v>6.5903213784251695E-7</v>
      </c>
      <c r="EC23" s="25">
        <v>-7.25127203032069E-6</v>
      </c>
      <c r="ED23" s="25">
        <v>-5.8727002098491403E-6</v>
      </c>
      <c r="EE23" s="25">
        <v>-2.5968645899321499E-6</v>
      </c>
      <c r="EF23" s="25">
        <v>3.6109082012652302E-6</v>
      </c>
      <c r="EG23" s="25">
        <v>5.56401743069942E-6</v>
      </c>
      <c r="EH23" s="25">
        <v>3.7268384949800499E-6</v>
      </c>
      <c r="EI23" s="25">
        <v>-1.76489417665036E-6</v>
      </c>
      <c r="EJ23" s="25">
        <v>2.5422008716739099E-6</v>
      </c>
      <c r="EK23" s="25">
        <v>7.5063002945715601E-7</v>
      </c>
      <c r="EL23" s="25">
        <v>1.8005473984965101E-7</v>
      </c>
      <c r="EM23" s="25">
        <v>1.33067155753082E-6</v>
      </c>
      <c r="EN23" s="25">
        <v>-5.2995184974116202E-6</v>
      </c>
      <c r="EO23" s="25">
        <v>4.1324777909551804E-6</v>
      </c>
      <c r="EP23" s="25">
        <v>-1.0296867442638499E-5</v>
      </c>
      <c r="EQ23" s="25">
        <v>2.86305803189283E-6</v>
      </c>
      <c r="ER23" s="25">
        <v>1.3999903456502701E-5</v>
      </c>
      <c r="ES23" s="27">
        <v>8.5324629171214706E-6</v>
      </c>
    </row>
    <row r="24" spans="2:149" x14ac:dyDescent="0.25">
      <c r="B24" s="13"/>
      <c r="C24" s="12"/>
      <c r="D24" s="12"/>
      <c r="E24" s="50"/>
      <c r="G24" s="206"/>
      <c r="H24" s="7" t="s">
        <v>313</v>
      </c>
      <c r="I24" s="22">
        <f>IF($C$21&gt;4,1,0)</f>
        <v>0</v>
      </c>
      <c r="J24" s="23">
        <v>3.9236415456037503E-2</v>
      </c>
      <c r="P24" s="7" t="str">
        <f t="shared" si="2"/>
        <v>X</v>
      </c>
      <c r="Q24" s="7" t="str">
        <f t="shared" si="3"/>
        <v>X</v>
      </c>
      <c r="R24" s="7" t="str">
        <v>IMD5</v>
      </c>
      <c r="S24" s="128" t="s">
        <v>313</v>
      </c>
      <c r="T24" s="25">
        <v>3.7458208646958303E-8</v>
      </c>
      <c r="U24" s="25">
        <v>-2.0364889935842501E-5</v>
      </c>
      <c r="V24" s="25">
        <v>8.0388225815107601E-7</v>
      </c>
      <c r="W24" s="24">
        <v>-1.47102745655456E-4</v>
      </c>
      <c r="X24" s="24">
        <v>3.0911064796163598E-4</v>
      </c>
      <c r="Y24" s="25">
        <v>6.4757602094872403E-6</v>
      </c>
      <c r="Z24" s="25">
        <v>-1.26481862555502E-5</v>
      </c>
      <c r="AA24" s="25">
        <v>-2.6831508242810001E-6</v>
      </c>
      <c r="AB24" s="25">
        <v>1.28714406789E-6</v>
      </c>
      <c r="AC24" s="25">
        <v>-2.1654280935017198E-6</v>
      </c>
      <c r="AD24" s="25">
        <v>-3.4928581402513701E-7</v>
      </c>
      <c r="AE24" s="25">
        <v>1.74908307819926E-6</v>
      </c>
      <c r="AF24" s="25">
        <v>2.2832462707992801E-6</v>
      </c>
      <c r="AG24" s="25">
        <v>1.5378356551682199E-5</v>
      </c>
      <c r="AH24" s="25">
        <v>-1.1358792891526601E-6</v>
      </c>
      <c r="AI24" s="25">
        <v>-1.9311288402604399E-5</v>
      </c>
      <c r="AJ24" s="25">
        <v>3.53671648770886E-6</v>
      </c>
      <c r="AK24" s="25">
        <v>-8.5791600285253301E-6</v>
      </c>
      <c r="AL24" s="25">
        <v>7.0117606919567103E-6</v>
      </c>
      <c r="AM24" s="25">
        <v>-2.0367123853547101E-6</v>
      </c>
      <c r="AN24" s="25">
        <v>1.3953773332403701E-5</v>
      </c>
      <c r="AO24" s="25">
        <v>-5.0578671127529604E-7</v>
      </c>
      <c r="AP24" s="25">
        <v>-2.5617875576161402E-5</v>
      </c>
      <c r="AQ24" s="25">
        <v>7.0867009573203703E-7</v>
      </c>
      <c r="AR24" s="25">
        <v>0</v>
      </c>
      <c r="AS24" s="25">
        <v>6.2494888591403402E-6</v>
      </c>
      <c r="AT24" s="25">
        <v>-7.5688352434806297E-6</v>
      </c>
      <c r="AU24" s="25">
        <v>0</v>
      </c>
      <c r="AV24" s="25">
        <v>8.5642984433433396E-6</v>
      </c>
      <c r="AW24" s="25">
        <v>-7.4297110437929704E-7</v>
      </c>
      <c r="AX24" s="25">
        <v>-7.2345738972879597E-6</v>
      </c>
      <c r="AY24" s="25">
        <v>0</v>
      </c>
      <c r="AZ24" s="25">
        <v>3.1226442098791301E-6</v>
      </c>
      <c r="BA24" s="25">
        <v>1.4703355901411599E-5</v>
      </c>
      <c r="BB24" s="25">
        <v>-3.7078483773952302E-6</v>
      </c>
      <c r="BC24" s="25">
        <v>6.3877678882529897E-6</v>
      </c>
      <c r="BD24" s="25">
        <v>0</v>
      </c>
      <c r="BE24" s="25">
        <v>-1.50486570160913E-5</v>
      </c>
      <c r="BF24" s="25">
        <v>-1.5618000081215699E-5</v>
      </c>
      <c r="BG24" s="25">
        <v>1.08751582314985E-5</v>
      </c>
      <c r="BH24" s="25">
        <v>-6.4936825459070702E-5</v>
      </c>
      <c r="BI24" s="25">
        <v>1.2160971523606401E-6</v>
      </c>
      <c r="BJ24" s="25">
        <v>-6.1043657068600699E-6</v>
      </c>
      <c r="BK24" s="25">
        <v>-3.6284305761788E-6</v>
      </c>
      <c r="BL24" s="25">
        <v>-1.18997436160826E-6</v>
      </c>
      <c r="BM24" s="25">
        <v>-4.0554374237440804E-6</v>
      </c>
      <c r="BN24" s="25">
        <v>0</v>
      </c>
      <c r="BO24" s="25">
        <v>-5.09692341648713E-6</v>
      </c>
      <c r="BP24" s="25">
        <v>-5.1240633985411399E-6</v>
      </c>
      <c r="BQ24" s="25">
        <v>7.6853479993097598E-7</v>
      </c>
      <c r="BR24" s="25">
        <v>-1.4960009829872401E-7</v>
      </c>
      <c r="BS24" s="25">
        <v>1.25173751828117E-5</v>
      </c>
      <c r="BT24" s="25">
        <v>2.5189011724558699E-6</v>
      </c>
      <c r="BU24" s="25">
        <v>-1.0035807039891001E-6</v>
      </c>
      <c r="BV24" s="25">
        <v>3.3175389224240098E-6</v>
      </c>
      <c r="BW24" s="25">
        <v>2.39448414283722E-6</v>
      </c>
      <c r="BX24" s="25">
        <v>-1.2192735550836001E-6</v>
      </c>
      <c r="BY24" s="25">
        <v>7.1856633224459898E-5</v>
      </c>
      <c r="BZ24" s="25">
        <v>0</v>
      </c>
      <c r="CA24" s="25">
        <v>-1.67273770342376E-6</v>
      </c>
      <c r="CB24" s="25">
        <v>1.0406598092100101E-5</v>
      </c>
      <c r="CC24" s="25">
        <v>-2.5672760630053902E-6</v>
      </c>
      <c r="CD24" s="25">
        <v>-2.8788475662635901E-6</v>
      </c>
      <c r="CE24" s="25">
        <v>0</v>
      </c>
      <c r="CF24" s="25">
        <v>0</v>
      </c>
      <c r="CG24" s="25">
        <v>0</v>
      </c>
      <c r="CH24" s="25">
        <v>-1.1846055147710501E-8</v>
      </c>
      <c r="CI24" s="25">
        <v>6.8647942144804102E-8</v>
      </c>
      <c r="CJ24" s="25">
        <v>1.1991163060509199E-7</v>
      </c>
      <c r="CK24" s="25">
        <v>-5.9882310623721306E-8</v>
      </c>
      <c r="CL24" s="25">
        <v>5.41727237554407E-8</v>
      </c>
      <c r="CM24" s="25">
        <v>1.16392308917508E-7</v>
      </c>
      <c r="CN24" s="25">
        <v>-5.0934439292228897E-8</v>
      </c>
      <c r="CO24" s="25">
        <v>1.5501805734923299E-7</v>
      </c>
      <c r="CP24" s="25">
        <v>2.8648970418261099E-7</v>
      </c>
      <c r="CQ24" s="25">
        <v>3.3765827211655401E-7</v>
      </c>
      <c r="CR24" s="25">
        <v>-1.6912290749321699E-7</v>
      </c>
      <c r="CS24" s="25">
        <v>-4.4352218375502301E-8</v>
      </c>
      <c r="CT24" s="25">
        <v>2.6577835057358998E-8</v>
      </c>
      <c r="CU24" s="25">
        <v>1.6043603077684099E-7</v>
      </c>
      <c r="CV24" s="25">
        <v>-8.37109250321835E-8</v>
      </c>
      <c r="CW24" s="25">
        <v>-6.1010996326491805E-7</v>
      </c>
      <c r="CX24" s="25">
        <v>-1.98968546563224E-7</v>
      </c>
      <c r="CY24" s="25">
        <v>2.8957759642482698E-7</v>
      </c>
      <c r="CZ24" s="25">
        <v>-2.37917208984559E-7</v>
      </c>
      <c r="DA24" s="25">
        <v>2.7749888757236901E-8</v>
      </c>
      <c r="DB24" s="25">
        <v>3.48094064521212E-7</v>
      </c>
      <c r="DC24" s="25">
        <v>-1.4481835716514401E-6</v>
      </c>
      <c r="DD24" s="25">
        <v>-1.6332156520305799E-6</v>
      </c>
      <c r="DE24" s="25">
        <v>6.5717179467026596E-7</v>
      </c>
      <c r="DF24" s="25">
        <v>2.9951187299004401E-6</v>
      </c>
      <c r="DG24" s="25">
        <v>9.8411317791697296E-7</v>
      </c>
      <c r="DH24" s="25">
        <v>4.2171252423438299E-6</v>
      </c>
      <c r="DI24" s="25">
        <v>-2.3794006771999801E-6</v>
      </c>
      <c r="DJ24" s="25">
        <v>2.5419905155280801E-6</v>
      </c>
      <c r="DK24" s="25">
        <v>1.4703965942202801E-6</v>
      </c>
      <c r="DL24" s="25">
        <v>9.9902221164406196E-6</v>
      </c>
      <c r="DM24" s="25">
        <v>-1.78959234569494E-6</v>
      </c>
      <c r="DN24" s="25">
        <v>6.4127809230992699E-6</v>
      </c>
      <c r="DO24" s="25">
        <v>-9.8216442385114699E-8</v>
      </c>
      <c r="DP24" s="25">
        <v>-1.16775130618434E-6</v>
      </c>
      <c r="DQ24" s="25">
        <v>-4.9815194660295801E-8</v>
      </c>
      <c r="DR24" s="25">
        <v>4.6437050045242198E-7</v>
      </c>
      <c r="DS24" s="25">
        <v>-4.3127418014436798E-6</v>
      </c>
      <c r="DT24" s="25">
        <v>-1.6358843761199E-6</v>
      </c>
      <c r="DU24" s="25">
        <v>-6.4126911291313002E-6</v>
      </c>
      <c r="DV24" s="25">
        <v>-6.1166987932172296E-6</v>
      </c>
      <c r="DW24" s="25">
        <v>1.1569729206286801E-6</v>
      </c>
      <c r="DX24" s="25">
        <v>-4.1166780253205597E-6</v>
      </c>
      <c r="DY24" s="25">
        <v>1.6188313567751401E-6</v>
      </c>
      <c r="DZ24" s="25">
        <v>1.53067707329382E-6</v>
      </c>
      <c r="EA24" s="25">
        <v>1.7252254171678001E-5</v>
      </c>
      <c r="EB24" s="25">
        <v>-5.5563689308093497E-6</v>
      </c>
      <c r="EC24" s="25">
        <v>2.2433302785806302E-6</v>
      </c>
      <c r="ED24" s="25">
        <v>8.4432707269423902E-6</v>
      </c>
      <c r="EE24" s="25">
        <v>6.2149297948583898E-6</v>
      </c>
      <c r="EF24" s="25">
        <v>-3.1407046152659698E-6</v>
      </c>
      <c r="EG24" s="25">
        <v>-3.1283738353946098E-6</v>
      </c>
      <c r="EH24" s="25">
        <v>-1.22262869063247E-5</v>
      </c>
      <c r="EI24" s="25">
        <v>1.1049564127064E-5</v>
      </c>
      <c r="EJ24" s="25">
        <v>-5.3341905927678098E-7</v>
      </c>
      <c r="EK24" s="25">
        <v>-2.6943684324621601E-6</v>
      </c>
      <c r="EL24" s="25">
        <v>-4.2748182174952098E-6</v>
      </c>
      <c r="EM24" s="25">
        <v>-7.0659894727570896E-6</v>
      </c>
      <c r="EN24" s="25">
        <v>7.06706142701167E-6</v>
      </c>
      <c r="EO24" s="25">
        <v>-3.26782530903692E-5</v>
      </c>
      <c r="EP24" s="25">
        <v>1.56534019519026E-5</v>
      </c>
      <c r="EQ24" s="25">
        <v>-6.2140724001742196E-6</v>
      </c>
      <c r="ER24" s="25">
        <v>-3.0762510624124101E-5</v>
      </c>
      <c r="ES24" s="27">
        <v>4.8032098410237199E-6</v>
      </c>
    </row>
    <row r="25" spans="2:149" x14ac:dyDescent="0.25">
      <c r="B25" s="13" t="s">
        <v>66</v>
      </c>
      <c r="C25" s="1">
        <f>INDEX(Input_Cases!$B:$C,MATCH('D2T Male Homo'!$B25,Input_Cases!$B:$B,0),2)</f>
        <v>28</v>
      </c>
      <c r="D25" s="12"/>
      <c r="E25" s="50"/>
      <c r="G25" s="204" t="s">
        <v>66</v>
      </c>
      <c r="H25" s="7" t="s">
        <v>6</v>
      </c>
      <c r="I25" s="22">
        <f>IF($C$25&lt;18.5,1,0)</f>
        <v>0</v>
      </c>
      <c r="J25" s="23">
        <v>0.55660365347447305</v>
      </c>
      <c r="P25" s="7" t="str">
        <f t="shared" si="2"/>
        <v>X</v>
      </c>
      <c r="Q25" s="7" t="str">
        <f t="shared" si="3"/>
        <v>X</v>
      </c>
      <c r="R25" s="7" t="str">
        <v>BMI1</v>
      </c>
      <c r="S25" s="128" t="s">
        <v>6</v>
      </c>
      <c r="T25" s="25">
        <v>-2.20270793547092E-6</v>
      </c>
      <c r="U25" s="25">
        <v>1.3353363286966599E-5</v>
      </c>
      <c r="V25" s="25">
        <v>-2.14952469545981E-6</v>
      </c>
      <c r="W25" s="25">
        <v>-7.6515873779300201E-6</v>
      </c>
      <c r="X25" s="25">
        <v>6.47576020947578E-6</v>
      </c>
      <c r="Y25" s="24">
        <v>3.1142371517379999E-3</v>
      </c>
      <c r="Z25" s="24">
        <v>1.2527264942654599E-4</v>
      </c>
      <c r="AA25" s="25">
        <v>7.5399885572465295E-5</v>
      </c>
      <c r="AB25" s="25">
        <v>-1.08686783927865E-6</v>
      </c>
      <c r="AC25" s="25">
        <v>-2.9523649292700802E-7</v>
      </c>
      <c r="AD25" s="25">
        <v>-2.0827362720909501E-7</v>
      </c>
      <c r="AE25" s="25">
        <v>2.5069551548697502E-5</v>
      </c>
      <c r="AF25" s="25">
        <v>-5.6481021282590704E-6</v>
      </c>
      <c r="AG25" s="25">
        <v>-2.8048275362714099E-5</v>
      </c>
      <c r="AH25" s="25">
        <v>-4.6832291531983402E-7</v>
      </c>
      <c r="AI25" s="25">
        <v>8.0429051635425592E-6</v>
      </c>
      <c r="AJ25" s="25">
        <v>1.13966755824927E-5</v>
      </c>
      <c r="AK25" s="25">
        <v>-3.2379624580900402E-6</v>
      </c>
      <c r="AL25" s="25">
        <v>1.0807545017748501E-5</v>
      </c>
      <c r="AM25" s="25">
        <v>1.45001714930613E-5</v>
      </c>
      <c r="AN25" s="25">
        <v>-3.5524939007069902E-5</v>
      </c>
      <c r="AO25" s="25">
        <v>1.8862485812919401E-6</v>
      </c>
      <c r="AP25" s="24">
        <v>-1.0611551991457801E-4</v>
      </c>
      <c r="AQ25" s="25">
        <v>-3.2232816076436298E-6</v>
      </c>
      <c r="AR25" s="25">
        <v>0</v>
      </c>
      <c r="AS25" s="25">
        <v>-5.7429016120114299E-5</v>
      </c>
      <c r="AT25" s="25">
        <v>-5.5325281830665403E-5</v>
      </c>
      <c r="AU25" s="25">
        <v>0</v>
      </c>
      <c r="AV25" s="25">
        <v>-2.6761498415637799E-5</v>
      </c>
      <c r="AW25" s="25">
        <v>-8.0186578075868906E-5</v>
      </c>
      <c r="AX25" s="25">
        <v>-4.49277401802024E-5</v>
      </c>
      <c r="AY25" s="25">
        <v>0</v>
      </c>
      <c r="AZ25" s="25">
        <v>-3.1592065564396398E-7</v>
      </c>
      <c r="BA25" s="25">
        <v>8.23707459134539E-5</v>
      </c>
      <c r="BB25" s="25">
        <v>-2.3632656323407302E-6</v>
      </c>
      <c r="BC25" s="25">
        <v>-1.10778638591689E-5</v>
      </c>
      <c r="BD25" s="25">
        <v>0</v>
      </c>
      <c r="BE25" s="25">
        <v>-4.7112650890991698E-5</v>
      </c>
      <c r="BF25" s="25">
        <v>-1.36836608745231E-5</v>
      </c>
      <c r="BG25" s="25">
        <v>1.13151601320576E-5</v>
      </c>
      <c r="BH25" s="25">
        <v>6.2946844352989201E-6</v>
      </c>
      <c r="BI25" s="25">
        <v>-5.8999230032295601E-6</v>
      </c>
      <c r="BJ25" s="25">
        <v>3.5947275333225498E-5</v>
      </c>
      <c r="BK25" s="25">
        <v>-6.9658204682411702E-6</v>
      </c>
      <c r="BL25" s="25">
        <v>-3.3552457835291599E-6</v>
      </c>
      <c r="BM25" s="25">
        <v>-1.18266579430649E-5</v>
      </c>
      <c r="BN25" s="25">
        <v>0</v>
      </c>
      <c r="BO25" s="25">
        <v>-2.3792180809810699E-5</v>
      </c>
      <c r="BP25" s="25">
        <v>1.50210674935127E-5</v>
      </c>
      <c r="BQ25" s="25">
        <v>8.6961077777405603E-6</v>
      </c>
      <c r="BR25" s="25">
        <v>-1.6674485925269999E-5</v>
      </c>
      <c r="BS25" s="25">
        <v>1.97588409820195E-5</v>
      </c>
      <c r="BT25" s="25">
        <v>-3.9111525760576099E-5</v>
      </c>
      <c r="BU25" s="25">
        <v>-1.5764616990221501E-6</v>
      </c>
      <c r="BV25" s="25">
        <v>-7.5200779822364698E-6</v>
      </c>
      <c r="BW25" s="25">
        <v>-6.5723928192744296E-7</v>
      </c>
      <c r="BX25" s="25">
        <v>-8.5289185906172105E-6</v>
      </c>
      <c r="BY25" s="24">
        <v>2.78742778248155E-4</v>
      </c>
      <c r="BZ25" s="25">
        <v>0</v>
      </c>
      <c r="CA25" s="25">
        <v>-1.5877225072902401E-5</v>
      </c>
      <c r="CB25" s="25">
        <v>3.6954394219360097E-5</v>
      </c>
      <c r="CC25" s="25">
        <v>-9.5438454170448808E-6</v>
      </c>
      <c r="CD25" s="25">
        <v>4.3958493228392202E-6</v>
      </c>
      <c r="CE25" s="25">
        <v>0</v>
      </c>
      <c r="CF25" s="25">
        <v>0</v>
      </c>
      <c r="CG25" s="25">
        <v>0</v>
      </c>
      <c r="CH25" s="25">
        <v>2.6230076181229599E-8</v>
      </c>
      <c r="CI25" s="25">
        <v>-3.4481588156207902E-7</v>
      </c>
      <c r="CJ25" s="25">
        <v>6.0839332143023703E-7</v>
      </c>
      <c r="CK25" s="25">
        <v>1.3425704353614699E-6</v>
      </c>
      <c r="CL25" s="25">
        <v>-5.7514496987684795E-7</v>
      </c>
      <c r="CM25" s="25">
        <v>5.8835505240938802E-7</v>
      </c>
      <c r="CN25" s="25">
        <v>1.17447039124077E-6</v>
      </c>
      <c r="CO25" s="25">
        <v>-3.2214860825838199E-7</v>
      </c>
      <c r="CP25" s="25">
        <v>-1.3977395745543201E-7</v>
      </c>
      <c r="CQ25" s="25">
        <v>1.3318384281745499E-6</v>
      </c>
      <c r="CR25" s="25">
        <v>5.4240731521243401E-7</v>
      </c>
      <c r="CS25" s="25">
        <v>1.29768863718537E-7</v>
      </c>
      <c r="CT25" s="25">
        <v>-4.6472601425890001E-7</v>
      </c>
      <c r="CU25" s="25">
        <v>-4.3427577831730202E-7</v>
      </c>
      <c r="CV25" s="25">
        <v>1.3925270263287E-6</v>
      </c>
      <c r="CW25" s="25">
        <v>-6.4245813930678101E-6</v>
      </c>
      <c r="CX25" s="25">
        <v>-1.2079990159532101E-6</v>
      </c>
      <c r="CY25" s="25">
        <v>1.74937005570409E-6</v>
      </c>
      <c r="CZ25" s="25">
        <v>5.7023133706713596E-7</v>
      </c>
      <c r="DA25" s="25">
        <v>-1.3535893499399601E-7</v>
      </c>
      <c r="DB25" s="25">
        <v>-1.41245488429207E-5</v>
      </c>
      <c r="DC25" s="25">
        <v>7.4621077690878896E-6</v>
      </c>
      <c r="DD25" s="25">
        <v>2.81209316322212E-6</v>
      </c>
      <c r="DE25" s="25">
        <v>-1.2137984674311001E-5</v>
      </c>
      <c r="DF25" s="25">
        <v>1.81386106954788E-6</v>
      </c>
      <c r="DG25" s="25">
        <v>-1.0117897636686599E-6</v>
      </c>
      <c r="DH25" s="25">
        <v>3.7530624015338501E-6</v>
      </c>
      <c r="DI25" s="25">
        <v>-3.3418975087773001E-5</v>
      </c>
      <c r="DJ25" s="25">
        <v>6.1460658593335102E-6</v>
      </c>
      <c r="DK25" s="25">
        <v>6.7577740027345201E-6</v>
      </c>
      <c r="DL25" s="25">
        <v>-1.18978153724942E-5</v>
      </c>
      <c r="DM25" s="25">
        <v>-5.6639642405548796E-6</v>
      </c>
      <c r="DN25" s="25">
        <v>2.6051738570355301E-6</v>
      </c>
      <c r="DO25" s="25">
        <v>4.8992672817099102E-6</v>
      </c>
      <c r="DP25" s="25">
        <v>4.5726439436408396E-6</v>
      </c>
      <c r="DQ25" s="25">
        <v>-8.69144198745921E-5</v>
      </c>
      <c r="DR25" s="25">
        <v>-3.8941776928242598E-5</v>
      </c>
      <c r="DS25" s="25">
        <v>2.9994467471976E-5</v>
      </c>
      <c r="DT25" s="25">
        <v>1.6086479397766E-5</v>
      </c>
      <c r="DU25" s="25">
        <v>-2.0674981521459401E-5</v>
      </c>
      <c r="DV25" s="25">
        <v>-7.8081697220451207E-6</v>
      </c>
      <c r="DW25" s="25">
        <v>-1.16291320903003E-5</v>
      </c>
      <c r="DX25" s="25">
        <v>7.6074850354596903E-6</v>
      </c>
      <c r="DY25" s="25">
        <v>2.8772994605032199E-5</v>
      </c>
      <c r="DZ25" s="25">
        <v>-3.7532950713021003E-5</v>
      </c>
      <c r="EA25" s="25">
        <v>-1.6605453233760101E-5</v>
      </c>
      <c r="EB25" s="25">
        <v>5.6540670225614598E-6</v>
      </c>
      <c r="EC25" s="25">
        <v>-4.9690483036491904E-6</v>
      </c>
      <c r="ED25" s="25">
        <v>-1.7971141550752901E-5</v>
      </c>
      <c r="EE25" s="25">
        <v>3.0397142148333201E-5</v>
      </c>
      <c r="EF25" s="25">
        <v>5.79919838420365E-5</v>
      </c>
      <c r="EG25" s="25">
        <v>2.9646725888866099E-5</v>
      </c>
      <c r="EH25" s="25">
        <v>8.7269440050220005E-6</v>
      </c>
      <c r="EI25" s="25">
        <v>1.9405403360195801E-5</v>
      </c>
      <c r="EJ25" s="24">
        <v>-2.6439070629591102E-3</v>
      </c>
      <c r="EK25" s="25">
        <v>-1.17685844842809E-5</v>
      </c>
      <c r="EL25" s="25">
        <v>3.4189409152827999E-5</v>
      </c>
      <c r="EM25" s="25">
        <v>3.2912939753880101E-6</v>
      </c>
      <c r="EN25" s="25">
        <v>-7.0944386084277901E-5</v>
      </c>
      <c r="EO25" s="25">
        <v>-9.3785349405939092E-6</v>
      </c>
      <c r="EP25" s="25">
        <v>6.5593643480331702E-5</v>
      </c>
      <c r="EQ25" s="24">
        <v>-1.4863007574632799E-3</v>
      </c>
      <c r="ER25" s="24">
        <v>1.7859220214124199E-4</v>
      </c>
      <c r="ES25" s="27">
        <v>6.1814415440760394E-5</v>
      </c>
    </row>
    <row r="26" spans="2:149" x14ac:dyDescent="0.25">
      <c r="B26" s="13"/>
      <c r="C26" s="12"/>
      <c r="D26" s="12"/>
      <c r="E26" s="50"/>
      <c r="G26" s="205"/>
      <c r="H26" s="7" t="s">
        <v>8</v>
      </c>
      <c r="I26" s="22">
        <f>IF($C$25&gt;=25,1,0)</f>
        <v>1</v>
      </c>
      <c r="J26" s="23">
        <v>-0.59362625227158905</v>
      </c>
      <c r="P26" s="7" t="str">
        <f t="shared" si="2"/>
        <v>X</v>
      </c>
      <c r="Q26" s="7" t="str">
        <f t="shared" si="3"/>
        <v>X</v>
      </c>
      <c r="R26" s="7" t="str">
        <v>BMI2</v>
      </c>
      <c r="S26" s="128" t="s">
        <v>8</v>
      </c>
      <c r="T26" s="25">
        <v>8.4324705684454002E-5</v>
      </c>
      <c r="U26" s="24">
        <v>-3.1776385107174703E-4</v>
      </c>
      <c r="V26" s="25">
        <v>4.6919484980657902E-6</v>
      </c>
      <c r="W26" s="25">
        <v>1.56328439814433E-6</v>
      </c>
      <c r="X26" s="25">
        <v>-1.26481862555302E-5</v>
      </c>
      <c r="Y26" s="24">
        <v>1.2527264942654401E-4</v>
      </c>
      <c r="Z26" s="24">
        <v>9.4342437010957701E-3</v>
      </c>
      <c r="AA26" s="24">
        <v>-3.8591929908848301E-4</v>
      </c>
      <c r="AB26" s="25">
        <v>-7.6549892777834301E-5</v>
      </c>
      <c r="AC26" s="25">
        <v>-9.9206162461786102E-5</v>
      </c>
      <c r="AD26" s="25">
        <v>9.69951961134E-6</v>
      </c>
      <c r="AE26" s="25">
        <v>-4.7595906110315002E-5</v>
      </c>
      <c r="AF26" s="25">
        <v>-1.9444730438703601E-5</v>
      </c>
      <c r="AG26" s="24">
        <v>-5.5708572362257096E-4</v>
      </c>
      <c r="AH26" s="25">
        <v>1.5820242687787199E-5</v>
      </c>
      <c r="AI26" s="24">
        <v>3.9339294940891401E-4</v>
      </c>
      <c r="AJ26" s="25">
        <v>-3.2418767042322799E-5</v>
      </c>
      <c r="AK26" s="25">
        <v>8.5403192462086902E-6</v>
      </c>
      <c r="AL26" s="25">
        <v>-4.7011167181347997E-5</v>
      </c>
      <c r="AM26" s="25">
        <v>-4.71646581701551E-5</v>
      </c>
      <c r="AN26" s="24">
        <v>-5.9326108229565595E-4</v>
      </c>
      <c r="AO26" s="25">
        <v>7.7178451186567093E-6</v>
      </c>
      <c r="AP26" s="25">
        <v>9.5053945083226806E-5</v>
      </c>
      <c r="AQ26" s="25">
        <v>3.8278254661193502E-5</v>
      </c>
      <c r="AR26" s="25">
        <v>0</v>
      </c>
      <c r="AS26" s="25">
        <v>-3.9528966356357299E-5</v>
      </c>
      <c r="AT26" s="24">
        <v>1.07883076429875E-4</v>
      </c>
      <c r="AU26" s="25">
        <v>0</v>
      </c>
      <c r="AV26" s="25">
        <v>-1.6150954861711201E-5</v>
      </c>
      <c r="AW26" s="24">
        <v>-1.1403800041404701E-4</v>
      </c>
      <c r="AX26" s="25">
        <v>7.3944933321239096E-5</v>
      </c>
      <c r="AY26" s="25">
        <v>0</v>
      </c>
      <c r="AZ26" s="24">
        <v>1.4651303149367599E-4</v>
      </c>
      <c r="BA26" s="24">
        <v>8.0215007219889298E-4</v>
      </c>
      <c r="BB26" s="25">
        <v>2.4397076365592202E-5</v>
      </c>
      <c r="BC26" s="25">
        <v>6.1265739035767496E-5</v>
      </c>
      <c r="BD26" s="25">
        <v>0</v>
      </c>
      <c r="BE26" s="25">
        <v>8.5954336659626403E-5</v>
      </c>
      <c r="BF26" s="24">
        <v>-1.1239292660171399E-4</v>
      </c>
      <c r="BG26" s="25">
        <v>-4.8391301209440397E-5</v>
      </c>
      <c r="BH26" s="24">
        <v>4.90044545696865E-4</v>
      </c>
      <c r="BI26" s="25">
        <v>5.4371556714206099E-7</v>
      </c>
      <c r="BJ26" s="25">
        <v>1.23897488561104E-5</v>
      </c>
      <c r="BK26" s="25">
        <v>2.96914905467741E-5</v>
      </c>
      <c r="BL26" s="25">
        <v>5.2425475626163597E-5</v>
      </c>
      <c r="BM26" s="25">
        <v>-4.0882972955242197E-5</v>
      </c>
      <c r="BN26" s="25">
        <v>0</v>
      </c>
      <c r="BO26" s="24">
        <v>-3.2899513675060498E-4</v>
      </c>
      <c r="BP26" s="25">
        <v>-5.4369372699611598E-5</v>
      </c>
      <c r="BQ26" s="25">
        <v>4.8290984766373398E-6</v>
      </c>
      <c r="BR26" s="25">
        <v>3.1946966771512497E-5</v>
      </c>
      <c r="BS26" s="25">
        <v>-1.8734143055216101E-5</v>
      </c>
      <c r="BT26" s="25">
        <v>9.1107553561468305E-5</v>
      </c>
      <c r="BU26" s="25">
        <v>1.07186963089887E-5</v>
      </c>
      <c r="BV26" s="24">
        <v>4.4387808174130798E-4</v>
      </c>
      <c r="BW26" s="25">
        <v>1.02951788450346E-6</v>
      </c>
      <c r="BX26" s="25">
        <v>1.2575412124826799E-5</v>
      </c>
      <c r="BY26" s="24">
        <v>5.8630173024154996E-4</v>
      </c>
      <c r="BZ26" s="25">
        <v>0</v>
      </c>
      <c r="CA26" s="25">
        <v>-9.7512439854571197E-7</v>
      </c>
      <c r="CB26" s="25">
        <v>1.16799188085469E-5</v>
      </c>
      <c r="CC26" s="24">
        <v>-1.0991111509353199E-4</v>
      </c>
      <c r="CD26" s="25">
        <v>1.08374252293005E-5</v>
      </c>
      <c r="CE26" s="25">
        <v>0</v>
      </c>
      <c r="CF26" s="25">
        <v>0</v>
      </c>
      <c r="CG26" s="25">
        <v>0</v>
      </c>
      <c r="CH26" s="25">
        <v>-5.5183990615611196E-7</v>
      </c>
      <c r="CI26" s="25">
        <v>1.30289376130482E-6</v>
      </c>
      <c r="CJ26" s="25">
        <v>4.72403886817987E-6</v>
      </c>
      <c r="CK26" s="25">
        <v>4.18832388474255E-7</v>
      </c>
      <c r="CL26" s="25">
        <v>-1.0002817962894801E-6</v>
      </c>
      <c r="CM26" s="25">
        <v>-1.1356880804411599E-6</v>
      </c>
      <c r="CN26" s="25">
        <v>1.592139147759E-6</v>
      </c>
      <c r="CO26" s="24">
        <v>-1.2244066831971299E-4</v>
      </c>
      <c r="CP26" s="25">
        <v>4.3668238643062901E-6</v>
      </c>
      <c r="CQ26" s="25">
        <v>-8.9465729684092296E-7</v>
      </c>
      <c r="CR26" s="25">
        <v>8.0159092569767199E-6</v>
      </c>
      <c r="CS26" s="25">
        <v>-5.7321095709228504E-6</v>
      </c>
      <c r="CT26" s="25">
        <v>-6.0299886566328797E-8</v>
      </c>
      <c r="CU26" s="25">
        <v>-4.7853753300999601E-6</v>
      </c>
      <c r="CV26" s="25">
        <v>-1.1164175641432199E-6</v>
      </c>
      <c r="CW26" s="25">
        <v>-1.06151309875846E-5</v>
      </c>
      <c r="CX26" s="25">
        <v>-1.14051605893011E-5</v>
      </c>
      <c r="CY26" s="25">
        <v>3.6679628697777801E-6</v>
      </c>
      <c r="CZ26" s="25">
        <v>7.6594849862506706E-6</v>
      </c>
      <c r="DA26" s="25">
        <v>-3.8318080144754602E-7</v>
      </c>
      <c r="DB26" s="25">
        <v>3.3306909930723099E-6</v>
      </c>
      <c r="DC26" s="25">
        <v>5.9446041225812697E-6</v>
      </c>
      <c r="DD26" s="25">
        <v>-2.7258478688466601E-6</v>
      </c>
      <c r="DE26" s="25">
        <v>-2.60900049341895E-5</v>
      </c>
      <c r="DF26" s="25">
        <v>-2.2885697262828299E-6</v>
      </c>
      <c r="DG26" s="25">
        <v>-5.8389359036850502E-6</v>
      </c>
      <c r="DH26" s="25">
        <v>6.6086398358666099E-6</v>
      </c>
      <c r="DI26" s="25">
        <v>5.3430421341855098E-5</v>
      </c>
      <c r="DJ26" s="24">
        <v>1.27253039790014E-4</v>
      </c>
      <c r="DK26" s="25">
        <v>2.02186052831952E-5</v>
      </c>
      <c r="DL26" s="25">
        <v>3.6565695300728403E-5</v>
      </c>
      <c r="DM26" s="25">
        <v>-1.59216589891483E-5</v>
      </c>
      <c r="DN26" s="24">
        <v>1.59319747950029E-4</v>
      </c>
      <c r="DO26" s="25">
        <v>3.3640059439797299E-6</v>
      </c>
      <c r="DP26" s="24">
        <v>-1.69154434116793E-4</v>
      </c>
      <c r="DQ26" s="25">
        <v>6.0454213371743703E-5</v>
      </c>
      <c r="DR26" s="25">
        <v>9.6042986119515702E-5</v>
      </c>
      <c r="DS26" s="25">
        <v>4.5139386320267899E-5</v>
      </c>
      <c r="DT26" s="25">
        <v>-2.3564786586642399E-5</v>
      </c>
      <c r="DU26" s="25">
        <v>-3.0834498413300401E-5</v>
      </c>
      <c r="DV26" s="24">
        <v>-2.06260247429348E-4</v>
      </c>
      <c r="DW26" s="25">
        <v>7.04542304421673E-6</v>
      </c>
      <c r="DX26" s="25">
        <v>-2.0139675141874401E-5</v>
      </c>
      <c r="DY26" s="25">
        <v>7.7026166282894993E-6</v>
      </c>
      <c r="DZ26" s="25">
        <v>-5.6780966837076398E-5</v>
      </c>
      <c r="EA26" s="25">
        <v>2.1018132763891099E-5</v>
      </c>
      <c r="EB26" s="25">
        <v>3.5080447082422403E-5</v>
      </c>
      <c r="EC26" s="25">
        <v>2.7929565367341901E-5</v>
      </c>
      <c r="ED26" s="25">
        <v>-2.82637324029322E-5</v>
      </c>
      <c r="EE26" s="25">
        <v>3.6943748580339597E-5</v>
      </c>
      <c r="EF26" s="25">
        <v>6.3605426804874901E-5</v>
      </c>
      <c r="EG26" s="25">
        <v>-1.4462500601997301E-5</v>
      </c>
      <c r="EH26" s="25">
        <v>-1.62089124430808E-5</v>
      </c>
      <c r="EI26" s="25">
        <v>-9.2307924248689297E-5</v>
      </c>
      <c r="EJ26" s="25">
        <v>8.6542759964513505E-5</v>
      </c>
      <c r="EK26" s="25">
        <v>2.8159805664295101E-5</v>
      </c>
      <c r="EL26" s="25">
        <v>-2.5247928214481701E-5</v>
      </c>
      <c r="EM26" s="24">
        <v>-1.06365846271902E-4</v>
      </c>
      <c r="EN26" s="25">
        <v>-3.5640588840593099E-6</v>
      </c>
      <c r="EO26" s="25">
        <v>-6.0482089693674398E-5</v>
      </c>
      <c r="EP26" s="25">
        <v>3.5731273552732498E-6</v>
      </c>
      <c r="EQ26" s="24">
        <v>-3.8268895236172502E-4</v>
      </c>
      <c r="ER26" s="24">
        <v>2.2027247254236701E-4</v>
      </c>
      <c r="ES26" s="27">
        <v>2.37863724106892E-5</v>
      </c>
    </row>
    <row r="27" spans="2:149" x14ac:dyDescent="0.25">
      <c r="B27" s="13"/>
      <c r="C27" s="12"/>
      <c r="D27" s="12"/>
      <c r="E27" s="50"/>
      <c r="G27" s="205"/>
      <c r="H27" s="7" t="s">
        <v>10</v>
      </c>
      <c r="I27" s="22">
        <f>IF($C$25&gt;=30,1,0)</f>
        <v>0</v>
      </c>
      <c r="J27" s="23">
        <v>0.21839171406039201</v>
      </c>
      <c r="P27" s="7" t="str">
        <f t="shared" si="2"/>
        <v>X</v>
      </c>
      <c r="Q27" s="7" t="str">
        <f t="shared" si="3"/>
        <v>X</v>
      </c>
      <c r="R27" s="7" t="str">
        <v>BMI3</v>
      </c>
      <c r="S27" s="128" t="s">
        <v>10</v>
      </c>
      <c r="T27" s="25">
        <v>5.1738687630265697E-6</v>
      </c>
      <c r="U27" s="25">
        <v>2.6330511897626101E-5</v>
      </c>
      <c r="V27" s="25">
        <v>-7.0325020182970402E-7</v>
      </c>
      <c r="W27" s="25">
        <v>2.2516675984200101E-6</v>
      </c>
      <c r="X27" s="25">
        <v>-2.6831508242593601E-6</v>
      </c>
      <c r="Y27" s="25">
        <v>7.5399885572459399E-5</v>
      </c>
      <c r="Z27" s="24">
        <v>-3.8591929908844599E-4</v>
      </c>
      <c r="AA27" s="24">
        <v>1.45709144815477E-3</v>
      </c>
      <c r="AB27" s="24">
        <v>-1.25269311795692E-4</v>
      </c>
      <c r="AC27" s="25">
        <v>-1.0396008900021701E-5</v>
      </c>
      <c r="AD27" s="25">
        <v>-4.5211139248476004E-6</v>
      </c>
      <c r="AE27" s="25">
        <v>-2.1166509664703601E-6</v>
      </c>
      <c r="AF27" s="25">
        <v>-2.1984425762577901E-6</v>
      </c>
      <c r="AG27" s="24">
        <v>-1.3483082618553799E-4</v>
      </c>
      <c r="AH27" s="25">
        <v>-2.8419152769642701E-6</v>
      </c>
      <c r="AI27" s="25">
        <v>3.8406831858097702E-5</v>
      </c>
      <c r="AJ27" s="25">
        <v>-5.3502056493327998E-6</v>
      </c>
      <c r="AK27" s="25">
        <v>-1.20976987826647E-5</v>
      </c>
      <c r="AL27" s="25">
        <v>-4.48523275839479E-5</v>
      </c>
      <c r="AM27" s="24">
        <v>2.9493420993369798E-4</v>
      </c>
      <c r="AN27" s="24">
        <v>4.2926574366292097E-4</v>
      </c>
      <c r="AO27" s="25">
        <v>1.09756654744617E-7</v>
      </c>
      <c r="AP27" s="25">
        <v>-1.03648596730213E-5</v>
      </c>
      <c r="AQ27" s="25">
        <v>-5.4996618999460901E-6</v>
      </c>
      <c r="AR27" s="25">
        <v>0</v>
      </c>
      <c r="AS27" s="25">
        <v>-1.6906201753657401E-5</v>
      </c>
      <c r="AT27" s="25">
        <v>7.0337984311290203E-6</v>
      </c>
      <c r="AU27" s="25">
        <v>0</v>
      </c>
      <c r="AV27" s="25">
        <v>-3.1390907892141101E-5</v>
      </c>
      <c r="AW27" s="25">
        <v>-6.2512850517542903E-6</v>
      </c>
      <c r="AX27" s="25">
        <v>-2.86221612492507E-6</v>
      </c>
      <c r="AY27" s="25">
        <v>0</v>
      </c>
      <c r="AZ27" s="25">
        <v>-5.8876574885556404E-6</v>
      </c>
      <c r="BA27" s="25">
        <v>-3.6570974159741003E-5</v>
      </c>
      <c r="BB27" s="25">
        <v>7.2255628093879597E-6</v>
      </c>
      <c r="BC27" s="24">
        <v>3.2112377794672899E-4</v>
      </c>
      <c r="BD27" s="25">
        <v>0</v>
      </c>
      <c r="BE27" s="25">
        <v>-1.1303914697712901E-5</v>
      </c>
      <c r="BF27" s="25">
        <v>-6.0507428741387599E-6</v>
      </c>
      <c r="BG27" s="25">
        <v>-7.5920702364786301E-6</v>
      </c>
      <c r="BH27" s="25">
        <v>-6.8538416181260393E-5</v>
      </c>
      <c r="BI27" s="25">
        <v>1.4124632188778099E-6</v>
      </c>
      <c r="BJ27" s="24">
        <v>3.4587620581198302E-4</v>
      </c>
      <c r="BK27" s="25">
        <v>-7.7813713489707103E-7</v>
      </c>
      <c r="BL27" s="25">
        <v>2.9147110332014399E-5</v>
      </c>
      <c r="BM27" s="25">
        <v>1.8808422084228899E-6</v>
      </c>
      <c r="BN27" s="25">
        <v>0</v>
      </c>
      <c r="BO27" s="25">
        <v>-9.4186107881775395E-5</v>
      </c>
      <c r="BP27" s="25">
        <v>-6.0273625508703297E-6</v>
      </c>
      <c r="BQ27" s="25">
        <v>1.4100301384132499E-6</v>
      </c>
      <c r="BR27" s="25">
        <v>-7.7755246333280197E-6</v>
      </c>
      <c r="BS27" s="25">
        <v>8.1236872764515107E-6</v>
      </c>
      <c r="BT27" s="25">
        <v>-1.3979082400330501E-5</v>
      </c>
      <c r="BU27" s="25">
        <v>6.97616423871019E-6</v>
      </c>
      <c r="BV27" s="25">
        <v>1.15634581159551E-6</v>
      </c>
      <c r="BW27" s="25">
        <v>-1.5793028156222899E-6</v>
      </c>
      <c r="BX27" s="25">
        <v>-2.86149173026976E-6</v>
      </c>
      <c r="BY27" s="24">
        <v>-1.56360128385204E-4</v>
      </c>
      <c r="BZ27" s="25">
        <v>0</v>
      </c>
      <c r="CA27" s="25">
        <v>3.2216836508103998E-6</v>
      </c>
      <c r="CB27" s="25">
        <v>-5.7452584677771399E-5</v>
      </c>
      <c r="CC27" s="25">
        <v>1.4465441302501601E-5</v>
      </c>
      <c r="CD27" s="25">
        <v>5.0321005960533102E-6</v>
      </c>
      <c r="CE27" s="25">
        <v>0</v>
      </c>
      <c r="CF27" s="25">
        <v>0</v>
      </c>
      <c r="CG27" s="25">
        <v>0</v>
      </c>
      <c r="CH27" s="25">
        <v>6.3793684483059595E-8</v>
      </c>
      <c r="CI27" s="25">
        <v>-3.67144862058597E-7</v>
      </c>
      <c r="CJ27" s="25">
        <v>-3.27395310227556E-7</v>
      </c>
      <c r="CK27" s="25">
        <v>2.04744358650668E-7</v>
      </c>
      <c r="CL27" s="25">
        <v>-3.5355683223618001E-6</v>
      </c>
      <c r="CM27" s="25">
        <v>-2.0942080851621899E-8</v>
      </c>
      <c r="CN27" s="25">
        <v>3.0570310185687801E-8</v>
      </c>
      <c r="CO27" s="25">
        <v>4.0673821132944897E-6</v>
      </c>
      <c r="CP27" s="25">
        <v>-4.3080783971932598E-7</v>
      </c>
      <c r="CQ27" s="25">
        <v>2.1196864855887401E-7</v>
      </c>
      <c r="CR27" s="25">
        <v>-5.7734013237961096E-6</v>
      </c>
      <c r="CS27" s="25">
        <v>-9.0031418798272302E-10</v>
      </c>
      <c r="CT27" s="25">
        <v>7.0645478104665596E-7</v>
      </c>
      <c r="CU27" s="25">
        <v>-5.5005378788763601E-7</v>
      </c>
      <c r="CV27" s="25">
        <v>-3.06989270483125E-6</v>
      </c>
      <c r="CW27" s="25">
        <v>1.09508121789752E-6</v>
      </c>
      <c r="CX27" s="25">
        <v>4.9805943676210304E-7</v>
      </c>
      <c r="CY27" s="25">
        <v>4.3640121058725801E-7</v>
      </c>
      <c r="CZ27" s="25">
        <v>1.65377000383976E-6</v>
      </c>
      <c r="DA27" s="25">
        <v>4.4102741936927802E-7</v>
      </c>
      <c r="DB27" s="25">
        <v>6.7099603930463098E-6</v>
      </c>
      <c r="DC27" s="25">
        <v>9.1955560018266792E-6</v>
      </c>
      <c r="DD27" s="25">
        <v>5.7426723564883602E-7</v>
      </c>
      <c r="DE27" s="25">
        <v>-1.8984237486082599E-6</v>
      </c>
      <c r="DF27" s="25">
        <v>-2.3788527546702802E-6</v>
      </c>
      <c r="DG27" s="25">
        <v>-9.6588067794770793E-7</v>
      </c>
      <c r="DH27" s="25">
        <v>-1.2749142459043E-6</v>
      </c>
      <c r="DI27" s="25">
        <v>1.9698044446937202E-6</v>
      </c>
      <c r="DJ27" s="25">
        <v>-5.4933447887568102E-6</v>
      </c>
      <c r="DK27" s="25">
        <v>-7.0835597388835897E-6</v>
      </c>
      <c r="DL27" s="25">
        <v>2.7994452944818398E-6</v>
      </c>
      <c r="DM27" s="25">
        <v>3.8327331170390503E-5</v>
      </c>
      <c r="DN27" s="24">
        <v>-2.6469627452718601E-4</v>
      </c>
      <c r="DO27" s="25">
        <v>2.2274370828746599E-6</v>
      </c>
      <c r="DP27" s="25">
        <v>1.0972665753281299E-5</v>
      </c>
      <c r="DQ27" s="24">
        <v>-2.56745745950077E-4</v>
      </c>
      <c r="DR27" s="24">
        <v>-1.10389302921386E-3</v>
      </c>
      <c r="DS27" s="25">
        <v>-3.0696361172532301E-6</v>
      </c>
      <c r="DT27" s="25">
        <v>9.7863157745922507E-5</v>
      </c>
      <c r="DU27" s="25">
        <v>-3.4465308928935399E-6</v>
      </c>
      <c r="DV27" s="25">
        <v>-3.7060760084094898E-6</v>
      </c>
      <c r="DW27" s="25">
        <v>-9.8504146282107908E-6</v>
      </c>
      <c r="DX27" s="25">
        <v>-6.5324401065933804E-6</v>
      </c>
      <c r="DY27" s="25">
        <v>1.4777944020004601E-5</v>
      </c>
      <c r="DZ27" s="25">
        <v>-1.74841939003986E-5</v>
      </c>
      <c r="EA27" s="25">
        <v>4.9574214225371904E-7</v>
      </c>
      <c r="EB27" s="25">
        <v>-2.7914924058620701E-6</v>
      </c>
      <c r="EC27" s="25">
        <v>-2.7455546163560599E-5</v>
      </c>
      <c r="ED27" s="25">
        <v>2.3890049071901101E-5</v>
      </c>
      <c r="EE27" s="25">
        <v>2.9300858420032001E-5</v>
      </c>
      <c r="EF27" s="25">
        <v>-6.6508148218089802E-7</v>
      </c>
      <c r="EG27" s="25">
        <v>-4.1796763891056999E-7</v>
      </c>
      <c r="EH27" s="25">
        <v>3.2419527540466198E-6</v>
      </c>
      <c r="EI27" s="25">
        <v>-2.58909161978808E-6</v>
      </c>
      <c r="EJ27" s="24">
        <v>-1.09915264280967E-4</v>
      </c>
      <c r="EK27" s="25">
        <v>-1.14929377539982E-5</v>
      </c>
      <c r="EL27" s="25">
        <v>2.4571785837422901E-5</v>
      </c>
      <c r="EM27" s="25">
        <v>-2.42117803191587E-5</v>
      </c>
      <c r="EN27" s="25">
        <v>-1.6563373702983499E-5</v>
      </c>
      <c r="EO27" s="25">
        <v>-6.6627164930942402E-6</v>
      </c>
      <c r="EP27" s="25">
        <v>1.86101587512457E-5</v>
      </c>
      <c r="EQ27" s="25">
        <v>8.8638263266133897E-6</v>
      </c>
      <c r="ER27" s="25">
        <v>7.50541877307754E-5</v>
      </c>
      <c r="ES27" s="27">
        <v>3.5118900460313001E-5</v>
      </c>
    </row>
    <row r="28" spans="2:149" x14ac:dyDescent="0.25">
      <c r="B28" s="13"/>
      <c r="C28" s="12"/>
      <c r="D28" s="12"/>
      <c r="E28" s="50"/>
      <c r="G28" s="205"/>
      <c r="H28" s="7" t="s">
        <v>12</v>
      </c>
      <c r="I28" s="22">
        <f>IF($C$25&gt;=35,1,0)</f>
        <v>0</v>
      </c>
      <c r="J28" s="23">
        <v>5.68009889399494E-2</v>
      </c>
      <c r="P28" s="7" t="str">
        <f t="shared" si="2"/>
        <v>X</v>
      </c>
      <c r="Q28" s="7" t="str">
        <f t="shared" si="3"/>
        <v>X</v>
      </c>
      <c r="R28" s="7" t="str">
        <v>BMI4</v>
      </c>
      <c r="S28" s="128" t="s">
        <v>12</v>
      </c>
      <c r="T28" s="25">
        <v>-2.5032592568737399E-7</v>
      </c>
      <c r="U28" s="25">
        <v>-1.06945815340928E-5</v>
      </c>
      <c r="V28" s="25">
        <v>-4.6227466204167901E-6</v>
      </c>
      <c r="W28" s="25">
        <v>-2.6094499198979501E-6</v>
      </c>
      <c r="X28" s="25">
        <v>1.28714406789156E-6</v>
      </c>
      <c r="Y28" s="25">
        <v>-1.0868678392792501E-6</v>
      </c>
      <c r="Z28" s="25">
        <v>-7.6549892777872397E-5</v>
      </c>
      <c r="AA28" s="24">
        <v>-1.2526931179565899E-4</v>
      </c>
      <c r="AB28" s="24">
        <v>4.84634030843908E-4</v>
      </c>
      <c r="AC28" s="24">
        <v>-3.4062021352451001E-4</v>
      </c>
      <c r="AD28" s="25">
        <v>-2.3304307926746E-6</v>
      </c>
      <c r="AE28" s="25">
        <v>-2.7115132697927902E-6</v>
      </c>
      <c r="AF28" s="25">
        <v>-4.2636114756949604E-6</v>
      </c>
      <c r="AG28" s="25">
        <v>-3.3682958522196301E-5</v>
      </c>
      <c r="AH28" s="25">
        <v>-7.5550296517027603E-7</v>
      </c>
      <c r="AI28" s="25">
        <v>2.77710623514712E-5</v>
      </c>
      <c r="AJ28" s="25">
        <v>2.1696218062097E-6</v>
      </c>
      <c r="AK28" s="25">
        <v>1.5800568656338799E-6</v>
      </c>
      <c r="AL28" s="25">
        <v>-8.4897552204047998E-6</v>
      </c>
      <c r="AM28" s="25">
        <v>6.2847246618889396E-6</v>
      </c>
      <c r="AN28" s="25">
        <v>-1.0288751729418501E-5</v>
      </c>
      <c r="AO28" s="25">
        <v>-2.4807773860526799E-6</v>
      </c>
      <c r="AP28" s="25">
        <v>-3.0486343878527701E-6</v>
      </c>
      <c r="AQ28" s="25">
        <v>8.3869532054753901E-7</v>
      </c>
      <c r="AR28" s="25">
        <v>0</v>
      </c>
      <c r="AS28" s="25">
        <v>-4.2505550471337899E-5</v>
      </c>
      <c r="AT28" s="25">
        <v>1.0890465454418E-5</v>
      </c>
      <c r="AU28" s="25">
        <v>0</v>
      </c>
      <c r="AV28" s="25">
        <v>-2.0913221731193601E-6</v>
      </c>
      <c r="AW28" s="25">
        <v>8.2032234827443708E-6</v>
      </c>
      <c r="AX28" s="25">
        <v>-1.0359828555138501E-5</v>
      </c>
      <c r="AY28" s="25">
        <v>0</v>
      </c>
      <c r="AZ28" s="25">
        <v>2.2388363788857098E-6</v>
      </c>
      <c r="BA28" s="25">
        <v>3.0730579689930598E-5</v>
      </c>
      <c r="BB28" s="25">
        <v>5.9384758185810997E-7</v>
      </c>
      <c r="BC28" s="25">
        <v>-9.9969267805497194E-6</v>
      </c>
      <c r="BD28" s="25">
        <v>0</v>
      </c>
      <c r="BE28" s="25">
        <v>8.1949096797958101E-7</v>
      </c>
      <c r="BF28" s="25">
        <v>-7.2728902213254803E-6</v>
      </c>
      <c r="BG28" s="25">
        <v>4.7840049695474501E-6</v>
      </c>
      <c r="BH28" s="25">
        <v>1.40651087139819E-5</v>
      </c>
      <c r="BI28" s="25">
        <v>-8.5650532468214098E-8</v>
      </c>
      <c r="BJ28" s="25">
        <v>-9.0648484500200597E-6</v>
      </c>
      <c r="BK28" s="25">
        <v>-1.98672683094312E-6</v>
      </c>
      <c r="BL28" s="25">
        <v>-1.64140637877106E-5</v>
      </c>
      <c r="BM28" s="25">
        <v>-3.8307463939830703E-6</v>
      </c>
      <c r="BN28" s="25">
        <v>0</v>
      </c>
      <c r="BO28" s="25">
        <v>-2.8057984924150199E-5</v>
      </c>
      <c r="BP28" s="25">
        <v>-6.1939756782420502E-6</v>
      </c>
      <c r="BQ28" s="25">
        <v>-1.8055778329066799E-6</v>
      </c>
      <c r="BR28" s="25">
        <v>-4.3437624541143598E-5</v>
      </c>
      <c r="BS28" s="25">
        <v>-3.2170112494627802E-6</v>
      </c>
      <c r="BT28" s="25">
        <v>8.4225584550628907E-6</v>
      </c>
      <c r="BU28" s="25">
        <v>2.1716348610073499E-6</v>
      </c>
      <c r="BV28" s="25">
        <v>5.1417160728321598E-8</v>
      </c>
      <c r="BW28" s="25">
        <v>-3.3071471144307299E-6</v>
      </c>
      <c r="BX28" s="25">
        <v>7.1214303931648696E-6</v>
      </c>
      <c r="BY28" s="25">
        <v>2.5307441255952099E-5</v>
      </c>
      <c r="BZ28" s="25">
        <v>0</v>
      </c>
      <c r="CA28" s="25">
        <v>6.0486380451947403E-6</v>
      </c>
      <c r="CB28" s="25">
        <v>2.8350002414970901E-5</v>
      </c>
      <c r="CC28" s="25">
        <v>-8.2083764588615494E-6</v>
      </c>
      <c r="CD28" s="25">
        <v>-1.7720116062243599E-7</v>
      </c>
      <c r="CE28" s="25">
        <v>0</v>
      </c>
      <c r="CF28" s="25">
        <v>0</v>
      </c>
      <c r="CG28" s="25">
        <v>0</v>
      </c>
      <c r="CH28" s="25">
        <v>-1.0233788971397901E-8</v>
      </c>
      <c r="CI28" s="25">
        <v>2.0107392705406801E-7</v>
      </c>
      <c r="CJ28" s="25">
        <v>2.71282734635244E-7</v>
      </c>
      <c r="CK28" s="25">
        <v>5.2817789325899201E-7</v>
      </c>
      <c r="CL28" s="25">
        <v>1.07860637889367E-7</v>
      </c>
      <c r="CM28" s="25">
        <v>-1.9319846646585801E-7</v>
      </c>
      <c r="CN28" s="25">
        <v>-8.3819893014772401E-8</v>
      </c>
      <c r="CO28" s="25">
        <v>1.0844699605301201E-6</v>
      </c>
      <c r="CP28" s="25">
        <v>1.6002245909966801E-7</v>
      </c>
      <c r="CQ28" s="25">
        <v>-3.5116079244916503E-8</v>
      </c>
      <c r="CR28" s="25">
        <v>1.3389987292302799E-7</v>
      </c>
      <c r="CS28" s="25">
        <v>6.2058415725981701E-9</v>
      </c>
      <c r="CT28" s="25">
        <v>-4.2877752067306398E-7</v>
      </c>
      <c r="CU28" s="25">
        <v>-3.5860665387842599E-7</v>
      </c>
      <c r="CV28" s="25">
        <v>1.3403298414969001E-7</v>
      </c>
      <c r="CW28" s="25">
        <v>-1.0143982072340301E-7</v>
      </c>
      <c r="CX28" s="25">
        <v>-3.2372753767337199E-7</v>
      </c>
      <c r="CY28" s="25">
        <v>-1.07295710120395E-7</v>
      </c>
      <c r="CZ28" s="25">
        <v>5.0288541226496197E-7</v>
      </c>
      <c r="DA28" s="25">
        <v>3.3353911202043203E-8</v>
      </c>
      <c r="DB28" s="25">
        <v>-9.5800092285383095E-7</v>
      </c>
      <c r="DC28" s="25">
        <v>1.4513499726905999E-6</v>
      </c>
      <c r="DD28" s="25">
        <v>1.55045705871908E-6</v>
      </c>
      <c r="DE28" s="25">
        <v>-1.70351913955274E-6</v>
      </c>
      <c r="DF28" s="25">
        <v>6.5626208991173202E-6</v>
      </c>
      <c r="DG28" s="25">
        <v>4.5030293254994201E-7</v>
      </c>
      <c r="DH28" s="25">
        <v>4.2598366720839904E-6</v>
      </c>
      <c r="DI28" s="25">
        <v>2.28866630331455E-6</v>
      </c>
      <c r="DJ28" s="25">
        <v>-1.3420654666998399E-6</v>
      </c>
      <c r="DK28" s="25">
        <v>-1.71953555241428E-6</v>
      </c>
      <c r="DL28" s="25">
        <v>1.4565512728648899E-6</v>
      </c>
      <c r="DM28" s="25">
        <v>-2.5606072716094799E-6</v>
      </c>
      <c r="DN28" s="25">
        <v>7.2931942665082097E-6</v>
      </c>
      <c r="DO28" s="25">
        <v>-1.4653516300285499E-6</v>
      </c>
      <c r="DP28" s="25">
        <v>-2.2108282251267901E-6</v>
      </c>
      <c r="DQ28" s="25">
        <v>8.8205073945661907E-6</v>
      </c>
      <c r="DR28" s="25">
        <v>-9.11429243698353E-6</v>
      </c>
      <c r="DS28" s="25">
        <v>8.0382047845051492E-6</v>
      </c>
      <c r="DT28" s="25">
        <v>-3.0727559492777E-6</v>
      </c>
      <c r="DU28" s="25">
        <v>1.0025620886591601E-5</v>
      </c>
      <c r="DV28" s="25">
        <v>-5.305532459971E-6</v>
      </c>
      <c r="DW28" s="25">
        <v>-1.58583380147103E-6</v>
      </c>
      <c r="DX28" s="25">
        <v>-7.54215669072496E-6</v>
      </c>
      <c r="DY28" s="25">
        <v>-1.19741212771965E-6</v>
      </c>
      <c r="DZ28" s="25">
        <v>1.91408127434953E-5</v>
      </c>
      <c r="EA28" s="25">
        <v>7.2755542255871604E-6</v>
      </c>
      <c r="EB28" s="25">
        <v>4.4320617792409697E-6</v>
      </c>
      <c r="EC28" s="25">
        <v>3.1660528888165201E-6</v>
      </c>
      <c r="ED28" s="25">
        <v>4.8032999372126302E-6</v>
      </c>
      <c r="EE28" s="25">
        <v>-1.28044240519038E-5</v>
      </c>
      <c r="EF28" s="25">
        <v>-5.2721098630568797E-6</v>
      </c>
      <c r="EG28" s="25">
        <v>-3.4628539839932902E-7</v>
      </c>
      <c r="EH28" s="25">
        <v>-8.5819000767222707E-6</v>
      </c>
      <c r="EI28" s="25">
        <v>6.0666849305394097E-7</v>
      </c>
      <c r="EJ28" s="25">
        <v>-5.5816317202979198E-7</v>
      </c>
      <c r="EK28" s="25">
        <v>1.6783384603769299E-6</v>
      </c>
      <c r="EL28" s="25">
        <v>-3.2499135789417201E-6</v>
      </c>
      <c r="EM28" s="25">
        <v>1.37440580317964E-5</v>
      </c>
      <c r="EN28" s="25">
        <v>-1.8012729420400101E-5</v>
      </c>
      <c r="EO28" s="25">
        <v>-4.1405964571321803E-5</v>
      </c>
      <c r="EP28" s="25">
        <v>1.21195755592532E-5</v>
      </c>
      <c r="EQ28" s="25">
        <v>5.3840307489403198E-6</v>
      </c>
      <c r="ER28" s="25">
        <v>-7.8117048953119899E-6</v>
      </c>
      <c r="ES28" s="27">
        <v>1.07191884468894E-5</v>
      </c>
    </row>
    <row r="29" spans="2:149" x14ac:dyDescent="0.25">
      <c r="B29" s="13"/>
      <c r="C29" s="12"/>
      <c r="D29" s="12"/>
      <c r="E29" s="50"/>
      <c r="G29" s="206"/>
      <c r="H29" s="7" t="s">
        <v>14</v>
      </c>
      <c r="I29" s="22">
        <f>IF($C$25&gt;=40,1,0)</f>
        <v>0</v>
      </c>
      <c r="J29" s="23">
        <v>0.300426878540277</v>
      </c>
      <c r="P29" s="7" t="str">
        <f t="shared" si="2"/>
        <v>X</v>
      </c>
      <c r="Q29" s="7" t="str">
        <f t="shared" si="3"/>
        <v>X</v>
      </c>
      <c r="R29" s="7" t="str">
        <v>BMI5</v>
      </c>
      <c r="S29" s="128" t="s">
        <v>14</v>
      </c>
      <c r="T29" s="25">
        <v>-6.7180712838935001E-7</v>
      </c>
      <c r="U29" s="25">
        <v>-6.2249768509257703E-5</v>
      </c>
      <c r="V29" s="25">
        <v>5.2740548914888799E-7</v>
      </c>
      <c r="W29" s="25">
        <v>-6.7413421624228897E-7</v>
      </c>
      <c r="X29" s="25">
        <v>-2.16542809349699E-6</v>
      </c>
      <c r="Y29" s="25">
        <v>-2.95236492909038E-7</v>
      </c>
      <c r="Z29" s="25">
        <v>-9.9206162461779095E-5</v>
      </c>
      <c r="AA29" s="25">
        <v>-1.03960088999765E-5</v>
      </c>
      <c r="AB29" s="24">
        <v>-3.4062021352451098E-4</v>
      </c>
      <c r="AC29" s="24">
        <v>1.00747136246476E-3</v>
      </c>
      <c r="AD29" s="25">
        <v>1.4427031159252001E-6</v>
      </c>
      <c r="AE29" s="25">
        <v>-1.0275448215214299E-9</v>
      </c>
      <c r="AF29" s="25">
        <v>-1.6444914723334001E-6</v>
      </c>
      <c r="AG29" s="24">
        <v>-1.1651377634662401E-4</v>
      </c>
      <c r="AH29" s="25">
        <v>1.78640903802158E-6</v>
      </c>
      <c r="AI29" s="25">
        <v>1.12578937102396E-5</v>
      </c>
      <c r="AJ29" s="25">
        <v>4.0671161830441901E-6</v>
      </c>
      <c r="AK29" s="25">
        <v>-4.5097349831416203E-6</v>
      </c>
      <c r="AL29" s="25">
        <v>1.15874910646517E-5</v>
      </c>
      <c r="AM29" s="25">
        <v>-5.5243353565378301E-6</v>
      </c>
      <c r="AN29" s="25">
        <v>-3.0548067777437799E-6</v>
      </c>
      <c r="AO29" s="25">
        <v>-3.4069586000655899E-6</v>
      </c>
      <c r="AP29" s="25">
        <v>2.4349649027135201E-5</v>
      </c>
      <c r="AQ29" s="25">
        <v>-8.9096618063524099E-7</v>
      </c>
      <c r="AR29" s="25">
        <v>0</v>
      </c>
      <c r="AS29" s="25">
        <v>-5.58693408503997E-5</v>
      </c>
      <c r="AT29" s="25">
        <v>-1.36748761823603E-6</v>
      </c>
      <c r="AU29" s="25">
        <v>0</v>
      </c>
      <c r="AV29" s="25">
        <v>-2.3485664481412601E-5</v>
      </c>
      <c r="AW29" s="25">
        <v>-1.3091888549944399E-5</v>
      </c>
      <c r="AX29" s="25">
        <v>2.8383373948983402E-6</v>
      </c>
      <c r="AY29" s="25">
        <v>0</v>
      </c>
      <c r="AZ29" s="25">
        <v>3.8137925016335701E-6</v>
      </c>
      <c r="BA29" s="25">
        <v>2.2360778926583399E-5</v>
      </c>
      <c r="BB29" s="25">
        <v>1.7163651604984499E-5</v>
      </c>
      <c r="BC29" s="25">
        <v>2.73743053530852E-5</v>
      </c>
      <c r="BD29" s="25">
        <v>0</v>
      </c>
      <c r="BE29" s="25">
        <v>-2.2099538518874E-6</v>
      </c>
      <c r="BF29" s="25">
        <v>-5.9385228559478697E-5</v>
      </c>
      <c r="BG29" s="25">
        <v>8.5047730330579796E-6</v>
      </c>
      <c r="BH29" s="25">
        <v>3.5830784491205999E-5</v>
      </c>
      <c r="BI29" s="25">
        <v>1.0399325011246001E-6</v>
      </c>
      <c r="BJ29" s="25">
        <v>8.0728175342850896E-6</v>
      </c>
      <c r="BK29" s="25">
        <v>-1.03891577011297E-5</v>
      </c>
      <c r="BL29" s="25">
        <v>1.3344887350719001E-5</v>
      </c>
      <c r="BM29" s="25">
        <v>2.6107061856194201E-6</v>
      </c>
      <c r="BN29" s="25">
        <v>0</v>
      </c>
      <c r="BO29" s="25">
        <v>-7.8022810954799494E-5</v>
      </c>
      <c r="BP29" s="25">
        <v>-5.5050966948528903E-6</v>
      </c>
      <c r="BQ29" s="25">
        <v>6.7118852189642899E-6</v>
      </c>
      <c r="BR29" s="25">
        <v>-1.7336019003538199E-5</v>
      </c>
      <c r="BS29" s="25">
        <v>1.4886097986436899E-5</v>
      </c>
      <c r="BT29" s="25">
        <v>6.30299907765098E-6</v>
      </c>
      <c r="BU29" s="25">
        <v>4.1847352547785801E-6</v>
      </c>
      <c r="BV29" s="25">
        <v>8.4955584754072206E-5</v>
      </c>
      <c r="BW29" s="25">
        <v>1.23898835690653E-6</v>
      </c>
      <c r="BX29" s="25">
        <v>-6.8381677101736502E-6</v>
      </c>
      <c r="BY29" s="24">
        <v>-1.69687019534328E-4</v>
      </c>
      <c r="BZ29" s="25">
        <v>0</v>
      </c>
      <c r="CA29" s="25">
        <v>1.4698357844066999E-5</v>
      </c>
      <c r="CB29" s="25">
        <v>-7.5672794797477104E-5</v>
      </c>
      <c r="CC29" s="25">
        <v>9.12120452900815E-6</v>
      </c>
      <c r="CD29" s="25">
        <v>-1.4938577594639801E-5</v>
      </c>
      <c r="CE29" s="25">
        <v>0</v>
      </c>
      <c r="CF29" s="25">
        <v>0</v>
      </c>
      <c r="CG29" s="25">
        <v>0</v>
      </c>
      <c r="CH29" s="25">
        <v>7.3473658981072201E-9</v>
      </c>
      <c r="CI29" s="25">
        <v>7.1819542063741704E-7</v>
      </c>
      <c r="CJ29" s="25">
        <v>8.2790334457059602E-7</v>
      </c>
      <c r="CK29" s="25">
        <v>6.8396148002148305E-7</v>
      </c>
      <c r="CL29" s="25">
        <v>-1.6505376617391999E-7</v>
      </c>
      <c r="CM29" s="25">
        <v>6.8077178229626601E-8</v>
      </c>
      <c r="CN29" s="25">
        <v>1.7072131629698999E-7</v>
      </c>
      <c r="CO29" s="25">
        <v>1.3477253300596701E-6</v>
      </c>
      <c r="CP29" s="25">
        <v>8.4252113445327305E-7</v>
      </c>
      <c r="CQ29" s="25">
        <v>-4.1808924141851899E-7</v>
      </c>
      <c r="CR29" s="25">
        <v>5.68716316270411E-8</v>
      </c>
      <c r="CS29" s="25">
        <v>-1.09943613517663E-6</v>
      </c>
      <c r="CT29" s="25">
        <v>1.14268723207505E-6</v>
      </c>
      <c r="CU29" s="25">
        <v>-1.7789510896121801E-8</v>
      </c>
      <c r="CV29" s="25">
        <v>-4.18143504120476E-7</v>
      </c>
      <c r="CW29" s="25">
        <v>1.1767570821091E-6</v>
      </c>
      <c r="CX29" s="25">
        <v>-3.3563117095782401E-7</v>
      </c>
      <c r="CY29" s="25">
        <v>2.6813325907561502E-7</v>
      </c>
      <c r="CZ29" s="25">
        <v>1.46630101500417E-6</v>
      </c>
      <c r="DA29" s="25">
        <v>1.8506582004142601E-7</v>
      </c>
      <c r="DB29" s="25">
        <v>6.2804628766869698E-7</v>
      </c>
      <c r="DC29" s="25">
        <v>-5.2795530697111504E-6</v>
      </c>
      <c r="DD29" s="25">
        <v>1.6712771663469099E-6</v>
      </c>
      <c r="DE29" s="25">
        <v>-7.14064371658812E-6</v>
      </c>
      <c r="DF29" s="25">
        <v>4.7889574592617596E-6</v>
      </c>
      <c r="DG29" s="25">
        <v>-2.92911698236803E-7</v>
      </c>
      <c r="DH29" s="25">
        <v>-1.09229684746779E-6</v>
      </c>
      <c r="DI29" s="25">
        <v>-6.9374912070197503E-6</v>
      </c>
      <c r="DJ29" s="25">
        <v>3.2881643041320899E-6</v>
      </c>
      <c r="DK29" s="25">
        <v>8.9807315881910407E-6</v>
      </c>
      <c r="DL29" s="25">
        <v>8.5138827680472408E-6</v>
      </c>
      <c r="DM29" s="25">
        <v>-2.9073409925894699E-6</v>
      </c>
      <c r="DN29" s="25">
        <v>7.0051323253492701E-6</v>
      </c>
      <c r="DO29" s="25">
        <v>7.5283507206857602E-6</v>
      </c>
      <c r="DP29" s="25">
        <v>2.9204510295649298E-6</v>
      </c>
      <c r="DQ29" s="25">
        <v>8.2938469071634902E-6</v>
      </c>
      <c r="DR29" s="25">
        <v>1.10094786250384E-5</v>
      </c>
      <c r="DS29" s="25">
        <v>-6.4239362971496397E-6</v>
      </c>
      <c r="DT29" s="25">
        <v>1.25554547990886E-5</v>
      </c>
      <c r="DU29" s="25">
        <v>-1.6204545424460499E-5</v>
      </c>
      <c r="DV29" s="25">
        <v>-1.9527321395286301E-6</v>
      </c>
      <c r="DW29" s="25">
        <v>7.62456888442729E-6</v>
      </c>
      <c r="DX29" s="25">
        <v>1.1807392082269399E-5</v>
      </c>
      <c r="DY29" s="25">
        <v>3.44798199435938E-6</v>
      </c>
      <c r="DZ29" s="25">
        <v>-8.2100886858255894E-6</v>
      </c>
      <c r="EA29" s="25">
        <v>-2.69922159516865E-5</v>
      </c>
      <c r="EB29" s="25">
        <v>-6.6672991409281901E-6</v>
      </c>
      <c r="EC29" s="25">
        <v>-9.1520272248839105E-6</v>
      </c>
      <c r="ED29" s="25">
        <v>2.8637040380193799E-6</v>
      </c>
      <c r="EE29" s="25">
        <v>3.3446698376241401E-6</v>
      </c>
      <c r="EF29" s="25">
        <v>-4.0345126578969502E-5</v>
      </c>
      <c r="EG29" s="25">
        <v>4.9885399948174001E-6</v>
      </c>
      <c r="EH29" s="25">
        <v>2.04027434325434E-5</v>
      </c>
      <c r="EI29" s="25">
        <v>4.5262524722149496E-6</v>
      </c>
      <c r="EJ29" s="25">
        <v>2.34147863459097E-6</v>
      </c>
      <c r="EK29" s="25">
        <v>-9.5807055015764601E-6</v>
      </c>
      <c r="EL29" s="25">
        <v>-7.9018081652805205E-6</v>
      </c>
      <c r="EM29" s="25">
        <v>-3.5536424221118798E-7</v>
      </c>
      <c r="EN29" s="25">
        <v>3.7457567705947103E-5</v>
      </c>
      <c r="EO29" s="25">
        <v>3.3513279097011103E-5</v>
      </c>
      <c r="EP29" s="25">
        <v>1.3517302065852801E-5</v>
      </c>
      <c r="EQ29" s="25">
        <v>1.07562398586124E-6</v>
      </c>
      <c r="ER29" s="25">
        <v>8.7002648944203094E-5</v>
      </c>
      <c r="ES29" s="27">
        <v>-5.7956625406863901E-6</v>
      </c>
    </row>
    <row r="30" spans="2:149" x14ac:dyDescent="0.25">
      <c r="B30" s="13" t="s">
        <v>67</v>
      </c>
      <c r="C30" s="1">
        <f>INDEX(Input_Cases!$B:$C,MATCH('D2T Male Homo'!$B30,Input_Cases!$B:$B,0),2)</f>
        <v>90</v>
      </c>
      <c r="D30" s="12"/>
      <c r="E30" s="50"/>
      <c r="G30" s="204" t="s">
        <v>293</v>
      </c>
      <c r="H30" s="7" t="s">
        <v>16</v>
      </c>
      <c r="I30" s="22">
        <f>IF(OR($C$30&lt;90,$C$31&lt;60),1,0)</f>
        <v>0</v>
      </c>
      <c r="J30" s="23">
        <v>4.3749492319082199E-2</v>
      </c>
      <c r="P30" s="7" t="str">
        <f t="shared" si="2"/>
        <v>X</v>
      </c>
      <c r="Q30" s="7" t="str">
        <f t="shared" si="3"/>
        <v>X</v>
      </c>
      <c r="R30" s="7" t="str">
        <v>BP1</v>
      </c>
      <c r="S30" s="128" t="s">
        <v>16</v>
      </c>
      <c r="T30" s="25">
        <v>-7.3766204366872997E-7</v>
      </c>
      <c r="U30" s="25">
        <v>-2.6161875974297899E-6</v>
      </c>
      <c r="V30" s="25">
        <v>1.01471490023379E-6</v>
      </c>
      <c r="W30" s="25">
        <v>-3.4023411718830699E-7</v>
      </c>
      <c r="X30" s="25">
        <v>-3.4928581402461301E-7</v>
      </c>
      <c r="Y30" s="25">
        <v>-2.0827362721046101E-7</v>
      </c>
      <c r="Z30" s="25">
        <v>9.6995196113409199E-6</v>
      </c>
      <c r="AA30" s="25">
        <v>-4.5211139248386201E-6</v>
      </c>
      <c r="AB30" s="25">
        <v>-2.3304307926754199E-6</v>
      </c>
      <c r="AC30" s="25">
        <v>1.4427031159210801E-6</v>
      </c>
      <c r="AD30" s="24">
        <v>3.8326775490601402E-4</v>
      </c>
      <c r="AE30" s="25">
        <v>5.4788332068728497E-5</v>
      </c>
      <c r="AF30" s="25">
        <v>9.1588950196333608E-6</v>
      </c>
      <c r="AG30" s="25">
        <v>-5.83986280350692E-5</v>
      </c>
      <c r="AH30" s="25">
        <v>-3.6784568844049702E-6</v>
      </c>
      <c r="AI30" s="25">
        <v>1.1322425019910199E-5</v>
      </c>
      <c r="AJ30" s="25">
        <v>6.26061769265667E-6</v>
      </c>
      <c r="AK30" s="25">
        <v>5.3696464634557604E-6</v>
      </c>
      <c r="AL30" s="25">
        <v>1.8105202416919299E-6</v>
      </c>
      <c r="AM30" s="25">
        <v>-3.4667258662214502E-6</v>
      </c>
      <c r="AN30" s="25">
        <v>1.9332855500116902E-5</v>
      </c>
      <c r="AO30" s="25">
        <v>1.7323859822774199E-6</v>
      </c>
      <c r="AP30" s="25">
        <v>-2.4465090800635599E-5</v>
      </c>
      <c r="AQ30" s="25">
        <v>4.9636357955505597E-7</v>
      </c>
      <c r="AR30" s="25">
        <v>0</v>
      </c>
      <c r="AS30" s="25">
        <v>1.5210538698959499E-5</v>
      </c>
      <c r="AT30" s="25">
        <v>-1.02917724186033E-5</v>
      </c>
      <c r="AU30" s="25">
        <v>0</v>
      </c>
      <c r="AV30" s="25">
        <v>-4.29011459301125E-6</v>
      </c>
      <c r="AW30" s="25">
        <v>7.5794842691859801E-6</v>
      </c>
      <c r="AX30" s="25">
        <v>-1.7249854557023401E-6</v>
      </c>
      <c r="AY30" s="25">
        <v>0</v>
      </c>
      <c r="AZ30" s="25">
        <v>6.1285565921121897E-6</v>
      </c>
      <c r="BA30" s="25">
        <v>5.5829781374406098E-7</v>
      </c>
      <c r="BB30" s="25">
        <v>-1.60822600538206E-6</v>
      </c>
      <c r="BC30" s="25">
        <v>7.9911823996428904E-6</v>
      </c>
      <c r="BD30" s="25">
        <v>0</v>
      </c>
      <c r="BE30" s="25">
        <v>8.1390623585424303E-6</v>
      </c>
      <c r="BF30" s="25">
        <v>1.4605212809935299E-5</v>
      </c>
      <c r="BG30" s="25">
        <v>4.9091824821049602E-6</v>
      </c>
      <c r="BH30" s="25">
        <v>3.03327342464786E-5</v>
      </c>
      <c r="BI30" s="25">
        <v>-9.6100954382707895E-7</v>
      </c>
      <c r="BJ30" s="25">
        <v>-1.5394283464010601E-5</v>
      </c>
      <c r="BK30" s="25">
        <v>2.38312996106176E-6</v>
      </c>
      <c r="BL30" s="25">
        <v>-1.4484589518132999E-6</v>
      </c>
      <c r="BM30" s="25">
        <v>1.0104977625701899E-5</v>
      </c>
      <c r="BN30" s="25">
        <v>0</v>
      </c>
      <c r="BO30" s="25">
        <v>-4.3072783011202001E-6</v>
      </c>
      <c r="BP30" s="25">
        <v>-1.77270966417787E-6</v>
      </c>
      <c r="BQ30" s="25">
        <v>-3.5667795480240602E-6</v>
      </c>
      <c r="BR30" s="25">
        <v>4.3940542808948803E-6</v>
      </c>
      <c r="BS30" s="25">
        <v>-1.3791546606658499E-5</v>
      </c>
      <c r="BT30" s="25">
        <v>1.9413332335744202E-6</v>
      </c>
      <c r="BU30" s="25">
        <v>-6.1743201349785398E-6</v>
      </c>
      <c r="BV30" s="25">
        <v>-5.7385698459988697E-6</v>
      </c>
      <c r="BW30" s="25">
        <v>-1.4101685490276201E-6</v>
      </c>
      <c r="BX30" s="25">
        <v>-8.5525104260799904E-7</v>
      </c>
      <c r="BY30" s="25">
        <v>-4.3074403495411899E-6</v>
      </c>
      <c r="BZ30" s="25">
        <v>0</v>
      </c>
      <c r="CA30" s="25">
        <v>2.05360784737103E-6</v>
      </c>
      <c r="CB30" s="25">
        <v>2.06646281005004E-5</v>
      </c>
      <c r="CC30" s="25">
        <v>-1.08195874488723E-5</v>
      </c>
      <c r="CD30" s="25">
        <v>1.5327221743064799E-6</v>
      </c>
      <c r="CE30" s="25">
        <v>0</v>
      </c>
      <c r="CF30" s="25">
        <v>0</v>
      </c>
      <c r="CG30" s="25">
        <v>0</v>
      </c>
      <c r="CH30" s="25">
        <v>-8.4227568679061406E-9</v>
      </c>
      <c r="CI30" s="25">
        <v>-1.66948574404746E-7</v>
      </c>
      <c r="CJ30" s="25">
        <v>-9.5042419716566603E-8</v>
      </c>
      <c r="CK30" s="25">
        <v>-1.31762090004854E-7</v>
      </c>
      <c r="CL30" s="25">
        <v>1.9353139536390599E-7</v>
      </c>
      <c r="CM30" s="25">
        <v>1.4599479193743099E-7</v>
      </c>
      <c r="CN30" s="25">
        <v>-1.57681676350415E-7</v>
      </c>
      <c r="CO30" s="25">
        <v>-5.7587371383872103E-8</v>
      </c>
      <c r="CP30" s="25">
        <v>4.5329621846202198E-8</v>
      </c>
      <c r="CQ30" s="25">
        <v>4.4346469774519102E-7</v>
      </c>
      <c r="CR30" s="25">
        <v>-2.7385839363163399E-7</v>
      </c>
      <c r="CS30" s="25">
        <v>1.08231676977411E-7</v>
      </c>
      <c r="CT30" s="25">
        <v>-5.5752221904060896E-7</v>
      </c>
      <c r="CU30" s="25">
        <v>-1.54784685636321E-7</v>
      </c>
      <c r="CV30" s="25">
        <v>-1.0430378311793301E-7</v>
      </c>
      <c r="CW30" s="25">
        <v>2.4405298654495003E-7</v>
      </c>
      <c r="CX30" s="25">
        <v>1.38456664647987E-8</v>
      </c>
      <c r="CY30" s="25">
        <v>-3.4702922354763797E-7</v>
      </c>
      <c r="CZ30" s="25">
        <v>9.2440808148563404E-7</v>
      </c>
      <c r="DA30" s="25">
        <v>-4.6713165466793702E-8</v>
      </c>
      <c r="DB30" s="25">
        <v>-5.7211964647134197E-6</v>
      </c>
      <c r="DC30" s="25">
        <v>-4.3521405549080597E-6</v>
      </c>
      <c r="DD30" s="25">
        <v>-1.0297841384290799E-6</v>
      </c>
      <c r="DE30" s="25">
        <v>2.5054126304891298E-6</v>
      </c>
      <c r="DF30" s="25">
        <v>-5.9756255826828897E-6</v>
      </c>
      <c r="DG30" s="25">
        <v>5.0943031780594699E-7</v>
      </c>
      <c r="DH30" s="25">
        <v>1.2728470351215801E-6</v>
      </c>
      <c r="DI30" s="25">
        <v>1.5499395866310999E-5</v>
      </c>
      <c r="DJ30" s="25">
        <v>1.61522623165869E-7</v>
      </c>
      <c r="DK30" s="25">
        <v>-6.2687256112557604E-6</v>
      </c>
      <c r="DL30" s="25">
        <v>-1.4280614249729199E-5</v>
      </c>
      <c r="DM30" s="25">
        <v>-1.7051413579297201E-6</v>
      </c>
      <c r="DN30" s="25">
        <v>1.15285733005182E-6</v>
      </c>
      <c r="DO30" s="25">
        <v>-6.5052688157752497E-6</v>
      </c>
      <c r="DP30" s="25">
        <v>8.4123466048259505E-7</v>
      </c>
      <c r="DQ30" s="25">
        <v>-5.2542570420747799E-6</v>
      </c>
      <c r="DR30" s="25">
        <v>9.5489809522563299E-6</v>
      </c>
      <c r="DS30" s="25">
        <v>1.0930364269111E-5</v>
      </c>
      <c r="DT30" s="25">
        <v>-4.0653310118578299E-6</v>
      </c>
      <c r="DU30" s="25">
        <v>3.5596578605247899E-6</v>
      </c>
      <c r="DV30" s="25">
        <v>-5.9767010217606196E-6</v>
      </c>
      <c r="DW30" s="25">
        <v>6.27371847325555E-6</v>
      </c>
      <c r="DX30" s="25">
        <v>1.08887625461066E-6</v>
      </c>
      <c r="DY30" s="25">
        <v>-7.0594535977118499E-6</v>
      </c>
      <c r="DZ30" s="25">
        <v>1.9325455973081699E-6</v>
      </c>
      <c r="EA30" s="25">
        <v>-5.3947038271778903E-6</v>
      </c>
      <c r="EB30" s="25">
        <v>-2.4511461472246102E-6</v>
      </c>
      <c r="EC30" s="25">
        <v>-1.89046199192948E-6</v>
      </c>
      <c r="ED30" s="25">
        <v>5.1200200070689497E-6</v>
      </c>
      <c r="EE30" s="25">
        <v>-4.2929750787401999E-6</v>
      </c>
      <c r="EF30" s="25">
        <v>3.71496374061609E-6</v>
      </c>
      <c r="EG30" s="25">
        <v>-4.9700921237995902E-6</v>
      </c>
      <c r="EH30" s="25">
        <v>1.0565493038481099E-6</v>
      </c>
      <c r="EI30" s="25">
        <v>-5.1972873910955401E-6</v>
      </c>
      <c r="EJ30" s="25">
        <v>-8.5961630116325707E-6</v>
      </c>
      <c r="EK30" s="25">
        <v>1.34303560543072E-5</v>
      </c>
      <c r="EL30" s="25">
        <v>1.23615933175436E-5</v>
      </c>
      <c r="EM30" s="25">
        <v>-1.50409625538774E-5</v>
      </c>
      <c r="EN30" s="25">
        <v>-1.8944807398714399E-6</v>
      </c>
      <c r="EO30" s="25">
        <v>6.8701618141201301E-6</v>
      </c>
      <c r="EP30" s="25">
        <v>9.0748555749081702E-6</v>
      </c>
      <c r="EQ30" s="25">
        <v>-3.3586512297216599E-6</v>
      </c>
      <c r="ER30" s="25">
        <v>3.2840533891576801E-6</v>
      </c>
      <c r="ES30" s="27">
        <v>-6.8287555720702401E-6</v>
      </c>
    </row>
    <row r="31" spans="2:149" x14ac:dyDescent="0.25">
      <c r="B31" s="13" t="s">
        <v>68</v>
      </c>
      <c r="C31" s="1">
        <f>INDEX(Input_Cases!$B:$C,MATCH('D2T Male Homo'!$B31,Input_Cases!$B:$B,0),2)</f>
        <v>70</v>
      </c>
      <c r="D31" s="12"/>
      <c r="E31" s="50"/>
      <c r="G31" s="205"/>
      <c r="H31" s="7" t="s">
        <v>18</v>
      </c>
      <c r="I31" s="22">
        <f>IF(OR($C$30&gt;120,$C$31&gt;80),1,0)</f>
        <v>0</v>
      </c>
      <c r="J31" s="23">
        <v>-0.377014263932271</v>
      </c>
      <c r="P31" s="7" t="str">
        <f t="shared" si="2"/>
        <v>X</v>
      </c>
      <c r="Q31" s="7" t="str">
        <f t="shared" si="3"/>
        <v>X</v>
      </c>
      <c r="R31" s="7" t="str">
        <v>BP2</v>
      </c>
      <c r="S31" s="128" t="s">
        <v>18</v>
      </c>
      <c r="T31" s="25">
        <v>6.0107337106879003E-8</v>
      </c>
      <c r="U31" s="25">
        <v>1.1116520635289199E-6</v>
      </c>
      <c r="V31" s="25">
        <v>1.0612869766295499E-6</v>
      </c>
      <c r="W31" s="25">
        <v>2.8609604256854302E-6</v>
      </c>
      <c r="X31" s="25">
        <v>1.7490830781975799E-6</v>
      </c>
      <c r="Y31" s="25">
        <v>2.5069551548696099E-5</v>
      </c>
      <c r="Z31" s="25">
        <v>-4.7595906110326298E-5</v>
      </c>
      <c r="AA31" s="25">
        <v>-2.11665096645368E-6</v>
      </c>
      <c r="AB31" s="25">
        <v>-2.7115132697902499E-6</v>
      </c>
      <c r="AC31" s="25">
        <v>-1.0275448212417599E-9</v>
      </c>
      <c r="AD31" s="25">
        <v>5.47883320687291E-5</v>
      </c>
      <c r="AE31" s="24">
        <v>3.9156271827016999E-4</v>
      </c>
      <c r="AF31" s="25">
        <v>-6.0901016653253699E-5</v>
      </c>
      <c r="AG31" s="25">
        <v>-1.7431279707809499E-5</v>
      </c>
      <c r="AH31" s="25">
        <v>-5.9191338733639296E-7</v>
      </c>
      <c r="AI31" s="25">
        <v>2.1738291096955599E-5</v>
      </c>
      <c r="AJ31" s="25">
        <v>-5.8306243203357002E-6</v>
      </c>
      <c r="AK31" s="25">
        <v>5.0068279623485097E-6</v>
      </c>
      <c r="AL31" s="25">
        <v>2.8432264294096198E-6</v>
      </c>
      <c r="AM31" s="25">
        <v>-7.5643975227385399E-6</v>
      </c>
      <c r="AN31" s="25">
        <v>3.8017924181197599E-6</v>
      </c>
      <c r="AO31" s="25">
        <v>-9.6678343036160602E-7</v>
      </c>
      <c r="AP31" s="25">
        <v>-6.5790697265027301E-6</v>
      </c>
      <c r="AQ31" s="25">
        <v>5.5454954520052805E-7</v>
      </c>
      <c r="AR31" s="25">
        <v>0</v>
      </c>
      <c r="AS31" s="25">
        <v>2.7178504514601001E-5</v>
      </c>
      <c r="AT31" s="25">
        <v>-1.0696112811968601E-5</v>
      </c>
      <c r="AU31" s="25">
        <v>0</v>
      </c>
      <c r="AV31" s="25">
        <v>9.9737307265238702E-6</v>
      </c>
      <c r="AW31" s="25">
        <v>2.5654040949892002E-5</v>
      </c>
      <c r="AX31" s="25">
        <v>5.4419505471635299E-6</v>
      </c>
      <c r="AY31" s="25">
        <v>0</v>
      </c>
      <c r="AZ31" s="25">
        <v>-1.49907403964667E-6</v>
      </c>
      <c r="BA31" s="25">
        <v>6.46743330327275E-6</v>
      </c>
      <c r="BB31" s="25">
        <v>-2.8561543880315202E-6</v>
      </c>
      <c r="BC31" s="25">
        <v>-9.3389492046769096E-6</v>
      </c>
      <c r="BD31" s="25">
        <v>0</v>
      </c>
      <c r="BE31" s="25">
        <v>1.1119203459019201E-5</v>
      </c>
      <c r="BF31" s="25">
        <v>-6.4612644834798597E-7</v>
      </c>
      <c r="BG31" s="25">
        <v>-2.3940687016087998E-6</v>
      </c>
      <c r="BH31" s="25">
        <v>1.6025370917397399E-5</v>
      </c>
      <c r="BI31" s="25">
        <v>1.4968478197999499E-6</v>
      </c>
      <c r="BJ31" s="25">
        <v>5.77327983346396E-6</v>
      </c>
      <c r="BK31" s="25">
        <v>4.4758920953398301E-6</v>
      </c>
      <c r="BL31" s="25">
        <v>6.9592295099308695E-7</v>
      </c>
      <c r="BM31" s="25">
        <v>6.9031917050629499E-6</v>
      </c>
      <c r="BN31" s="25">
        <v>0</v>
      </c>
      <c r="BO31" s="24">
        <v>2.6817582175933799E-4</v>
      </c>
      <c r="BP31" s="25">
        <v>-1.2701433357102499E-5</v>
      </c>
      <c r="BQ31" s="25">
        <v>1.1718191892211499E-6</v>
      </c>
      <c r="BR31" s="25">
        <v>1.5406093910850001E-5</v>
      </c>
      <c r="BS31" s="25">
        <v>4.4661395069664699E-7</v>
      </c>
      <c r="BT31" s="25">
        <v>2.02017042778597E-5</v>
      </c>
      <c r="BU31" s="25">
        <v>1.6129208949204599E-5</v>
      </c>
      <c r="BV31" s="25">
        <v>-4.4125019836358403E-6</v>
      </c>
      <c r="BW31" s="25">
        <v>1.1378213527750799E-6</v>
      </c>
      <c r="BX31" s="25">
        <v>1.60745342980177E-7</v>
      </c>
      <c r="BY31" s="25">
        <v>6.3970697360347703E-5</v>
      </c>
      <c r="BZ31" s="25">
        <v>0</v>
      </c>
      <c r="CA31" s="25">
        <v>1.56683893356445E-5</v>
      </c>
      <c r="CB31" s="25">
        <v>-8.9464421453768893E-6</v>
      </c>
      <c r="CC31" s="24">
        <v>1.7516745575607101E-4</v>
      </c>
      <c r="CD31" s="25">
        <v>1.6140722235311399E-6</v>
      </c>
      <c r="CE31" s="25">
        <v>0</v>
      </c>
      <c r="CF31" s="25">
        <v>0</v>
      </c>
      <c r="CG31" s="25">
        <v>0</v>
      </c>
      <c r="CH31" s="25">
        <v>-6.4238370908728498E-9</v>
      </c>
      <c r="CI31" s="25">
        <v>6.9481573031468201E-9</v>
      </c>
      <c r="CJ31" s="25">
        <v>-5.3772833535575398E-7</v>
      </c>
      <c r="CK31" s="25">
        <v>-1.66426419607555E-7</v>
      </c>
      <c r="CL31" s="25">
        <v>-4.3714695360015099E-8</v>
      </c>
      <c r="CM31" s="25">
        <v>1.8656825624504399E-7</v>
      </c>
      <c r="CN31" s="25">
        <v>-3.0338995557854999E-7</v>
      </c>
      <c r="CO31" s="25">
        <v>3.8327597684527E-7</v>
      </c>
      <c r="CP31" s="25">
        <v>-2.7502518195479101E-8</v>
      </c>
      <c r="CQ31" s="25">
        <v>1.5249465387523099E-7</v>
      </c>
      <c r="CR31" s="25">
        <v>-1.2165613169018901E-7</v>
      </c>
      <c r="CS31" s="25">
        <v>7.2680687780352003E-8</v>
      </c>
      <c r="CT31" s="25">
        <v>8.1355295667303502E-8</v>
      </c>
      <c r="CU31" s="25">
        <v>-2.9894691481284102E-7</v>
      </c>
      <c r="CV31" s="25">
        <v>1.6090295038421801E-7</v>
      </c>
      <c r="CW31" s="25">
        <v>-9.4029147208513804E-7</v>
      </c>
      <c r="CX31" s="25">
        <v>-2.74320472794686E-8</v>
      </c>
      <c r="CY31" s="25">
        <v>-2.1280422309818699E-7</v>
      </c>
      <c r="CZ31" s="25">
        <v>3.14925005646685E-7</v>
      </c>
      <c r="DA31" s="25">
        <v>8.4779830778439201E-8</v>
      </c>
      <c r="DB31" s="25">
        <v>-1.4242285885048301E-5</v>
      </c>
      <c r="DC31" s="25">
        <v>-6.5246673132309002E-6</v>
      </c>
      <c r="DD31" s="25">
        <v>4.9328166367765005E-7</v>
      </c>
      <c r="DE31" s="25">
        <v>-1.40779027286464E-5</v>
      </c>
      <c r="DF31" s="25">
        <v>-1.7876580026907001E-5</v>
      </c>
      <c r="DG31" s="25">
        <v>4.54359080807869E-7</v>
      </c>
      <c r="DH31" s="25">
        <v>-1.9401830725027802E-6</v>
      </c>
      <c r="DI31" s="24">
        <v>-2.7357459342211202E-4</v>
      </c>
      <c r="DJ31" s="25">
        <v>1.9792461165169501E-5</v>
      </c>
      <c r="DK31" s="25">
        <v>2.24975494510313E-6</v>
      </c>
      <c r="DL31" s="25">
        <v>-1.8495739121500899E-5</v>
      </c>
      <c r="DM31" s="25">
        <v>-1.3558923179297099E-6</v>
      </c>
      <c r="DN31" s="25">
        <v>-1.5807383058272701E-6</v>
      </c>
      <c r="DO31" s="25">
        <v>-6.4677429493599197E-7</v>
      </c>
      <c r="DP31" s="25">
        <v>-4.8730850015642303E-8</v>
      </c>
      <c r="DQ31" s="25">
        <v>-1.46521672729667E-7</v>
      </c>
      <c r="DR31" s="25">
        <v>6.6269490852526999E-7</v>
      </c>
      <c r="DS31" s="24">
        <v>-2.3400553398968501E-4</v>
      </c>
      <c r="DT31" s="25">
        <v>3.6312925369253101E-6</v>
      </c>
      <c r="DU31" s="25">
        <v>-7.5736726322875099E-6</v>
      </c>
      <c r="DV31" s="25">
        <v>6.1275699014851902E-6</v>
      </c>
      <c r="DW31" s="25">
        <v>-2.6278691139696299E-6</v>
      </c>
      <c r="DX31" s="25">
        <v>-3.0278273741813198E-7</v>
      </c>
      <c r="DY31" s="25">
        <v>3.1918499366484998E-6</v>
      </c>
      <c r="DZ31" s="25">
        <v>-6.4968065862855799E-6</v>
      </c>
      <c r="EA31" s="25">
        <v>-2.0510667002495799E-5</v>
      </c>
      <c r="EB31" s="25">
        <v>1.5131597048639699E-6</v>
      </c>
      <c r="EC31" s="25">
        <v>-3.6299421998365099E-6</v>
      </c>
      <c r="ED31" s="25">
        <v>-5.3692098015664504E-6</v>
      </c>
      <c r="EE31" s="25">
        <v>5.2343243037080498E-6</v>
      </c>
      <c r="EF31" s="25">
        <v>-5.1890336642606599E-6</v>
      </c>
      <c r="EG31" s="25">
        <v>-1.16456078062037E-6</v>
      </c>
      <c r="EH31" s="25">
        <v>7.60244171146039E-6</v>
      </c>
      <c r="EI31" s="25">
        <v>-3.2897742431288402E-6</v>
      </c>
      <c r="EJ31" s="25">
        <v>9.4954429622054203E-6</v>
      </c>
      <c r="EK31" s="25">
        <v>1.04634736717104E-5</v>
      </c>
      <c r="EL31" s="25">
        <v>9.9816964696781692E-7</v>
      </c>
      <c r="EM31" s="25">
        <v>-9.0253221585937296E-7</v>
      </c>
      <c r="EN31" s="25">
        <v>-1.16427921935347E-5</v>
      </c>
      <c r="EO31" s="25">
        <v>-8.8595125534467605E-6</v>
      </c>
      <c r="EP31" s="25">
        <v>-1.5847601057439899E-5</v>
      </c>
      <c r="EQ31" s="25">
        <v>-1.39696357360254E-5</v>
      </c>
      <c r="ER31" s="25">
        <v>2.7063713739018501E-5</v>
      </c>
      <c r="ES31" s="27">
        <v>1.8530323297277801E-5</v>
      </c>
    </row>
    <row r="32" spans="2:149" x14ac:dyDescent="0.25">
      <c r="B32" s="13"/>
      <c r="C32" s="12"/>
      <c r="D32" s="12"/>
      <c r="E32" s="50"/>
      <c r="G32" s="205"/>
      <c r="H32" s="7" t="s">
        <v>20</v>
      </c>
      <c r="I32" s="22">
        <f>IF(OR($C$30&gt;140,$C$31&gt;90),1,0)</f>
        <v>0</v>
      </c>
      <c r="J32" s="23">
        <v>2.63208415588276E-2</v>
      </c>
      <c r="P32" s="7" t="str">
        <f t="shared" si="2"/>
        <v>X</v>
      </c>
      <c r="Q32" s="7" t="str">
        <f t="shared" si="3"/>
        <v>X</v>
      </c>
      <c r="R32" s="7" t="str">
        <v>BP3</v>
      </c>
      <c r="S32" s="128" t="s">
        <v>20</v>
      </c>
      <c r="T32" s="25">
        <v>-7.3822481103675105E-7</v>
      </c>
      <c r="U32" s="25">
        <v>-8.5311911235472797E-6</v>
      </c>
      <c r="V32" s="25">
        <v>6.4789214587928199E-7</v>
      </c>
      <c r="W32" s="25">
        <v>-1.9519371094367299E-6</v>
      </c>
      <c r="X32" s="25">
        <v>2.2832462707979799E-6</v>
      </c>
      <c r="Y32" s="25">
        <v>-5.6481021282576203E-6</v>
      </c>
      <c r="Z32" s="25">
        <v>-1.9444730438705102E-5</v>
      </c>
      <c r="AA32" s="25">
        <v>-2.1984425762561202E-6</v>
      </c>
      <c r="AB32" s="25">
        <v>-4.2636114756926201E-6</v>
      </c>
      <c r="AC32" s="25">
        <v>-1.64449147233538E-6</v>
      </c>
      <c r="AD32" s="25">
        <v>9.1588950196335403E-6</v>
      </c>
      <c r="AE32" s="25">
        <v>-6.0901016653253197E-5</v>
      </c>
      <c r="AF32" s="24">
        <v>1.8105993730019399E-4</v>
      </c>
      <c r="AG32" s="24">
        <v>-1.11812371616339E-4</v>
      </c>
      <c r="AH32" s="25">
        <v>2.0850318207508898E-6</v>
      </c>
      <c r="AI32" s="25">
        <v>-6.0088252944348604E-6</v>
      </c>
      <c r="AJ32" s="25">
        <v>-7.6930107209580694E-6</v>
      </c>
      <c r="AK32" s="25">
        <v>-3.71488451005896E-6</v>
      </c>
      <c r="AL32" s="25">
        <v>8.4065879875311403E-6</v>
      </c>
      <c r="AM32" s="25">
        <v>3.01204530273533E-6</v>
      </c>
      <c r="AN32" s="25">
        <v>-1.4131545601447901E-5</v>
      </c>
      <c r="AO32" s="25">
        <v>-1.48173466105838E-6</v>
      </c>
      <c r="AP32" s="25">
        <v>-1.33275779572418E-6</v>
      </c>
      <c r="AQ32" s="25">
        <v>-7.4994691869271896E-7</v>
      </c>
      <c r="AR32" s="25">
        <v>0</v>
      </c>
      <c r="AS32" s="25">
        <v>1.40495972852286E-6</v>
      </c>
      <c r="AT32" s="25">
        <v>-2.02870681583276E-6</v>
      </c>
      <c r="AU32" s="25">
        <v>0</v>
      </c>
      <c r="AV32" s="25">
        <v>-1.0214015615169399E-5</v>
      </c>
      <c r="AW32" s="25">
        <v>2.4343873176215799E-6</v>
      </c>
      <c r="AX32" s="25">
        <v>-2.1506122061449199E-6</v>
      </c>
      <c r="AY32" s="25">
        <v>0</v>
      </c>
      <c r="AZ32" s="25">
        <v>4.8973295285843205E-7</v>
      </c>
      <c r="BA32" s="25">
        <v>-3.2063511448409402E-5</v>
      </c>
      <c r="BB32" s="25">
        <v>1.7416296163687499E-6</v>
      </c>
      <c r="BC32" s="25">
        <v>1.9649701058428699E-6</v>
      </c>
      <c r="BD32" s="25">
        <v>0</v>
      </c>
      <c r="BE32" s="25">
        <v>3.9937880221860903E-6</v>
      </c>
      <c r="BF32" s="25">
        <v>-2.4328991705846901E-6</v>
      </c>
      <c r="BG32" s="25">
        <v>-1.53215145006875E-6</v>
      </c>
      <c r="BH32" s="25">
        <v>-3.3432671161395301E-5</v>
      </c>
      <c r="BI32" s="25">
        <v>-7.5583327646965196E-7</v>
      </c>
      <c r="BJ32" s="25">
        <v>-8.1205400857952005E-6</v>
      </c>
      <c r="BK32" s="25">
        <v>-5.6671275481918601E-7</v>
      </c>
      <c r="BL32" s="25">
        <v>1.3701933910757001E-6</v>
      </c>
      <c r="BM32" s="25">
        <v>-2.0348582715631199E-5</v>
      </c>
      <c r="BN32" s="25">
        <v>0</v>
      </c>
      <c r="BO32" s="25">
        <v>-7.7531566203090208E-6</v>
      </c>
      <c r="BP32" s="25">
        <v>-7.0398288388456198E-6</v>
      </c>
      <c r="BQ32" s="25">
        <v>2.52535127947745E-6</v>
      </c>
      <c r="BR32" s="25">
        <v>-1.56498715670017E-6</v>
      </c>
      <c r="BS32" s="25">
        <v>-3.3356914811192699E-6</v>
      </c>
      <c r="BT32" s="25">
        <v>-1.0213600170753501E-5</v>
      </c>
      <c r="BU32" s="25">
        <v>3.8825159968400497E-6</v>
      </c>
      <c r="BV32" s="25">
        <v>6.1011494370627698E-6</v>
      </c>
      <c r="BW32" s="25">
        <v>5.22874654732965E-7</v>
      </c>
      <c r="BX32" s="25">
        <v>3.7009787187174298E-7</v>
      </c>
      <c r="BY32" s="25">
        <v>4.2724580635866501E-5</v>
      </c>
      <c r="BZ32" s="25">
        <v>0</v>
      </c>
      <c r="CA32" s="25">
        <v>9.2801656107891197E-6</v>
      </c>
      <c r="CB32" s="25">
        <v>2.39641844783318E-5</v>
      </c>
      <c r="CC32" s="25">
        <v>1.85373869151023E-6</v>
      </c>
      <c r="CD32" s="25">
        <v>3.8596618663203902E-6</v>
      </c>
      <c r="CE32" s="25">
        <v>0</v>
      </c>
      <c r="CF32" s="25">
        <v>0</v>
      </c>
      <c r="CG32" s="25">
        <v>0</v>
      </c>
      <c r="CH32" s="25">
        <v>8.7080746176259399E-9</v>
      </c>
      <c r="CI32" s="25">
        <v>7.2692390797689703E-8</v>
      </c>
      <c r="CJ32" s="25">
        <v>1.17770412438363E-7</v>
      </c>
      <c r="CK32" s="25">
        <v>1.80350130805461E-8</v>
      </c>
      <c r="CL32" s="25">
        <v>1.5741712612624001E-7</v>
      </c>
      <c r="CM32" s="25">
        <v>-1.34400948608818E-8</v>
      </c>
      <c r="CN32" s="25">
        <v>-1.94326076957664E-9</v>
      </c>
      <c r="CO32" s="25">
        <v>2.1470215899897801E-7</v>
      </c>
      <c r="CP32" s="25">
        <v>1.08338341911691E-7</v>
      </c>
      <c r="CQ32" s="25">
        <v>2.6245586913514701E-9</v>
      </c>
      <c r="CR32" s="25">
        <v>2.0723324429051999E-7</v>
      </c>
      <c r="CS32" s="25">
        <v>-8.8904614839186197E-8</v>
      </c>
      <c r="CT32" s="25">
        <v>-4.2513605576306598E-7</v>
      </c>
      <c r="CU32" s="25">
        <v>3.9240240372643499E-8</v>
      </c>
      <c r="CV32" s="25">
        <v>-5.0975421555050102E-9</v>
      </c>
      <c r="CW32" s="25">
        <v>-4.4967960295467101E-7</v>
      </c>
      <c r="CX32" s="25">
        <v>3.8670968649663201E-7</v>
      </c>
      <c r="CY32" s="25">
        <v>-1.8261297814418099E-7</v>
      </c>
      <c r="CZ32" s="25">
        <v>-5.4427402533475602E-8</v>
      </c>
      <c r="DA32" s="25">
        <v>-2.5628187583512298E-8</v>
      </c>
      <c r="DB32" s="25">
        <v>1.9684659372643501E-7</v>
      </c>
      <c r="DC32" s="25">
        <v>-2.4673519464042599E-6</v>
      </c>
      <c r="DD32" s="25">
        <v>-5.4838194220401196E-7</v>
      </c>
      <c r="DE32" s="25">
        <v>-3.9635353237047998E-6</v>
      </c>
      <c r="DF32" s="25">
        <v>2.7256114966927899E-7</v>
      </c>
      <c r="DG32" s="25">
        <v>1.22656687206006E-7</v>
      </c>
      <c r="DH32" s="25">
        <v>5.9256502618025203E-7</v>
      </c>
      <c r="DI32" s="25">
        <v>5.1457712722574403E-6</v>
      </c>
      <c r="DJ32" s="25">
        <v>7.3622064208886303E-7</v>
      </c>
      <c r="DK32" s="25">
        <v>-2.9753102411928202E-6</v>
      </c>
      <c r="DL32" s="25">
        <v>1.3704315211957499E-5</v>
      </c>
      <c r="DM32" s="25">
        <v>-2.97688753518894E-6</v>
      </c>
      <c r="DN32" s="25">
        <v>-4.06985386899513E-7</v>
      </c>
      <c r="DO32" s="25">
        <v>-3.3842628396479801E-7</v>
      </c>
      <c r="DP32" s="25">
        <v>8.8143769600643702E-7</v>
      </c>
      <c r="DQ32" s="25">
        <v>-1.88604279394957E-7</v>
      </c>
      <c r="DR32" s="25">
        <v>1.2345815003499599E-6</v>
      </c>
      <c r="DS32" s="25">
        <v>1.70858117773407E-7</v>
      </c>
      <c r="DT32" s="25">
        <v>2.4256729372786301E-6</v>
      </c>
      <c r="DU32" s="25">
        <v>-2.39860419361633E-7</v>
      </c>
      <c r="DV32" s="25">
        <v>2.1450812267934999E-6</v>
      </c>
      <c r="DW32" s="25">
        <v>-2.5691556318619602E-6</v>
      </c>
      <c r="DX32" s="25">
        <v>3.0747729470486201E-6</v>
      </c>
      <c r="DY32" s="25">
        <v>8.4454322508828899E-6</v>
      </c>
      <c r="DZ32" s="25">
        <v>6.2319382112104498E-6</v>
      </c>
      <c r="EA32" s="25">
        <v>-6.9917281810163799E-6</v>
      </c>
      <c r="EB32" s="25">
        <v>9.5144347150853798E-7</v>
      </c>
      <c r="EC32" s="25">
        <v>-3.6520960300143101E-6</v>
      </c>
      <c r="ED32" s="25">
        <v>5.0336663269642198E-6</v>
      </c>
      <c r="EE32" s="25">
        <v>-3.1550809590510699E-6</v>
      </c>
      <c r="EF32" s="25">
        <v>2.64506173956266E-6</v>
      </c>
      <c r="EG32" s="25">
        <v>-7.3753792001571497E-6</v>
      </c>
      <c r="EH32" s="25">
        <v>-1.07691478789172E-5</v>
      </c>
      <c r="EI32" s="25">
        <v>-1.3483025337638999E-5</v>
      </c>
      <c r="EJ32" s="25">
        <v>1.01024637125027E-5</v>
      </c>
      <c r="EK32" s="25">
        <v>8.6538091650832804E-6</v>
      </c>
      <c r="EL32" s="25">
        <v>8.4676390233029606E-6</v>
      </c>
      <c r="EM32" s="25">
        <v>-4.1849099828603402E-6</v>
      </c>
      <c r="EN32" s="25">
        <v>-1.4163009438515001E-5</v>
      </c>
      <c r="EO32" s="25">
        <v>6.2574561052208902E-6</v>
      </c>
      <c r="EP32" s="25">
        <v>-1.3874018624231101E-5</v>
      </c>
      <c r="EQ32" s="25">
        <v>-1.48697455701636E-5</v>
      </c>
      <c r="ER32" s="25">
        <v>-1.11963784410391E-5</v>
      </c>
      <c r="ES32" s="27">
        <v>-1.8935057180123601E-6</v>
      </c>
    </row>
    <row r="33" spans="2:149" x14ac:dyDescent="0.25">
      <c r="B33" s="13"/>
      <c r="C33" s="12"/>
      <c r="D33" s="12"/>
      <c r="E33" s="50"/>
      <c r="G33" s="206"/>
      <c r="H33" s="7" t="s">
        <v>22</v>
      </c>
      <c r="I33" s="22">
        <f>IF(OR($C$30&gt;160,$C$31&gt;100),1,0)</f>
        <v>0</v>
      </c>
      <c r="J33" s="23">
        <v>0.51309703741097801</v>
      </c>
      <c r="P33" s="7" t="str">
        <f t="shared" si="2"/>
        <v>X</v>
      </c>
      <c r="Q33" s="7" t="str">
        <f t="shared" si="3"/>
        <v>X</v>
      </c>
      <c r="R33" s="7" t="str">
        <v>BP4</v>
      </c>
      <c r="S33" s="128" t="s">
        <v>22</v>
      </c>
      <c r="T33" s="25">
        <v>1.4111922035773699E-5</v>
      </c>
      <c r="U33" s="25">
        <v>-9.4515983930082398E-6</v>
      </c>
      <c r="V33" s="25">
        <v>1.9864704223521601E-5</v>
      </c>
      <c r="W33" s="25">
        <v>-2.1277604488827602E-5</v>
      </c>
      <c r="X33" s="25">
        <v>1.5378356551793899E-5</v>
      </c>
      <c r="Y33" s="25">
        <v>-2.8048275362811102E-5</v>
      </c>
      <c r="Z33" s="24">
        <v>-5.5708572362265704E-4</v>
      </c>
      <c r="AA33" s="24">
        <v>-1.34830826185306E-4</v>
      </c>
      <c r="AB33" s="25">
        <v>-3.3682958522200401E-5</v>
      </c>
      <c r="AC33" s="24">
        <v>-1.16513776346176E-4</v>
      </c>
      <c r="AD33" s="25">
        <v>-5.8398628035075103E-5</v>
      </c>
      <c r="AE33" s="25">
        <v>-1.7431279707837099E-5</v>
      </c>
      <c r="AF33" s="24">
        <v>-1.11812371616334E-4</v>
      </c>
      <c r="AG33" s="24">
        <v>2.1799964584010099E-2</v>
      </c>
      <c r="AH33" s="25">
        <v>4.8814933075056602E-6</v>
      </c>
      <c r="AI33" s="24">
        <v>-2.9712362706799702E-4</v>
      </c>
      <c r="AJ33" s="25">
        <v>-2.4829739588785901E-5</v>
      </c>
      <c r="AK33" s="25">
        <v>-1.7118306571005501E-5</v>
      </c>
      <c r="AL33" s="24">
        <v>-1.9679341529073901E-4</v>
      </c>
      <c r="AM33" s="25">
        <v>-3.8986100381749499E-5</v>
      </c>
      <c r="AN33" s="25">
        <v>4.7456329078846401E-7</v>
      </c>
      <c r="AO33" s="25">
        <v>-1.5337938227020599E-6</v>
      </c>
      <c r="AP33" s="24">
        <v>-1.5975304539547601E-4</v>
      </c>
      <c r="AQ33" s="25">
        <v>-3.23438041583581E-5</v>
      </c>
      <c r="AR33" s="25">
        <v>0</v>
      </c>
      <c r="AS33" s="24">
        <v>1.3548897321980901E-4</v>
      </c>
      <c r="AT33" s="24">
        <v>-1.25981237261539E-4</v>
      </c>
      <c r="AU33" s="25">
        <v>0</v>
      </c>
      <c r="AV33" s="25">
        <v>-8.1295369318532597E-5</v>
      </c>
      <c r="AW33" s="25">
        <v>2.0478142374632801E-5</v>
      </c>
      <c r="AX33" s="25">
        <v>-2.07856906101392E-5</v>
      </c>
      <c r="AY33" s="25">
        <v>0</v>
      </c>
      <c r="AZ33" s="25">
        <v>3.65273444777389E-5</v>
      </c>
      <c r="BA33" s="25">
        <v>1.7798771545009801E-5</v>
      </c>
      <c r="BB33" s="25">
        <v>2.4663771936901201E-6</v>
      </c>
      <c r="BC33" s="24">
        <v>-1.86584148718481E-4</v>
      </c>
      <c r="BD33" s="25">
        <v>0</v>
      </c>
      <c r="BE33" s="25">
        <v>-4.8955027763627797E-5</v>
      </c>
      <c r="BF33" s="24">
        <v>3.1551453438900801E-4</v>
      </c>
      <c r="BG33" s="25">
        <v>5.3880976428296798E-5</v>
      </c>
      <c r="BH33" s="24">
        <v>1.7672492381684099E-4</v>
      </c>
      <c r="BI33" s="25">
        <v>-5.5289858140000901E-6</v>
      </c>
      <c r="BJ33" s="24">
        <v>1.5694961506391099E-4</v>
      </c>
      <c r="BK33" s="25">
        <v>2.2496674744542699E-5</v>
      </c>
      <c r="BL33" s="25">
        <v>-3.0765926251759199E-5</v>
      </c>
      <c r="BM33" s="25">
        <v>-6.46242699056868E-5</v>
      </c>
      <c r="BN33" s="25">
        <v>0</v>
      </c>
      <c r="BO33" s="24">
        <v>-1.3319398303492401E-4</v>
      </c>
      <c r="BP33" s="25">
        <v>-7.5303838888469006E-5</v>
      </c>
      <c r="BQ33" s="25">
        <v>1.3165987699213099E-5</v>
      </c>
      <c r="BR33" s="25">
        <v>-3.1941785096305802E-5</v>
      </c>
      <c r="BS33" s="25">
        <v>5.4117221911707702E-5</v>
      </c>
      <c r="BT33" s="25">
        <v>1.6860013344192201E-5</v>
      </c>
      <c r="BU33" s="25">
        <v>2.0625932807071901E-5</v>
      </c>
      <c r="BV33" s="24">
        <v>2.6048006562964202E-4</v>
      </c>
      <c r="BW33" s="25">
        <v>-1.27793635139684E-5</v>
      </c>
      <c r="BX33" s="25">
        <v>2.6136197798355601E-5</v>
      </c>
      <c r="BY33" s="24">
        <v>-1.0642671488229399E-3</v>
      </c>
      <c r="BZ33" s="25">
        <v>0</v>
      </c>
      <c r="CA33" s="25">
        <v>-2.70252378050689E-5</v>
      </c>
      <c r="CB33" s="24">
        <v>-5.0262524863531799E-4</v>
      </c>
      <c r="CC33" s="25">
        <v>-4.4730434518263398E-5</v>
      </c>
      <c r="CD33" s="25">
        <v>-2.4208318577052399E-5</v>
      </c>
      <c r="CE33" s="25">
        <v>0</v>
      </c>
      <c r="CF33" s="25">
        <v>0</v>
      </c>
      <c r="CG33" s="25">
        <v>0</v>
      </c>
      <c r="CH33" s="25">
        <v>3.6961717852650899E-7</v>
      </c>
      <c r="CI33" s="25">
        <v>-3.5822925565352699E-6</v>
      </c>
      <c r="CJ33" s="25">
        <v>7.7172052618013795E-7</v>
      </c>
      <c r="CK33" s="25">
        <v>-2.0893999098000199E-6</v>
      </c>
      <c r="CL33" s="25">
        <v>-2.0667497021674501E-6</v>
      </c>
      <c r="CM33" s="25">
        <v>1.0818913096521401E-6</v>
      </c>
      <c r="CN33" s="25">
        <v>-5.0480910979141605E-7</v>
      </c>
      <c r="CO33" s="25">
        <v>7.8647327267007806E-6</v>
      </c>
      <c r="CP33" s="25">
        <v>-4.0513361823523799E-8</v>
      </c>
      <c r="CQ33" s="25">
        <v>1.4918477880357901E-6</v>
      </c>
      <c r="CR33" s="25">
        <v>-6.5271940794081395E-8</v>
      </c>
      <c r="CS33" s="25">
        <v>-3.2334027814464601E-6</v>
      </c>
      <c r="CT33" s="25">
        <v>7.7728074803604197E-6</v>
      </c>
      <c r="CU33" s="25">
        <v>3.8962041937685498E-6</v>
      </c>
      <c r="CV33" s="25">
        <v>2.2515852577153201E-6</v>
      </c>
      <c r="CW33" s="25">
        <v>8.0144244235666194E-6</v>
      </c>
      <c r="CX33" s="25">
        <v>-9.88136665405675E-8</v>
      </c>
      <c r="CY33" s="25">
        <v>5.1221214603407097E-6</v>
      </c>
      <c r="CZ33" s="24">
        <v>-2.96021369011601E-4</v>
      </c>
      <c r="DA33" s="25">
        <v>1.2052419796671799E-6</v>
      </c>
      <c r="DB33" s="25">
        <v>-1.4185166571471299E-5</v>
      </c>
      <c r="DC33" s="25">
        <v>-1.7458791939580799E-5</v>
      </c>
      <c r="DD33" s="25">
        <v>-1.5282599201479601E-6</v>
      </c>
      <c r="DE33" s="25">
        <v>4.5770711373261403E-6</v>
      </c>
      <c r="DF33" s="25">
        <v>-5.5128359999385902E-6</v>
      </c>
      <c r="DG33" s="25">
        <v>-3.6517975255379999E-6</v>
      </c>
      <c r="DH33" s="25">
        <v>-2.5056623382821798E-5</v>
      </c>
      <c r="DI33" s="25">
        <v>1.79842450885564E-5</v>
      </c>
      <c r="DJ33" s="25">
        <v>-3.7323348709126497E-5</v>
      </c>
      <c r="DK33" s="25">
        <v>6.3184706210807007E-5</v>
      </c>
      <c r="DL33" s="25">
        <v>-4.3526151058810198E-5</v>
      </c>
      <c r="DM33" s="25">
        <v>5.4820345114600801E-6</v>
      </c>
      <c r="DN33" s="25">
        <v>2.32847011285362E-5</v>
      </c>
      <c r="DO33" s="25">
        <v>3.1101737133710001E-5</v>
      </c>
      <c r="DP33" s="25">
        <v>-2.0612538444648601E-5</v>
      </c>
      <c r="DQ33" s="25">
        <v>-3.2165105121471E-6</v>
      </c>
      <c r="DR33" s="24">
        <v>1.47367177537876E-4</v>
      </c>
      <c r="DS33" s="25">
        <v>7.4765475951404299E-5</v>
      </c>
      <c r="DT33" s="25">
        <v>5.5671372630688197E-5</v>
      </c>
      <c r="DU33" s="25">
        <v>8.90809747691174E-5</v>
      </c>
      <c r="DV33" s="25">
        <v>-2.9564979930641701E-5</v>
      </c>
      <c r="DW33" s="25">
        <v>8.0409861729657607E-6</v>
      </c>
      <c r="DX33" s="25">
        <v>-2.8864649504930501E-5</v>
      </c>
      <c r="DY33" s="25">
        <v>7.8522274604749995E-5</v>
      </c>
      <c r="DZ33" s="25">
        <v>3.6498312733952303E-5</v>
      </c>
      <c r="EA33" s="25">
        <v>-2.6147207639476598E-6</v>
      </c>
      <c r="EB33" s="25">
        <v>1.21988881683582E-5</v>
      </c>
      <c r="EC33" s="25">
        <v>6.6044587294211194E-5</v>
      </c>
      <c r="ED33" s="24">
        <v>-1.0019532936161999E-4</v>
      </c>
      <c r="EE33" s="25">
        <v>-4.70228408450563E-5</v>
      </c>
      <c r="EF33" s="25">
        <v>4.6742460411876397E-5</v>
      </c>
      <c r="EG33" s="25">
        <v>-3.6384821455743001E-6</v>
      </c>
      <c r="EH33" s="25">
        <v>7.42466412472169E-5</v>
      </c>
      <c r="EI33" s="25">
        <v>8.0762905557064404E-5</v>
      </c>
      <c r="EJ33" s="25">
        <v>7.2624392331604299E-5</v>
      </c>
      <c r="EK33" s="25">
        <v>6.1156175473543894E-5</v>
      </c>
      <c r="EL33" s="25">
        <v>-9.8191925038591498E-5</v>
      </c>
      <c r="EM33" s="24">
        <v>1.02425955698011E-4</v>
      </c>
      <c r="EN33" s="25">
        <v>-4.1463319741968097E-5</v>
      </c>
      <c r="EO33" s="24">
        <v>-4.01199036184298E-4</v>
      </c>
      <c r="EP33" s="25">
        <v>-1.5909124860310001E-5</v>
      </c>
      <c r="EQ33" s="24">
        <v>1.71631542437773E-4</v>
      </c>
      <c r="ER33" s="24">
        <v>4.2079300075952399E-4</v>
      </c>
      <c r="ES33" s="26">
        <v>2.0899718390276901E-4</v>
      </c>
    </row>
    <row r="34" spans="2:149" x14ac:dyDescent="0.25">
      <c r="B34" s="13" t="s">
        <v>69</v>
      </c>
      <c r="C34" s="1">
        <f>INDEX(Input_Cases!$B:$C,MATCH('D2T Male Homo'!$B34,Input_Cases!$B:$B,0),2)</f>
        <v>0</v>
      </c>
      <c r="D34" s="12"/>
      <c r="E34" s="50"/>
      <c r="G34" s="220" t="s">
        <v>294</v>
      </c>
      <c r="H34" s="7" t="s">
        <v>24</v>
      </c>
      <c r="I34" s="22">
        <f>IF(OR($C$34=1,$C$35=1),1,0)</f>
        <v>0</v>
      </c>
      <c r="J34" s="23">
        <v>8.5971410855996799E-2</v>
      </c>
      <c r="P34" s="7" t="str">
        <f t="shared" si="2"/>
        <v>X</v>
      </c>
      <c r="Q34" s="7" t="str">
        <f t="shared" si="3"/>
        <v>X</v>
      </c>
      <c r="R34" s="7" t="str">
        <v>SmokerEver</v>
      </c>
      <c r="S34" s="128" t="s">
        <v>24</v>
      </c>
      <c r="T34" s="25">
        <v>1.6488855602372999E-7</v>
      </c>
      <c r="U34" s="25">
        <v>-1.5473439905908202E-5</v>
      </c>
      <c r="V34" s="25">
        <v>2.9637294465651001E-6</v>
      </c>
      <c r="W34" s="25">
        <v>-1.87257424516855E-6</v>
      </c>
      <c r="X34" s="25">
        <v>-1.13587928915079E-6</v>
      </c>
      <c r="Y34" s="25">
        <v>-4.6832291531668401E-7</v>
      </c>
      <c r="Z34" s="25">
        <v>1.5820242687786399E-5</v>
      </c>
      <c r="AA34" s="25">
        <v>-2.8419152769649101E-6</v>
      </c>
      <c r="AB34" s="25">
        <v>-7.5550296517063295E-7</v>
      </c>
      <c r="AC34" s="25">
        <v>1.7864090380207601E-6</v>
      </c>
      <c r="AD34" s="25">
        <v>-3.6784568844045602E-6</v>
      </c>
      <c r="AE34" s="25">
        <v>-5.9191338733583296E-7</v>
      </c>
      <c r="AF34" s="25">
        <v>2.0850318207511401E-6</v>
      </c>
      <c r="AG34" s="25">
        <v>4.8814933075020899E-6</v>
      </c>
      <c r="AH34" s="24">
        <v>1.6121907101179599E-4</v>
      </c>
      <c r="AI34" s="25">
        <v>-8.0197484504453205E-5</v>
      </c>
      <c r="AJ34" s="25">
        <v>4.9383478223886804E-6</v>
      </c>
      <c r="AK34" s="25">
        <v>1.05945297727698E-6</v>
      </c>
      <c r="AL34" s="25">
        <v>-8.9102205748980999E-6</v>
      </c>
      <c r="AM34" s="25">
        <v>-4.2420466807281003E-6</v>
      </c>
      <c r="AN34" s="25">
        <v>5.3205448951153803E-6</v>
      </c>
      <c r="AO34" s="25">
        <v>2.1112331589651301E-6</v>
      </c>
      <c r="AP34" s="25">
        <v>1.32569998334479E-5</v>
      </c>
      <c r="AQ34" s="25">
        <v>1.34603671546158E-6</v>
      </c>
      <c r="AR34" s="25">
        <v>0</v>
      </c>
      <c r="AS34" s="25">
        <v>-2.0172603343866298E-5</v>
      </c>
      <c r="AT34" s="25">
        <v>1.04739262859224E-5</v>
      </c>
      <c r="AU34" s="25">
        <v>0</v>
      </c>
      <c r="AV34" s="25">
        <v>-3.4122771024967099E-6</v>
      </c>
      <c r="AW34" s="25">
        <v>-1.50977196736412E-5</v>
      </c>
      <c r="AX34" s="25">
        <v>-1.3969530559064599E-6</v>
      </c>
      <c r="AY34" s="25">
        <v>0</v>
      </c>
      <c r="AZ34" s="25">
        <v>2.46610699931661E-6</v>
      </c>
      <c r="BA34" s="25">
        <v>2.3508686395348199E-5</v>
      </c>
      <c r="BB34" s="25">
        <v>9.0660902598860397E-7</v>
      </c>
      <c r="BC34" s="25">
        <v>-1.9336265323831899E-7</v>
      </c>
      <c r="BD34" s="25">
        <v>0</v>
      </c>
      <c r="BE34" s="25">
        <v>9.23336011141514E-7</v>
      </c>
      <c r="BF34" s="25">
        <v>2.0437950215670099E-7</v>
      </c>
      <c r="BG34" s="25">
        <v>2.89798758529373E-7</v>
      </c>
      <c r="BH34" s="25">
        <v>6.6080674780972998E-6</v>
      </c>
      <c r="BI34" s="25">
        <v>-4.0734224309228603E-6</v>
      </c>
      <c r="BJ34" s="25">
        <v>-1.18012268428602E-5</v>
      </c>
      <c r="BK34" s="25">
        <v>1.5437152009599801E-7</v>
      </c>
      <c r="BL34" s="25">
        <v>1.40786465172731E-7</v>
      </c>
      <c r="BM34" s="25">
        <v>-2.77814870725804E-6</v>
      </c>
      <c r="BN34" s="25">
        <v>0</v>
      </c>
      <c r="BO34" s="25">
        <v>-5.4615765037709003E-6</v>
      </c>
      <c r="BP34" s="25">
        <v>-1.2794439281630601E-6</v>
      </c>
      <c r="BQ34" s="25">
        <v>5.0260633727188198E-6</v>
      </c>
      <c r="BR34" s="25">
        <v>3.0321609278438099E-5</v>
      </c>
      <c r="BS34" s="25">
        <v>1.08816079433869E-6</v>
      </c>
      <c r="BT34" s="25">
        <v>-3.0658629675269E-6</v>
      </c>
      <c r="BU34" s="25">
        <v>-8.0577721323544607E-6</v>
      </c>
      <c r="BV34" s="25">
        <v>1.6453109946213099E-6</v>
      </c>
      <c r="BW34" s="25">
        <v>-1.60431901647047E-6</v>
      </c>
      <c r="BX34" s="25">
        <v>-2.1098910925302602E-6</v>
      </c>
      <c r="BY34" s="25">
        <v>-3.0582241384039303E-5</v>
      </c>
      <c r="BZ34" s="25">
        <v>0</v>
      </c>
      <c r="CA34" s="25">
        <v>6.3091992882357501E-6</v>
      </c>
      <c r="CB34" s="25">
        <v>2.33672555288201E-5</v>
      </c>
      <c r="CC34" s="25">
        <v>3.6211180524820002E-7</v>
      </c>
      <c r="CD34" s="25">
        <v>9.51124602073324E-5</v>
      </c>
      <c r="CE34" s="25">
        <v>0</v>
      </c>
      <c r="CF34" s="25">
        <v>0</v>
      </c>
      <c r="CG34" s="25">
        <v>0</v>
      </c>
      <c r="CH34" s="25">
        <v>-1.6253709436939899E-8</v>
      </c>
      <c r="CI34" s="25">
        <v>-2.1520378744903699E-7</v>
      </c>
      <c r="CJ34" s="25">
        <v>8.3345576563706006E-8</v>
      </c>
      <c r="CK34" s="25">
        <v>2.7396920825917403E-7</v>
      </c>
      <c r="CL34" s="25">
        <v>1.5802928767404899E-7</v>
      </c>
      <c r="CM34" s="25">
        <v>-2.3617020070297701E-7</v>
      </c>
      <c r="CN34" s="25">
        <v>1.55883919913788E-7</v>
      </c>
      <c r="CO34" s="25">
        <v>-3.0592319803350998E-7</v>
      </c>
      <c r="CP34" s="25">
        <v>1.89125607825248E-7</v>
      </c>
      <c r="CQ34" s="25">
        <v>-2.2397829171351601E-7</v>
      </c>
      <c r="CR34" s="25">
        <v>-7.6562613993790598E-8</v>
      </c>
      <c r="CS34" s="25">
        <v>-1.7875098647930998E-8</v>
      </c>
      <c r="CT34" s="25">
        <v>-3.1808307937254399E-7</v>
      </c>
      <c r="CU34" s="25">
        <v>3.2114186367368602E-7</v>
      </c>
      <c r="CV34" s="25">
        <v>-4.4043427121490703E-8</v>
      </c>
      <c r="CW34" s="25">
        <v>2.24638925722196E-8</v>
      </c>
      <c r="CX34" s="25">
        <v>-2.8829134621554702E-7</v>
      </c>
      <c r="CY34" s="25">
        <v>1.12265314147273E-7</v>
      </c>
      <c r="CZ34" s="25">
        <v>-7.4455185448818602E-8</v>
      </c>
      <c r="DA34" s="25">
        <v>-3.8201420254189003E-8</v>
      </c>
      <c r="DB34" s="25">
        <v>1.8282746396416099E-7</v>
      </c>
      <c r="DC34" s="25">
        <v>-4.9281843426666402E-6</v>
      </c>
      <c r="DD34" s="25">
        <v>-4.5002618284659199E-7</v>
      </c>
      <c r="DE34" s="25">
        <v>1.2793936884152699E-6</v>
      </c>
      <c r="DF34" s="25">
        <v>1.03908635776045E-7</v>
      </c>
      <c r="DG34" s="25">
        <v>-7.69017524447156E-8</v>
      </c>
      <c r="DH34" s="25">
        <v>1.0710364276321201E-8</v>
      </c>
      <c r="DI34" s="25">
        <v>2.7627667665816101E-6</v>
      </c>
      <c r="DJ34" s="25">
        <v>4.1103315972584403E-6</v>
      </c>
      <c r="DK34" s="24">
        <v>-1.4692575200631999E-4</v>
      </c>
      <c r="DL34" s="25">
        <v>-2.27219898454264E-6</v>
      </c>
      <c r="DM34" s="25">
        <v>7.6915573216045198E-7</v>
      </c>
      <c r="DN34" s="25">
        <v>5.3005751189932701E-7</v>
      </c>
      <c r="DO34" s="25">
        <v>9.9397240273406999E-8</v>
      </c>
      <c r="DP34" s="25">
        <v>-6.79354878320125E-7</v>
      </c>
      <c r="DQ34" s="25">
        <v>-2.8158044698602098E-7</v>
      </c>
      <c r="DR34" s="25">
        <v>-1.8346053095844501E-6</v>
      </c>
      <c r="DS34" s="25">
        <v>-1.30324042324244E-6</v>
      </c>
      <c r="DT34" s="25">
        <v>-1.35567707374512E-6</v>
      </c>
      <c r="DU34" s="25">
        <v>2.8059422581379599E-6</v>
      </c>
      <c r="DV34" s="25">
        <v>-1.6110446559856899E-6</v>
      </c>
      <c r="DW34" s="25">
        <v>8.7176110362893297E-7</v>
      </c>
      <c r="DX34" s="25">
        <v>3.79613090611752E-7</v>
      </c>
      <c r="DY34" s="25">
        <v>4.92992949409421E-6</v>
      </c>
      <c r="DZ34" s="25">
        <v>3.6177944106030499E-6</v>
      </c>
      <c r="EA34" s="25">
        <v>-4.9162635633542799E-6</v>
      </c>
      <c r="EB34" s="25">
        <v>7.3688765520731904E-7</v>
      </c>
      <c r="EC34" s="25">
        <v>1.20579961916895E-5</v>
      </c>
      <c r="ED34" s="25">
        <v>3.9219214719197797E-6</v>
      </c>
      <c r="EE34" s="25">
        <v>-3.2981746984916598E-6</v>
      </c>
      <c r="EF34" s="25">
        <v>-3.3714517201721599E-6</v>
      </c>
      <c r="EG34" s="25">
        <v>1.4917890478850399E-7</v>
      </c>
      <c r="EH34" s="25">
        <v>-6.1100474966163701E-6</v>
      </c>
      <c r="EI34" s="25">
        <v>4.7849397744865901E-6</v>
      </c>
      <c r="EJ34" s="25">
        <v>-1.56823314079388E-6</v>
      </c>
      <c r="EK34" s="25">
        <v>7.1916295774493297E-6</v>
      </c>
      <c r="EL34" s="25">
        <v>-3.3612259636591699E-6</v>
      </c>
      <c r="EM34" s="25">
        <v>-2.1510840611561299E-6</v>
      </c>
      <c r="EN34" s="25">
        <v>4.43129879835565E-6</v>
      </c>
      <c r="EO34" s="25">
        <v>-5.38806534429087E-6</v>
      </c>
      <c r="EP34" s="25">
        <v>-7.5360908938895104E-6</v>
      </c>
      <c r="EQ34" s="25">
        <v>1.3013447048271699E-6</v>
      </c>
      <c r="ER34" s="25">
        <v>2.2326572639814499E-5</v>
      </c>
      <c r="ES34" s="27">
        <v>-4.8354185040790202E-6</v>
      </c>
    </row>
    <row r="35" spans="2:149" x14ac:dyDescent="0.25">
      <c r="B35" s="13" t="s">
        <v>70</v>
      </c>
      <c r="C35" s="1">
        <f>INDEX(Input_Cases!$B:$C,MATCH('D2T Male Homo'!$B35,Input_Cases!$B:$B,0),2)</f>
        <v>0</v>
      </c>
      <c r="D35" s="12"/>
      <c r="E35" s="50"/>
      <c r="G35" s="222"/>
      <c r="H35" s="7" t="s">
        <v>26</v>
      </c>
      <c r="I35" s="22">
        <f>IF($C$35=1,1,0)</f>
        <v>0</v>
      </c>
      <c r="J35" s="23">
        <v>1.07951708619735</v>
      </c>
      <c r="P35" s="7" t="str">
        <f t="shared" si="2"/>
        <v>X</v>
      </c>
      <c r="Q35" s="7" t="str">
        <f t="shared" si="3"/>
        <v>X</v>
      </c>
      <c r="R35" s="7" t="str">
        <v>SmokerCurrent</v>
      </c>
      <c r="S35" s="128" t="s">
        <v>26</v>
      </c>
      <c r="T35" s="25">
        <v>2.8365254859356099E-5</v>
      </c>
      <c r="U35" s="24">
        <v>-8.8254443138252505E-4</v>
      </c>
      <c r="V35" s="25">
        <v>-2.62007762006804E-5</v>
      </c>
      <c r="W35" s="25">
        <v>2.8360994353384701E-6</v>
      </c>
      <c r="X35" s="25">
        <v>-1.9311288402583501E-5</v>
      </c>
      <c r="Y35" s="25">
        <v>8.0429051635492897E-6</v>
      </c>
      <c r="Z35" s="24">
        <v>3.93392949408957E-4</v>
      </c>
      <c r="AA35" s="25">
        <v>3.8406831858097099E-5</v>
      </c>
      <c r="AB35" s="25">
        <v>2.7771062351395801E-5</v>
      </c>
      <c r="AC35" s="25">
        <v>1.12578937104281E-5</v>
      </c>
      <c r="AD35" s="25">
        <v>1.1322425019829301E-5</v>
      </c>
      <c r="AE35" s="25">
        <v>2.1738291096942399E-5</v>
      </c>
      <c r="AF35" s="25">
        <v>-6.0088252944392404E-6</v>
      </c>
      <c r="AG35" s="24">
        <v>-2.9712362706794802E-4</v>
      </c>
      <c r="AH35" s="25">
        <v>-8.01974845044554E-5</v>
      </c>
      <c r="AI35" s="24">
        <v>1.13845881163311E-2</v>
      </c>
      <c r="AJ35" s="25">
        <v>-1.2916239805544899E-5</v>
      </c>
      <c r="AK35" s="25">
        <v>-8.6688172106845303E-5</v>
      </c>
      <c r="AL35" s="25">
        <v>-6.3023005977634806E-5</v>
      </c>
      <c r="AM35" s="25">
        <v>1.62709023703007E-5</v>
      </c>
      <c r="AN35" s="25">
        <v>-4.7739984718108803E-5</v>
      </c>
      <c r="AO35" s="25">
        <v>-1.2730531698820101E-5</v>
      </c>
      <c r="AP35" s="24">
        <v>-1.2077707956377199E-3</v>
      </c>
      <c r="AQ35" s="25">
        <v>3.8199109813146503E-5</v>
      </c>
      <c r="AR35" s="25">
        <v>0</v>
      </c>
      <c r="AS35" s="24">
        <v>9.6521932609504703E-4</v>
      </c>
      <c r="AT35" s="24">
        <v>-2.5771358265335399E-3</v>
      </c>
      <c r="AU35" s="25">
        <v>0</v>
      </c>
      <c r="AV35" s="25">
        <v>3.0201298621152099E-5</v>
      </c>
      <c r="AW35" s="24">
        <v>-1.4765753150775199E-4</v>
      </c>
      <c r="AX35" s="25">
        <v>-1.1088940611694799E-6</v>
      </c>
      <c r="AY35" s="25">
        <v>0</v>
      </c>
      <c r="AZ35" s="25">
        <v>-2.31374959479609E-5</v>
      </c>
      <c r="BA35" s="24">
        <v>3.0159569153574001E-4</v>
      </c>
      <c r="BB35" s="25">
        <v>2.87862514654296E-5</v>
      </c>
      <c r="BC35" s="24">
        <v>4.8315256275972802E-4</v>
      </c>
      <c r="BD35" s="25">
        <v>0</v>
      </c>
      <c r="BE35" s="24">
        <v>-1.12606927811859E-4</v>
      </c>
      <c r="BF35" s="24">
        <v>-7.9018829915202004E-4</v>
      </c>
      <c r="BG35" s="25">
        <v>1.5483010690092201E-5</v>
      </c>
      <c r="BH35" s="24">
        <v>1.8106863222089301E-4</v>
      </c>
      <c r="BI35" s="25">
        <v>1.6680973090761401E-6</v>
      </c>
      <c r="BJ35" s="24">
        <v>5.2154665692986804E-4</v>
      </c>
      <c r="BK35" s="25">
        <v>-2.8781612907037498E-5</v>
      </c>
      <c r="BL35" s="25">
        <v>-7.8384595219913803E-5</v>
      </c>
      <c r="BM35" s="24">
        <v>1.9083327714001101E-4</v>
      </c>
      <c r="BN35" s="25">
        <v>0</v>
      </c>
      <c r="BO35" s="24">
        <v>2.7532631410818499E-4</v>
      </c>
      <c r="BP35" s="25">
        <v>4.2191059170714501E-5</v>
      </c>
      <c r="BQ35" s="25">
        <v>-2.43989526462989E-6</v>
      </c>
      <c r="BR35" s="24">
        <v>-1.8153570282710199E-4</v>
      </c>
      <c r="BS35" s="25">
        <v>6.8069635944475603E-5</v>
      </c>
      <c r="BT35" s="25">
        <v>1.66377917346272E-5</v>
      </c>
      <c r="BU35" s="25">
        <v>1.6895299684027699E-5</v>
      </c>
      <c r="BV35" s="24">
        <v>9.7123412433829505E-4</v>
      </c>
      <c r="BW35" s="25">
        <v>4.58186388922218E-6</v>
      </c>
      <c r="BX35" s="25">
        <v>8.2042947449307104E-6</v>
      </c>
      <c r="BY35" s="24">
        <v>1.27301985912418E-3</v>
      </c>
      <c r="BZ35" s="25">
        <v>0</v>
      </c>
      <c r="CA35" s="24">
        <v>-1.9689924516642899E-4</v>
      </c>
      <c r="CB35" s="24">
        <v>-5.0865310557241699E-4</v>
      </c>
      <c r="CC35" s="25">
        <v>-6.0370549966529999E-5</v>
      </c>
      <c r="CD35" s="25">
        <v>-2.6880229450878301E-5</v>
      </c>
      <c r="CE35" s="25">
        <v>0</v>
      </c>
      <c r="CF35" s="25">
        <v>0</v>
      </c>
      <c r="CG35" s="25">
        <v>0</v>
      </c>
      <c r="CH35" s="25">
        <v>-4.5999594284273302E-7</v>
      </c>
      <c r="CI35" s="25">
        <v>1.1416479290560499E-5</v>
      </c>
      <c r="CJ35" s="25">
        <v>-3.40435235543522E-6</v>
      </c>
      <c r="CK35" s="25">
        <v>-1.3125621628358299E-5</v>
      </c>
      <c r="CL35" s="25">
        <v>-7.1353415752030802E-6</v>
      </c>
      <c r="CM35" s="25">
        <v>3.6772462501576099E-5</v>
      </c>
      <c r="CN35" s="25">
        <v>1.7236091823434801E-6</v>
      </c>
      <c r="CO35" s="25">
        <v>-5.0435256619326704E-6</v>
      </c>
      <c r="CP35" s="25">
        <v>1.21420350932402E-5</v>
      </c>
      <c r="CQ35" s="25">
        <v>1.6491399504611801E-5</v>
      </c>
      <c r="CR35" s="25">
        <v>7.8163273110043301E-7</v>
      </c>
      <c r="CS35" s="25">
        <v>-1.2981625468151999E-5</v>
      </c>
      <c r="CT35" s="25">
        <v>9.0642171731892E-6</v>
      </c>
      <c r="CU35" s="24">
        <v>-1.65300865801773E-4</v>
      </c>
      <c r="CV35" s="25">
        <v>-6.42906382051418E-6</v>
      </c>
      <c r="CW35" s="25">
        <v>-1.6102452788078799E-5</v>
      </c>
      <c r="CX35" s="25">
        <v>-3.6076884692685901E-6</v>
      </c>
      <c r="CY35" s="25">
        <v>-3.8173068422644597E-6</v>
      </c>
      <c r="CZ35" s="25">
        <v>4.05632653233106E-6</v>
      </c>
      <c r="DA35" s="25">
        <v>-3.1825993409661101E-7</v>
      </c>
      <c r="DB35" s="25">
        <v>-3.5644742408328999E-6</v>
      </c>
      <c r="DC35" s="25">
        <v>-2.6576284201765299E-5</v>
      </c>
      <c r="DD35" s="25">
        <v>4.2721071693483603E-6</v>
      </c>
      <c r="DE35" s="25">
        <v>-1.10254107467927E-5</v>
      </c>
      <c r="DF35" s="25">
        <v>2.0709980518139099E-5</v>
      </c>
      <c r="DG35" s="25">
        <v>-4.5588967341653704E-6</v>
      </c>
      <c r="DH35" s="25">
        <v>1.7570919040464099E-5</v>
      </c>
      <c r="DI35" s="25">
        <v>-1.7295892744462498E-5</v>
      </c>
      <c r="DJ35" s="25">
        <v>-1.3834016358519401E-7</v>
      </c>
      <c r="DK35" s="25">
        <v>6.4776947728085196E-5</v>
      </c>
      <c r="DL35" s="25">
        <v>-3.3744785530788001E-5</v>
      </c>
      <c r="DM35" s="25">
        <v>3.0534634055642201E-5</v>
      </c>
      <c r="DN35" s="25">
        <v>-2.4179329265922101E-5</v>
      </c>
      <c r="DO35" s="25">
        <v>-8.8373615571530204E-6</v>
      </c>
      <c r="DP35" s="25">
        <v>1.22296826644018E-6</v>
      </c>
      <c r="DQ35" s="25">
        <v>-1.92134570513957E-5</v>
      </c>
      <c r="DR35" s="25">
        <v>-1.0000082545160699E-6</v>
      </c>
      <c r="DS35" s="25">
        <v>9.7138749751975508E-6</v>
      </c>
      <c r="DT35" s="25">
        <v>-5.1602234349517397E-5</v>
      </c>
      <c r="DU35" s="25">
        <v>6.1129183977909598E-5</v>
      </c>
      <c r="DV35" s="25">
        <v>1.17033994781355E-5</v>
      </c>
      <c r="DW35" s="25">
        <v>1.23570514205665E-5</v>
      </c>
      <c r="DX35" s="25">
        <v>-9.6791590503635405E-6</v>
      </c>
      <c r="DY35" s="25">
        <v>-4.1398507888052103E-5</v>
      </c>
      <c r="DZ35" s="25">
        <v>6.1553801700807396E-5</v>
      </c>
      <c r="EA35" s="24">
        <v>1.63233955909235E-4</v>
      </c>
      <c r="EB35" s="24">
        <v>1.45560760525928E-4</v>
      </c>
      <c r="EC35" s="24">
        <v>1.0330372324922099E-4</v>
      </c>
      <c r="ED35" s="25">
        <v>2.74723503356426E-6</v>
      </c>
      <c r="EE35" s="25">
        <v>-8.9958180135385001E-7</v>
      </c>
      <c r="EF35" s="25">
        <v>-3.64802893483386E-5</v>
      </c>
      <c r="EG35" s="25">
        <v>9.6795133242184793E-6</v>
      </c>
      <c r="EH35" s="25">
        <v>-4.4748048669668801E-6</v>
      </c>
      <c r="EI35" s="25">
        <v>5.3273224225141102E-5</v>
      </c>
      <c r="EJ35" s="25">
        <v>-3.8543325372700801E-5</v>
      </c>
      <c r="EK35" s="24">
        <v>-1.6091894365877701E-4</v>
      </c>
      <c r="EL35" s="25">
        <v>-2.8583104901054E-5</v>
      </c>
      <c r="EM35" s="25">
        <v>4.2418507469047496E-6</v>
      </c>
      <c r="EN35" s="25">
        <v>2.88273096093942E-5</v>
      </c>
      <c r="EO35" s="24">
        <v>-2.41713435841537E-4</v>
      </c>
      <c r="EP35" s="25">
        <v>9.8469232277184705E-5</v>
      </c>
      <c r="EQ35" s="25">
        <v>-6.3575696615411701E-6</v>
      </c>
      <c r="ER35" s="25">
        <v>-8.0421819531018997E-5</v>
      </c>
      <c r="ES35" s="27">
        <v>4.7963844728310902E-5</v>
      </c>
    </row>
    <row r="36" spans="2:149" x14ac:dyDescent="0.25">
      <c r="B36" s="13" t="s">
        <v>71</v>
      </c>
      <c r="C36" s="1">
        <f>INDEX(Input_Cases!$B:$C,MATCH('D2T Male Homo'!$B36,Input_Cases!$B:$B,0),2)</f>
        <v>5</v>
      </c>
      <c r="D36" s="12"/>
      <c r="E36" s="50"/>
      <c r="G36" s="220" t="s">
        <v>297</v>
      </c>
      <c r="H36" s="7" t="s">
        <v>28</v>
      </c>
      <c r="I36" s="22">
        <f>IF($C$36&gt;5,1,0)</f>
        <v>0</v>
      </c>
      <c r="J36" s="23">
        <v>0.174599613015404</v>
      </c>
      <c r="P36" s="7" t="str">
        <f t="shared" si="2"/>
        <v>X</v>
      </c>
      <c r="Q36" s="7" t="str">
        <f t="shared" si="3"/>
        <v>X</v>
      </c>
      <c r="R36" s="7" t="str">
        <v>Cl1</v>
      </c>
      <c r="S36" s="128" t="s">
        <v>28</v>
      </c>
      <c r="T36" s="25">
        <v>6.0776084863558998E-8</v>
      </c>
      <c r="U36" s="25">
        <v>6.2218163521784498E-6</v>
      </c>
      <c r="V36" s="25">
        <v>8.0867739605513501E-7</v>
      </c>
      <c r="W36" s="25">
        <v>-5.7983879614207999E-7</v>
      </c>
      <c r="X36" s="25">
        <v>3.5367164877103E-6</v>
      </c>
      <c r="Y36" s="25">
        <v>1.13966755824967E-5</v>
      </c>
      <c r="Z36" s="25">
        <v>-3.2418767042312703E-5</v>
      </c>
      <c r="AA36" s="25">
        <v>-5.3502056493438502E-6</v>
      </c>
      <c r="AB36" s="25">
        <v>2.1696218062098402E-6</v>
      </c>
      <c r="AC36" s="25">
        <v>4.0671161830452099E-6</v>
      </c>
      <c r="AD36" s="25">
        <v>6.2606176926554901E-6</v>
      </c>
      <c r="AE36" s="25">
        <v>-5.8306243203361296E-6</v>
      </c>
      <c r="AF36" s="25">
        <v>-7.6930107209572495E-6</v>
      </c>
      <c r="AG36" s="25">
        <v>-2.48297395887869E-5</v>
      </c>
      <c r="AH36" s="25">
        <v>4.9383478223887304E-6</v>
      </c>
      <c r="AI36" s="25">
        <v>-1.29162398055303E-5</v>
      </c>
      <c r="AJ36" s="24">
        <v>2.83946141788076E-4</v>
      </c>
      <c r="AK36" s="24">
        <v>-2.3747586323409099E-4</v>
      </c>
      <c r="AL36" s="25">
        <v>5.5690112082086297E-6</v>
      </c>
      <c r="AM36" s="25">
        <v>8.1138446375694503E-6</v>
      </c>
      <c r="AN36" s="25">
        <v>2.3042663029159501E-6</v>
      </c>
      <c r="AO36" s="25">
        <v>-5.05487225315047E-6</v>
      </c>
      <c r="AP36" s="25">
        <v>-5.8596934027831898E-5</v>
      </c>
      <c r="AQ36" s="25">
        <v>5.9142240806868001E-7</v>
      </c>
      <c r="AR36" s="25">
        <v>0</v>
      </c>
      <c r="AS36" s="25">
        <v>-1.08875981932327E-5</v>
      </c>
      <c r="AT36" s="25">
        <v>1.7570738969683001E-5</v>
      </c>
      <c r="AU36" s="25">
        <v>0</v>
      </c>
      <c r="AV36" s="25">
        <v>1.64481253543905E-6</v>
      </c>
      <c r="AW36" s="25">
        <v>-4.7471462739273701E-6</v>
      </c>
      <c r="AX36" s="25">
        <v>-2.23172052179823E-5</v>
      </c>
      <c r="AY36" s="25">
        <v>0</v>
      </c>
      <c r="AZ36" s="25">
        <v>6.9916925533058497E-7</v>
      </c>
      <c r="BA36" s="25">
        <v>4.2088788216304198E-5</v>
      </c>
      <c r="BB36" s="25">
        <v>-2.7830275840479399E-6</v>
      </c>
      <c r="BC36" s="25">
        <v>1.15089098488837E-5</v>
      </c>
      <c r="BD36" s="25">
        <v>0</v>
      </c>
      <c r="BE36" s="25">
        <v>-4.7793259383056603E-6</v>
      </c>
      <c r="BF36" s="25">
        <v>-1.71577361436212E-7</v>
      </c>
      <c r="BG36" s="25">
        <v>1.51508862737552E-6</v>
      </c>
      <c r="BH36" s="25">
        <v>3.1991143166003201E-5</v>
      </c>
      <c r="BI36" s="25">
        <v>1.61807307490084E-6</v>
      </c>
      <c r="BJ36" s="25">
        <v>8.9090074065379707E-6</v>
      </c>
      <c r="BK36" s="25">
        <v>-5.0076114752435198E-6</v>
      </c>
      <c r="BL36" s="25">
        <v>-7.9137038332628099E-8</v>
      </c>
      <c r="BM36" s="25">
        <v>2.21268858067537E-5</v>
      </c>
      <c r="BN36" s="25">
        <v>0</v>
      </c>
      <c r="BO36" s="25">
        <v>5.7639624315707001E-7</v>
      </c>
      <c r="BP36" s="25">
        <v>1.45871871297812E-5</v>
      </c>
      <c r="BQ36" s="25">
        <v>-1.61964498005307E-6</v>
      </c>
      <c r="BR36" s="25">
        <v>1.37947048948602E-5</v>
      </c>
      <c r="BS36" s="25">
        <v>1.1149110683457099E-5</v>
      </c>
      <c r="BT36" s="25">
        <v>1.6574576710786502E-5</v>
      </c>
      <c r="BU36" s="25">
        <v>6.41028973392521E-6</v>
      </c>
      <c r="BV36" s="25">
        <v>3.4949300921673498E-5</v>
      </c>
      <c r="BW36" s="25">
        <v>3.0706380706194899E-6</v>
      </c>
      <c r="BX36" s="25">
        <v>-2.2479313091698899E-6</v>
      </c>
      <c r="BY36" s="25">
        <v>-6.4165667664411706E-5</v>
      </c>
      <c r="BZ36" s="25">
        <v>0</v>
      </c>
      <c r="CA36" s="25">
        <v>-9.7225214487015495E-6</v>
      </c>
      <c r="CB36" s="25">
        <v>-1.06947395350878E-5</v>
      </c>
      <c r="CC36" s="25">
        <v>-4.9178321277081002E-7</v>
      </c>
      <c r="CD36" s="25">
        <v>5.0611655902803895E-7</v>
      </c>
      <c r="CE36" s="25">
        <v>0</v>
      </c>
      <c r="CF36" s="25">
        <v>0</v>
      </c>
      <c r="CG36" s="25">
        <v>0</v>
      </c>
      <c r="CH36" s="25">
        <v>-2.3405125966396199E-9</v>
      </c>
      <c r="CI36" s="25">
        <v>-9.1083268095606397E-8</v>
      </c>
      <c r="CJ36" s="25">
        <v>3.49626602812323E-8</v>
      </c>
      <c r="CK36" s="25">
        <v>2.0976969430716301E-7</v>
      </c>
      <c r="CL36" s="25">
        <v>-1.38712741861708E-7</v>
      </c>
      <c r="CM36" s="25">
        <v>-3.2963748124293302E-7</v>
      </c>
      <c r="CN36" s="25">
        <v>9.7373859018428406E-8</v>
      </c>
      <c r="CO36" s="25">
        <v>4.4536718645858002E-7</v>
      </c>
      <c r="CP36" s="25">
        <v>-1.17835622545186E-7</v>
      </c>
      <c r="CQ36" s="25">
        <v>5.4368605774141896E-7</v>
      </c>
      <c r="CR36" s="25">
        <v>-3.5945703117854997E-8</v>
      </c>
      <c r="CS36" s="25">
        <v>-4.6677622239267802E-7</v>
      </c>
      <c r="CT36" s="25">
        <v>2.6007082126369002E-7</v>
      </c>
      <c r="CU36" s="25">
        <v>1.01901468987495E-7</v>
      </c>
      <c r="CV36" s="25">
        <v>-1.46430447784314E-7</v>
      </c>
      <c r="CW36" s="25">
        <v>7.2164987077268597E-7</v>
      </c>
      <c r="CX36" s="25">
        <v>-4.7274613098607101E-7</v>
      </c>
      <c r="CY36" s="25">
        <v>-2.96739700315438E-7</v>
      </c>
      <c r="CZ36" s="25">
        <v>1.15987307319028E-7</v>
      </c>
      <c r="DA36" s="25">
        <v>2.7255151608808701E-7</v>
      </c>
      <c r="DB36" s="25">
        <v>1.67259890114393E-6</v>
      </c>
      <c r="DC36" s="25">
        <v>-1.50307205666038E-6</v>
      </c>
      <c r="DD36" s="25">
        <v>5.1434365487631705E-7</v>
      </c>
      <c r="DE36" s="25">
        <v>-1.46916072929074E-6</v>
      </c>
      <c r="DF36" s="25">
        <v>7.6471003498667897E-7</v>
      </c>
      <c r="DG36" s="25">
        <v>1.1339625080585399E-6</v>
      </c>
      <c r="DH36" s="25">
        <v>1.91043539842431E-6</v>
      </c>
      <c r="DI36" s="25">
        <v>3.5915501622834201E-6</v>
      </c>
      <c r="DJ36" s="25">
        <v>-5.1896463123575196E-6</v>
      </c>
      <c r="DK36" s="25">
        <v>-1.6450030144036801E-7</v>
      </c>
      <c r="DL36" s="25">
        <v>-3.7628322441998598E-6</v>
      </c>
      <c r="DM36" s="25">
        <v>1.7142810758122399E-6</v>
      </c>
      <c r="DN36" s="25">
        <v>4.2580412659147496E-6</v>
      </c>
      <c r="DO36" s="25">
        <v>1.5126363032555799E-6</v>
      </c>
      <c r="DP36" s="25">
        <v>-3.0973767108702402E-6</v>
      </c>
      <c r="DQ36" s="25">
        <v>-5.4439970147123397E-6</v>
      </c>
      <c r="DR36" s="25">
        <v>7.0148661212643799E-6</v>
      </c>
      <c r="DS36" s="25">
        <v>2.9741027589572299E-6</v>
      </c>
      <c r="DT36" s="25">
        <v>-8.2953333155131798E-6</v>
      </c>
      <c r="DU36" s="25">
        <v>1.7438401725396E-6</v>
      </c>
      <c r="DV36" s="25">
        <v>-3.7935429687172101E-6</v>
      </c>
      <c r="DW36" s="25">
        <v>5.7915867653650101E-6</v>
      </c>
      <c r="DX36" s="25">
        <v>2.05100631316576E-6</v>
      </c>
      <c r="DY36" s="25">
        <v>-9.0485629313257693E-6</v>
      </c>
      <c r="DZ36" s="25">
        <v>-3.1375800814380502E-6</v>
      </c>
      <c r="EA36" s="25">
        <v>9.8689709346954506E-7</v>
      </c>
      <c r="EB36" s="25">
        <v>3.7952159167139698E-6</v>
      </c>
      <c r="EC36" s="25">
        <v>8.2211658182071297E-6</v>
      </c>
      <c r="ED36" s="25">
        <v>-2.03457547815013E-6</v>
      </c>
      <c r="EE36" s="25">
        <v>7.7401016647988096E-6</v>
      </c>
      <c r="EF36" s="25">
        <v>-1.0112424412777701E-5</v>
      </c>
      <c r="EG36" s="25">
        <v>-8.9296424835793596E-6</v>
      </c>
      <c r="EH36" s="25">
        <v>1.03468135718558E-5</v>
      </c>
      <c r="EI36" s="25">
        <v>-1.7704578303481E-6</v>
      </c>
      <c r="EJ36" s="25">
        <v>-1.29123199043233E-5</v>
      </c>
      <c r="EK36" s="25">
        <v>-2.5128132394552001E-5</v>
      </c>
      <c r="EL36" s="25">
        <v>-7.7807189797112402E-6</v>
      </c>
      <c r="EM36" s="25">
        <v>-5.4315925141700304E-7</v>
      </c>
      <c r="EN36" s="25">
        <v>1.1127251501171601E-5</v>
      </c>
      <c r="EO36" s="25">
        <v>-6.8496785477642398E-6</v>
      </c>
      <c r="EP36" s="25">
        <v>2.8597813738240101E-5</v>
      </c>
      <c r="EQ36" s="25">
        <v>-8.0187729949650004E-6</v>
      </c>
      <c r="ER36" s="25">
        <v>1.8107391024741101E-5</v>
      </c>
      <c r="ES36" s="27">
        <v>4.4911675485694796E-6</v>
      </c>
    </row>
    <row r="37" spans="2:149" x14ac:dyDescent="0.25">
      <c r="B37" s="13"/>
      <c r="D37" s="12"/>
      <c r="E37" s="50"/>
      <c r="G37" s="221"/>
      <c r="H37" s="7" t="s">
        <v>30</v>
      </c>
      <c r="I37" s="22">
        <f>IF($C$36&gt;6.5,1,0)</f>
        <v>0</v>
      </c>
      <c r="J37" s="23">
        <v>0.11865366832987601</v>
      </c>
      <c r="P37" s="7" t="str">
        <f t="shared" si="2"/>
        <v>X</v>
      </c>
      <c r="Q37" s="7" t="str">
        <f t="shared" si="3"/>
        <v>X</v>
      </c>
      <c r="R37" s="7" t="str">
        <v>Cl2</v>
      </c>
      <c r="S37" s="128" t="s">
        <v>30</v>
      </c>
      <c r="T37" s="25">
        <v>3.92704670294215E-7</v>
      </c>
      <c r="U37" s="25">
        <v>-1.9912347816252001E-5</v>
      </c>
      <c r="V37" s="25">
        <v>3.67790472414596E-6</v>
      </c>
      <c r="W37" s="25">
        <v>4.06509715444363E-6</v>
      </c>
      <c r="X37" s="25">
        <v>-8.5791600285244593E-6</v>
      </c>
      <c r="Y37" s="25">
        <v>-3.23796245810188E-6</v>
      </c>
      <c r="Z37" s="25">
        <v>8.5403192461536907E-6</v>
      </c>
      <c r="AA37" s="25">
        <v>-1.2097698782652599E-5</v>
      </c>
      <c r="AB37" s="25">
        <v>1.5800568656350101E-6</v>
      </c>
      <c r="AC37" s="25">
        <v>-4.5097349831410002E-6</v>
      </c>
      <c r="AD37" s="25">
        <v>5.3696464634561297E-6</v>
      </c>
      <c r="AE37" s="25">
        <v>5.0068279623510203E-6</v>
      </c>
      <c r="AF37" s="25">
        <v>-3.7148845100580702E-6</v>
      </c>
      <c r="AG37" s="25">
        <v>-1.7118306571012599E-5</v>
      </c>
      <c r="AH37" s="25">
        <v>1.05945297727854E-6</v>
      </c>
      <c r="AI37" s="25">
        <v>-8.6688172106969498E-5</v>
      </c>
      <c r="AJ37" s="24">
        <v>-2.3747586323408901E-4</v>
      </c>
      <c r="AK37" s="24">
        <v>1.7418815359072201E-3</v>
      </c>
      <c r="AL37" s="24">
        <v>-1.48017649532411E-3</v>
      </c>
      <c r="AM37" s="25">
        <v>1.07294464472835E-5</v>
      </c>
      <c r="AN37" s="25">
        <v>-4.4759866095983102E-7</v>
      </c>
      <c r="AO37" s="25">
        <v>-5.3526178856897201E-6</v>
      </c>
      <c r="AP37" s="24">
        <v>-1.6491802173675899E-4</v>
      </c>
      <c r="AQ37" s="25">
        <v>-8.6433590768463603E-7</v>
      </c>
      <c r="AR37" s="25">
        <v>0</v>
      </c>
      <c r="AS37" s="25">
        <v>3.2571925714360497E-5</v>
      </c>
      <c r="AT37" s="25">
        <v>-3.4540517015314402E-5</v>
      </c>
      <c r="AU37" s="25">
        <v>0</v>
      </c>
      <c r="AV37" s="25">
        <v>-2.6213466480260199E-5</v>
      </c>
      <c r="AW37" s="25">
        <v>1.9272705119455901E-5</v>
      </c>
      <c r="AX37" s="25">
        <v>-1.84629512600776E-6</v>
      </c>
      <c r="AY37" s="25">
        <v>0</v>
      </c>
      <c r="AZ37" s="25">
        <v>6.2147774388043398E-6</v>
      </c>
      <c r="BA37" s="25">
        <v>8.8840905358114606E-5</v>
      </c>
      <c r="BB37" s="25">
        <v>1.45207179741225E-6</v>
      </c>
      <c r="BC37" s="25">
        <v>1.8351884389320201E-5</v>
      </c>
      <c r="BD37" s="25">
        <v>0</v>
      </c>
      <c r="BE37" s="25">
        <v>3.7696768450871098E-5</v>
      </c>
      <c r="BF37" s="25">
        <v>-5.9403121588517797E-6</v>
      </c>
      <c r="BG37" s="25">
        <v>4.8195760142285702E-6</v>
      </c>
      <c r="BH37" s="25">
        <v>1.45596659308735E-5</v>
      </c>
      <c r="BI37" s="25">
        <v>-6.1697095376601298E-6</v>
      </c>
      <c r="BJ37" s="25">
        <v>-1.36740324148692E-5</v>
      </c>
      <c r="BK37" s="25">
        <v>1.70476274993458E-6</v>
      </c>
      <c r="BL37" s="25">
        <v>3.44748539029267E-6</v>
      </c>
      <c r="BM37" s="25">
        <v>1.04114737447738E-5</v>
      </c>
      <c r="BN37" s="25">
        <v>0</v>
      </c>
      <c r="BO37" s="25">
        <v>2.8758881762888601E-5</v>
      </c>
      <c r="BP37" s="25">
        <v>4.2097454988364596E-6</v>
      </c>
      <c r="BQ37" s="25">
        <v>1.1934282905912401E-5</v>
      </c>
      <c r="BR37" s="25">
        <v>-5.6845068903546899E-5</v>
      </c>
      <c r="BS37" s="25">
        <v>-3.5503990102372799E-5</v>
      </c>
      <c r="BT37" s="25">
        <v>-1.3506084165852099E-5</v>
      </c>
      <c r="BU37" s="25">
        <v>-5.7733479526831496E-6</v>
      </c>
      <c r="BV37" s="25">
        <v>4.19679055807857E-5</v>
      </c>
      <c r="BW37" s="25">
        <v>1.07154614827755E-6</v>
      </c>
      <c r="BX37" s="25">
        <v>-2.3679589534958799E-6</v>
      </c>
      <c r="BY37" s="25">
        <v>1.37097559921034E-5</v>
      </c>
      <c r="BZ37" s="25">
        <v>0</v>
      </c>
      <c r="CA37" s="25">
        <v>1.24798618503166E-5</v>
      </c>
      <c r="CB37" s="25">
        <v>2.1738444348704202E-5</v>
      </c>
      <c r="CC37" s="25">
        <v>-6.1627301243612798E-6</v>
      </c>
      <c r="CD37" s="25">
        <v>4.1629332192120902E-6</v>
      </c>
      <c r="CE37" s="25">
        <v>0</v>
      </c>
      <c r="CF37" s="25">
        <v>0</v>
      </c>
      <c r="CG37" s="25">
        <v>0</v>
      </c>
      <c r="CH37" s="25">
        <v>1.72467017865164E-8</v>
      </c>
      <c r="CI37" s="25">
        <v>2.6831077786455902E-7</v>
      </c>
      <c r="CJ37" s="25">
        <v>-3.8577645226106498E-7</v>
      </c>
      <c r="CK37" s="25">
        <v>-2.8637422576078198E-7</v>
      </c>
      <c r="CL37" s="25">
        <v>1.6544683126977799E-7</v>
      </c>
      <c r="CM37" s="25">
        <v>3.7284104707612299E-7</v>
      </c>
      <c r="CN37" s="25">
        <v>-2.8752104477608298E-7</v>
      </c>
      <c r="CO37" s="25">
        <v>-1.5598189955445401E-7</v>
      </c>
      <c r="CP37" s="25">
        <v>2.53096587127062E-7</v>
      </c>
      <c r="CQ37" s="25">
        <v>2.2063596293434199E-6</v>
      </c>
      <c r="CR37" s="25">
        <v>-3.8072012415611501E-8</v>
      </c>
      <c r="CS37" s="25">
        <v>-4.9253491226305101E-7</v>
      </c>
      <c r="CT37" s="25">
        <v>-6.0445843186438196E-7</v>
      </c>
      <c r="CU37" s="25">
        <v>1.2672990009031799E-6</v>
      </c>
      <c r="CV37" s="25">
        <v>-2.6370289222488197E-7</v>
      </c>
      <c r="CW37" s="25">
        <v>-3.78849814039608E-7</v>
      </c>
      <c r="CX37" s="25">
        <v>-1.1721287773933101E-6</v>
      </c>
      <c r="CY37" s="25">
        <v>-2.2915602810162999E-7</v>
      </c>
      <c r="CZ37" s="25">
        <v>3.44208917073502E-7</v>
      </c>
      <c r="DA37" s="25">
        <v>-1.12784076341951E-7</v>
      </c>
      <c r="DB37" s="25">
        <v>-1.9850879594154801E-6</v>
      </c>
      <c r="DC37" s="25">
        <v>-3.2536023788319901E-6</v>
      </c>
      <c r="DD37" s="25">
        <v>-1.11043745222416E-7</v>
      </c>
      <c r="DE37" s="25">
        <v>3.7770546165694398E-6</v>
      </c>
      <c r="DF37" s="25">
        <v>6.8154880505019101E-6</v>
      </c>
      <c r="DG37" s="25">
        <v>-2.8951799091172401E-7</v>
      </c>
      <c r="DH37" s="25">
        <v>-4.2690934821116103E-6</v>
      </c>
      <c r="DI37" s="25">
        <v>-5.9763286803318901E-6</v>
      </c>
      <c r="DJ37" s="25">
        <v>3.23786462574621E-6</v>
      </c>
      <c r="DK37" s="25">
        <v>1.09358226780671E-7</v>
      </c>
      <c r="DL37" s="25">
        <v>-1.4048522351723101E-5</v>
      </c>
      <c r="DM37" s="25">
        <v>-1.05055645247967E-6</v>
      </c>
      <c r="DN37" s="25">
        <v>1.0206781619053801E-6</v>
      </c>
      <c r="DO37" s="25">
        <v>-7.7400651703166399E-6</v>
      </c>
      <c r="DP37" s="25">
        <v>-5.6903561811869198E-6</v>
      </c>
      <c r="DQ37" s="25">
        <v>6.4283369721701103E-6</v>
      </c>
      <c r="DR37" s="25">
        <v>1.4051415851811201E-5</v>
      </c>
      <c r="DS37" s="25">
        <v>-1.1965627144973301E-6</v>
      </c>
      <c r="DT37" s="25">
        <v>6.0596552697823601E-7</v>
      </c>
      <c r="DU37" s="25">
        <v>-8.0700745122511807E-6</v>
      </c>
      <c r="DV37" s="25">
        <v>-7.4428613271322696E-6</v>
      </c>
      <c r="DW37" s="25">
        <v>1.0168084498391401E-5</v>
      </c>
      <c r="DX37" s="25">
        <v>1.9404909301880399E-6</v>
      </c>
      <c r="DY37" s="25">
        <v>-3.7950543375527002E-6</v>
      </c>
      <c r="DZ37" s="25">
        <v>-8.4156832629051201E-6</v>
      </c>
      <c r="EA37" s="25">
        <v>-2.3354922070804399E-6</v>
      </c>
      <c r="EB37" s="25">
        <v>-1.17550177649264E-5</v>
      </c>
      <c r="EC37" s="25">
        <v>-3.2585528343701401E-6</v>
      </c>
      <c r="ED37" s="25">
        <v>-2.1345012241063499E-5</v>
      </c>
      <c r="EE37" s="25">
        <v>-1.6453765769145299E-5</v>
      </c>
      <c r="EF37" s="25">
        <v>1.75028501307754E-5</v>
      </c>
      <c r="EG37" s="25">
        <v>1.364344635284E-5</v>
      </c>
      <c r="EH37" s="25">
        <v>-3.6828201874750201E-6</v>
      </c>
      <c r="EI37" s="25">
        <v>5.55889066167166E-6</v>
      </c>
      <c r="EJ37" s="25">
        <v>2.1549771574136E-5</v>
      </c>
      <c r="EK37" s="25">
        <v>2.8497386576829402E-6</v>
      </c>
      <c r="EL37" s="25">
        <v>-3.4286160715260499E-6</v>
      </c>
      <c r="EM37" s="25">
        <v>-8.4933556095057605E-7</v>
      </c>
      <c r="EN37" s="25">
        <v>-9.8383699844357901E-6</v>
      </c>
      <c r="EO37" s="25">
        <v>-6.8372647479993302E-6</v>
      </c>
      <c r="EP37" s="25">
        <v>-7.5485936740156902E-6</v>
      </c>
      <c r="EQ37" s="25">
        <v>6.0795064852995004E-6</v>
      </c>
      <c r="ER37" s="25">
        <v>1.2656355874694201E-5</v>
      </c>
      <c r="ES37" s="27">
        <v>-1.2783721183784399E-5</v>
      </c>
    </row>
    <row r="38" spans="2:149" x14ac:dyDescent="0.25">
      <c r="B38" s="49"/>
      <c r="D38" s="12"/>
      <c r="E38" s="50"/>
      <c r="G38" s="222"/>
      <c r="H38" s="7" t="s">
        <v>32</v>
      </c>
      <c r="I38" s="22">
        <f>IF($C$36&gt;7.8,1,0)</f>
        <v>0</v>
      </c>
      <c r="J38" s="23">
        <v>0.229999663009157</v>
      </c>
      <c r="P38" s="7" t="str">
        <f t="shared" si="2"/>
        <v>X</v>
      </c>
      <c r="Q38" s="7" t="str">
        <f t="shared" si="3"/>
        <v>X</v>
      </c>
      <c r="R38" s="7" t="str">
        <v>Cl3</v>
      </c>
      <c r="S38" s="128" t="s">
        <v>32</v>
      </c>
      <c r="T38" s="25">
        <v>-7.3620438174736701E-9</v>
      </c>
      <c r="U38" s="25">
        <v>-4.1243139659920698E-5</v>
      </c>
      <c r="V38" s="25">
        <v>-5.0469261251765002E-6</v>
      </c>
      <c r="W38" s="25">
        <v>-3.2330355306877202E-6</v>
      </c>
      <c r="X38" s="25">
        <v>7.0117606919588E-6</v>
      </c>
      <c r="Y38" s="25">
        <v>1.08075450177434E-5</v>
      </c>
      <c r="Z38" s="25">
        <v>-4.7011167181258598E-5</v>
      </c>
      <c r="AA38" s="25">
        <v>-4.4852327583939098E-5</v>
      </c>
      <c r="AB38" s="25">
        <v>-8.4897552204096397E-6</v>
      </c>
      <c r="AC38" s="25">
        <v>1.15874910646484E-5</v>
      </c>
      <c r="AD38" s="25">
        <v>1.81052024169303E-6</v>
      </c>
      <c r="AE38" s="25">
        <v>2.84322642941602E-6</v>
      </c>
      <c r="AF38" s="25">
        <v>8.4065879875295208E-6</v>
      </c>
      <c r="AG38" s="24">
        <v>-1.96793415290699E-4</v>
      </c>
      <c r="AH38" s="25">
        <v>-8.9102205748999193E-6</v>
      </c>
      <c r="AI38" s="25">
        <v>-6.3023005977403695E-5</v>
      </c>
      <c r="AJ38" s="25">
        <v>5.5690112082146597E-6</v>
      </c>
      <c r="AK38" s="24">
        <v>-1.4801764953241E-3</v>
      </c>
      <c r="AL38" s="24">
        <v>7.29116406358937E-3</v>
      </c>
      <c r="AM38" s="25">
        <v>-5.9467566289913396E-7</v>
      </c>
      <c r="AN38" s="25">
        <v>4.1819205991914797E-5</v>
      </c>
      <c r="AO38" s="25">
        <v>5.6710929343651599E-6</v>
      </c>
      <c r="AP38" s="24">
        <v>-1.08945605200208E-4</v>
      </c>
      <c r="AQ38" s="25">
        <v>4.0092688302019702E-7</v>
      </c>
      <c r="AR38" s="25">
        <v>0</v>
      </c>
      <c r="AS38" s="25">
        <v>7.6572435315663099E-6</v>
      </c>
      <c r="AT38" s="25">
        <v>-9.4968981206090705E-5</v>
      </c>
      <c r="AU38" s="25">
        <v>0</v>
      </c>
      <c r="AV38" s="25">
        <v>5.93850313276791E-5</v>
      </c>
      <c r="AW38" s="25">
        <v>-4.35813920375288E-6</v>
      </c>
      <c r="AX38" s="25">
        <v>1.1480875806633899E-5</v>
      </c>
      <c r="AY38" s="25">
        <v>0</v>
      </c>
      <c r="AZ38" s="25">
        <v>8.3737845612300893E-6</v>
      </c>
      <c r="BA38" s="24">
        <v>-1.6277018546384701E-4</v>
      </c>
      <c r="BB38" s="25">
        <v>1.12380973101079E-5</v>
      </c>
      <c r="BC38" s="25">
        <v>-1.5561013253630499E-5</v>
      </c>
      <c r="BD38" s="25">
        <v>0</v>
      </c>
      <c r="BE38" s="25">
        <v>-4.4221989159845701E-6</v>
      </c>
      <c r="BF38" s="24">
        <v>1.43499755102299E-4</v>
      </c>
      <c r="BG38" s="25">
        <v>5.4722715595162898E-7</v>
      </c>
      <c r="BH38" s="25">
        <v>-1.35964678860452E-5</v>
      </c>
      <c r="BI38" s="25">
        <v>5.6712933856718804E-6</v>
      </c>
      <c r="BJ38" s="25">
        <v>9.9316438429542795E-6</v>
      </c>
      <c r="BK38" s="25">
        <v>3.2690031944980699E-7</v>
      </c>
      <c r="BL38" s="25">
        <v>-2.7282504575814101E-6</v>
      </c>
      <c r="BM38" s="25">
        <v>-6.0369286210161098E-6</v>
      </c>
      <c r="BN38" s="25">
        <v>0</v>
      </c>
      <c r="BO38" s="25">
        <v>-8.2621237205311593E-5</v>
      </c>
      <c r="BP38" s="25">
        <v>3.2793320217619702E-6</v>
      </c>
      <c r="BQ38" s="25">
        <v>8.4984691347531098E-6</v>
      </c>
      <c r="BR38" s="25">
        <v>-1.2486692427211301E-5</v>
      </c>
      <c r="BS38" s="25">
        <v>-7.7361798098673605E-6</v>
      </c>
      <c r="BT38" s="25">
        <v>2.60398717981106E-5</v>
      </c>
      <c r="BU38" s="25">
        <v>-8.9859738818739801E-7</v>
      </c>
      <c r="BV38" s="25">
        <v>-8.4110767656278394E-5</v>
      </c>
      <c r="BW38" s="25">
        <v>1.94939018479327E-6</v>
      </c>
      <c r="BX38" s="25">
        <v>7.4697500064618E-6</v>
      </c>
      <c r="BY38" s="24">
        <v>2.2414447691215E-4</v>
      </c>
      <c r="BZ38" s="25">
        <v>0</v>
      </c>
      <c r="CA38" s="25">
        <v>6.4151092410476098E-6</v>
      </c>
      <c r="CB38" s="25">
        <v>-8.9924834760514999E-5</v>
      </c>
      <c r="CC38" s="25">
        <v>2.3834462759285399E-5</v>
      </c>
      <c r="CD38" s="25">
        <v>-9.55519675667367E-6</v>
      </c>
      <c r="CE38" s="25">
        <v>0</v>
      </c>
      <c r="CF38" s="25">
        <v>0</v>
      </c>
      <c r="CG38" s="25">
        <v>0</v>
      </c>
      <c r="CH38" s="25">
        <v>-1.5167157226537201E-8</v>
      </c>
      <c r="CI38" s="25">
        <v>-1.25076826308552E-6</v>
      </c>
      <c r="CJ38" s="25">
        <v>4.3335764180439302E-7</v>
      </c>
      <c r="CK38" s="25">
        <v>-2.07865261278207E-7</v>
      </c>
      <c r="CL38" s="25">
        <v>-1.5506115181364101E-7</v>
      </c>
      <c r="CM38" s="25">
        <v>1.3963167264350399E-6</v>
      </c>
      <c r="CN38" s="25">
        <v>8.3968813760550803E-8</v>
      </c>
      <c r="CO38" s="25">
        <v>7.3503975516634399E-7</v>
      </c>
      <c r="CP38" s="25">
        <v>5.4156932294360998E-7</v>
      </c>
      <c r="CQ38" s="25">
        <v>9.5112832270678295E-7</v>
      </c>
      <c r="CR38" s="25">
        <v>-6.4513925209668802E-7</v>
      </c>
      <c r="CS38" s="25">
        <v>8.6593448071074299E-7</v>
      </c>
      <c r="CT38" s="25">
        <v>1.65882757990865E-6</v>
      </c>
      <c r="CU38" s="25">
        <v>9.1362049144605605E-7</v>
      </c>
      <c r="CV38" s="25">
        <v>1.12033126567791E-7</v>
      </c>
      <c r="CW38" s="25">
        <v>-2.1629901012754499E-6</v>
      </c>
      <c r="CX38" s="25">
        <v>1.9848502635596299E-6</v>
      </c>
      <c r="CY38" s="25">
        <v>3.7999450052843698E-7</v>
      </c>
      <c r="CZ38" s="25">
        <v>1.91980240668206E-6</v>
      </c>
      <c r="DA38" s="25">
        <v>1.55360678349213E-7</v>
      </c>
      <c r="DB38" s="25">
        <v>3.6339741012733598E-6</v>
      </c>
      <c r="DC38" s="25">
        <v>-1.4656401003122099E-5</v>
      </c>
      <c r="DD38" s="25">
        <v>7.5859672113516301E-6</v>
      </c>
      <c r="DE38" s="25">
        <v>-1.27843856384425E-5</v>
      </c>
      <c r="DF38" s="25">
        <v>-2.3473030119636301E-5</v>
      </c>
      <c r="DG38" s="25">
        <v>1.5977925812017199E-6</v>
      </c>
      <c r="DH38" s="25">
        <v>4.1823035769066903E-6</v>
      </c>
      <c r="DI38" s="25">
        <v>8.5865836131418008E-6</v>
      </c>
      <c r="DJ38" s="25">
        <v>-4.5577751867390398E-6</v>
      </c>
      <c r="DK38" s="25">
        <v>-7.5355910080194698E-6</v>
      </c>
      <c r="DL38" s="25">
        <v>3.1240757728944801E-5</v>
      </c>
      <c r="DM38" s="25">
        <v>-2.9316726738239599E-6</v>
      </c>
      <c r="DN38" s="25">
        <v>-2.4133617541744702E-6</v>
      </c>
      <c r="DO38" s="25">
        <v>2.9831388862386402E-6</v>
      </c>
      <c r="DP38" s="25">
        <v>-7.6664104536497595E-6</v>
      </c>
      <c r="DQ38" s="25">
        <v>1.0358145553802101E-5</v>
      </c>
      <c r="DR38" s="25">
        <v>3.4174238290675402E-5</v>
      </c>
      <c r="DS38" s="25">
        <v>-1.7251688382027899E-5</v>
      </c>
      <c r="DT38" s="25">
        <v>5.2190645822193602E-5</v>
      </c>
      <c r="DU38" s="25">
        <v>4.9200424152723496E-6</v>
      </c>
      <c r="DV38" s="25">
        <v>-8.6279566186039694E-6</v>
      </c>
      <c r="DW38" s="25">
        <v>6.79518473799077E-6</v>
      </c>
      <c r="DX38" s="25">
        <v>-7.9889536581335994E-6</v>
      </c>
      <c r="DY38" s="25">
        <v>4.490854392157E-5</v>
      </c>
      <c r="DZ38" s="25">
        <v>-1.0849420053278201E-5</v>
      </c>
      <c r="EA38" s="25">
        <v>4.7214117720776702E-5</v>
      </c>
      <c r="EB38" s="25">
        <v>-7.1567092281956505E-5</v>
      </c>
      <c r="EC38" s="25">
        <v>-3.4254362767915602E-5</v>
      </c>
      <c r="ED38" s="25">
        <v>6.7246756628634203E-5</v>
      </c>
      <c r="EE38" s="25">
        <v>-3.7202357315546597E-5</v>
      </c>
      <c r="EF38" s="25">
        <v>-5.0198127735569702E-6</v>
      </c>
      <c r="EG38" s="25">
        <v>-4.01877245496566E-5</v>
      </c>
      <c r="EH38" s="25">
        <v>8.6993451260630001E-6</v>
      </c>
      <c r="EI38" s="25">
        <v>-1.8273177329313901E-5</v>
      </c>
      <c r="EJ38" s="25">
        <v>-9.16818796387672E-6</v>
      </c>
      <c r="EK38" s="25">
        <v>-3.4803792645595799E-5</v>
      </c>
      <c r="EL38" s="25">
        <v>1.03654642525254E-5</v>
      </c>
      <c r="EM38" s="25">
        <v>7.5080384930806203E-5</v>
      </c>
      <c r="EN38" s="25">
        <v>6.1763394848176402E-6</v>
      </c>
      <c r="EO38" s="24">
        <v>-1.84332568795572E-4</v>
      </c>
      <c r="EP38" s="25">
        <v>-2.1065196524257601E-5</v>
      </c>
      <c r="EQ38" s="25">
        <v>-6.3362365598725504E-6</v>
      </c>
      <c r="ER38" s="25">
        <v>-5.5944862315631699E-5</v>
      </c>
      <c r="ES38" s="27">
        <v>-2.31677891787866E-5</v>
      </c>
    </row>
    <row r="39" spans="2:149" x14ac:dyDescent="0.25">
      <c r="B39" s="13" t="s">
        <v>268</v>
      </c>
      <c r="C39" s="1" t="str">
        <f>INDEX(Input_Cases!$B:$C,MATCH('D2T Male Homo'!$B39,Input_Cases!$B:$B,0),2)</f>
        <v/>
      </c>
      <c r="D39" s="12"/>
      <c r="E39" s="50"/>
      <c r="G39" s="204" t="s">
        <v>321</v>
      </c>
      <c r="H39" s="7" t="s">
        <v>137</v>
      </c>
      <c r="I39" s="22">
        <f>IF(C40&gt;5.7,1,0)</f>
        <v>1</v>
      </c>
      <c r="J39" s="23">
        <v>-0.33031302511712202</v>
      </c>
      <c r="P39" s="7" t="str">
        <f t="shared" si="2"/>
        <v>X</v>
      </c>
      <c r="Q39" s="7" t="str">
        <f t="shared" si="3"/>
        <v>X</v>
      </c>
      <c r="R39" s="7" t="str">
        <v>HbA1C1</v>
      </c>
      <c r="S39" s="128" t="s">
        <v>137</v>
      </c>
      <c r="T39" s="25">
        <v>-2.9900317666458798E-7</v>
      </c>
      <c r="U39" s="25">
        <v>3.1657500458861898E-5</v>
      </c>
      <c r="V39" s="25">
        <v>-1.5447675724168699E-7</v>
      </c>
      <c r="W39" s="25">
        <v>1.00812891164353E-6</v>
      </c>
      <c r="X39" s="25">
        <v>-2.0367123853540799E-6</v>
      </c>
      <c r="Y39" s="25">
        <v>1.45001714930475E-5</v>
      </c>
      <c r="Z39" s="25">
        <v>-4.71646581701555E-5</v>
      </c>
      <c r="AA39" s="24">
        <v>2.9493420993368199E-4</v>
      </c>
      <c r="AB39" s="25">
        <v>6.28472466190004E-6</v>
      </c>
      <c r="AC39" s="25">
        <v>-5.5243353565382002E-6</v>
      </c>
      <c r="AD39" s="25">
        <v>-3.46672586622762E-6</v>
      </c>
      <c r="AE39" s="25">
        <v>-7.5643975227369501E-6</v>
      </c>
      <c r="AF39" s="25">
        <v>3.0120453027376102E-6</v>
      </c>
      <c r="AG39" s="25">
        <v>-3.8986100381750603E-5</v>
      </c>
      <c r="AH39" s="25">
        <v>-4.2420466807274803E-6</v>
      </c>
      <c r="AI39" s="25">
        <v>1.6270902370311901E-5</v>
      </c>
      <c r="AJ39" s="25">
        <v>8.1138446375663806E-6</v>
      </c>
      <c r="AK39" s="25">
        <v>1.07294464472864E-5</v>
      </c>
      <c r="AL39" s="25">
        <v>-5.9467566291333298E-7</v>
      </c>
      <c r="AM39" s="24">
        <v>6.4404909566982205E-4</v>
      </c>
      <c r="AN39" s="24">
        <v>-1.3412949570305299E-4</v>
      </c>
      <c r="AO39" s="25">
        <v>8.3302042562975903E-6</v>
      </c>
      <c r="AP39" s="25">
        <v>-4.0491895707126798E-5</v>
      </c>
      <c r="AQ39" s="25">
        <v>3.2558803993895401E-6</v>
      </c>
      <c r="AR39" s="25">
        <v>0</v>
      </c>
      <c r="AS39" s="25">
        <v>-3.5893246853424001E-6</v>
      </c>
      <c r="AT39" s="25">
        <v>5.9417821668808299E-6</v>
      </c>
      <c r="AU39" s="25">
        <v>0</v>
      </c>
      <c r="AV39" s="25">
        <v>-1.6900001411691399E-5</v>
      </c>
      <c r="AW39" s="25">
        <v>1.25886286736483E-5</v>
      </c>
      <c r="AX39" s="25">
        <v>-8.9398221942806696E-6</v>
      </c>
      <c r="AY39" s="25">
        <v>0</v>
      </c>
      <c r="AZ39" s="25">
        <v>-7.23945472025422E-6</v>
      </c>
      <c r="BA39" s="25">
        <v>-6.5152789119404494E-5</v>
      </c>
      <c r="BB39" s="25">
        <v>5.53268818806016E-6</v>
      </c>
      <c r="BC39" s="25">
        <v>-2.1468385705952201E-6</v>
      </c>
      <c r="BD39" s="25">
        <v>0</v>
      </c>
      <c r="BE39" s="25">
        <v>2.44659374809935E-5</v>
      </c>
      <c r="BF39" s="24">
        <v>2.7491135271291597E-4</v>
      </c>
      <c r="BG39" s="25">
        <v>-1.1699559118948099E-6</v>
      </c>
      <c r="BH39" s="25">
        <v>-3.1285773933738198E-5</v>
      </c>
      <c r="BI39" s="25">
        <v>4.9688953589806701E-7</v>
      </c>
      <c r="BJ39" s="25">
        <v>-3.0671844704411098E-5</v>
      </c>
      <c r="BK39" s="25">
        <v>2.9025090962189099E-6</v>
      </c>
      <c r="BL39" s="25">
        <v>1.0798651990401999E-5</v>
      </c>
      <c r="BM39" s="25">
        <v>3.4890558225171199E-5</v>
      </c>
      <c r="BN39" s="25">
        <v>0</v>
      </c>
      <c r="BO39" s="24">
        <v>2.8301387336721599E-4</v>
      </c>
      <c r="BP39" s="25">
        <v>3.8767794709334E-6</v>
      </c>
      <c r="BQ39" s="25">
        <v>-3.9003917187769501E-6</v>
      </c>
      <c r="BR39" s="25">
        <v>3.8965997870308902E-5</v>
      </c>
      <c r="BS39" s="25">
        <v>-1.9509069632909501E-6</v>
      </c>
      <c r="BT39" s="25">
        <v>4.8093311168428999E-6</v>
      </c>
      <c r="BU39" s="25">
        <v>-3.5276902544176598E-6</v>
      </c>
      <c r="BV39" s="25">
        <v>-5.7252013750023203E-6</v>
      </c>
      <c r="BW39" s="25">
        <v>-1.9049920914147799E-6</v>
      </c>
      <c r="BX39" s="25">
        <v>-1.4445366739131399E-7</v>
      </c>
      <c r="BY39" s="24">
        <v>1.6860732308873999E-4</v>
      </c>
      <c r="BZ39" s="25">
        <v>0</v>
      </c>
      <c r="CA39" s="25">
        <v>8.0635482179830798E-6</v>
      </c>
      <c r="CB39" s="25">
        <v>3.1466410545746501E-5</v>
      </c>
      <c r="CC39" s="25">
        <v>4.3769748878850103E-6</v>
      </c>
      <c r="CD39" s="25">
        <v>1.02135888830854E-6</v>
      </c>
      <c r="CE39" s="25">
        <v>0</v>
      </c>
      <c r="CF39" s="25">
        <v>0</v>
      </c>
      <c r="CG39" s="25">
        <v>0</v>
      </c>
      <c r="CH39" s="25">
        <v>-2.5396152375245601E-8</v>
      </c>
      <c r="CI39" s="25">
        <v>-2.2722284819092901E-7</v>
      </c>
      <c r="CJ39" s="25">
        <v>-3.5384873146926399E-7</v>
      </c>
      <c r="CK39" s="25">
        <v>6.1850357941446303E-9</v>
      </c>
      <c r="CL39" s="25">
        <v>3.4984341323639801E-7</v>
      </c>
      <c r="CM39" s="25">
        <v>5.8743439336418302E-8</v>
      </c>
      <c r="CN39" s="25">
        <v>-1.6826322481177199E-7</v>
      </c>
      <c r="CO39" s="25">
        <v>5.9818015092856298E-7</v>
      </c>
      <c r="CP39" s="25">
        <v>-4.3960401823442501E-7</v>
      </c>
      <c r="CQ39" s="25">
        <v>5.9929052405743303E-7</v>
      </c>
      <c r="CR39" s="25">
        <v>1.3101825757054101E-7</v>
      </c>
      <c r="CS39" s="25">
        <v>8.6983208542507403E-8</v>
      </c>
      <c r="CT39" s="25">
        <v>-4.9123649365672104E-7</v>
      </c>
      <c r="CU39" s="25">
        <v>-2.2850613009706801E-7</v>
      </c>
      <c r="CV39" s="25">
        <v>8.1939991147082194E-9</v>
      </c>
      <c r="CW39" s="25">
        <v>1.12151940465439E-7</v>
      </c>
      <c r="CX39" s="25">
        <v>9.0584275593722497E-7</v>
      </c>
      <c r="CY39" s="25">
        <v>-4.7800319758402199E-7</v>
      </c>
      <c r="CZ39" s="25">
        <v>5.3485878314220004E-7</v>
      </c>
      <c r="DA39" s="25">
        <v>-9.7079017751037794E-7</v>
      </c>
      <c r="DB39" s="25">
        <v>2.6355866824234102E-6</v>
      </c>
      <c r="DC39" s="25">
        <v>5.2136287056464096E-6</v>
      </c>
      <c r="DD39" s="25">
        <v>-3.0039795017262401E-6</v>
      </c>
      <c r="DE39" s="25">
        <v>2.0859762760725801E-6</v>
      </c>
      <c r="DF39" s="25">
        <v>6.5308523563289901E-6</v>
      </c>
      <c r="DG39" s="25">
        <v>-2.8833160919265802E-8</v>
      </c>
      <c r="DH39" s="25">
        <v>6.93347207815512E-6</v>
      </c>
      <c r="DI39" s="25">
        <v>9.1374078041140597E-6</v>
      </c>
      <c r="DJ39" s="25">
        <v>-7.5866921518820804E-6</v>
      </c>
      <c r="DK39" s="25">
        <v>4.5574669385603497E-6</v>
      </c>
      <c r="DL39" s="25">
        <v>-2.5299569577965599E-6</v>
      </c>
      <c r="DM39" s="25">
        <v>3.81060784740837E-6</v>
      </c>
      <c r="DN39" s="25">
        <v>4.68178494466171E-6</v>
      </c>
      <c r="DO39" s="25">
        <v>-2.2899590906128399E-6</v>
      </c>
      <c r="DP39" s="25">
        <v>-1.0066320090900301E-6</v>
      </c>
      <c r="DQ39" s="25">
        <v>-1.3873493648160201E-6</v>
      </c>
      <c r="DR39" s="24">
        <v>-3.3506173825839202E-4</v>
      </c>
      <c r="DS39" s="25">
        <v>-1.9427980515511E-6</v>
      </c>
      <c r="DT39" s="24">
        <v>-3.0320840054708602E-4</v>
      </c>
      <c r="DU39" s="25">
        <v>-2.8200336869405701E-6</v>
      </c>
      <c r="DV39" s="25">
        <v>5.3961466310677603E-6</v>
      </c>
      <c r="DW39" s="25">
        <v>5.6576372372234203E-8</v>
      </c>
      <c r="DX39" s="25">
        <v>-4.95334910423913E-6</v>
      </c>
      <c r="DY39" s="25">
        <v>1.2764494224492999E-5</v>
      </c>
      <c r="DZ39" s="25">
        <v>8.4856365911429105E-6</v>
      </c>
      <c r="EA39" s="25">
        <v>-1.9597914570859399E-5</v>
      </c>
      <c r="EB39" s="25">
        <v>-7.6063909371217099E-8</v>
      </c>
      <c r="EC39" s="25">
        <v>1.1234222813205299E-5</v>
      </c>
      <c r="ED39" s="25">
        <v>1.7460225625572799E-5</v>
      </c>
      <c r="EE39" s="24">
        <v>-3.0027030596515197E-4</v>
      </c>
      <c r="EF39" s="25">
        <v>-9.7218484452164399E-6</v>
      </c>
      <c r="EG39" s="25">
        <v>7.2493337292366198E-7</v>
      </c>
      <c r="EH39" s="25">
        <v>-2.06454863232095E-5</v>
      </c>
      <c r="EI39" s="25">
        <v>-2.9322218515188499E-5</v>
      </c>
      <c r="EJ39" s="25">
        <v>7.7641673399249104E-6</v>
      </c>
      <c r="EK39" s="25">
        <v>-2.64635634307968E-5</v>
      </c>
      <c r="EL39" s="25">
        <v>-4.0299087005169196E-6</v>
      </c>
      <c r="EM39" s="25">
        <v>-1.65787369310041E-5</v>
      </c>
      <c r="EN39" s="25">
        <v>1.45898201143072E-5</v>
      </c>
      <c r="EO39" s="25">
        <v>9.1017229340838901E-6</v>
      </c>
      <c r="EP39" s="25">
        <v>1.0104432816299201E-5</v>
      </c>
      <c r="EQ39" s="25">
        <v>1.4398084044265499E-5</v>
      </c>
      <c r="ER39" s="24">
        <v>-2.0240936468723399E-4</v>
      </c>
      <c r="ES39" s="27">
        <v>1.06945081565183E-5</v>
      </c>
    </row>
    <row r="40" spans="2:149" x14ac:dyDescent="0.25">
      <c r="B40" s="13" t="s">
        <v>273</v>
      </c>
      <c r="C40" s="1">
        <f>INDEX(Input_Cases!$B:$C,MATCH('D2T Male Homo'!$B40,Input_Cases!$B:$B,0),2)</f>
        <v>7.0000000000000009</v>
      </c>
      <c r="D40" s="12"/>
      <c r="E40" s="50"/>
      <c r="G40" s="205"/>
      <c r="H40" s="7" t="s">
        <v>138</v>
      </c>
      <c r="I40" s="22">
        <f>IF(C40&gt;6.5,1,0)</f>
        <v>1</v>
      </c>
      <c r="J40" s="23">
        <v>-0.384398662550821</v>
      </c>
      <c r="P40" s="7" t="str">
        <f t="shared" si="2"/>
        <v>X</v>
      </c>
      <c r="Q40" s="7" t="str">
        <f t="shared" si="3"/>
        <v>X</v>
      </c>
      <c r="R40" s="7" t="str">
        <v>HbA1C2</v>
      </c>
      <c r="S40" s="128" t="s">
        <v>138</v>
      </c>
      <c r="T40" s="25">
        <v>5.69501652141092E-5</v>
      </c>
      <c r="U40" s="25">
        <v>-1.15189165587533E-5</v>
      </c>
      <c r="V40" s="25">
        <v>1.05634721765726E-5</v>
      </c>
      <c r="W40" s="25">
        <v>-5.1832624332141498E-6</v>
      </c>
      <c r="X40" s="25">
        <v>1.39537733325425E-5</v>
      </c>
      <c r="Y40" s="25">
        <v>-3.5524939006843697E-5</v>
      </c>
      <c r="Z40" s="24">
        <v>-5.9326108229580297E-4</v>
      </c>
      <c r="AA40" s="24">
        <v>4.2926574366328001E-4</v>
      </c>
      <c r="AB40" s="25">
        <v>-1.0288751729976301E-5</v>
      </c>
      <c r="AC40" s="25">
        <v>-3.0548067779056399E-6</v>
      </c>
      <c r="AD40" s="25">
        <v>1.9332855500164901E-5</v>
      </c>
      <c r="AE40" s="25">
        <v>3.8017924180709398E-6</v>
      </c>
      <c r="AF40" s="25">
        <v>-1.41315456014929E-5</v>
      </c>
      <c r="AG40" s="25">
        <v>4.7456329065395799E-7</v>
      </c>
      <c r="AH40" s="25">
        <v>5.3205448951029798E-6</v>
      </c>
      <c r="AI40" s="25">
        <v>-4.7739984718067902E-5</v>
      </c>
      <c r="AJ40" s="25">
        <v>2.3042663031412601E-6</v>
      </c>
      <c r="AK40" s="25">
        <v>-4.4759866136356001E-7</v>
      </c>
      <c r="AL40" s="25">
        <v>4.1819205991964697E-5</v>
      </c>
      <c r="AM40" s="24">
        <v>-1.3412949570294801E-4</v>
      </c>
      <c r="AN40" s="24">
        <v>8.1499154343140697E-3</v>
      </c>
      <c r="AO40" s="24">
        <v>-3.1195514440714498E-4</v>
      </c>
      <c r="AP40" s="24">
        <v>-2.85056772511833E-3</v>
      </c>
      <c r="AQ40" s="25">
        <v>-4.7375089638177299E-5</v>
      </c>
      <c r="AR40" s="25">
        <v>0</v>
      </c>
      <c r="AS40" s="24">
        <v>1.3758516701567301E-4</v>
      </c>
      <c r="AT40" s="24">
        <v>3.6971773202500603E-4</v>
      </c>
      <c r="AU40" s="25">
        <v>0</v>
      </c>
      <c r="AV40" s="25">
        <v>5.0531624831616797E-6</v>
      </c>
      <c r="AW40" s="24">
        <v>-1.6209513974694599E-4</v>
      </c>
      <c r="AX40" s="25">
        <v>-6.2243108608538701E-6</v>
      </c>
      <c r="AY40" s="25">
        <v>0</v>
      </c>
      <c r="AZ40" s="25">
        <v>3.6994105648468198E-6</v>
      </c>
      <c r="BA40" s="25">
        <v>3.5292147528701698E-5</v>
      </c>
      <c r="BB40" s="25">
        <v>2.8729775904985501E-6</v>
      </c>
      <c r="BC40" s="25">
        <v>-1.6059200153533599E-5</v>
      </c>
      <c r="BD40" s="25">
        <v>0</v>
      </c>
      <c r="BE40" s="25">
        <v>-1.31367910438644E-5</v>
      </c>
      <c r="BF40" s="25">
        <v>7.1212213722338406E-5</v>
      </c>
      <c r="BG40" s="25">
        <v>1.2775034024568399E-5</v>
      </c>
      <c r="BH40" s="24">
        <v>-2.6816711364352101E-4</v>
      </c>
      <c r="BI40" s="25">
        <v>2.0926314759047799E-6</v>
      </c>
      <c r="BJ40" s="25">
        <v>-7.5915012693137202E-6</v>
      </c>
      <c r="BK40" s="25">
        <v>-7.1587172967713097E-6</v>
      </c>
      <c r="BL40" s="25">
        <v>5.0160002133297202E-5</v>
      </c>
      <c r="BM40" s="25">
        <v>1.6446195869254201E-5</v>
      </c>
      <c r="BN40" s="25">
        <v>0</v>
      </c>
      <c r="BO40" s="24">
        <v>-2.8267901004646001E-4</v>
      </c>
      <c r="BP40" s="25">
        <v>-1.3352903491934401E-6</v>
      </c>
      <c r="BQ40" s="25">
        <v>-7.45977955541087E-6</v>
      </c>
      <c r="BR40" s="25">
        <v>6.5967202758591696E-5</v>
      </c>
      <c r="BS40" s="25">
        <v>1.6571285099626302E-5</v>
      </c>
      <c r="BT40" s="24">
        <v>1.13512766236552E-4</v>
      </c>
      <c r="BU40" s="25">
        <v>-4.4458729687237001E-6</v>
      </c>
      <c r="BV40" s="24">
        <v>1.18852906613826E-4</v>
      </c>
      <c r="BW40" s="25">
        <v>8.2291714979628005E-6</v>
      </c>
      <c r="BX40" s="25">
        <v>3.74261968867866E-6</v>
      </c>
      <c r="BY40" s="24">
        <v>-4.02770803556734E-4</v>
      </c>
      <c r="BZ40" s="25">
        <v>0</v>
      </c>
      <c r="CA40" s="25">
        <v>8.9601914573226205E-5</v>
      </c>
      <c r="CB40" s="24">
        <v>4.0024710687735701E-4</v>
      </c>
      <c r="CC40" s="25">
        <v>-1.7408007611777399E-5</v>
      </c>
      <c r="CD40" s="25">
        <v>1.4503735726164101E-5</v>
      </c>
      <c r="CE40" s="25">
        <v>0</v>
      </c>
      <c r="CF40" s="25">
        <v>0</v>
      </c>
      <c r="CG40" s="25">
        <v>0</v>
      </c>
      <c r="CH40" s="25">
        <v>5.2485998143373004E-7</v>
      </c>
      <c r="CI40" s="25">
        <v>-1.0180873086952899E-6</v>
      </c>
      <c r="CJ40" s="25">
        <v>1.30914136529391E-6</v>
      </c>
      <c r="CK40" s="25">
        <v>-1.6968892878168599E-6</v>
      </c>
      <c r="CL40" s="25">
        <v>1.17261120429161E-7</v>
      </c>
      <c r="CM40" s="25">
        <v>-4.8314160147496698E-6</v>
      </c>
      <c r="CN40" s="25">
        <v>2.22174297065706E-6</v>
      </c>
      <c r="CO40" s="25">
        <v>7.8278983798703003E-6</v>
      </c>
      <c r="CP40" s="25">
        <v>1.5330731230967199E-7</v>
      </c>
      <c r="CQ40" s="25">
        <v>3.9296084619225002E-5</v>
      </c>
      <c r="CR40" s="24">
        <v>-1.0653216549955499E-4</v>
      </c>
      <c r="CS40" s="25">
        <v>-1.5422721299603101E-6</v>
      </c>
      <c r="CT40" s="25">
        <v>-5.0971202025022796E-6</v>
      </c>
      <c r="CU40" s="25">
        <v>7.5856917109167798E-7</v>
      </c>
      <c r="CV40" s="25">
        <v>4.1206862280115302E-7</v>
      </c>
      <c r="CW40" s="25">
        <v>4.9412045457169601E-6</v>
      </c>
      <c r="CX40" s="25">
        <v>-6.7345445890074496E-7</v>
      </c>
      <c r="CY40" s="25">
        <v>2.4370708000395398E-6</v>
      </c>
      <c r="CZ40" s="25">
        <v>1.8364367120859499E-7</v>
      </c>
      <c r="DA40" s="25">
        <v>1.4287504833037801E-5</v>
      </c>
      <c r="DB40" s="25">
        <v>-3.89569571787713E-6</v>
      </c>
      <c r="DC40" s="25">
        <v>8.4159862945635005E-6</v>
      </c>
      <c r="DD40" s="25">
        <v>-2.88558105733379E-6</v>
      </c>
      <c r="DE40" s="25">
        <v>1.02524894341873E-5</v>
      </c>
      <c r="DF40" s="25">
        <v>-3.6967143400048701E-6</v>
      </c>
      <c r="DG40" s="25">
        <v>1.502008432359E-6</v>
      </c>
      <c r="DH40" s="25">
        <v>-1.53762776170452E-5</v>
      </c>
      <c r="DI40" s="25">
        <v>-1.03380987282803E-5</v>
      </c>
      <c r="DJ40" s="25">
        <v>2.1173072782258101E-5</v>
      </c>
      <c r="DK40" s="25">
        <v>-2.0081165968358898E-5</v>
      </c>
      <c r="DL40" s="25">
        <v>-4.0608835009245003E-6</v>
      </c>
      <c r="DM40" s="25">
        <v>-1.3482004532924501E-5</v>
      </c>
      <c r="DN40" s="25">
        <v>-4.4702122633104597E-6</v>
      </c>
      <c r="DO40" s="25">
        <v>-1.67967238033772E-6</v>
      </c>
      <c r="DP40" s="25">
        <v>1.1706747232413101E-5</v>
      </c>
      <c r="DQ40" s="25">
        <v>1.86345139411805E-6</v>
      </c>
      <c r="DR40" s="24">
        <v>-4.7886355362949901E-4</v>
      </c>
      <c r="DS40" s="25">
        <v>9.6496084623695803E-6</v>
      </c>
      <c r="DT40" s="24">
        <v>2.3313233413284299E-4</v>
      </c>
      <c r="DU40" s="25">
        <v>6.24762440094464E-5</v>
      </c>
      <c r="DV40" s="25">
        <v>-1.05177715652276E-5</v>
      </c>
      <c r="DW40" s="25">
        <v>-6.0553636727821799E-6</v>
      </c>
      <c r="DX40" s="25">
        <v>-7.46727248869296E-6</v>
      </c>
      <c r="DY40" s="25">
        <v>7.3066474889985103E-7</v>
      </c>
      <c r="DZ40" s="25">
        <v>-4.2518522936120603E-5</v>
      </c>
      <c r="EA40" s="25">
        <v>-7.3895551515714306E-5</v>
      </c>
      <c r="EB40" s="25">
        <v>-9.0520809078379201E-6</v>
      </c>
      <c r="EC40" s="25">
        <v>1.9149540955062699E-5</v>
      </c>
      <c r="ED40" s="25">
        <v>-2.8939587845479602E-6</v>
      </c>
      <c r="EE40" s="25">
        <v>-7.05757392882947E-6</v>
      </c>
      <c r="EF40" s="25">
        <v>8.7882952007189799E-6</v>
      </c>
      <c r="EG40" s="25">
        <v>-2.5088542509246301E-5</v>
      </c>
      <c r="EH40" s="25">
        <v>-4.69829332593359E-7</v>
      </c>
      <c r="EI40" s="25">
        <v>-1.4623432624710701E-5</v>
      </c>
      <c r="EJ40" s="25">
        <v>-7.7623190528903708E-6</v>
      </c>
      <c r="EK40" s="25">
        <v>-1.0875367545183199E-5</v>
      </c>
      <c r="EL40" s="25">
        <v>-6.4530844889397904E-6</v>
      </c>
      <c r="EM40" s="25">
        <v>-5.2458954537123E-5</v>
      </c>
      <c r="EN40" s="24">
        <v>-1.19970813895027E-4</v>
      </c>
      <c r="EO40" s="25">
        <v>2.4296717052070101E-5</v>
      </c>
      <c r="EP40" s="25">
        <v>-2.09210850225712E-5</v>
      </c>
      <c r="EQ40" s="25">
        <v>1.10371409049087E-5</v>
      </c>
      <c r="ER40" s="25">
        <v>8.9063766293172197E-5</v>
      </c>
      <c r="ES40" s="27">
        <v>-2.1723047572437501E-5</v>
      </c>
    </row>
    <row r="41" spans="2:149" x14ac:dyDescent="0.25">
      <c r="B41" s="13"/>
      <c r="D41" s="12"/>
      <c r="E41" s="50"/>
      <c r="G41" s="205"/>
      <c r="H41" s="7" t="s">
        <v>139</v>
      </c>
      <c r="I41" s="22">
        <f>IF(C40&gt;7,1,0)</f>
        <v>0</v>
      </c>
      <c r="J41" s="23">
        <v>0.10532540400971201</v>
      </c>
      <c r="P41" s="7" t="str">
        <f t="shared" si="2"/>
        <v>X</v>
      </c>
      <c r="Q41" s="7" t="str">
        <f t="shared" si="3"/>
        <v>X</v>
      </c>
      <c r="R41" s="7" t="str">
        <v>HbA1C3</v>
      </c>
      <c r="S41" s="128" t="s">
        <v>139</v>
      </c>
      <c r="T41" s="25">
        <v>-7.56644026785355E-7</v>
      </c>
      <c r="U41" s="25">
        <v>-2.2949671010741E-5</v>
      </c>
      <c r="V41" s="25">
        <v>-5.4603422403382403E-7</v>
      </c>
      <c r="W41" s="25">
        <v>3.4517402558954902E-7</v>
      </c>
      <c r="X41" s="25">
        <v>-5.0578671127288803E-7</v>
      </c>
      <c r="Y41" s="25">
        <v>1.8862485812788699E-6</v>
      </c>
      <c r="Z41" s="25">
        <v>7.7178451186602601E-6</v>
      </c>
      <c r="AA41" s="25">
        <v>1.09756654732997E-7</v>
      </c>
      <c r="AB41" s="25">
        <v>-2.4807773860396801E-6</v>
      </c>
      <c r="AC41" s="25">
        <v>-3.40695860004911E-6</v>
      </c>
      <c r="AD41" s="25">
        <v>1.7323859822779999E-6</v>
      </c>
      <c r="AE41" s="25">
        <v>-9.667834303603179E-7</v>
      </c>
      <c r="AF41" s="25">
        <v>-1.48173466105652E-6</v>
      </c>
      <c r="AG41" s="25">
        <v>-1.53379382269897E-6</v>
      </c>
      <c r="AH41" s="25">
        <v>2.1112331589656798E-6</v>
      </c>
      <c r="AI41" s="25">
        <v>-1.27305316988252E-5</v>
      </c>
      <c r="AJ41" s="25">
        <v>-5.0548722531533999E-6</v>
      </c>
      <c r="AK41" s="25">
        <v>-5.352617885679E-6</v>
      </c>
      <c r="AL41" s="25">
        <v>5.6710929343621504E-6</v>
      </c>
      <c r="AM41" s="25">
        <v>8.3302042562940903E-6</v>
      </c>
      <c r="AN41" s="24">
        <v>-3.1195514440715799E-4</v>
      </c>
      <c r="AO41" s="24">
        <v>3.16948803870995E-4</v>
      </c>
      <c r="AP41" s="25">
        <v>-6.9764845203190197E-5</v>
      </c>
      <c r="AQ41" s="25">
        <v>5.7270229540722803E-6</v>
      </c>
      <c r="AR41" s="25">
        <v>0</v>
      </c>
      <c r="AS41" s="25">
        <v>5.2334996416668002E-6</v>
      </c>
      <c r="AT41" s="25">
        <v>1.2014149182894999E-5</v>
      </c>
      <c r="AU41" s="25">
        <v>0</v>
      </c>
      <c r="AV41" s="25">
        <v>4.1748490092218401E-6</v>
      </c>
      <c r="AW41" s="25">
        <v>1.01705460871935E-6</v>
      </c>
      <c r="AX41" s="25">
        <v>-7.4933486507422397E-6</v>
      </c>
      <c r="AY41" s="25">
        <v>0</v>
      </c>
      <c r="AZ41" s="25">
        <v>3.1110675077964601E-6</v>
      </c>
      <c r="BA41" s="25">
        <v>2.32349237050077E-6</v>
      </c>
      <c r="BB41" s="25">
        <v>-2.68772585717043E-6</v>
      </c>
      <c r="BC41" s="25">
        <v>9.2090180647619406E-6</v>
      </c>
      <c r="BD41" s="25">
        <v>0</v>
      </c>
      <c r="BE41" s="25">
        <v>-8.6944100370225599E-6</v>
      </c>
      <c r="BF41" s="25">
        <v>1.32099222614886E-5</v>
      </c>
      <c r="BG41" s="25">
        <v>1.61264236766999E-6</v>
      </c>
      <c r="BH41" s="25">
        <v>2.9115812347648599E-5</v>
      </c>
      <c r="BI41" s="25">
        <v>4.03888267289846E-7</v>
      </c>
      <c r="BJ41" s="25">
        <v>-6.0551907818108998E-6</v>
      </c>
      <c r="BK41" s="25">
        <v>-8.9549192986905601E-7</v>
      </c>
      <c r="BL41" s="25">
        <v>1.6677749089266E-6</v>
      </c>
      <c r="BM41" s="25">
        <v>6.4442889841804402E-6</v>
      </c>
      <c r="BN41" s="25">
        <v>0</v>
      </c>
      <c r="BO41" s="25">
        <v>1.2672861879371499E-6</v>
      </c>
      <c r="BP41" s="25">
        <v>-4.0323063108832098E-7</v>
      </c>
      <c r="BQ41" s="25">
        <v>2.98052517923541E-6</v>
      </c>
      <c r="BR41" s="25">
        <v>-1.4411787131913001E-6</v>
      </c>
      <c r="BS41" s="25">
        <v>6.1535627848913204E-6</v>
      </c>
      <c r="BT41" s="25">
        <v>-1.88877067570698E-5</v>
      </c>
      <c r="BU41" s="25">
        <v>1.66557357819451E-6</v>
      </c>
      <c r="BV41" s="25">
        <v>-1.6148919119254999E-6</v>
      </c>
      <c r="BW41" s="25">
        <v>1.5012979410939899E-6</v>
      </c>
      <c r="BX41" s="25">
        <v>5.2124698121029599E-7</v>
      </c>
      <c r="BY41" s="25">
        <v>-7.4089938159729402E-5</v>
      </c>
      <c r="BZ41" s="25">
        <v>0</v>
      </c>
      <c r="CA41" s="25">
        <v>8.1316498488291298E-7</v>
      </c>
      <c r="CB41" s="25">
        <v>-1.9173847432314199E-5</v>
      </c>
      <c r="CC41" s="25">
        <v>4.8847579579586999E-6</v>
      </c>
      <c r="CD41" s="25">
        <v>2.25227190557521E-6</v>
      </c>
      <c r="CE41" s="25">
        <v>0</v>
      </c>
      <c r="CF41" s="25">
        <v>0</v>
      </c>
      <c r="CG41" s="25">
        <v>0</v>
      </c>
      <c r="CH41" s="25">
        <v>-2.6234053444934501E-8</v>
      </c>
      <c r="CI41" s="25">
        <v>-1.76614857379863E-7</v>
      </c>
      <c r="CJ41" s="25">
        <v>-2.1061942813459301E-7</v>
      </c>
      <c r="CK41" s="25">
        <v>-5.2746933809442397E-8</v>
      </c>
      <c r="CL41" s="25">
        <v>1.07971242556166E-7</v>
      </c>
      <c r="CM41" s="25">
        <v>-1.55350086195714E-7</v>
      </c>
      <c r="CN41" s="25">
        <v>-2.8813334188515E-8</v>
      </c>
      <c r="CO41" s="25">
        <v>-1.3835098744139001E-7</v>
      </c>
      <c r="CP41" s="25">
        <v>2.84269611442813E-7</v>
      </c>
      <c r="CQ41" s="25">
        <v>6.8537231032660907E-8</v>
      </c>
      <c r="CR41" s="25">
        <v>2.1215165733994999E-6</v>
      </c>
      <c r="CS41" s="25">
        <v>4.9386591925059302E-8</v>
      </c>
      <c r="CT41" s="25">
        <v>2.33531893426229E-7</v>
      </c>
      <c r="CU41" s="25">
        <v>9.5332012704900806E-8</v>
      </c>
      <c r="CV41" s="25">
        <v>-1.4008231241655801E-7</v>
      </c>
      <c r="CW41" s="25">
        <v>1.1055558717010701E-6</v>
      </c>
      <c r="CX41" s="25">
        <v>-5.40216347898806E-9</v>
      </c>
      <c r="CY41" s="25">
        <v>8.9797459354846005E-7</v>
      </c>
      <c r="CZ41" s="25">
        <v>-1.89694999330204E-8</v>
      </c>
      <c r="DA41" s="25">
        <v>-1.19260424925134E-5</v>
      </c>
      <c r="DB41" s="25">
        <v>-1.76002621779708E-6</v>
      </c>
      <c r="DC41" s="25">
        <v>4.2019858985913698E-7</v>
      </c>
      <c r="DD41" s="25">
        <v>5.6466510054237701E-7</v>
      </c>
      <c r="DE41" s="25">
        <v>-1.36369958195455E-6</v>
      </c>
      <c r="DF41" s="25">
        <v>3.0570841838051601E-6</v>
      </c>
      <c r="DG41" s="25">
        <v>-1.2761577668928699E-7</v>
      </c>
      <c r="DH41" s="25">
        <v>-5.7682046033077803E-8</v>
      </c>
      <c r="DI41" s="25">
        <v>6.7966401621853004E-6</v>
      </c>
      <c r="DJ41" s="25">
        <v>1.9781244007444202E-6</v>
      </c>
      <c r="DK41" s="25">
        <v>-8.3369980770042605E-7</v>
      </c>
      <c r="DL41" s="25">
        <v>-7.14874030773718E-6</v>
      </c>
      <c r="DM41" s="25">
        <v>3.5771174620879301E-7</v>
      </c>
      <c r="DN41" s="25">
        <v>5.2268981446371898E-7</v>
      </c>
      <c r="DO41" s="25">
        <v>1.34729354662228E-6</v>
      </c>
      <c r="DP41" s="25">
        <v>1.52260224708947E-6</v>
      </c>
      <c r="DQ41" s="25">
        <v>4.57077755053952E-7</v>
      </c>
      <c r="DR41" s="25">
        <v>-7.7436329672741893E-6</v>
      </c>
      <c r="DS41" s="25">
        <v>-7.2071176217965001E-6</v>
      </c>
      <c r="DT41" s="25">
        <v>4.9896431902067097E-6</v>
      </c>
      <c r="DU41" s="25">
        <v>3.1712015462885698E-6</v>
      </c>
      <c r="DV41" s="25">
        <v>-5.0514486679230297E-6</v>
      </c>
      <c r="DW41" s="25">
        <v>-1.9445530693179401E-6</v>
      </c>
      <c r="DX41" s="25">
        <v>-5.44190652668704E-6</v>
      </c>
      <c r="DY41" s="25">
        <v>1.0846780456395201E-6</v>
      </c>
      <c r="DZ41" s="25">
        <v>5.4941099230694001E-6</v>
      </c>
      <c r="EA41" s="25">
        <v>1.02545349461476E-6</v>
      </c>
      <c r="EB41" s="25">
        <v>3.4452470916002401E-6</v>
      </c>
      <c r="EC41" s="25">
        <v>4.0312304462125597E-6</v>
      </c>
      <c r="ED41" s="25">
        <v>5.7628564346489201E-6</v>
      </c>
      <c r="EE41" s="25">
        <v>-1.0790469688841199E-6</v>
      </c>
      <c r="EF41" s="25">
        <v>-1.39620197797365E-5</v>
      </c>
      <c r="EG41" s="25">
        <v>-4.4172947237775403E-6</v>
      </c>
      <c r="EH41" s="25">
        <v>4.4163060990278104E-6</v>
      </c>
      <c r="EI41" s="25">
        <v>7.2188469516377302E-6</v>
      </c>
      <c r="EJ41" s="25">
        <v>-9.5309795708608505E-7</v>
      </c>
      <c r="EK41" s="25">
        <v>-4.6453184305518E-6</v>
      </c>
      <c r="EL41" s="25">
        <v>1.39947881285488E-6</v>
      </c>
      <c r="EM41" s="25">
        <v>9.9077258477179501E-7</v>
      </c>
      <c r="EN41" s="25">
        <v>-9.9638722392058106E-6</v>
      </c>
      <c r="EO41" s="25">
        <v>9.0897763295262707E-6</v>
      </c>
      <c r="EP41" s="25">
        <v>1.56107977859322E-5</v>
      </c>
      <c r="EQ41" s="25">
        <v>8.85314065388946E-6</v>
      </c>
      <c r="ER41" s="25">
        <v>-9.0708955310502297E-6</v>
      </c>
      <c r="ES41" s="27">
        <v>-1.0714553719584599E-5</v>
      </c>
    </row>
    <row r="42" spans="2:149" s="12" customFormat="1" x14ac:dyDescent="0.25">
      <c r="B42" s="46"/>
      <c r="C42" s="7"/>
      <c r="E42" s="50"/>
      <c r="F42" s="7"/>
      <c r="G42" s="205"/>
      <c r="H42" s="7" t="s">
        <v>140</v>
      </c>
      <c r="I42" s="22">
        <f>IF(C40&gt;10,1,0)</f>
        <v>0</v>
      </c>
      <c r="J42" s="23">
        <v>1.05628718197155</v>
      </c>
      <c r="P42" s="7" t="str">
        <f t="shared" si="2"/>
        <v>X</v>
      </c>
      <c r="Q42" s="7" t="str">
        <f t="shared" si="3"/>
        <v>X</v>
      </c>
      <c r="R42" s="12" t="str">
        <v>HbA1C4</v>
      </c>
      <c r="S42" s="128" t="s">
        <v>140</v>
      </c>
      <c r="T42" s="117">
        <v>-1.5460695765314701E-6</v>
      </c>
      <c r="U42" s="118">
        <v>-4.0350957798160201E-4</v>
      </c>
      <c r="V42" s="117">
        <v>1.4251759079006599E-5</v>
      </c>
      <c r="W42" s="117">
        <v>-9.1219711799676392E-6</v>
      </c>
      <c r="X42" s="117">
        <v>-2.5617875576240199E-5</v>
      </c>
      <c r="Y42" s="118">
        <v>-1.06115519914473E-4</v>
      </c>
      <c r="Z42" s="117">
        <v>9.50539450834041E-5</v>
      </c>
      <c r="AA42" s="117">
        <v>-1.0364859673506301E-5</v>
      </c>
      <c r="AB42" s="117">
        <v>-3.0486343876731801E-6</v>
      </c>
      <c r="AC42" s="117">
        <v>2.4349649026978801E-5</v>
      </c>
      <c r="AD42" s="117">
        <v>-2.44650908007055E-5</v>
      </c>
      <c r="AE42" s="117">
        <v>-6.5790697265024997E-6</v>
      </c>
      <c r="AF42" s="117">
        <v>-1.3327577956742201E-6</v>
      </c>
      <c r="AG42" s="118">
        <v>-1.5975304539537501E-4</v>
      </c>
      <c r="AH42" s="117">
        <v>1.32569998334605E-5</v>
      </c>
      <c r="AI42" s="118">
        <v>-1.20777079563777E-3</v>
      </c>
      <c r="AJ42" s="117">
        <v>-5.85969340279462E-5</v>
      </c>
      <c r="AK42" s="118">
        <v>-1.6491802173658701E-4</v>
      </c>
      <c r="AL42" s="118">
        <v>-1.08945605200325E-4</v>
      </c>
      <c r="AM42" s="117">
        <v>-4.0491895707258502E-5</v>
      </c>
      <c r="AN42" s="118">
        <v>-2.85056772511851E-3</v>
      </c>
      <c r="AO42" s="117">
        <v>-6.9764845203193097E-5</v>
      </c>
      <c r="AP42" s="118">
        <v>1.7594705559871301E-2</v>
      </c>
      <c r="AQ42" s="117">
        <v>-1.8355282485296801E-5</v>
      </c>
      <c r="AR42" s="117">
        <v>0</v>
      </c>
      <c r="AS42" s="118">
        <v>1.88624550604871E-4</v>
      </c>
      <c r="AT42" s="118">
        <v>-8.4461184131195098E-4</v>
      </c>
      <c r="AU42" s="118">
        <v>0</v>
      </c>
      <c r="AV42" s="118">
        <v>-1.2600321555946399E-4</v>
      </c>
      <c r="AW42" s="117">
        <v>2.7213342677738299E-5</v>
      </c>
      <c r="AX42" s="117">
        <v>-3.9688599007939899E-5</v>
      </c>
      <c r="AY42" s="117">
        <v>0</v>
      </c>
      <c r="AZ42" s="117">
        <v>5.4765983935731201E-6</v>
      </c>
      <c r="BA42" s="117">
        <v>2.2860796389528799E-6</v>
      </c>
      <c r="BB42" s="117">
        <v>-8.6767570061362408E-6</v>
      </c>
      <c r="BC42" s="118">
        <v>5.2765265964935595E-4</v>
      </c>
      <c r="BD42" s="118">
        <v>0</v>
      </c>
      <c r="BE42" s="118">
        <v>1.1534358460664599E-4</v>
      </c>
      <c r="BF42" s="118">
        <v>1.8036554516323699E-4</v>
      </c>
      <c r="BG42" s="117">
        <v>4.2065660334777003E-5</v>
      </c>
      <c r="BH42" s="118">
        <v>1.53701064633179E-4</v>
      </c>
      <c r="BI42" s="117">
        <v>1.7389311482569899E-5</v>
      </c>
      <c r="BJ42" s="118">
        <v>3.5442609574486697E-4</v>
      </c>
      <c r="BK42" s="117">
        <v>-2.8351763860482899E-5</v>
      </c>
      <c r="BL42" s="117">
        <v>-3.2607117697691397E-5</v>
      </c>
      <c r="BM42" s="117">
        <v>-3.1150424340224598E-5</v>
      </c>
      <c r="BN42" s="117">
        <v>0</v>
      </c>
      <c r="BO42" s="118">
        <v>-3.0537066590034898E-4</v>
      </c>
      <c r="BP42" s="117">
        <v>1.93275274937611E-5</v>
      </c>
      <c r="BQ42" s="117">
        <v>-1.40036272949716E-5</v>
      </c>
      <c r="BR42" s="118">
        <v>-2.2512732388729699E-4</v>
      </c>
      <c r="BS42" s="117">
        <v>-6.3194995020390197E-5</v>
      </c>
      <c r="BT42" s="117">
        <v>6.6133281249058993E-5</v>
      </c>
      <c r="BU42" s="117">
        <v>4.4262098454633796E-6</v>
      </c>
      <c r="BV42" s="118">
        <v>6.3198100748994702E-4</v>
      </c>
      <c r="BW42" s="117">
        <v>1.01018251511424E-5</v>
      </c>
      <c r="BX42" s="117">
        <v>1.2683964591555001E-5</v>
      </c>
      <c r="BY42" s="118">
        <v>5.5231973641601303E-4</v>
      </c>
      <c r="BZ42" s="118">
        <v>0</v>
      </c>
      <c r="CA42" s="117">
        <v>6.7835011036524806E-5</v>
      </c>
      <c r="CB42" s="118">
        <v>3.1394415822118298E-4</v>
      </c>
      <c r="CC42" s="117">
        <v>-3.8856871013384298E-5</v>
      </c>
      <c r="CD42" s="117">
        <v>1.46002456696061E-5</v>
      </c>
      <c r="CE42" s="117">
        <v>0</v>
      </c>
      <c r="CF42" s="117">
        <v>0</v>
      </c>
      <c r="CG42" s="117">
        <v>0</v>
      </c>
      <c r="CH42" s="117">
        <v>2.1738439730978199E-7</v>
      </c>
      <c r="CI42" s="117">
        <v>-2.56883411797897E-6</v>
      </c>
      <c r="CJ42" s="117">
        <v>3.40888797031634E-6</v>
      </c>
      <c r="CK42" s="117">
        <v>-2.6459032083186599E-6</v>
      </c>
      <c r="CL42" s="117">
        <v>-5.0956343083658796E-6</v>
      </c>
      <c r="CM42" s="117">
        <v>1.1883509381919401E-5</v>
      </c>
      <c r="CN42" s="117">
        <v>-4.7635403805816298E-7</v>
      </c>
      <c r="CO42" s="117">
        <v>-8.2180888733100201E-7</v>
      </c>
      <c r="CP42" s="117">
        <v>5.4337507286382499E-6</v>
      </c>
      <c r="CQ42" s="118">
        <v>-2.5145495486677102E-4</v>
      </c>
      <c r="CR42" s="117">
        <v>3.8648196258041502E-5</v>
      </c>
      <c r="CS42" s="117">
        <v>-8.4150283376477105E-6</v>
      </c>
      <c r="CT42" s="117">
        <v>-5.0327787578846999E-6</v>
      </c>
      <c r="CU42" s="117">
        <v>1.7300533334191599E-5</v>
      </c>
      <c r="CV42" s="117">
        <v>-7.2288026371061996E-6</v>
      </c>
      <c r="CW42" s="117">
        <v>-7.8887366725920104E-6</v>
      </c>
      <c r="CX42" s="117">
        <v>-3.5556680149117603E-7</v>
      </c>
      <c r="CY42" s="117">
        <v>-1.31422136614282E-6</v>
      </c>
      <c r="CZ42" s="117">
        <v>1.83436305905252E-6</v>
      </c>
      <c r="DA42" s="117">
        <v>7.9635155692347705E-6</v>
      </c>
      <c r="DB42" s="117">
        <v>-1.8673835840993699E-6</v>
      </c>
      <c r="DC42" s="117">
        <v>2.1206249686813E-5</v>
      </c>
      <c r="DD42" s="117">
        <v>6.2466801690527797E-6</v>
      </c>
      <c r="DE42" s="117">
        <v>-2.4580207097471699E-6</v>
      </c>
      <c r="DF42" s="117">
        <v>1.23716782593856E-5</v>
      </c>
      <c r="DG42" s="117">
        <v>2.8961171901808102E-6</v>
      </c>
      <c r="DH42" s="117">
        <v>1.5303215717921701E-5</v>
      </c>
      <c r="DI42" s="117">
        <v>5.3046160564567698E-5</v>
      </c>
      <c r="DJ42" s="117">
        <v>2.8470462275187299E-6</v>
      </c>
      <c r="DK42" s="117">
        <v>-5.08177182891426E-5</v>
      </c>
      <c r="DL42" s="117">
        <v>6.9596359146464198E-5</v>
      </c>
      <c r="DM42" s="117">
        <v>1.52421500365861E-5</v>
      </c>
      <c r="DN42" s="117">
        <v>-1.0736807079659499E-5</v>
      </c>
      <c r="DO42" s="117">
        <v>-2.6331442483037101E-5</v>
      </c>
      <c r="DP42" s="117">
        <v>2.5281120947246901E-6</v>
      </c>
      <c r="DQ42" s="117">
        <v>1.48389123659012E-5</v>
      </c>
      <c r="DR42" s="117">
        <v>2.8677846764149199E-5</v>
      </c>
      <c r="DS42" s="117">
        <v>9.4408188595939804E-6</v>
      </c>
      <c r="DT42" s="117">
        <v>6.5836138680861601E-6</v>
      </c>
      <c r="DU42" s="117">
        <v>-4.7816246520803802E-5</v>
      </c>
      <c r="DV42" s="117">
        <v>-1.4690001824866699E-5</v>
      </c>
      <c r="DW42" s="117">
        <v>2.2685733754208401E-5</v>
      </c>
      <c r="DX42" s="117">
        <v>4.1496912051278897E-6</v>
      </c>
      <c r="DY42" s="117">
        <v>-5.1321128061554402E-5</v>
      </c>
      <c r="DZ42" s="117">
        <v>9.0385273785324201E-5</v>
      </c>
      <c r="EA42" s="117">
        <v>-4.2210059043663998E-5</v>
      </c>
      <c r="EB42" s="117">
        <v>-5.7477101998452197E-5</v>
      </c>
      <c r="EC42" s="117">
        <v>-2.5675418046381201E-5</v>
      </c>
      <c r="ED42" s="117">
        <v>1.7072794768331901E-5</v>
      </c>
      <c r="EE42" s="117">
        <v>1.7285753917754799E-5</v>
      </c>
      <c r="EF42" s="117">
        <v>-2.9487275069509701E-6</v>
      </c>
      <c r="EG42" s="117">
        <v>-8.2728059065232697E-6</v>
      </c>
      <c r="EH42" s="117">
        <v>-3.2973648248008703E-5</v>
      </c>
      <c r="EI42" s="117">
        <v>1.3749650724661901E-6</v>
      </c>
      <c r="EJ42" s="118">
        <v>1.8240396886635499E-4</v>
      </c>
      <c r="EK42" s="117">
        <v>2.8358164632998801E-5</v>
      </c>
      <c r="EL42" s="117">
        <v>-1.0473948658161699E-5</v>
      </c>
      <c r="EM42" s="117">
        <v>-6.9982807275514403E-5</v>
      </c>
      <c r="EN42" s="117">
        <v>3.4682362025695498E-5</v>
      </c>
      <c r="EO42" s="118">
        <v>-1.35086037787559E-4</v>
      </c>
      <c r="EP42" s="117">
        <v>1.86880193069266E-5</v>
      </c>
      <c r="EQ42" s="117">
        <v>4.26184176962705E-5</v>
      </c>
      <c r="ER42" s="117">
        <v>1.1470788565292E-5</v>
      </c>
      <c r="ES42" s="120">
        <v>1.9609217024192201E-5</v>
      </c>
    </row>
    <row r="43" spans="2:149" s="12" customFormat="1" x14ac:dyDescent="0.25">
      <c r="B43" s="130"/>
      <c r="E43" s="50"/>
      <c r="F43" s="7"/>
      <c r="G43" s="206"/>
      <c r="H43" s="7" t="s">
        <v>141</v>
      </c>
      <c r="I43" s="22" t="e">
        <f>2009-C39</f>
        <v>#VALUE!</v>
      </c>
      <c r="J43" s="23">
        <v>4.0317320508929298E-2</v>
      </c>
      <c r="P43" s="7" t="str">
        <f t="shared" si="2"/>
        <v>X</v>
      </c>
      <c r="Q43" s="7" t="str">
        <f t="shared" si="3"/>
        <v>X</v>
      </c>
      <c r="R43" s="12" t="str">
        <v>DIBAge</v>
      </c>
      <c r="S43" s="128" t="s">
        <v>141</v>
      </c>
      <c r="T43" s="117">
        <v>1.3223993667803099E-6</v>
      </c>
      <c r="U43" s="117">
        <v>-1.41156681577272E-6</v>
      </c>
      <c r="V43" s="117">
        <v>1.7609323336651501E-7</v>
      </c>
      <c r="W43" s="117">
        <v>-9.4858758950004303E-7</v>
      </c>
      <c r="X43" s="117">
        <v>7.0867009575473095E-7</v>
      </c>
      <c r="Y43" s="117">
        <v>-3.22328160763882E-6</v>
      </c>
      <c r="Z43" s="117">
        <v>3.8278254661201999E-5</v>
      </c>
      <c r="AA43" s="117">
        <v>-5.4996618999663401E-6</v>
      </c>
      <c r="AB43" s="117">
        <v>8.3869532054329898E-7</v>
      </c>
      <c r="AC43" s="117">
        <v>-8.9096618066602196E-7</v>
      </c>
      <c r="AD43" s="117">
        <v>4.9636357955787405E-7</v>
      </c>
      <c r="AE43" s="117">
        <v>5.5454954520323898E-7</v>
      </c>
      <c r="AF43" s="117">
        <v>-7.4994691869012502E-7</v>
      </c>
      <c r="AG43" s="117">
        <v>-3.2343804158355999E-5</v>
      </c>
      <c r="AH43" s="117">
        <v>1.3460367154609299E-6</v>
      </c>
      <c r="AI43" s="117">
        <v>3.8199109813137199E-5</v>
      </c>
      <c r="AJ43" s="117">
        <v>5.9142240806901205E-7</v>
      </c>
      <c r="AK43" s="117">
        <v>-8.6433590768637001E-7</v>
      </c>
      <c r="AL43" s="117">
        <v>4.00926883017353E-7</v>
      </c>
      <c r="AM43" s="117">
        <v>3.2558803993845502E-6</v>
      </c>
      <c r="AN43" s="117">
        <v>-4.7375089638174697E-5</v>
      </c>
      <c r="AO43" s="117">
        <v>5.7270229540720999E-6</v>
      </c>
      <c r="AP43" s="117">
        <v>-1.8355282485302399E-5</v>
      </c>
      <c r="AQ43" s="117">
        <v>3.0106661804508401E-5</v>
      </c>
      <c r="AR43" s="117">
        <v>0</v>
      </c>
      <c r="AS43" s="117">
        <v>1.7405887247267901E-5</v>
      </c>
      <c r="AT43" s="117">
        <v>2.0113084882476701E-5</v>
      </c>
      <c r="AU43" s="117">
        <v>0</v>
      </c>
      <c r="AV43" s="117">
        <v>-9.3398518026194399E-6</v>
      </c>
      <c r="AW43" s="117">
        <v>-4.7097896751322701E-5</v>
      </c>
      <c r="AX43" s="117">
        <v>1.2573890049923101E-6</v>
      </c>
      <c r="AY43" s="117">
        <v>0</v>
      </c>
      <c r="AZ43" s="117">
        <v>-1.73835425094915E-6</v>
      </c>
      <c r="BA43" s="117">
        <v>-5.9960296665097099E-5</v>
      </c>
      <c r="BB43" s="117">
        <v>5.93197680915103E-7</v>
      </c>
      <c r="BC43" s="117">
        <v>6.78700880433183E-6</v>
      </c>
      <c r="BD43" s="117">
        <v>0</v>
      </c>
      <c r="BE43" s="117">
        <v>9.3872323168545495E-7</v>
      </c>
      <c r="BF43" s="117">
        <v>5.9100830284763199E-6</v>
      </c>
      <c r="BG43" s="117">
        <v>-1.5020139124619701E-7</v>
      </c>
      <c r="BH43" s="117">
        <v>-1.3819992606828999E-6</v>
      </c>
      <c r="BI43" s="117">
        <v>4.4423344916836598E-7</v>
      </c>
      <c r="BJ43" s="117">
        <v>-2.5218269863190901E-5</v>
      </c>
      <c r="BK43" s="117">
        <v>6.89972067479145E-8</v>
      </c>
      <c r="BL43" s="117">
        <v>-2.12159281811378E-6</v>
      </c>
      <c r="BM43" s="117">
        <v>2.7295660094602099E-6</v>
      </c>
      <c r="BN43" s="117">
        <v>0</v>
      </c>
      <c r="BO43" s="117">
        <v>-2.3585686597010101E-5</v>
      </c>
      <c r="BP43" s="117">
        <v>1.00778686951128E-5</v>
      </c>
      <c r="BQ43" s="117">
        <v>-3.9913802601295701E-7</v>
      </c>
      <c r="BR43" s="117">
        <v>2.3283074496351901E-5</v>
      </c>
      <c r="BS43" s="117">
        <v>-2.3029914601460202E-6</v>
      </c>
      <c r="BT43" s="117">
        <v>-9.5179241087048595E-7</v>
      </c>
      <c r="BU43" s="117">
        <v>7.6462909291289402E-7</v>
      </c>
      <c r="BV43" s="117">
        <v>-2.61638499499487E-5</v>
      </c>
      <c r="BW43" s="117">
        <v>5.25642290748206E-7</v>
      </c>
      <c r="BX43" s="117">
        <v>-5.91284175581442E-7</v>
      </c>
      <c r="BY43" s="117">
        <v>1.8978969356810401E-5</v>
      </c>
      <c r="BZ43" s="117">
        <v>0</v>
      </c>
      <c r="CA43" s="117">
        <v>-4.9774777442579001E-7</v>
      </c>
      <c r="CB43" s="117">
        <v>2.14427648088579E-5</v>
      </c>
      <c r="CC43" s="117">
        <v>-9.7615481095535199E-7</v>
      </c>
      <c r="CD43" s="117">
        <v>-2.3227387483551999E-7</v>
      </c>
      <c r="CE43" s="117">
        <v>0</v>
      </c>
      <c r="CF43" s="117">
        <v>0</v>
      </c>
      <c r="CG43" s="117">
        <v>0</v>
      </c>
      <c r="CH43" s="117">
        <v>-3.53052570778782E-7</v>
      </c>
      <c r="CI43" s="117">
        <v>-5.9061172052828099E-8</v>
      </c>
      <c r="CJ43" s="117">
        <v>3.6680623567621201E-7</v>
      </c>
      <c r="CK43" s="117">
        <v>-2.5351958397502998E-7</v>
      </c>
      <c r="CL43" s="117">
        <v>3.5190916419678298E-7</v>
      </c>
      <c r="CM43" s="117">
        <v>-2.7888465686052901E-7</v>
      </c>
      <c r="CN43" s="117">
        <v>6.1546086113989404E-7</v>
      </c>
      <c r="CO43" s="117">
        <v>-5.2616710409143502E-7</v>
      </c>
      <c r="CP43" s="117">
        <v>2.8048179156593199E-8</v>
      </c>
      <c r="CQ43" s="117">
        <v>2.5692456772281202E-7</v>
      </c>
      <c r="CR43" s="117">
        <v>6.3769992369915496E-7</v>
      </c>
      <c r="CS43" s="117">
        <v>3.5381959712290898E-7</v>
      </c>
      <c r="CT43" s="117">
        <v>-3.4214841155099597E-7</v>
      </c>
      <c r="CU43" s="117">
        <v>-5.5945490107187804E-7</v>
      </c>
      <c r="CV43" s="117">
        <v>-9.2810416529708302E-8</v>
      </c>
      <c r="CW43" s="117">
        <v>-1.6782477926560399E-7</v>
      </c>
      <c r="CX43" s="117">
        <v>7.9152372252670799E-7</v>
      </c>
      <c r="CY43" s="117">
        <v>-3.3097644313994399E-6</v>
      </c>
      <c r="CZ43" s="117">
        <v>4.4887687916596E-7</v>
      </c>
      <c r="DA43" s="117">
        <v>-1.0982068022115899E-6</v>
      </c>
      <c r="DB43" s="117">
        <v>-7.6898968477476401E-7</v>
      </c>
      <c r="DC43" s="117">
        <v>-6.1717702131438704E-7</v>
      </c>
      <c r="DD43" s="117">
        <v>-3.8605048216592501E-6</v>
      </c>
      <c r="DE43" s="117">
        <v>-1.7233494734971E-7</v>
      </c>
      <c r="DF43" s="117">
        <v>-1.1359731227832199E-6</v>
      </c>
      <c r="DG43" s="117">
        <v>-5.3509224379250398E-8</v>
      </c>
      <c r="DH43" s="117">
        <v>-2.9829476537173198E-7</v>
      </c>
      <c r="DI43" s="117">
        <v>-3.59932339281591E-7</v>
      </c>
      <c r="DJ43" s="117">
        <v>8.0285574950507904E-7</v>
      </c>
      <c r="DK43" s="117">
        <v>-3.4787844184865398E-7</v>
      </c>
      <c r="DL43" s="117">
        <v>-3.40159998230258E-6</v>
      </c>
      <c r="DM43" s="117">
        <v>3.98933846409274E-7</v>
      </c>
      <c r="DN43" s="117">
        <v>5.7460583617373701E-7</v>
      </c>
      <c r="DO43" s="117">
        <v>-9.7366995998645898E-8</v>
      </c>
      <c r="DP43" s="117">
        <v>-2.2544029038312399E-7</v>
      </c>
      <c r="DQ43" s="117">
        <v>1.0158670249150801E-7</v>
      </c>
      <c r="DR43" s="117">
        <v>4.0662522322886797E-6</v>
      </c>
      <c r="DS43" s="117">
        <v>5.4097551422831095E-7</v>
      </c>
      <c r="DT43" s="117">
        <v>-2.3977878777520002E-6</v>
      </c>
      <c r="DU43" s="117">
        <v>6.1451930044423397E-7</v>
      </c>
      <c r="DV43" s="117">
        <v>2.1462162014463602E-6</v>
      </c>
      <c r="DW43" s="117">
        <v>-5.0390112094028502E-7</v>
      </c>
      <c r="DX43" s="117">
        <v>1.30933945253653E-7</v>
      </c>
      <c r="DY43" s="117">
        <v>1.03106908808197E-6</v>
      </c>
      <c r="DZ43" s="117">
        <v>9.9605996199630091E-7</v>
      </c>
      <c r="EA43" s="117">
        <v>-1.04864771336917E-6</v>
      </c>
      <c r="EB43" s="117">
        <v>-1.6558383861775301E-6</v>
      </c>
      <c r="EC43" s="117">
        <v>-5.2733047766167403E-6</v>
      </c>
      <c r="ED43" s="117">
        <v>2.3770370562132901E-6</v>
      </c>
      <c r="EE43" s="117">
        <v>-1.49721317256114E-6</v>
      </c>
      <c r="EF43" s="117">
        <v>-6.0368637129508197E-7</v>
      </c>
      <c r="EG43" s="117">
        <v>5.8167143832366304E-6</v>
      </c>
      <c r="EH43" s="117">
        <v>-1.20982194067466E-7</v>
      </c>
      <c r="EI43" s="117">
        <v>4.1173322586525998E-7</v>
      </c>
      <c r="EJ43" s="117">
        <v>1.59367507182198E-6</v>
      </c>
      <c r="EK43" s="117">
        <v>-1.3091517535359699E-6</v>
      </c>
      <c r="EL43" s="117">
        <v>4.6082228024932799E-7</v>
      </c>
      <c r="EM43" s="117">
        <v>-1.90714915782934E-6</v>
      </c>
      <c r="EN43" s="117">
        <v>3.37845862630935E-6</v>
      </c>
      <c r="EO43" s="117">
        <v>1.95148289777112E-5</v>
      </c>
      <c r="EP43" s="117">
        <v>9.0576722354861199E-8</v>
      </c>
      <c r="EQ43" s="117">
        <v>1.0290783615513801E-6</v>
      </c>
      <c r="ER43" s="117">
        <v>-6.1074647732061098E-6</v>
      </c>
      <c r="ES43" s="120">
        <v>-4.45556263885333E-7</v>
      </c>
    </row>
    <row r="44" spans="2:149" s="12" customFormat="1" x14ac:dyDescent="0.25">
      <c r="B44" s="46" t="s">
        <v>380</v>
      </c>
      <c r="C44" s="7"/>
      <c r="E44" s="50"/>
      <c r="F44" s="7"/>
      <c r="G44" s="204" t="s">
        <v>296</v>
      </c>
      <c r="H44" s="7"/>
      <c r="I44" s="22">
        <v>0</v>
      </c>
      <c r="J44" s="23"/>
      <c r="P44" s="7" t="str">
        <f t="shared" si="2"/>
        <v>X</v>
      </c>
      <c r="Q44" s="7" t="str">
        <f t="shared" si="3"/>
        <v>X</v>
      </c>
      <c r="R44" s="12">
        <v>0</v>
      </c>
      <c r="S44" s="128"/>
      <c r="T44" s="117">
        <v>0</v>
      </c>
      <c r="U44" s="117">
        <v>0</v>
      </c>
      <c r="V44" s="117">
        <v>0</v>
      </c>
      <c r="W44" s="117">
        <v>0</v>
      </c>
      <c r="X44" s="117">
        <v>0</v>
      </c>
      <c r="Y44" s="117">
        <v>0</v>
      </c>
      <c r="Z44" s="117">
        <v>0</v>
      </c>
      <c r="AA44" s="117">
        <v>0</v>
      </c>
      <c r="AB44" s="117">
        <v>0</v>
      </c>
      <c r="AC44" s="117">
        <v>0</v>
      </c>
      <c r="AD44" s="117">
        <v>0</v>
      </c>
      <c r="AE44" s="117">
        <v>0</v>
      </c>
      <c r="AF44" s="117">
        <v>0</v>
      </c>
      <c r="AG44" s="117">
        <v>0</v>
      </c>
      <c r="AH44" s="117">
        <v>0</v>
      </c>
      <c r="AI44" s="117">
        <v>0</v>
      </c>
      <c r="AJ44" s="117">
        <v>0</v>
      </c>
      <c r="AK44" s="117">
        <v>0</v>
      </c>
      <c r="AL44" s="117">
        <v>0</v>
      </c>
      <c r="AM44" s="117">
        <v>0</v>
      </c>
      <c r="AN44" s="117">
        <v>0</v>
      </c>
      <c r="AO44" s="117">
        <v>0</v>
      </c>
      <c r="AP44" s="117">
        <v>0</v>
      </c>
      <c r="AQ44" s="117">
        <v>0</v>
      </c>
      <c r="AR44" s="117">
        <v>0</v>
      </c>
      <c r="AS44" s="117">
        <v>0</v>
      </c>
      <c r="AT44" s="117">
        <v>0</v>
      </c>
      <c r="AU44" s="117">
        <v>0</v>
      </c>
      <c r="AV44" s="117">
        <v>0</v>
      </c>
      <c r="AW44" s="117">
        <v>0</v>
      </c>
      <c r="AX44" s="117">
        <v>0</v>
      </c>
      <c r="AY44" s="117">
        <v>0</v>
      </c>
      <c r="AZ44" s="117">
        <v>0</v>
      </c>
      <c r="BA44" s="117">
        <v>0</v>
      </c>
      <c r="BB44" s="117">
        <v>0</v>
      </c>
      <c r="BC44" s="117">
        <v>0</v>
      </c>
      <c r="BD44" s="117">
        <v>0</v>
      </c>
      <c r="BE44" s="117">
        <v>0</v>
      </c>
      <c r="BF44" s="117">
        <v>0</v>
      </c>
      <c r="BG44" s="117">
        <v>0</v>
      </c>
      <c r="BH44" s="117">
        <v>0</v>
      </c>
      <c r="BI44" s="117">
        <v>0</v>
      </c>
      <c r="BJ44" s="117">
        <v>0</v>
      </c>
      <c r="BK44" s="117">
        <v>0</v>
      </c>
      <c r="BL44" s="117">
        <v>0</v>
      </c>
      <c r="BM44" s="117">
        <v>0</v>
      </c>
      <c r="BN44" s="117">
        <v>0</v>
      </c>
      <c r="BO44" s="117">
        <v>0</v>
      </c>
      <c r="BP44" s="117">
        <v>0</v>
      </c>
      <c r="BQ44" s="117">
        <v>0</v>
      </c>
      <c r="BR44" s="117">
        <v>0</v>
      </c>
      <c r="BS44" s="117">
        <v>0</v>
      </c>
      <c r="BT44" s="117">
        <v>0</v>
      </c>
      <c r="BU44" s="117">
        <v>0</v>
      </c>
      <c r="BV44" s="117">
        <v>0</v>
      </c>
      <c r="BW44" s="117">
        <v>0</v>
      </c>
      <c r="BX44" s="117">
        <v>0</v>
      </c>
      <c r="BY44" s="117">
        <v>0</v>
      </c>
      <c r="BZ44" s="117">
        <v>0</v>
      </c>
      <c r="CA44" s="117">
        <v>0</v>
      </c>
      <c r="CB44" s="117">
        <v>0</v>
      </c>
      <c r="CC44" s="117">
        <v>0</v>
      </c>
      <c r="CD44" s="117">
        <v>0</v>
      </c>
      <c r="CE44" s="117">
        <v>0</v>
      </c>
      <c r="CF44" s="117">
        <v>0</v>
      </c>
      <c r="CG44" s="117">
        <v>0</v>
      </c>
      <c r="CH44" s="117">
        <v>0</v>
      </c>
      <c r="CI44" s="117">
        <v>0</v>
      </c>
      <c r="CJ44" s="117">
        <v>0</v>
      </c>
      <c r="CK44" s="117">
        <v>0</v>
      </c>
      <c r="CL44" s="117">
        <v>0</v>
      </c>
      <c r="CM44" s="117">
        <v>0</v>
      </c>
      <c r="CN44" s="117">
        <v>0</v>
      </c>
      <c r="CO44" s="117">
        <v>0</v>
      </c>
      <c r="CP44" s="117">
        <v>0</v>
      </c>
      <c r="CQ44" s="117">
        <v>0</v>
      </c>
      <c r="CR44" s="117">
        <v>0</v>
      </c>
      <c r="CS44" s="117">
        <v>0</v>
      </c>
      <c r="CT44" s="117">
        <v>0</v>
      </c>
      <c r="CU44" s="117">
        <v>0</v>
      </c>
      <c r="CV44" s="117">
        <v>0</v>
      </c>
      <c r="CW44" s="117">
        <v>0</v>
      </c>
      <c r="CX44" s="117">
        <v>0</v>
      </c>
      <c r="CY44" s="117">
        <v>0</v>
      </c>
      <c r="CZ44" s="117">
        <v>0</v>
      </c>
      <c r="DA44" s="117">
        <v>0</v>
      </c>
      <c r="DB44" s="117">
        <v>0</v>
      </c>
      <c r="DC44" s="117">
        <v>0</v>
      </c>
      <c r="DD44" s="117">
        <v>0</v>
      </c>
      <c r="DE44" s="117">
        <v>0</v>
      </c>
      <c r="DF44" s="117">
        <v>0</v>
      </c>
      <c r="DG44" s="117">
        <v>0</v>
      </c>
      <c r="DH44" s="117">
        <v>0</v>
      </c>
      <c r="DI44" s="117">
        <v>0</v>
      </c>
      <c r="DJ44" s="117">
        <v>0</v>
      </c>
      <c r="DK44" s="117">
        <v>0</v>
      </c>
      <c r="DL44" s="117">
        <v>0</v>
      </c>
      <c r="DM44" s="117">
        <v>0</v>
      </c>
      <c r="DN44" s="117">
        <v>0</v>
      </c>
      <c r="DO44" s="117">
        <v>0</v>
      </c>
      <c r="DP44" s="117">
        <v>0</v>
      </c>
      <c r="DQ44" s="117">
        <v>0</v>
      </c>
      <c r="DR44" s="117">
        <v>0</v>
      </c>
      <c r="DS44" s="117">
        <v>0</v>
      </c>
      <c r="DT44" s="117">
        <v>0</v>
      </c>
      <c r="DU44" s="117">
        <v>0</v>
      </c>
      <c r="DV44" s="117">
        <v>0</v>
      </c>
      <c r="DW44" s="117">
        <v>0</v>
      </c>
      <c r="DX44" s="117">
        <v>0</v>
      </c>
      <c r="DY44" s="117">
        <v>0</v>
      </c>
      <c r="DZ44" s="117">
        <v>0</v>
      </c>
      <c r="EA44" s="117">
        <v>0</v>
      </c>
      <c r="EB44" s="117">
        <v>0</v>
      </c>
      <c r="EC44" s="117">
        <v>0</v>
      </c>
      <c r="ED44" s="117">
        <v>0</v>
      </c>
      <c r="EE44" s="117">
        <v>0</v>
      </c>
      <c r="EF44" s="117">
        <v>0</v>
      </c>
      <c r="EG44" s="117">
        <v>0</v>
      </c>
      <c r="EH44" s="117">
        <v>0</v>
      </c>
      <c r="EI44" s="117">
        <v>0</v>
      </c>
      <c r="EJ44" s="117">
        <v>0</v>
      </c>
      <c r="EK44" s="117">
        <v>0</v>
      </c>
      <c r="EL44" s="117">
        <v>0</v>
      </c>
      <c r="EM44" s="117">
        <v>0</v>
      </c>
      <c r="EN44" s="117">
        <v>0</v>
      </c>
      <c r="EO44" s="117">
        <v>0</v>
      </c>
      <c r="EP44" s="117">
        <v>0</v>
      </c>
      <c r="EQ44" s="117">
        <v>0</v>
      </c>
      <c r="ER44" s="117">
        <v>0</v>
      </c>
      <c r="ES44" s="120">
        <v>0</v>
      </c>
    </row>
    <row r="45" spans="2:149" s="12" customFormat="1" ht="15.4" customHeight="1" x14ac:dyDescent="0.25">
      <c r="B45" s="16" t="s">
        <v>77</v>
      </c>
      <c r="C45" s="1">
        <f>INDEX(Input_Cases!$B:$C,MATCH('D2T Male Homo'!$B45,Input_Cases!$B:$B,0),2)</f>
        <v>0</v>
      </c>
      <c r="E45" s="50"/>
      <c r="F45" s="7"/>
      <c r="G45" s="205"/>
      <c r="H45" s="7" t="s">
        <v>34</v>
      </c>
      <c r="I45" s="22">
        <f>C45</f>
        <v>0</v>
      </c>
      <c r="J45" s="23">
        <v>0.82392146600702798</v>
      </c>
      <c r="P45" s="7" t="str">
        <f t="shared" si="2"/>
        <v>X</v>
      </c>
      <c r="Q45" s="7" t="str">
        <f t="shared" si="3"/>
        <v>X</v>
      </c>
      <c r="R45" s="12" t="str">
        <v>AF</v>
      </c>
      <c r="S45" s="128" t="s">
        <v>34</v>
      </c>
      <c r="T45" s="117">
        <v>1.5083367923160499E-5</v>
      </c>
      <c r="U45" s="117">
        <v>8.1709467497912093E-6</v>
      </c>
      <c r="V45" s="117">
        <v>1.30478116799555E-6</v>
      </c>
      <c r="W45" s="117">
        <v>6.3335929404287596E-6</v>
      </c>
      <c r="X45" s="117">
        <v>6.2494888590154596E-6</v>
      </c>
      <c r="Y45" s="117">
        <v>-5.7429016120333897E-5</v>
      </c>
      <c r="Z45" s="117">
        <v>-3.9528966356431899E-5</v>
      </c>
      <c r="AA45" s="117">
        <v>-1.69062017534084E-5</v>
      </c>
      <c r="AB45" s="117">
        <v>-4.2505550471397103E-5</v>
      </c>
      <c r="AC45" s="117">
        <v>-5.5869340850640203E-5</v>
      </c>
      <c r="AD45" s="117">
        <v>1.52105386989014E-5</v>
      </c>
      <c r="AE45" s="117">
        <v>2.7178504514665301E-5</v>
      </c>
      <c r="AF45" s="117">
        <v>1.4049597284776501E-6</v>
      </c>
      <c r="AG45" s="118">
        <v>1.3548897321974599E-4</v>
      </c>
      <c r="AH45" s="117">
        <v>-2.0172603343886902E-5</v>
      </c>
      <c r="AI45" s="118">
        <v>9.6521932609487096E-4</v>
      </c>
      <c r="AJ45" s="117">
        <v>-1.08875981932263E-5</v>
      </c>
      <c r="AK45" s="117">
        <v>3.2571925714503103E-5</v>
      </c>
      <c r="AL45" s="117">
        <v>7.6572435317139494E-6</v>
      </c>
      <c r="AM45" s="117">
        <v>-3.5893246854035E-6</v>
      </c>
      <c r="AN45" s="118">
        <v>1.3758516701579599E-4</v>
      </c>
      <c r="AO45" s="117">
        <v>5.2334996416707898E-6</v>
      </c>
      <c r="AP45" s="118">
        <v>1.8862455060494901E-4</v>
      </c>
      <c r="AQ45" s="117">
        <v>1.7405887247251801E-5</v>
      </c>
      <c r="AR45" s="117">
        <v>0</v>
      </c>
      <c r="AS45" s="118">
        <v>1.19680006543436E-2</v>
      </c>
      <c r="AT45" s="117">
        <v>-9.8750865171846804E-5</v>
      </c>
      <c r="AU45" s="117">
        <v>0</v>
      </c>
      <c r="AV45" s="117">
        <v>1.0044480480089E-5</v>
      </c>
      <c r="AW45" s="118">
        <v>-5.1940432519082598E-4</v>
      </c>
      <c r="AX45" s="117">
        <v>5.1089975410995699E-5</v>
      </c>
      <c r="AY45" s="117">
        <v>0</v>
      </c>
      <c r="AZ45" s="117">
        <v>-1.9252503582866401E-5</v>
      </c>
      <c r="BA45" s="118">
        <v>2.06670799569813E-4</v>
      </c>
      <c r="BB45" s="117">
        <v>1.2977606668745499E-5</v>
      </c>
      <c r="BC45" s="118">
        <v>-3.15894011689406E-4</v>
      </c>
      <c r="BD45" s="118">
        <v>0</v>
      </c>
      <c r="BE45" s="117">
        <v>1.4579163975510799E-5</v>
      </c>
      <c r="BF45" s="118">
        <v>-4.5208460497874701E-4</v>
      </c>
      <c r="BG45" s="117">
        <v>-3.0398539677412601E-5</v>
      </c>
      <c r="BH45" s="117">
        <v>1.4369209023658E-5</v>
      </c>
      <c r="BI45" s="117">
        <v>-1.71596002652874E-5</v>
      </c>
      <c r="BJ45" s="118">
        <v>-2.6035017741652202E-4</v>
      </c>
      <c r="BK45" s="117">
        <v>8.9974695499346096E-6</v>
      </c>
      <c r="BL45" s="117">
        <v>7.4545286287209102E-6</v>
      </c>
      <c r="BM45" s="117">
        <v>7.3303014845639406E-5</v>
      </c>
      <c r="BN45" s="117">
        <v>0</v>
      </c>
      <c r="BO45" s="118">
        <v>-2.8045654987998402E-3</v>
      </c>
      <c r="BP45" s="117">
        <v>-4.9310736594337798E-5</v>
      </c>
      <c r="BQ45" s="117">
        <v>-1.22552490557107E-5</v>
      </c>
      <c r="BR45" s="117">
        <v>6.4181893965615294E-5</v>
      </c>
      <c r="BS45" s="117">
        <v>-8.4241465366297298E-6</v>
      </c>
      <c r="BT45" s="117">
        <v>-1.5611004654530799E-5</v>
      </c>
      <c r="BU45" s="117">
        <v>3.0740248873526599E-6</v>
      </c>
      <c r="BV45" s="118">
        <v>-5.6191849819511505E-4</v>
      </c>
      <c r="BW45" s="117">
        <v>9.4301754604566299E-8</v>
      </c>
      <c r="BX45" s="117">
        <v>1.06113786883448E-5</v>
      </c>
      <c r="BY45" s="118">
        <v>-1.8489461894365E-4</v>
      </c>
      <c r="BZ45" s="118">
        <v>0</v>
      </c>
      <c r="CA45" s="117">
        <v>-3.9966600681677802E-5</v>
      </c>
      <c r="CB45" s="118">
        <v>5.40327907095984E-4</v>
      </c>
      <c r="CC45" s="117">
        <v>3.64579520360394E-5</v>
      </c>
      <c r="CD45" s="117">
        <v>-2.45779311468113E-5</v>
      </c>
      <c r="CE45" s="117">
        <v>0</v>
      </c>
      <c r="CF45" s="117">
        <v>0</v>
      </c>
      <c r="CG45" s="117">
        <v>0</v>
      </c>
      <c r="CH45" s="117">
        <v>-2.8061923117845697E-7</v>
      </c>
      <c r="CI45" s="117">
        <v>5.4908666206342801E-6</v>
      </c>
      <c r="CJ45" s="117">
        <v>3.83042626814602E-5</v>
      </c>
      <c r="CK45" s="118">
        <v>-1.5619714778068199E-4</v>
      </c>
      <c r="CL45" s="117">
        <v>3.53349090211624E-6</v>
      </c>
      <c r="CM45" s="117">
        <v>8.2408008374483899E-7</v>
      </c>
      <c r="CN45" s="117">
        <v>6.6022289895022398E-6</v>
      </c>
      <c r="CO45" s="117">
        <v>3.6778278098443101E-7</v>
      </c>
      <c r="CP45" s="117">
        <v>-1.7437803123553599E-7</v>
      </c>
      <c r="CQ45" s="117">
        <v>-2.8248055261333501E-6</v>
      </c>
      <c r="CR45" s="117">
        <v>-1.8469068403051399E-6</v>
      </c>
      <c r="CS45" s="117">
        <v>7.5637592696670798E-6</v>
      </c>
      <c r="CT45" s="117">
        <v>-7.73358800930389E-6</v>
      </c>
      <c r="CU45" s="117">
        <v>-1.35169878373785E-5</v>
      </c>
      <c r="CV45" s="117">
        <v>4.1587097031254996E-6</v>
      </c>
      <c r="CW45" s="117">
        <v>3.5521665819863701E-6</v>
      </c>
      <c r="CX45" s="117">
        <v>-2.3113092812896398E-6</v>
      </c>
      <c r="CY45" s="117">
        <v>1.45345654083943E-6</v>
      </c>
      <c r="CZ45" s="117">
        <v>-2.1536564030854899E-6</v>
      </c>
      <c r="DA45" s="117">
        <v>1.0299539785440101E-6</v>
      </c>
      <c r="DB45" s="118">
        <v>-3.6082062012092898E-4</v>
      </c>
      <c r="DC45" s="117">
        <v>1.48736013063189E-5</v>
      </c>
      <c r="DD45" s="117">
        <v>-1.2576665863837999E-6</v>
      </c>
      <c r="DE45" s="117">
        <v>-1.3311384066250899E-5</v>
      </c>
      <c r="DF45" s="117">
        <v>2.2657614720091599E-5</v>
      </c>
      <c r="DG45" s="117">
        <v>-6.4055978720654799E-6</v>
      </c>
      <c r="DH45" s="117">
        <v>1.4550368342439799E-5</v>
      </c>
      <c r="DI45" s="117">
        <v>3.65060942386173E-6</v>
      </c>
      <c r="DJ45" s="117">
        <v>-2.31356572027958E-5</v>
      </c>
      <c r="DK45" s="117">
        <v>5.4909953250587697E-5</v>
      </c>
      <c r="DL45" s="117">
        <v>3.50760470756708E-6</v>
      </c>
      <c r="DM45" s="117">
        <v>3.9943388722407501E-5</v>
      </c>
      <c r="DN45" s="117">
        <v>4.8930298855630897E-5</v>
      </c>
      <c r="DO45" s="117">
        <v>2.3090245605967798E-5</v>
      </c>
      <c r="DP45" s="117">
        <v>-5.5660090768977203E-6</v>
      </c>
      <c r="DQ45" s="117">
        <v>1.8386929937726799E-5</v>
      </c>
      <c r="DR45" s="117">
        <v>-3.3822688515898797E-5</v>
      </c>
      <c r="DS45" s="117">
        <v>-5.1294118638421001E-5</v>
      </c>
      <c r="DT45" s="117">
        <v>-1.11591019279276E-5</v>
      </c>
      <c r="DU45" s="117">
        <v>-4.9267596111825301E-5</v>
      </c>
      <c r="DV45" s="117">
        <v>-9.0821089270752696E-6</v>
      </c>
      <c r="DW45" s="117">
        <v>1.5439312870483199E-5</v>
      </c>
      <c r="DX45" s="117">
        <v>-3.4904850520396899E-5</v>
      </c>
      <c r="DY45" s="117">
        <v>-7.2279585215885006E-5</v>
      </c>
      <c r="DZ45" s="117">
        <v>-8.69212592840378E-6</v>
      </c>
      <c r="EA45" s="117">
        <v>2.62509420783205E-5</v>
      </c>
      <c r="EB45" s="117">
        <v>-3.3588170897839497E-5</v>
      </c>
      <c r="EC45" s="117">
        <v>1.19653074120466E-5</v>
      </c>
      <c r="ED45" s="117">
        <v>-1.9420643638307701E-5</v>
      </c>
      <c r="EE45" s="117">
        <v>2.6076475314786701E-5</v>
      </c>
      <c r="EF45" s="117">
        <v>3.7759734506230498E-5</v>
      </c>
      <c r="EG45" s="117">
        <v>6.1847494676793606E-5</v>
      </c>
      <c r="EH45" s="117">
        <v>1.27872773915961E-5</v>
      </c>
      <c r="EI45" s="117">
        <v>6.8101637891560297E-5</v>
      </c>
      <c r="EJ45" s="117">
        <v>-8.5573852553723099E-6</v>
      </c>
      <c r="EK45" s="117">
        <v>-8.4087896597224995E-5</v>
      </c>
      <c r="EL45" s="117">
        <v>-5.6335227524101097E-5</v>
      </c>
      <c r="EM45" s="117">
        <v>6.4949101615916003E-5</v>
      </c>
      <c r="EN45" s="117">
        <v>-8.3314943858618605E-5</v>
      </c>
      <c r="EO45" s="117">
        <v>5.0008809820656402E-5</v>
      </c>
      <c r="EP45" s="117">
        <v>7.8577929010083302E-5</v>
      </c>
      <c r="EQ45" s="118">
        <v>3.5946490282134902E-4</v>
      </c>
      <c r="ER45" s="117">
        <v>-9.8300135718240998E-5</v>
      </c>
      <c r="ES45" s="120">
        <v>-4.8303940325272103E-5</v>
      </c>
    </row>
    <row r="46" spans="2:149" s="12" customFormat="1" ht="15.75" x14ac:dyDescent="0.25">
      <c r="B46" s="16" t="s">
        <v>72</v>
      </c>
      <c r="C46" s="1">
        <f>INDEX(Input_Cases!$B:$C,MATCH('D2T Male Homo'!$B46,Input_Cases!$B:$B,0),2)</f>
        <v>0</v>
      </c>
      <c r="E46" s="50"/>
      <c r="F46" s="7"/>
      <c r="G46" s="205"/>
      <c r="H46" s="7" t="s">
        <v>36</v>
      </c>
      <c r="I46" s="22">
        <f t="shared" ref="I46:I82" si="4">C46</f>
        <v>0</v>
      </c>
      <c r="J46" s="23">
        <v>1.2358465685698099</v>
      </c>
      <c r="P46" s="7" t="str">
        <f t="shared" si="2"/>
        <v>X</v>
      </c>
      <c r="Q46" s="7" t="str">
        <f t="shared" si="3"/>
        <v>X</v>
      </c>
      <c r="R46" s="12" t="str">
        <v>Alc</v>
      </c>
      <c r="S46" s="128" t="s">
        <v>36</v>
      </c>
      <c r="T46" s="117">
        <v>1.34089475963445E-5</v>
      </c>
      <c r="U46" s="118">
        <v>-3.20762746906494E-4</v>
      </c>
      <c r="V46" s="117">
        <v>-1.2502991127203501E-5</v>
      </c>
      <c r="W46" s="117">
        <v>-6.51443753238952E-6</v>
      </c>
      <c r="X46" s="117">
        <v>-7.5688352434415603E-6</v>
      </c>
      <c r="Y46" s="117">
        <v>-5.5325281830422501E-5</v>
      </c>
      <c r="Z46" s="118">
        <v>1.07883076429914E-4</v>
      </c>
      <c r="AA46" s="117">
        <v>7.0337984312288999E-6</v>
      </c>
      <c r="AB46" s="117">
        <v>1.0890465454581699E-5</v>
      </c>
      <c r="AC46" s="117">
        <v>-1.3674876186453599E-6</v>
      </c>
      <c r="AD46" s="117">
        <v>-1.0291772418445999E-5</v>
      </c>
      <c r="AE46" s="117">
        <v>-1.0696112811995901E-5</v>
      </c>
      <c r="AF46" s="117">
        <v>-2.0287068158495101E-6</v>
      </c>
      <c r="AG46" s="118">
        <v>-1.2598123726154499E-4</v>
      </c>
      <c r="AH46" s="117">
        <v>1.04739262859384E-5</v>
      </c>
      <c r="AI46" s="118">
        <v>-2.5771358265335299E-3</v>
      </c>
      <c r="AJ46" s="117">
        <v>1.7570738969896999E-5</v>
      </c>
      <c r="AK46" s="117">
        <v>-3.4540517015708997E-5</v>
      </c>
      <c r="AL46" s="117">
        <v>-9.4968981206256696E-5</v>
      </c>
      <c r="AM46" s="117">
        <v>5.9417821669949201E-6</v>
      </c>
      <c r="AN46" s="118">
        <v>3.6971773202506902E-4</v>
      </c>
      <c r="AO46" s="117">
        <v>1.20141491828907E-5</v>
      </c>
      <c r="AP46" s="118">
        <v>-8.4461184131200302E-4</v>
      </c>
      <c r="AQ46" s="117">
        <v>2.01130848825016E-5</v>
      </c>
      <c r="AR46" s="117">
        <v>0</v>
      </c>
      <c r="AS46" s="117">
        <v>-9.8750865171854204E-5</v>
      </c>
      <c r="AT46" s="118">
        <v>1.446914548307E-2</v>
      </c>
      <c r="AU46" s="118">
        <v>0</v>
      </c>
      <c r="AV46" s="117">
        <v>-9.3982428451193505E-5</v>
      </c>
      <c r="AW46" s="118">
        <v>-3.6244210937316898E-4</v>
      </c>
      <c r="AX46" s="117">
        <v>-5.3768005467031102E-5</v>
      </c>
      <c r="AY46" s="117">
        <v>0</v>
      </c>
      <c r="AZ46" s="117">
        <v>-5.36895625710228E-5</v>
      </c>
      <c r="BA46" s="118">
        <v>-9.2963867893117202E-4</v>
      </c>
      <c r="BB46" s="117">
        <v>4.8547384563982602E-5</v>
      </c>
      <c r="BC46" s="118">
        <v>-1.06715980274341E-4</v>
      </c>
      <c r="BD46" s="118">
        <v>0</v>
      </c>
      <c r="BE46" s="118">
        <v>-1.4940845876938499E-4</v>
      </c>
      <c r="BF46" s="118">
        <v>-6.4535459520174E-4</v>
      </c>
      <c r="BG46" s="117">
        <v>-5.9857489840608703E-6</v>
      </c>
      <c r="BH46" s="117">
        <v>-8.0804516373983199E-5</v>
      </c>
      <c r="BI46" s="117">
        <v>1.0837825765846699E-5</v>
      </c>
      <c r="BJ46" s="118">
        <v>1.5120685423579601E-4</v>
      </c>
      <c r="BK46" s="117">
        <v>-3.8169998215214697E-5</v>
      </c>
      <c r="BL46" s="118">
        <v>-1.59224846103079E-4</v>
      </c>
      <c r="BM46" s="117">
        <v>3.2786355535112399E-5</v>
      </c>
      <c r="BN46" s="117">
        <v>0</v>
      </c>
      <c r="BO46" s="118">
        <v>-3.6168918412053799E-4</v>
      </c>
      <c r="BP46" s="117">
        <v>-2.41265041283824E-5</v>
      </c>
      <c r="BQ46" s="117">
        <v>3.9443173253099301E-5</v>
      </c>
      <c r="BR46" s="117">
        <v>-1.30708850692519E-5</v>
      </c>
      <c r="BS46" s="117">
        <v>5.47941986886358E-5</v>
      </c>
      <c r="BT46" s="117">
        <v>2.4633289048014801E-5</v>
      </c>
      <c r="BU46" s="117">
        <v>-8.2512586429381193E-6</v>
      </c>
      <c r="BV46" s="118">
        <v>5.0488029096157404E-4</v>
      </c>
      <c r="BW46" s="117">
        <v>-1.4089314548659001E-5</v>
      </c>
      <c r="BX46" s="117">
        <v>-2.4073609873255499E-5</v>
      </c>
      <c r="BY46" s="118">
        <v>6.9676017966316297E-4</v>
      </c>
      <c r="BZ46" s="118">
        <v>0</v>
      </c>
      <c r="CA46" s="118">
        <v>-1.7714672476821499E-4</v>
      </c>
      <c r="CB46" s="118">
        <v>-5.8853035635472303E-3</v>
      </c>
      <c r="CC46" s="117">
        <v>7.3302045853952702E-6</v>
      </c>
      <c r="CD46" s="117">
        <v>3.03573383962487E-5</v>
      </c>
      <c r="CE46" s="117">
        <v>0</v>
      </c>
      <c r="CF46" s="117">
        <v>0</v>
      </c>
      <c r="CG46" s="117">
        <v>0</v>
      </c>
      <c r="CH46" s="117">
        <v>-2.9959706345288803E-7</v>
      </c>
      <c r="CI46" s="117">
        <v>8.5446554358826193E-6</v>
      </c>
      <c r="CJ46" s="117">
        <v>4.5770007588870501E-6</v>
      </c>
      <c r="CK46" s="117">
        <v>1.35228342245925E-6</v>
      </c>
      <c r="CL46" s="117">
        <v>-2.0996907746471799E-6</v>
      </c>
      <c r="CM46" s="118">
        <v>-2.06540742771491E-4</v>
      </c>
      <c r="CN46" s="117">
        <v>5.1060562245659897E-6</v>
      </c>
      <c r="CO46" s="117">
        <v>-1.1244583713943401E-6</v>
      </c>
      <c r="CP46" s="117">
        <v>4.4373852243450599E-6</v>
      </c>
      <c r="CQ46" s="117">
        <v>1.16514692629724E-5</v>
      </c>
      <c r="CR46" s="117">
        <v>-5.0319383806662803E-6</v>
      </c>
      <c r="CS46" s="117">
        <v>-6.7826375631096299E-6</v>
      </c>
      <c r="CT46" s="117">
        <v>8.2199870179349804E-5</v>
      </c>
      <c r="CU46" s="117">
        <v>3.7110811171587998E-5</v>
      </c>
      <c r="CV46" s="117">
        <v>1.43894957580415E-6</v>
      </c>
      <c r="CW46" s="117">
        <v>-8.3735419340724597E-6</v>
      </c>
      <c r="CX46" s="117">
        <v>1.26380605195473E-5</v>
      </c>
      <c r="CY46" s="117">
        <v>4.2257539373976103E-6</v>
      </c>
      <c r="CZ46" s="117">
        <v>9.9819640025300101E-7</v>
      </c>
      <c r="DA46" s="117">
        <v>-1.6764598106001299E-6</v>
      </c>
      <c r="DB46" s="117">
        <v>9.2448861151498705E-6</v>
      </c>
      <c r="DC46" s="117">
        <v>6.4620723666114695E-7</v>
      </c>
      <c r="DD46" s="117">
        <v>6.6183813591339496E-6</v>
      </c>
      <c r="DE46" s="117">
        <v>-2.5300004947026501E-6</v>
      </c>
      <c r="DF46" s="117">
        <v>4.1461870866386601E-5</v>
      </c>
      <c r="DG46" s="117">
        <v>7.5022510988322298E-6</v>
      </c>
      <c r="DH46" s="117">
        <v>1.48343899930437E-5</v>
      </c>
      <c r="DI46" s="117">
        <v>-1.8575531816627901E-6</v>
      </c>
      <c r="DJ46" s="117">
        <v>-1.76111693392271E-5</v>
      </c>
      <c r="DK46" s="117">
        <v>-5.4506754228599202E-5</v>
      </c>
      <c r="DL46" s="118">
        <v>-1.09493546195157E-4</v>
      </c>
      <c r="DM46" s="117">
        <v>-9.6812448677820697E-6</v>
      </c>
      <c r="DN46" s="117">
        <v>5.3082381408582503E-6</v>
      </c>
      <c r="DO46" s="117">
        <v>-2.4794944837472401E-5</v>
      </c>
      <c r="DP46" s="117">
        <v>-6.8098073914440904E-5</v>
      </c>
      <c r="DQ46" s="117">
        <v>7.1338340207973099E-6</v>
      </c>
      <c r="DR46" s="117">
        <v>1.00283680573135E-5</v>
      </c>
      <c r="DS46" s="117">
        <v>1.2986405925371399E-5</v>
      </c>
      <c r="DT46" s="117">
        <v>-5.2429629183558699E-7</v>
      </c>
      <c r="DU46" s="117">
        <v>-8.3988508248304496E-5</v>
      </c>
      <c r="DV46" s="117">
        <v>3.5113714158809903E-5</v>
      </c>
      <c r="DW46" s="117">
        <v>-7.8310528896927899E-6</v>
      </c>
      <c r="DX46" s="117">
        <v>2.6014943283521899E-5</v>
      </c>
      <c r="DY46" s="117">
        <v>4.3036322781179497E-5</v>
      </c>
      <c r="DZ46" s="117">
        <v>7.9731151622686899E-5</v>
      </c>
      <c r="EA46" s="118">
        <v>1.35294952505948E-4</v>
      </c>
      <c r="EB46" s="117">
        <v>4.17533719342393E-6</v>
      </c>
      <c r="EC46" s="118">
        <v>-4.9226137648467798E-4</v>
      </c>
      <c r="ED46" s="117">
        <v>-2.2625512585930499E-5</v>
      </c>
      <c r="EE46" s="117">
        <v>8.9603089092655605E-6</v>
      </c>
      <c r="EF46" s="117">
        <v>8.9457280708369995E-5</v>
      </c>
      <c r="EG46" s="117">
        <v>4.5857129214925901E-5</v>
      </c>
      <c r="EH46" s="117">
        <v>3.0226058484332999E-5</v>
      </c>
      <c r="EI46" s="118">
        <v>1.3646823890904101E-4</v>
      </c>
      <c r="EJ46" s="117">
        <v>-5.0336611317052501E-5</v>
      </c>
      <c r="EK46" s="117">
        <v>8.1240091688599599E-5</v>
      </c>
      <c r="EL46" s="117">
        <v>6.4837276794596103E-5</v>
      </c>
      <c r="EM46" s="117">
        <v>6.5222105870732001E-5</v>
      </c>
      <c r="EN46" s="117">
        <v>-4.1873278660533203E-5</v>
      </c>
      <c r="EO46" s="118">
        <v>-2.9167782008849598E-4</v>
      </c>
      <c r="EP46" s="117">
        <v>8.3873644783046997E-5</v>
      </c>
      <c r="EQ46" s="118">
        <v>2.1774675049815399E-4</v>
      </c>
      <c r="ER46" s="117">
        <v>-5.2879969093632598E-5</v>
      </c>
      <c r="ES46" s="120">
        <v>-5.0168340789694802E-5</v>
      </c>
    </row>
    <row r="47" spans="2:149" s="12" customFormat="1" ht="15.75" x14ac:dyDescent="0.25">
      <c r="B47" s="16" t="s">
        <v>78</v>
      </c>
      <c r="C47" s="1">
        <f>INDEX(Input_Cases!$B:$C,MATCH('D2T Male Homo'!$B47,Input_Cases!$B:$B,0),2)</f>
        <v>0</v>
      </c>
      <c r="E47" s="50"/>
      <c r="F47" s="7"/>
      <c r="G47" s="205"/>
      <c r="H47" s="7" t="s">
        <v>74</v>
      </c>
      <c r="I47" s="22">
        <f t="shared" si="4"/>
        <v>0</v>
      </c>
      <c r="J47" s="23">
        <v>0</v>
      </c>
      <c r="P47" s="7" t="str">
        <f t="shared" si="2"/>
        <v/>
      </c>
      <c r="Q47" s="7" t="str">
        <f t="shared" si="3"/>
        <v>X</v>
      </c>
      <c r="R47" s="12">
        <v>0</v>
      </c>
      <c r="S47" s="128"/>
      <c r="T47" s="117">
        <v>0</v>
      </c>
      <c r="U47" s="118">
        <v>0</v>
      </c>
      <c r="V47" s="117">
        <v>0</v>
      </c>
      <c r="W47" s="117">
        <v>0</v>
      </c>
      <c r="X47" s="117">
        <v>0</v>
      </c>
      <c r="Y47" s="117">
        <v>0</v>
      </c>
      <c r="Z47" s="118">
        <v>0</v>
      </c>
      <c r="AA47" s="117">
        <v>0</v>
      </c>
      <c r="AB47" s="117">
        <v>0</v>
      </c>
      <c r="AC47" s="117">
        <v>0</v>
      </c>
      <c r="AD47" s="117">
        <v>0</v>
      </c>
      <c r="AE47" s="117">
        <v>0</v>
      </c>
      <c r="AF47" s="117">
        <v>0</v>
      </c>
      <c r="AG47" s="118">
        <v>0</v>
      </c>
      <c r="AH47" s="117">
        <v>0</v>
      </c>
      <c r="AI47" s="118">
        <v>0</v>
      </c>
      <c r="AJ47" s="117">
        <v>0</v>
      </c>
      <c r="AK47" s="117">
        <v>0</v>
      </c>
      <c r="AL47" s="117">
        <v>0</v>
      </c>
      <c r="AM47" s="117">
        <v>0</v>
      </c>
      <c r="AN47" s="118">
        <v>0</v>
      </c>
      <c r="AO47" s="117">
        <v>0</v>
      </c>
      <c r="AP47" s="118">
        <v>0</v>
      </c>
      <c r="AQ47" s="117">
        <v>0</v>
      </c>
      <c r="AR47" s="117">
        <v>0</v>
      </c>
      <c r="AS47" s="117">
        <v>0</v>
      </c>
      <c r="AT47" s="118">
        <v>0</v>
      </c>
      <c r="AU47" s="118">
        <v>0</v>
      </c>
      <c r="AV47" s="117">
        <v>0</v>
      </c>
      <c r="AW47" s="118">
        <v>0</v>
      </c>
      <c r="AX47" s="117">
        <v>0</v>
      </c>
      <c r="AY47" s="117">
        <v>0</v>
      </c>
      <c r="AZ47" s="117">
        <v>0</v>
      </c>
      <c r="BA47" s="118">
        <v>0</v>
      </c>
      <c r="BB47" s="117">
        <v>0</v>
      </c>
      <c r="BC47" s="118">
        <v>0</v>
      </c>
      <c r="BD47" s="118">
        <v>0</v>
      </c>
      <c r="BE47" s="118">
        <v>0</v>
      </c>
      <c r="BF47" s="118">
        <v>0</v>
      </c>
      <c r="BG47" s="117">
        <v>0</v>
      </c>
      <c r="BH47" s="117">
        <v>0</v>
      </c>
      <c r="BI47" s="117">
        <v>0</v>
      </c>
      <c r="BJ47" s="118">
        <v>0</v>
      </c>
      <c r="BK47" s="117">
        <v>0</v>
      </c>
      <c r="BL47" s="118">
        <v>0</v>
      </c>
      <c r="BM47" s="117">
        <v>0</v>
      </c>
      <c r="BN47" s="117">
        <v>0</v>
      </c>
      <c r="BO47" s="118">
        <v>0</v>
      </c>
      <c r="BP47" s="117">
        <v>0</v>
      </c>
      <c r="BQ47" s="117">
        <v>0</v>
      </c>
      <c r="BR47" s="117">
        <v>0</v>
      </c>
      <c r="BS47" s="117">
        <v>0</v>
      </c>
      <c r="BT47" s="117">
        <v>0</v>
      </c>
      <c r="BU47" s="117">
        <v>0</v>
      </c>
      <c r="BV47" s="118">
        <v>0</v>
      </c>
      <c r="BW47" s="117">
        <v>0</v>
      </c>
      <c r="BX47" s="117">
        <v>0</v>
      </c>
      <c r="BY47" s="118">
        <v>0</v>
      </c>
      <c r="BZ47" s="118">
        <v>0</v>
      </c>
      <c r="CA47" s="118">
        <v>0</v>
      </c>
      <c r="CB47" s="118">
        <v>0</v>
      </c>
      <c r="CC47" s="117">
        <v>0</v>
      </c>
      <c r="CD47" s="117">
        <v>0</v>
      </c>
      <c r="CE47" s="117">
        <v>0</v>
      </c>
      <c r="CF47" s="117">
        <v>0</v>
      </c>
      <c r="CG47" s="117">
        <v>0</v>
      </c>
      <c r="CH47" s="117">
        <v>0</v>
      </c>
      <c r="CI47" s="117">
        <v>0</v>
      </c>
      <c r="CJ47" s="117">
        <v>0</v>
      </c>
      <c r="CK47" s="117">
        <v>0</v>
      </c>
      <c r="CL47" s="117">
        <v>0</v>
      </c>
      <c r="CM47" s="118">
        <v>0</v>
      </c>
      <c r="CN47" s="117">
        <v>0</v>
      </c>
      <c r="CO47" s="117">
        <v>0</v>
      </c>
      <c r="CP47" s="117">
        <v>0</v>
      </c>
      <c r="CQ47" s="117">
        <v>0</v>
      </c>
      <c r="CR47" s="117">
        <v>0</v>
      </c>
      <c r="CS47" s="117">
        <v>0</v>
      </c>
      <c r="CT47" s="117">
        <v>0</v>
      </c>
      <c r="CU47" s="117">
        <v>0</v>
      </c>
      <c r="CV47" s="117">
        <v>0</v>
      </c>
      <c r="CW47" s="117">
        <v>0</v>
      </c>
      <c r="CX47" s="117">
        <v>0</v>
      </c>
      <c r="CY47" s="117">
        <v>0</v>
      </c>
      <c r="CZ47" s="117">
        <v>0</v>
      </c>
      <c r="DA47" s="117">
        <v>0</v>
      </c>
      <c r="DB47" s="117">
        <v>0</v>
      </c>
      <c r="DC47" s="117">
        <v>0</v>
      </c>
      <c r="DD47" s="117">
        <v>0</v>
      </c>
      <c r="DE47" s="117">
        <v>0</v>
      </c>
      <c r="DF47" s="117">
        <v>0</v>
      </c>
      <c r="DG47" s="117">
        <v>0</v>
      </c>
      <c r="DH47" s="117">
        <v>0</v>
      </c>
      <c r="DI47" s="117">
        <v>0</v>
      </c>
      <c r="DJ47" s="117">
        <v>0</v>
      </c>
      <c r="DK47" s="117">
        <v>0</v>
      </c>
      <c r="DL47" s="118">
        <v>0</v>
      </c>
      <c r="DM47" s="117">
        <v>0</v>
      </c>
      <c r="DN47" s="117">
        <v>0</v>
      </c>
      <c r="DO47" s="117">
        <v>0</v>
      </c>
      <c r="DP47" s="117">
        <v>0</v>
      </c>
      <c r="DQ47" s="117">
        <v>0</v>
      </c>
      <c r="DR47" s="117">
        <v>0</v>
      </c>
      <c r="DS47" s="117">
        <v>0</v>
      </c>
      <c r="DT47" s="117">
        <v>0</v>
      </c>
      <c r="DU47" s="117">
        <v>0</v>
      </c>
      <c r="DV47" s="117">
        <v>0</v>
      </c>
      <c r="DW47" s="117">
        <v>0</v>
      </c>
      <c r="DX47" s="117">
        <v>0</v>
      </c>
      <c r="DY47" s="117">
        <v>0</v>
      </c>
      <c r="DZ47" s="117">
        <v>0</v>
      </c>
      <c r="EA47" s="118">
        <v>0</v>
      </c>
      <c r="EB47" s="117">
        <v>0</v>
      </c>
      <c r="EC47" s="118">
        <v>0</v>
      </c>
      <c r="ED47" s="117">
        <v>0</v>
      </c>
      <c r="EE47" s="117">
        <v>0</v>
      </c>
      <c r="EF47" s="117">
        <v>0</v>
      </c>
      <c r="EG47" s="117">
        <v>0</v>
      </c>
      <c r="EH47" s="117">
        <v>0</v>
      </c>
      <c r="EI47" s="118">
        <v>0</v>
      </c>
      <c r="EJ47" s="117">
        <v>0</v>
      </c>
      <c r="EK47" s="117">
        <v>0</v>
      </c>
      <c r="EL47" s="117">
        <v>0</v>
      </c>
      <c r="EM47" s="117">
        <v>0</v>
      </c>
      <c r="EN47" s="117">
        <v>0</v>
      </c>
      <c r="EO47" s="118">
        <v>0</v>
      </c>
      <c r="EP47" s="117">
        <v>0</v>
      </c>
      <c r="EQ47" s="118">
        <v>0</v>
      </c>
      <c r="ER47" s="117">
        <v>0</v>
      </c>
      <c r="ES47" s="120">
        <v>0</v>
      </c>
    </row>
    <row r="48" spans="2:149" s="12" customFormat="1" ht="15.75" x14ac:dyDescent="0.25">
      <c r="B48" s="16" t="s">
        <v>170</v>
      </c>
      <c r="C48" s="1">
        <f>INDEX(Input_Cases!$B:$C,MATCH('D2T Male Homo'!$B48,Input_Cases!$B:$B,0),2)</f>
        <v>0</v>
      </c>
      <c r="E48" s="50"/>
      <c r="F48" s="7"/>
      <c r="G48" s="205"/>
      <c r="H48" s="12" t="s">
        <v>142</v>
      </c>
      <c r="I48" s="22">
        <f t="shared" si="4"/>
        <v>0</v>
      </c>
      <c r="J48" s="23">
        <v>0.61137568289284006</v>
      </c>
      <c r="P48" s="7" t="str">
        <f t="shared" si="2"/>
        <v>X</v>
      </c>
      <c r="Q48" s="7" t="str">
        <f t="shared" si="3"/>
        <v>X</v>
      </c>
      <c r="R48" s="12" t="str">
        <v>Amp</v>
      </c>
      <c r="S48" s="128" t="s">
        <v>142</v>
      </c>
      <c r="T48" s="117">
        <v>-6.4310809996353204E-7</v>
      </c>
      <c r="U48" s="117">
        <v>-1.71438769840639E-6</v>
      </c>
      <c r="V48" s="117">
        <v>2.4874334978092099E-6</v>
      </c>
      <c r="W48" s="117">
        <v>-5.39941233366234E-6</v>
      </c>
      <c r="X48" s="117">
        <v>8.5642984433427907E-6</v>
      </c>
      <c r="Y48" s="117">
        <v>-2.6761498415638998E-5</v>
      </c>
      <c r="Z48" s="117">
        <v>-1.6150954861724299E-5</v>
      </c>
      <c r="AA48" s="117">
        <v>-3.1390907892132997E-5</v>
      </c>
      <c r="AB48" s="117">
        <v>-2.0913221731257701E-6</v>
      </c>
      <c r="AC48" s="117">
        <v>-2.3485664481403999E-5</v>
      </c>
      <c r="AD48" s="117">
        <v>-4.2901145930127704E-6</v>
      </c>
      <c r="AE48" s="117">
        <v>9.9737307265202703E-6</v>
      </c>
      <c r="AF48" s="117">
        <v>-1.0214015615169801E-5</v>
      </c>
      <c r="AG48" s="117">
        <v>-8.1295369318566397E-5</v>
      </c>
      <c r="AH48" s="117">
        <v>-3.41227710249785E-6</v>
      </c>
      <c r="AI48" s="117">
        <v>3.0201298621154301E-5</v>
      </c>
      <c r="AJ48" s="117">
        <v>1.64481253543632E-6</v>
      </c>
      <c r="AK48" s="117">
        <v>-2.6213466480260999E-5</v>
      </c>
      <c r="AL48" s="117">
        <v>5.9385031327683301E-5</v>
      </c>
      <c r="AM48" s="117">
        <v>-1.6900001411687899E-5</v>
      </c>
      <c r="AN48" s="117">
        <v>5.0531624831554303E-6</v>
      </c>
      <c r="AO48" s="117">
        <v>4.17484900922132E-6</v>
      </c>
      <c r="AP48" s="118">
        <v>-1.2600321555946301E-4</v>
      </c>
      <c r="AQ48" s="117">
        <v>-9.3398518026196703E-6</v>
      </c>
      <c r="AR48" s="117">
        <v>0</v>
      </c>
      <c r="AS48" s="117">
        <v>1.00444804800917E-5</v>
      </c>
      <c r="AT48" s="117">
        <v>-9.39824284511532E-5</v>
      </c>
      <c r="AU48" s="117">
        <v>0</v>
      </c>
      <c r="AV48" s="118">
        <v>2.5767181243305701E-3</v>
      </c>
      <c r="AW48" s="118">
        <v>-1.5752646611711299E-4</v>
      </c>
      <c r="AX48" s="117">
        <v>-2.9114705823118799E-5</v>
      </c>
      <c r="AY48" s="117">
        <v>0</v>
      </c>
      <c r="AZ48" s="117">
        <v>1.2020430530678599E-6</v>
      </c>
      <c r="BA48" s="117">
        <v>-2.8732779741673598E-5</v>
      </c>
      <c r="BB48" s="117">
        <v>1.9245960537415999E-6</v>
      </c>
      <c r="BC48" s="117">
        <v>3.6156741823108798E-5</v>
      </c>
      <c r="BD48" s="117">
        <v>0</v>
      </c>
      <c r="BE48" s="117">
        <v>-2.3388804420990099E-5</v>
      </c>
      <c r="BF48" s="117">
        <v>-4.8292194571582497E-5</v>
      </c>
      <c r="BG48" s="117">
        <v>1.30158365762992E-5</v>
      </c>
      <c r="BH48" s="117">
        <v>4.6933037468509197E-5</v>
      </c>
      <c r="BI48" s="117">
        <v>1.2715340089986899E-5</v>
      </c>
      <c r="BJ48" s="117">
        <v>2.07948734312097E-6</v>
      </c>
      <c r="BK48" s="117">
        <v>-5.1839035901239804E-6</v>
      </c>
      <c r="BL48" s="117">
        <v>2.5579359272781E-5</v>
      </c>
      <c r="BM48" s="117">
        <v>-1.56536642796792E-5</v>
      </c>
      <c r="BN48" s="117">
        <v>0</v>
      </c>
      <c r="BO48" s="117">
        <v>-7.0846462855015402E-5</v>
      </c>
      <c r="BP48" s="117">
        <v>9.4976672717661406E-6</v>
      </c>
      <c r="BQ48" s="117">
        <v>-2.60249755849067E-6</v>
      </c>
      <c r="BR48" s="117">
        <v>-5.1800868317280998E-5</v>
      </c>
      <c r="BS48" s="117">
        <v>3.87718742047658E-5</v>
      </c>
      <c r="BT48" s="117">
        <v>4.8959909957714004E-6</v>
      </c>
      <c r="BU48" s="117">
        <v>-1.7657494607013001E-5</v>
      </c>
      <c r="BV48" s="117">
        <v>4.01520141669409E-5</v>
      </c>
      <c r="BW48" s="117">
        <v>6.5611745962106204E-6</v>
      </c>
      <c r="BX48" s="117">
        <v>-2.7824792456425499E-6</v>
      </c>
      <c r="BY48" s="117">
        <v>5.0038283479115098E-5</v>
      </c>
      <c r="BZ48" s="117">
        <v>0</v>
      </c>
      <c r="CA48" s="117">
        <v>3.2485271067107303E-5</v>
      </c>
      <c r="CB48" s="117">
        <v>-2.6621354263471699E-5</v>
      </c>
      <c r="CC48" s="117">
        <v>1.7712825336600101E-5</v>
      </c>
      <c r="CD48" s="117">
        <v>-1.59952983378223E-5</v>
      </c>
      <c r="CE48" s="117">
        <v>0</v>
      </c>
      <c r="CF48" s="117">
        <v>0</v>
      </c>
      <c r="CG48" s="117">
        <v>0</v>
      </c>
      <c r="CH48" s="117">
        <v>1.2991393018254801E-7</v>
      </c>
      <c r="CI48" s="117">
        <v>4.8710884084432895E-7</v>
      </c>
      <c r="CJ48" s="117">
        <v>4.4739953844993799E-7</v>
      </c>
      <c r="CK48" s="117">
        <v>-2.4945310028652599E-8</v>
      </c>
      <c r="CL48" s="117">
        <v>3.2561807093690697E-8</v>
      </c>
      <c r="CM48" s="117">
        <v>1.0333399163340199E-6</v>
      </c>
      <c r="CN48" s="117">
        <v>1.7489950665023401E-6</v>
      </c>
      <c r="CO48" s="117">
        <v>2.07491700711837E-7</v>
      </c>
      <c r="CP48" s="117">
        <v>-1.2911940626054799E-7</v>
      </c>
      <c r="CQ48" s="117">
        <v>1.5222756050152899E-6</v>
      </c>
      <c r="CR48" s="117">
        <v>-8.3975676569859295E-8</v>
      </c>
      <c r="CS48" s="117">
        <v>-5.4128749516656296E-7</v>
      </c>
      <c r="CT48" s="117">
        <v>6.3532363940621802E-7</v>
      </c>
      <c r="CU48" s="117">
        <v>-5.3415720222557099E-7</v>
      </c>
      <c r="CV48" s="117">
        <v>-4.4198702831481099E-7</v>
      </c>
      <c r="CW48" s="117">
        <v>-4.3040938793704799E-7</v>
      </c>
      <c r="CX48" s="117">
        <v>2.7664561425267099E-7</v>
      </c>
      <c r="CY48" s="117">
        <v>-1.69159521145102E-6</v>
      </c>
      <c r="CZ48" s="117">
        <v>1.032034030295E-6</v>
      </c>
      <c r="DA48" s="117">
        <v>-3.3426416843255798E-7</v>
      </c>
      <c r="DB48" s="117">
        <v>-8.0444216681429206E-6</v>
      </c>
      <c r="DC48" s="117">
        <v>-1.17890055701508E-5</v>
      </c>
      <c r="DD48" s="117">
        <v>-6.0680202680572404E-6</v>
      </c>
      <c r="DE48" s="117">
        <v>-7.7379908857575508E-6</v>
      </c>
      <c r="DF48" s="117">
        <v>5.79588021845311E-6</v>
      </c>
      <c r="DG48" s="117">
        <v>-7.27276487383303E-7</v>
      </c>
      <c r="DH48" s="117">
        <v>-3.1041519590114402E-6</v>
      </c>
      <c r="DI48" s="117">
        <v>-3.2123248492883999E-6</v>
      </c>
      <c r="DJ48" s="117">
        <v>-2.91374150780792E-6</v>
      </c>
      <c r="DK48" s="117">
        <v>2.0571795734014999E-5</v>
      </c>
      <c r="DL48" s="117">
        <v>-2.9184645498221999E-5</v>
      </c>
      <c r="DM48" s="117">
        <v>-4.5226669776337398E-6</v>
      </c>
      <c r="DN48" s="117">
        <v>-5.3444468449419702E-6</v>
      </c>
      <c r="DO48" s="117">
        <v>1.2711263890998001E-6</v>
      </c>
      <c r="DP48" s="117">
        <v>6.2645611325126397E-6</v>
      </c>
      <c r="DQ48" s="117">
        <v>-1.4711693241448199E-5</v>
      </c>
      <c r="DR48" s="117">
        <v>4.1455048391267497E-5</v>
      </c>
      <c r="DS48" s="117">
        <v>-7.6480386980327004E-6</v>
      </c>
      <c r="DT48" s="117">
        <v>3.7809668395655897E-5</v>
      </c>
      <c r="DU48" s="117">
        <v>5.2265623083345502E-6</v>
      </c>
      <c r="DV48" s="117">
        <v>6.9735301470119097E-6</v>
      </c>
      <c r="DW48" s="117">
        <v>8.6127789014271108E-6</v>
      </c>
      <c r="DX48" s="117">
        <v>9.9226517634587593E-6</v>
      </c>
      <c r="DY48" s="117">
        <v>-6.7467254044471897E-6</v>
      </c>
      <c r="DZ48" s="117">
        <v>-4.1933383656936698E-5</v>
      </c>
      <c r="EA48" s="117">
        <v>2.0818829224566301E-5</v>
      </c>
      <c r="EB48" s="117">
        <v>-4.0990994615074097E-5</v>
      </c>
      <c r="EC48" s="118">
        <v>-1.25060278894878E-4</v>
      </c>
      <c r="ED48" s="117">
        <v>8.1633731880479092E-6</v>
      </c>
      <c r="EE48" s="117">
        <v>1.46970233250694E-5</v>
      </c>
      <c r="EF48" s="117">
        <v>2.6234314516746499E-5</v>
      </c>
      <c r="EG48" s="117">
        <v>-7.2350107795671703E-6</v>
      </c>
      <c r="EH48" s="117">
        <v>-1.1491413402371901E-5</v>
      </c>
      <c r="EI48" s="117">
        <v>-1.8364557410154599E-5</v>
      </c>
      <c r="EJ48" s="117">
        <v>-6.5358501220871997E-5</v>
      </c>
      <c r="EK48" s="117">
        <v>6.8579485748580297E-5</v>
      </c>
      <c r="EL48" s="117">
        <v>-2.3583656535474099E-5</v>
      </c>
      <c r="EM48" s="117">
        <v>-4.7012823894175502E-5</v>
      </c>
      <c r="EN48" s="117">
        <v>6.14665448786993E-5</v>
      </c>
      <c r="EO48" s="117">
        <v>1.33369795443694E-5</v>
      </c>
      <c r="EP48" s="117">
        <v>2.1151458904288698E-6</v>
      </c>
      <c r="EQ48" s="117">
        <v>1.7966796254100599E-5</v>
      </c>
      <c r="ER48" s="117">
        <v>-4.27054157980058E-5</v>
      </c>
      <c r="ES48" s="120">
        <v>-4.6424515207574602E-5</v>
      </c>
    </row>
    <row r="49" spans="2:149" s="12" customFormat="1" ht="15.75" x14ac:dyDescent="0.25">
      <c r="B49" s="16" t="s">
        <v>133</v>
      </c>
      <c r="C49" s="1">
        <f>INDEX(Input_Cases!$B:$C,MATCH('D2T Male Homo'!$B49,Input_Cases!$B:$B,0),2)</f>
        <v>0</v>
      </c>
      <c r="E49" s="50"/>
      <c r="F49" s="7"/>
      <c r="G49" s="205"/>
      <c r="H49" s="7" t="s">
        <v>106</v>
      </c>
      <c r="I49" s="22">
        <f t="shared" si="4"/>
        <v>0</v>
      </c>
      <c r="J49" s="23">
        <v>0.66454532910394704</v>
      </c>
      <c r="P49" s="7" t="str">
        <f t="shared" si="2"/>
        <v>X</v>
      </c>
      <c r="Q49" s="7" t="str">
        <f t="shared" si="3"/>
        <v>X</v>
      </c>
      <c r="R49" s="12" t="str">
        <v>Ang</v>
      </c>
      <c r="S49" s="128" t="s">
        <v>106</v>
      </c>
      <c r="T49" s="117">
        <v>1.3436256293575101E-5</v>
      </c>
      <c r="U49" s="118">
        <v>-2.6192668307739001E-4</v>
      </c>
      <c r="V49" s="117">
        <v>-3.9346368191540196E-6</v>
      </c>
      <c r="W49" s="117">
        <v>-1.79603019774621E-5</v>
      </c>
      <c r="X49" s="117">
        <v>-7.4297110442194398E-7</v>
      </c>
      <c r="Y49" s="117">
        <v>-8.0186578075972894E-5</v>
      </c>
      <c r="Z49" s="118">
        <v>-1.14038000414078E-4</v>
      </c>
      <c r="AA49" s="117">
        <v>-6.2512850517560098E-6</v>
      </c>
      <c r="AB49" s="117">
        <v>8.2032234829996496E-6</v>
      </c>
      <c r="AC49" s="117">
        <v>-1.3091888550168301E-5</v>
      </c>
      <c r="AD49" s="117">
        <v>7.57948426920241E-6</v>
      </c>
      <c r="AE49" s="117">
        <v>2.5654040949930999E-5</v>
      </c>
      <c r="AF49" s="117">
        <v>2.4343873176273702E-6</v>
      </c>
      <c r="AG49" s="117">
        <v>2.04781423746488E-5</v>
      </c>
      <c r="AH49" s="117">
        <v>-1.50977196736337E-5</v>
      </c>
      <c r="AI49" s="118">
        <v>-1.47657531507725E-4</v>
      </c>
      <c r="AJ49" s="117">
        <v>-4.7471462738877501E-6</v>
      </c>
      <c r="AK49" s="117">
        <v>1.92727051194416E-5</v>
      </c>
      <c r="AL49" s="117">
        <v>-4.3581392036162697E-6</v>
      </c>
      <c r="AM49" s="117">
        <v>1.2588628673713701E-5</v>
      </c>
      <c r="AN49" s="118">
        <v>-1.6209513974698201E-4</v>
      </c>
      <c r="AO49" s="117">
        <v>1.01705460872569E-6</v>
      </c>
      <c r="AP49" s="117">
        <v>2.7213342677715599E-5</v>
      </c>
      <c r="AQ49" s="117">
        <v>-4.7097896751328901E-5</v>
      </c>
      <c r="AR49" s="117">
        <v>0</v>
      </c>
      <c r="AS49" s="118">
        <v>-5.1940432519096899E-4</v>
      </c>
      <c r="AT49" s="118">
        <v>-3.6244210937310002E-4</v>
      </c>
      <c r="AU49" s="118">
        <v>0</v>
      </c>
      <c r="AV49" s="118">
        <v>-1.57526466117239E-4</v>
      </c>
      <c r="AW49" s="118">
        <v>8.2726207758088005E-3</v>
      </c>
      <c r="AX49" s="117">
        <v>-2.2264399711930999E-5</v>
      </c>
      <c r="AY49" s="117">
        <v>0</v>
      </c>
      <c r="AZ49" s="117">
        <v>8.2348916614956098E-6</v>
      </c>
      <c r="BA49" s="118">
        <v>-4.1061036021734602E-4</v>
      </c>
      <c r="BB49" s="117">
        <v>-1.40210969733698E-5</v>
      </c>
      <c r="BC49" s="118">
        <v>-1.95350571000067E-4</v>
      </c>
      <c r="BD49" s="118">
        <v>0</v>
      </c>
      <c r="BE49" s="118">
        <v>2.6317551284771101E-4</v>
      </c>
      <c r="BF49" s="118">
        <v>-8.1813895098141595E-4</v>
      </c>
      <c r="BG49" s="117">
        <v>2.1181926082667399E-5</v>
      </c>
      <c r="BH49" s="118">
        <v>2.0770454184598799E-4</v>
      </c>
      <c r="BI49" s="117">
        <v>8.9247899680136598E-6</v>
      </c>
      <c r="BJ49" s="118">
        <v>-2.4429543088864801E-4</v>
      </c>
      <c r="BK49" s="117">
        <v>-2.55555867952865E-5</v>
      </c>
      <c r="BL49" s="117">
        <v>9.1831146173968301E-6</v>
      </c>
      <c r="BM49" s="117">
        <v>3.99610065287785E-5</v>
      </c>
      <c r="BN49" s="117">
        <v>0</v>
      </c>
      <c r="BO49" s="118">
        <v>-2.4081180843465002E-3</v>
      </c>
      <c r="BP49" s="118">
        <v>-1.3688998590241199E-4</v>
      </c>
      <c r="BQ49" s="117">
        <v>-5.1524006127560304E-6</v>
      </c>
      <c r="BR49" s="117">
        <v>-2.3543773435439702E-5</v>
      </c>
      <c r="BS49" s="117">
        <v>1.20800828067883E-5</v>
      </c>
      <c r="BT49" s="117">
        <v>4.00674398548958E-5</v>
      </c>
      <c r="BU49" s="118">
        <v>-1.39752207005513E-4</v>
      </c>
      <c r="BV49" s="118">
        <v>-7.7007753405530799E-4</v>
      </c>
      <c r="BW49" s="117">
        <v>3.9238000720756297E-6</v>
      </c>
      <c r="BX49" s="117">
        <v>2.6344897620942301E-5</v>
      </c>
      <c r="BY49" s="118">
        <v>-4.0939095806790402E-4</v>
      </c>
      <c r="BZ49" s="118">
        <v>0</v>
      </c>
      <c r="CA49" s="117">
        <v>4.2659154897746803E-5</v>
      </c>
      <c r="CB49" s="118">
        <v>3.7882384884053299E-4</v>
      </c>
      <c r="CC49" s="117">
        <v>-3.9941977984100098E-5</v>
      </c>
      <c r="CD49" s="117">
        <v>1.1318469149906301E-5</v>
      </c>
      <c r="CE49" s="117">
        <v>0</v>
      </c>
      <c r="CF49" s="117">
        <v>0</v>
      </c>
      <c r="CG49" s="117">
        <v>0</v>
      </c>
      <c r="CH49" s="117">
        <v>5.4883704859734804E-7</v>
      </c>
      <c r="CI49" s="117">
        <v>1.10065992084166E-5</v>
      </c>
      <c r="CJ49" s="117">
        <v>3.1732038629899498E-5</v>
      </c>
      <c r="CK49" s="117">
        <v>6.7995026952900402E-6</v>
      </c>
      <c r="CL49" s="117">
        <v>3.22207860938698E-6</v>
      </c>
      <c r="CM49" s="117">
        <v>4.9951088247094999E-6</v>
      </c>
      <c r="CN49" s="118">
        <v>-1.0949685755130699E-4</v>
      </c>
      <c r="CO49" s="117">
        <v>1.8213443256427199E-6</v>
      </c>
      <c r="CP49" s="117">
        <v>3.7032711595278301E-6</v>
      </c>
      <c r="CQ49" s="117">
        <v>-8.8670173788902796E-7</v>
      </c>
      <c r="CR49" s="117">
        <v>2.19223864985258E-6</v>
      </c>
      <c r="CS49" s="117">
        <v>1.04590827737302E-5</v>
      </c>
      <c r="CT49" s="117">
        <v>-6.0843224897520002E-6</v>
      </c>
      <c r="CU49" s="117">
        <v>2.0209268805245799E-6</v>
      </c>
      <c r="CV49" s="117">
        <v>2.4494434313501002E-6</v>
      </c>
      <c r="CW49" s="117">
        <v>3.440937472779E-6</v>
      </c>
      <c r="CX49" s="117">
        <v>5.7680523455297201E-6</v>
      </c>
      <c r="CY49" s="117">
        <v>6.00605882957127E-6</v>
      </c>
      <c r="CZ49" s="117">
        <v>-3.6628459843079299E-7</v>
      </c>
      <c r="DA49" s="117">
        <v>-4.5254852878834502E-7</v>
      </c>
      <c r="DB49" s="117">
        <v>1.6549012925401699E-5</v>
      </c>
      <c r="DC49" s="117">
        <v>5.7080591651682297E-6</v>
      </c>
      <c r="DD49" s="117">
        <v>7.8567083982068707E-6</v>
      </c>
      <c r="DE49" s="118">
        <v>1.57005325453227E-4</v>
      </c>
      <c r="DF49" s="117">
        <v>6.6750507968095805E-5</v>
      </c>
      <c r="DG49" s="117">
        <v>-4.7550431808227399E-7</v>
      </c>
      <c r="DH49" s="117">
        <v>2.5451115693551501E-5</v>
      </c>
      <c r="DI49" s="117">
        <v>-2.2423606379870698E-5</v>
      </c>
      <c r="DJ49" s="117">
        <v>-5.7500691173846701E-5</v>
      </c>
      <c r="DK49" s="117">
        <v>6.5745583303284702E-7</v>
      </c>
      <c r="DL49" s="117">
        <v>-7.7034776912680194E-5</v>
      </c>
      <c r="DM49" s="117">
        <v>-2.7096878522270301E-5</v>
      </c>
      <c r="DN49" s="117">
        <v>1.00258194438051E-5</v>
      </c>
      <c r="DO49" s="118">
        <v>-1.2457878010394601E-4</v>
      </c>
      <c r="DP49" s="117">
        <v>-1.8912642259767299E-5</v>
      </c>
      <c r="DQ49" s="117">
        <v>2.1438554613117398E-5</v>
      </c>
      <c r="DR49" s="117">
        <v>-1.7881888811882801E-5</v>
      </c>
      <c r="DS49" s="117">
        <v>-1.0437660814775001E-5</v>
      </c>
      <c r="DT49" s="117">
        <v>1.12216002181862E-5</v>
      </c>
      <c r="DU49" s="117">
        <v>5.8067495174596102E-5</v>
      </c>
      <c r="DV49" s="117">
        <v>-2.9278181401407601E-5</v>
      </c>
      <c r="DW49" s="117">
        <v>1.56126750431371E-5</v>
      </c>
      <c r="DX49" s="117">
        <v>4.1168748739449201E-5</v>
      </c>
      <c r="DY49" s="117">
        <v>1.8303126399092799E-5</v>
      </c>
      <c r="DZ49" s="117">
        <v>-2.21396181526444E-5</v>
      </c>
      <c r="EA49" s="118">
        <v>-1.2386442970188001E-4</v>
      </c>
      <c r="EB49" s="118">
        <v>-1.11046555489138E-4</v>
      </c>
      <c r="EC49" s="117">
        <v>-8.0319186761440597E-5</v>
      </c>
      <c r="ED49" s="118">
        <v>-1.09751813377448E-4</v>
      </c>
      <c r="EE49" s="117">
        <v>-9.1762182484845702E-6</v>
      </c>
      <c r="EF49" s="117">
        <v>-6.8765977097265302E-6</v>
      </c>
      <c r="EG49" s="117">
        <v>2.8133824870350101E-5</v>
      </c>
      <c r="EH49" s="117">
        <v>4.45262409630836E-5</v>
      </c>
      <c r="EI49" s="118">
        <v>2.38855535223372E-4</v>
      </c>
      <c r="EJ49" s="118">
        <v>1.17247254986512E-4</v>
      </c>
      <c r="EK49" s="117">
        <v>-1.8043457412294198E-5</v>
      </c>
      <c r="EL49" s="118">
        <v>-6.6259908730156901E-4</v>
      </c>
      <c r="EM49" s="117">
        <v>-5.12741271426288E-5</v>
      </c>
      <c r="EN49" s="117">
        <v>1.7778825974667099E-5</v>
      </c>
      <c r="EO49" s="117">
        <v>7.6928472632852698E-7</v>
      </c>
      <c r="EP49" s="117">
        <v>5.123790426726E-5</v>
      </c>
      <c r="EQ49" s="117">
        <v>-5.0180331301646799E-6</v>
      </c>
      <c r="ER49" s="118">
        <v>1.67346558979719E-4</v>
      </c>
      <c r="ES49" s="119">
        <v>1.4306522791085501E-4</v>
      </c>
    </row>
    <row r="50" spans="2:149" s="12" customFormat="1" ht="15.75" x14ac:dyDescent="0.25">
      <c r="B50" s="16" t="s">
        <v>79</v>
      </c>
      <c r="C50" s="1">
        <f>INDEX(Input_Cases!$B:$C,MATCH('D2T Male Homo'!$B50,Input_Cases!$B:$B,0),2)</f>
        <v>0</v>
      </c>
      <c r="E50" s="50"/>
      <c r="F50" s="7"/>
      <c r="G50" s="205"/>
      <c r="H50" s="7" t="s">
        <v>38</v>
      </c>
      <c r="I50" s="22">
        <f t="shared" si="4"/>
        <v>0</v>
      </c>
      <c r="J50" s="23">
        <v>1.0400526245951001</v>
      </c>
      <c r="P50" s="7" t="str">
        <f t="shared" si="2"/>
        <v>X</v>
      </c>
      <c r="Q50" s="7" t="str">
        <f t="shared" si="3"/>
        <v>X</v>
      </c>
      <c r="R50" s="12" t="str">
        <v>Ano</v>
      </c>
      <c r="S50" s="128" t="s">
        <v>38</v>
      </c>
      <c r="T50" s="117">
        <v>-9.8818873921470701E-8</v>
      </c>
      <c r="U50" s="117">
        <v>9.1303625854916895E-7</v>
      </c>
      <c r="V50" s="117">
        <v>4.00797822491985E-6</v>
      </c>
      <c r="W50" s="117">
        <v>-3.4657030529133401E-6</v>
      </c>
      <c r="X50" s="117">
        <v>-7.2345738972812198E-6</v>
      </c>
      <c r="Y50" s="117">
        <v>-4.4927740180205802E-5</v>
      </c>
      <c r="Z50" s="117">
        <v>7.3944933321265605E-5</v>
      </c>
      <c r="AA50" s="117">
        <v>-2.86221612492386E-6</v>
      </c>
      <c r="AB50" s="117">
        <v>-1.03598285551426E-5</v>
      </c>
      <c r="AC50" s="117">
        <v>2.8383373949025601E-6</v>
      </c>
      <c r="AD50" s="117">
        <v>-1.7249854557044001E-6</v>
      </c>
      <c r="AE50" s="117">
        <v>5.4419505471640296E-6</v>
      </c>
      <c r="AF50" s="117">
        <v>-2.1506122061459E-6</v>
      </c>
      <c r="AG50" s="117">
        <v>-2.07856906101361E-5</v>
      </c>
      <c r="AH50" s="117">
        <v>-1.3969530559060701E-6</v>
      </c>
      <c r="AI50" s="117">
        <v>-1.1088940611718399E-6</v>
      </c>
      <c r="AJ50" s="117">
        <v>-2.2317205217983201E-5</v>
      </c>
      <c r="AK50" s="117">
        <v>-1.8462951260010299E-6</v>
      </c>
      <c r="AL50" s="117">
        <v>1.1480875806616899E-5</v>
      </c>
      <c r="AM50" s="117">
        <v>-8.9398221942820503E-6</v>
      </c>
      <c r="AN50" s="117">
        <v>-6.2243108608370598E-6</v>
      </c>
      <c r="AO50" s="117">
        <v>-7.4933486507424896E-6</v>
      </c>
      <c r="AP50" s="117">
        <v>-3.9688599007945002E-5</v>
      </c>
      <c r="AQ50" s="117">
        <v>1.25738900499303E-6</v>
      </c>
      <c r="AR50" s="117">
        <v>0</v>
      </c>
      <c r="AS50" s="117">
        <v>5.1089975411005199E-5</v>
      </c>
      <c r="AT50" s="117">
        <v>-5.3768005467012698E-5</v>
      </c>
      <c r="AU50" s="117">
        <v>0</v>
      </c>
      <c r="AV50" s="117">
        <v>-2.9114705823119701E-5</v>
      </c>
      <c r="AW50" s="117">
        <v>-2.2264399711942499E-5</v>
      </c>
      <c r="AX50" s="118">
        <v>2.6646065594193198E-3</v>
      </c>
      <c r="AY50" s="118">
        <v>0</v>
      </c>
      <c r="AZ50" s="117">
        <v>-2.1954476596552801E-5</v>
      </c>
      <c r="BA50" s="117">
        <v>-6.4381096316367004E-6</v>
      </c>
      <c r="BB50" s="117">
        <v>2.1281704202287701E-5</v>
      </c>
      <c r="BC50" s="117">
        <v>-6.2645675898675999E-6</v>
      </c>
      <c r="BD50" s="117">
        <v>0</v>
      </c>
      <c r="BE50" s="117">
        <v>1.7328102723214701E-5</v>
      </c>
      <c r="BF50" s="117">
        <v>-3.9751011555381197E-5</v>
      </c>
      <c r="BG50" s="117">
        <v>1.2412038215538201E-5</v>
      </c>
      <c r="BH50" s="117">
        <v>-1.01821329743734E-5</v>
      </c>
      <c r="BI50" s="117">
        <v>-8.3411062649098001E-6</v>
      </c>
      <c r="BJ50" s="117">
        <v>4.8138119858495103E-5</v>
      </c>
      <c r="BK50" s="117">
        <v>-1.84732461126144E-5</v>
      </c>
      <c r="BL50" s="117">
        <v>-4.3581836333346098E-5</v>
      </c>
      <c r="BM50" s="118">
        <v>-1.02574638531107E-4</v>
      </c>
      <c r="BN50" s="118">
        <v>0</v>
      </c>
      <c r="BO50" s="117">
        <v>2.1333235659028099E-5</v>
      </c>
      <c r="BP50" s="117">
        <v>-1.7264458379425301E-5</v>
      </c>
      <c r="BQ50" s="117">
        <v>-1.5711620374239399E-5</v>
      </c>
      <c r="BR50" s="117">
        <v>-4.8983674380379903E-5</v>
      </c>
      <c r="BS50" s="117">
        <v>-1.6676259166230801E-5</v>
      </c>
      <c r="BT50" s="117">
        <v>-1.7771419121357002E-5</v>
      </c>
      <c r="BU50" s="117">
        <v>-1.4373929599921901E-5</v>
      </c>
      <c r="BV50" s="117">
        <v>4.5171337652752802E-5</v>
      </c>
      <c r="BW50" s="117">
        <v>3.3674040494368E-6</v>
      </c>
      <c r="BX50" s="117">
        <v>1.98376928072436E-6</v>
      </c>
      <c r="BY50" s="117">
        <v>1.59682779546822E-5</v>
      </c>
      <c r="BZ50" s="117">
        <v>0</v>
      </c>
      <c r="CA50" s="117">
        <v>1.0235796522736201E-5</v>
      </c>
      <c r="CB50" s="117">
        <v>-1.9999116231068399E-5</v>
      </c>
      <c r="CC50" s="117">
        <v>-7.3404274289436498E-6</v>
      </c>
      <c r="CD50" s="117">
        <v>-2.0395997293364099E-5</v>
      </c>
      <c r="CE50" s="117">
        <v>0</v>
      </c>
      <c r="CF50" s="117">
        <v>0</v>
      </c>
      <c r="CG50" s="117">
        <v>0</v>
      </c>
      <c r="CH50" s="117">
        <v>2.61103269226942E-8</v>
      </c>
      <c r="CI50" s="117">
        <v>3.6835749022649798E-7</v>
      </c>
      <c r="CJ50" s="117">
        <v>1.08075751693173E-7</v>
      </c>
      <c r="CK50" s="117">
        <v>-8.3978654031889295E-7</v>
      </c>
      <c r="CL50" s="117">
        <v>-7.39102777326359E-7</v>
      </c>
      <c r="CM50" s="117">
        <v>4.6431850874983502E-7</v>
      </c>
      <c r="CN50" s="117">
        <v>3.29903590042963E-7</v>
      </c>
      <c r="CO50" s="117">
        <v>-7.6318477044144496E-7</v>
      </c>
      <c r="CP50" s="117">
        <v>4.88030507327901E-9</v>
      </c>
      <c r="CQ50" s="117">
        <v>5.37400314669105E-7</v>
      </c>
      <c r="CR50" s="117">
        <v>9.9647655855864099E-8</v>
      </c>
      <c r="CS50" s="117">
        <v>-6.3527524316031502E-7</v>
      </c>
      <c r="CT50" s="117">
        <v>8.6669280024174101E-7</v>
      </c>
      <c r="CU50" s="117">
        <v>-2.2435766071976499E-7</v>
      </c>
      <c r="CV50" s="117">
        <v>6.8922222917066794E-8</v>
      </c>
      <c r="CW50" s="117">
        <v>-1.6566897815245399E-7</v>
      </c>
      <c r="CX50" s="117">
        <v>-1.01739452988497E-7</v>
      </c>
      <c r="CY50" s="117">
        <v>-1.9629624839746301E-7</v>
      </c>
      <c r="CZ50" s="117">
        <v>3.2815805553816702E-7</v>
      </c>
      <c r="DA50" s="117">
        <v>-1.5516309025916001E-7</v>
      </c>
      <c r="DB50" s="117">
        <v>1.06502616378659E-5</v>
      </c>
      <c r="DC50" s="117">
        <v>6.6688464084233803E-6</v>
      </c>
      <c r="DD50" s="117">
        <v>-2.3326550237072701E-6</v>
      </c>
      <c r="DE50" s="117">
        <v>-6.0670007724798996E-6</v>
      </c>
      <c r="DF50" s="117">
        <v>2.40910465504431E-5</v>
      </c>
      <c r="DG50" s="118">
        <v>-1.10758175593801E-4</v>
      </c>
      <c r="DH50" s="117">
        <v>-1.8256053629306399E-5</v>
      </c>
      <c r="DI50" s="117">
        <v>-1.80809804835465E-6</v>
      </c>
      <c r="DJ50" s="117">
        <v>2.3900104610512501E-5</v>
      </c>
      <c r="DK50" s="117">
        <v>2.1664227262860401E-5</v>
      </c>
      <c r="DL50" s="117">
        <v>2.7672629329241699E-5</v>
      </c>
      <c r="DM50" s="117">
        <v>2.8769801878907701E-5</v>
      </c>
      <c r="DN50" s="117">
        <v>-1.2617913400934599E-5</v>
      </c>
      <c r="DO50" s="117">
        <v>-1.72195199044999E-5</v>
      </c>
      <c r="DP50" s="117">
        <v>1.8426156908932599E-7</v>
      </c>
      <c r="DQ50" s="117">
        <v>1.52628472979522E-6</v>
      </c>
      <c r="DR50" s="117">
        <v>8.2256085901812495E-6</v>
      </c>
      <c r="DS50" s="117">
        <v>-3.5463553081881901E-6</v>
      </c>
      <c r="DT50" s="117">
        <v>-7.4277239918206601E-6</v>
      </c>
      <c r="DU50" s="117">
        <v>-2.7462970734389199E-6</v>
      </c>
      <c r="DV50" s="117">
        <v>1.2919769088598701E-5</v>
      </c>
      <c r="DW50" s="117">
        <v>-1.34022186425857E-5</v>
      </c>
      <c r="DX50" s="117">
        <v>-1.28481712506207E-5</v>
      </c>
      <c r="DY50" s="117">
        <v>2.8936477636350199E-5</v>
      </c>
      <c r="DZ50" s="117">
        <v>2.15306076726489E-5</v>
      </c>
      <c r="EA50" s="117">
        <v>-7.4375543786118105E-7</v>
      </c>
      <c r="EB50" s="117">
        <v>1.5300157175012801E-5</v>
      </c>
      <c r="EC50" s="117">
        <v>6.9229686825845003E-6</v>
      </c>
      <c r="ED50" s="117">
        <v>-2.5199568795260001E-5</v>
      </c>
      <c r="EE50" s="117">
        <v>6.4996951564166898E-6</v>
      </c>
      <c r="EF50" s="117">
        <v>6.4644808451483601E-5</v>
      </c>
      <c r="EG50" s="117">
        <v>3.46842773770108E-5</v>
      </c>
      <c r="EH50" s="117">
        <v>1.2980878204202399E-5</v>
      </c>
      <c r="EI50" s="117">
        <v>-4.2228778687727096E-6</v>
      </c>
      <c r="EJ50" s="117">
        <v>-1.1527401921017499E-5</v>
      </c>
      <c r="EK50" s="117">
        <v>5.34562172473609E-5</v>
      </c>
      <c r="EL50" s="117">
        <v>2.45380256048361E-5</v>
      </c>
      <c r="EM50" s="117">
        <v>1.5035609136914001E-5</v>
      </c>
      <c r="EN50" s="117">
        <v>2.90367341361196E-5</v>
      </c>
      <c r="EO50" s="117">
        <v>-5.1036534533054603E-5</v>
      </c>
      <c r="EP50" s="118">
        <v>-1.73569054913513E-3</v>
      </c>
      <c r="EQ50" s="117">
        <v>5.7852214994148299E-5</v>
      </c>
      <c r="ER50" s="117">
        <v>-5.7352982600112898E-5</v>
      </c>
      <c r="ES50" s="119">
        <v>-1.4166444201858201E-3</v>
      </c>
    </row>
    <row r="51" spans="2:149" s="12" customFormat="1" ht="15.75" x14ac:dyDescent="0.25">
      <c r="B51" s="16" t="s">
        <v>267</v>
      </c>
      <c r="C51" s="1">
        <f>INDEX(Input_Cases!$B:$C,MATCH('D2T Male Homo'!$B51,Input_Cases!$B:$B,0),2)</f>
        <v>0</v>
      </c>
      <c r="E51" s="50"/>
      <c r="F51" s="7"/>
      <c r="G51" s="205"/>
      <c r="H51" s="7" t="s">
        <v>266</v>
      </c>
      <c r="I51" s="22">
        <f t="shared" si="4"/>
        <v>0</v>
      </c>
      <c r="J51" s="23">
        <v>0</v>
      </c>
      <c r="P51" s="7" t="str">
        <f t="shared" si="2"/>
        <v/>
      </c>
      <c r="Q51" s="7" t="str">
        <f t="shared" si="3"/>
        <v>X</v>
      </c>
      <c r="R51" s="12">
        <v>0</v>
      </c>
      <c r="S51" s="128"/>
      <c r="T51" s="117">
        <v>0</v>
      </c>
      <c r="U51" s="117">
        <v>0</v>
      </c>
      <c r="V51" s="117">
        <v>0</v>
      </c>
      <c r="W51" s="117">
        <v>0</v>
      </c>
      <c r="X51" s="117">
        <v>0</v>
      </c>
      <c r="Y51" s="117">
        <v>0</v>
      </c>
      <c r="Z51" s="117">
        <v>0</v>
      </c>
      <c r="AA51" s="117">
        <v>0</v>
      </c>
      <c r="AB51" s="117">
        <v>0</v>
      </c>
      <c r="AC51" s="117">
        <v>0</v>
      </c>
      <c r="AD51" s="117">
        <v>0</v>
      </c>
      <c r="AE51" s="117">
        <v>0</v>
      </c>
      <c r="AF51" s="117">
        <v>0</v>
      </c>
      <c r="AG51" s="117">
        <v>0</v>
      </c>
      <c r="AH51" s="117">
        <v>0</v>
      </c>
      <c r="AI51" s="117">
        <v>0</v>
      </c>
      <c r="AJ51" s="117">
        <v>0</v>
      </c>
      <c r="AK51" s="117">
        <v>0</v>
      </c>
      <c r="AL51" s="117">
        <v>0</v>
      </c>
      <c r="AM51" s="117">
        <v>0</v>
      </c>
      <c r="AN51" s="117">
        <v>0</v>
      </c>
      <c r="AO51" s="117">
        <v>0</v>
      </c>
      <c r="AP51" s="117">
        <v>0</v>
      </c>
      <c r="AQ51" s="117">
        <v>0</v>
      </c>
      <c r="AR51" s="117">
        <v>0</v>
      </c>
      <c r="AS51" s="117">
        <v>0</v>
      </c>
      <c r="AT51" s="117">
        <v>0</v>
      </c>
      <c r="AU51" s="117">
        <v>0</v>
      </c>
      <c r="AV51" s="117">
        <v>0</v>
      </c>
      <c r="AW51" s="117">
        <v>0</v>
      </c>
      <c r="AX51" s="118">
        <v>0</v>
      </c>
      <c r="AY51" s="118">
        <v>0</v>
      </c>
      <c r="AZ51" s="117">
        <v>0</v>
      </c>
      <c r="BA51" s="117">
        <v>0</v>
      </c>
      <c r="BB51" s="117">
        <v>0</v>
      </c>
      <c r="BC51" s="117">
        <v>0</v>
      </c>
      <c r="BD51" s="117">
        <v>0</v>
      </c>
      <c r="BE51" s="117">
        <v>0</v>
      </c>
      <c r="BF51" s="117">
        <v>0</v>
      </c>
      <c r="BG51" s="117">
        <v>0</v>
      </c>
      <c r="BH51" s="117">
        <v>0</v>
      </c>
      <c r="BI51" s="117">
        <v>0</v>
      </c>
      <c r="BJ51" s="117">
        <v>0</v>
      </c>
      <c r="BK51" s="117">
        <v>0</v>
      </c>
      <c r="BL51" s="117">
        <v>0</v>
      </c>
      <c r="BM51" s="118">
        <v>0</v>
      </c>
      <c r="BN51" s="118">
        <v>0</v>
      </c>
      <c r="BO51" s="117">
        <v>0</v>
      </c>
      <c r="BP51" s="117">
        <v>0</v>
      </c>
      <c r="BQ51" s="117">
        <v>0</v>
      </c>
      <c r="BR51" s="117">
        <v>0</v>
      </c>
      <c r="BS51" s="117">
        <v>0</v>
      </c>
      <c r="BT51" s="117">
        <v>0</v>
      </c>
      <c r="BU51" s="117">
        <v>0</v>
      </c>
      <c r="BV51" s="117">
        <v>0</v>
      </c>
      <c r="BW51" s="117">
        <v>0</v>
      </c>
      <c r="BX51" s="117">
        <v>0</v>
      </c>
      <c r="BY51" s="117">
        <v>0</v>
      </c>
      <c r="BZ51" s="117">
        <v>0</v>
      </c>
      <c r="CA51" s="117">
        <v>0</v>
      </c>
      <c r="CB51" s="117">
        <v>0</v>
      </c>
      <c r="CC51" s="117">
        <v>0</v>
      </c>
      <c r="CD51" s="117">
        <v>0</v>
      </c>
      <c r="CE51" s="117">
        <v>0</v>
      </c>
      <c r="CF51" s="117">
        <v>0</v>
      </c>
      <c r="CG51" s="117">
        <v>0</v>
      </c>
      <c r="CH51" s="117">
        <v>0</v>
      </c>
      <c r="CI51" s="117">
        <v>0</v>
      </c>
      <c r="CJ51" s="117">
        <v>0</v>
      </c>
      <c r="CK51" s="117">
        <v>0</v>
      </c>
      <c r="CL51" s="117">
        <v>0</v>
      </c>
      <c r="CM51" s="117">
        <v>0</v>
      </c>
      <c r="CN51" s="117">
        <v>0</v>
      </c>
      <c r="CO51" s="117">
        <v>0</v>
      </c>
      <c r="CP51" s="117">
        <v>0</v>
      </c>
      <c r="CQ51" s="117">
        <v>0</v>
      </c>
      <c r="CR51" s="117">
        <v>0</v>
      </c>
      <c r="CS51" s="117">
        <v>0</v>
      </c>
      <c r="CT51" s="117">
        <v>0</v>
      </c>
      <c r="CU51" s="117">
        <v>0</v>
      </c>
      <c r="CV51" s="117">
        <v>0</v>
      </c>
      <c r="CW51" s="117">
        <v>0</v>
      </c>
      <c r="CX51" s="117">
        <v>0</v>
      </c>
      <c r="CY51" s="117">
        <v>0</v>
      </c>
      <c r="CZ51" s="117">
        <v>0</v>
      </c>
      <c r="DA51" s="117">
        <v>0</v>
      </c>
      <c r="DB51" s="117">
        <v>0</v>
      </c>
      <c r="DC51" s="117">
        <v>0</v>
      </c>
      <c r="DD51" s="117">
        <v>0</v>
      </c>
      <c r="DE51" s="117">
        <v>0</v>
      </c>
      <c r="DF51" s="117">
        <v>0</v>
      </c>
      <c r="DG51" s="118">
        <v>0</v>
      </c>
      <c r="DH51" s="117">
        <v>0</v>
      </c>
      <c r="DI51" s="117">
        <v>0</v>
      </c>
      <c r="DJ51" s="117">
        <v>0</v>
      </c>
      <c r="DK51" s="117">
        <v>0</v>
      </c>
      <c r="DL51" s="117">
        <v>0</v>
      </c>
      <c r="DM51" s="117">
        <v>0</v>
      </c>
      <c r="DN51" s="117">
        <v>0</v>
      </c>
      <c r="DO51" s="117">
        <v>0</v>
      </c>
      <c r="DP51" s="117">
        <v>0</v>
      </c>
      <c r="DQ51" s="117">
        <v>0</v>
      </c>
      <c r="DR51" s="117">
        <v>0</v>
      </c>
      <c r="DS51" s="117">
        <v>0</v>
      </c>
      <c r="DT51" s="117">
        <v>0</v>
      </c>
      <c r="DU51" s="117">
        <v>0</v>
      </c>
      <c r="DV51" s="117">
        <v>0</v>
      </c>
      <c r="DW51" s="117">
        <v>0</v>
      </c>
      <c r="DX51" s="117">
        <v>0</v>
      </c>
      <c r="DY51" s="117">
        <v>0</v>
      </c>
      <c r="DZ51" s="117">
        <v>0</v>
      </c>
      <c r="EA51" s="117">
        <v>0</v>
      </c>
      <c r="EB51" s="117">
        <v>0</v>
      </c>
      <c r="EC51" s="117">
        <v>0</v>
      </c>
      <c r="ED51" s="117">
        <v>0</v>
      </c>
      <c r="EE51" s="117">
        <v>0</v>
      </c>
      <c r="EF51" s="117">
        <v>0</v>
      </c>
      <c r="EG51" s="117">
        <v>0</v>
      </c>
      <c r="EH51" s="117">
        <v>0</v>
      </c>
      <c r="EI51" s="117">
        <v>0</v>
      </c>
      <c r="EJ51" s="117">
        <v>0</v>
      </c>
      <c r="EK51" s="117">
        <v>0</v>
      </c>
      <c r="EL51" s="117">
        <v>0</v>
      </c>
      <c r="EM51" s="117">
        <v>0</v>
      </c>
      <c r="EN51" s="117">
        <v>0</v>
      </c>
      <c r="EO51" s="117">
        <v>0</v>
      </c>
      <c r="EP51" s="118">
        <v>0</v>
      </c>
      <c r="EQ51" s="117">
        <v>0</v>
      </c>
      <c r="ER51" s="117">
        <v>0</v>
      </c>
      <c r="ES51" s="119">
        <v>0</v>
      </c>
    </row>
    <row r="52" spans="2:149" s="12" customFormat="1" ht="15.75" x14ac:dyDescent="0.25">
      <c r="B52" s="16" t="s">
        <v>80</v>
      </c>
      <c r="C52" s="1">
        <f>INDEX(Input_Cases!$B:$C,MATCH('D2T Male Homo'!$B52,Input_Cases!$B:$B,0),2)</f>
        <v>0</v>
      </c>
      <c r="E52" s="50"/>
      <c r="F52" s="7"/>
      <c r="G52" s="205"/>
      <c r="H52" s="7" t="s">
        <v>40</v>
      </c>
      <c r="I52" s="22">
        <f t="shared" si="4"/>
        <v>0</v>
      </c>
      <c r="J52" s="23">
        <v>0.18104618581034401</v>
      </c>
      <c r="P52" s="7" t="str">
        <f t="shared" ref="P52:P83" si="5">IF(H52=S52,"X","")</f>
        <v>X</v>
      </c>
      <c r="Q52" s="7" t="str">
        <f t="shared" si="3"/>
        <v>X</v>
      </c>
      <c r="R52" s="12" t="str">
        <v>Ast</v>
      </c>
      <c r="S52" s="128" t="s">
        <v>40</v>
      </c>
      <c r="T52" s="117">
        <v>1.36766993958963E-6</v>
      </c>
      <c r="U52" s="117">
        <v>7.2277786850439298E-6</v>
      </c>
      <c r="V52" s="117">
        <v>-5.9088329027479801E-7</v>
      </c>
      <c r="W52" s="117">
        <v>-8.8615129812087798E-7</v>
      </c>
      <c r="X52" s="117">
        <v>3.1226442098808001E-6</v>
      </c>
      <c r="Y52" s="117">
        <v>-3.1592065564490403E-7</v>
      </c>
      <c r="Z52" s="118">
        <v>1.46513031493669E-4</v>
      </c>
      <c r="AA52" s="117">
        <v>-5.8876574885503998E-6</v>
      </c>
      <c r="AB52" s="117">
        <v>2.23883637888683E-6</v>
      </c>
      <c r="AC52" s="117">
        <v>3.8137925016292201E-6</v>
      </c>
      <c r="AD52" s="117">
        <v>6.1285565921116899E-6</v>
      </c>
      <c r="AE52" s="117">
        <v>-1.4990740396504501E-6</v>
      </c>
      <c r="AF52" s="117">
        <v>4.89732952859492E-7</v>
      </c>
      <c r="AG52" s="117">
        <v>3.6527344477736203E-5</v>
      </c>
      <c r="AH52" s="117">
        <v>2.4661069993161001E-6</v>
      </c>
      <c r="AI52" s="117">
        <v>-2.3137495947975202E-5</v>
      </c>
      <c r="AJ52" s="117">
        <v>6.9916925532829004E-7</v>
      </c>
      <c r="AK52" s="117">
        <v>6.2147774388068301E-6</v>
      </c>
      <c r="AL52" s="117">
        <v>8.3737845612118899E-6</v>
      </c>
      <c r="AM52" s="117">
        <v>-7.2394547202539498E-6</v>
      </c>
      <c r="AN52" s="117">
        <v>3.6994105648516898E-6</v>
      </c>
      <c r="AO52" s="117">
        <v>3.1110675077964601E-6</v>
      </c>
      <c r="AP52" s="117">
        <v>5.4765983935623297E-6</v>
      </c>
      <c r="AQ52" s="117">
        <v>-1.73835425094964E-6</v>
      </c>
      <c r="AR52" s="117">
        <v>0</v>
      </c>
      <c r="AS52" s="117">
        <v>-1.9252503582848301E-5</v>
      </c>
      <c r="AT52" s="117">
        <v>-5.3689562571025999E-5</v>
      </c>
      <c r="AU52" s="117">
        <v>0</v>
      </c>
      <c r="AV52" s="117">
        <v>1.20204305306799E-6</v>
      </c>
      <c r="AW52" s="117">
        <v>8.2348916615078393E-6</v>
      </c>
      <c r="AX52" s="117">
        <v>-2.1954476596553899E-5</v>
      </c>
      <c r="AY52" s="117">
        <v>0</v>
      </c>
      <c r="AZ52" s="118">
        <v>6.3862653285170904E-4</v>
      </c>
      <c r="BA52" s="117">
        <v>-1.02746356002645E-5</v>
      </c>
      <c r="BB52" s="117">
        <v>-1.69398219678714E-5</v>
      </c>
      <c r="BC52" s="117">
        <v>-3.7809828432471497E-5</v>
      </c>
      <c r="BD52" s="117">
        <v>0</v>
      </c>
      <c r="BE52" s="117">
        <v>-5.1888821762109198E-6</v>
      </c>
      <c r="BF52" s="118">
        <v>1.48023275502531E-4</v>
      </c>
      <c r="BG52" s="117">
        <v>-4.8656254227399804E-6</v>
      </c>
      <c r="BH52" s="117">
        <v>-2.71098150347091E-5</v>
      </c>
      <c r="BI52" s="117">
        <v>-3.1646082505144698E-6</v>
      </c>
      <c r="BJ52" s="117">
        <v>-1.3182316818148499E-6</v>
      </c>
      <c r="BK52" s="117">
        <v>-2.2533036794157102E-6</v>
      </c>
      <c r="BL52" s="117">
        <v>-7.9128688808214092E-6</v>
      </c>
      <c r="BM52" s="117">
        <v>2.5184543135767499E-5</v>
      </c>
      <c r="BN52" s="117">
        <v>0</v>
      </c>
      <c r="BO52" s="117">
        <v>2.2006428292019199E-5</v>
      </c>
      <c r="BP52" s="117">
        <v>-6.0693669540591704E-6</v>
      </c>
      <c r="BQ52" s="117">
        <v>-7.9645663409988494E-6</v>
      </c>
      <c r="BR52" s="117">
        <v>1.4105264501343299E-5</v>
      </c>
      <c r="BS52" s="117">
        <v>9.8979704137365905E-7</v>
      </c>
      <c r="BT52" s="117">
        <v>-3.2382109119818399E-7</v>
      </c>
      <c r="BU52" s="117">
        <v>-8.7464085702944407E-6</v>
      </c>
      <c r="BV52" s="117">
        <v>2.8023342629114001E-5</v>
      </c>
      <c r="BW52" s="117">
        <v>-2.9470425411213899E-6</v>
      </c>
      <c r="BX52" s="117">
        <v>-1.7143601783593099E-6</v>
      </c>
      <c r="BY52" s="117">
        <v>3.8890099406021197E-5</v>
      </c>
      <c r="BZ52" s="117">
        <v>0</v>
      </c>
      <c r="CA52" s="117">
        <v>-1.7570924766459599E-5</v>
      </c>
      <c r="CB52" s="117">
        <v>3.8460050938813498E-5</v>
      </c>
      <c r="CC52" s="117">
        <v>-1.16699819539892E-5</v>
      </c>
      <c r="CD52" s="117">
        <v>-6.9246764204498096E-6</v>
      </c>
      <c r="CE52" s="117">
        <v>0</v>
      </c>
      <c r="CF52" s="117">
        <v>0</v>
      </c>
      <c r="CG52" s="117">
        <v>0</v>
      </c>
      <c r="CH52" s="117">
        <v>2.7990852313152499E-8</v>
      </c>
      <c r="CI52" s="117">
        <v>-1.39403308694245E-6</v>
      </c>
      <c r="CJ52" s="117">
        <v>-1.1140018067016999E-6</v>
      </c>
      <c r="CK52" s="117">
        <v>1.2506728822703599E-7</v>
      </c>
      <c r="CL52" s="117">
        <v>-2.1877437698431401E-8</v>
      </c>
      <c r="CM52" s="117">
        <v>8.6544635724199396E-7</v>
      </c>
      <c r="CN52" s="117">
        <v>-2.9683813889692602E-7</v>
      </c>
      <c r="CO52" s="117">
        <v>-1.34651899412365E-7</v>
      </c>
      <c r="CP52" s="117">
        <v>-1.00899899126381E-7</v>
      </c>
      <c r="CQ52" s="117">
        <v>-1.27169512407631E-7</v>
      </c>
      <c r="CR52" s="117">
        <v>-5.5373236613378503E-8</v>
      </c>
      <c r="CS52" s="117">
        <v>-4.00194562862039E-7</v>
      </c>
      <c r="CT52" s="117">
        <v>-5.1299978417497304E-7</v>
      </c>
      <c r="CU52" s="117">
        <v>4.45302814982278E-7</v>
      </c>
      <c r="CV52" s="117">
        <v>4.2309609351461898E-7</v>
      </c>
      <c r="CW52" s="117">
        <v>-7.1803048857581702E-7</v>
      </c>
      <c r="CX52" s="117">
        <v>1.82480956494331E-7</v>
      </c>
      <c r="CY52" s="117">
        <v>-2.7959696806932298E-7</v>
      </c>
      <c r="CZ52" s="117">
        <v>-5.4056512556736805E-7</v>
      </c>
      <c r="DA52" s="117">
        <v>-1.51680141375653E-7</v>
      </c>
      <c r="DB52" s="117">
        <v>7.7838128692361603E-6</v>
      </c>
      <c r="DC52" s="118">
        <v>-2.45708042457079E-4</v>
      </c>
      <c r="DD52" s="117">
        <v>1.7340046316679099E-7</v>
      </c>
      <c r="DE52" s="117">
        <v>1.9983396042945702E-6</v>
      </c>
      <c r="DF52" s="117">
        <v>-1.2231892727979401E-5</v>
      </c>
      <c r="DG52" s="117">
        <v>4.0735275901026398E-7</v>
      </c>
      <c r="DH52" s="117">
        <v>1.1095978015689699E-6</v>
      </c>
      <c r="DI52" s="117">
        <v>1.1912702648458599E-5</v>
      </c>
      <c r="DJ52" s="117">
        <v>2.3773213035377798E-5</v>
      </c>
      <c r="DK52" s="117">
        <v>-2.7551092732275001E-6</v>
      </c>
      <c r="DL52" s="117">
        <v>-1.40986286472943E-5</v>
      </c>
      <c r="DM52" s="117">
        <v>4.1530243188037303E-6</v>
      </c>
      <c r="DN52" s="117">
        <v>5.6537855454937698E-6</v>
      </c>
      <c r="DO52" s="117">
        <v>-3.65039972770481E-6</v>
      </c>
      <c r="DP52" s="117">
        <v>8.7491991882322997E-6</v>
      </c>
      <c r="DQ52" s="117">
        <v>8.0769778429131394E-6</v>
      </c>
      <c r="DR52" s="117">
        <v>2.2078367606170599E-6</v>
      </c>
      <c r="DS52" s="117">
        <v>-3.4048023141538899E-6</v>
      </c>
      <c r="DT52" s="117">
        <v>9.8345468496947801E-6</v>
      </c>
      <c r="DU52" s="117">
        <v>9.5585952741998103E-7</v>
      </c>
      <c r="DV52" s="118">
        <v>-5.1452952746115104E-4</v>
      </c>
      <c r="DW52" s="117">
        <v>4.95198622521628E-7</v>
      </c>
      <c r="DX52" s="117">
        <v>-5.4834685758715699E-6</v>
      </c>
      <c r="DY52" s="117">
        <v>-1.45859727088398E-6</v>
      </c>
      <c r="DZ52" s="117">
        <v>-2.1721298718059201E-6</v>
      </c>
      <c r="EA52" s="117">
        <v>2.7253638090321502E-5</v>
      </c>
      <c r="EB52" s="117">
        <v>-9.7351608400520305E-6</v>
      </c>
      <c r="EC52" s="117">
        <v>-2.8292701707333101E-5</v>
      </c>
      <c r="ED52" s="117">
        <v>1.0437079271522499E-5</v>
      </c>
      <c r="EE52" s="117">
        <v>1.6457097735184598E-5</v>
      </c>
      <c r="EF52" s="117">
        <v>3.4834601048708999E-5</v>
      </c>
      <c r="EG52" s="117">
        <v>2.5351140388964802E-5</v>
      </c>
      <c r="EH52" s="117">
        <v>4.7330426970596299E-6</v>
      </c>
      <c r="EI52" s="117">
        <v>2.1903980628267699E-5</v>
      </c>
      <c r="EJ52" s="117">
        <v>-3.6771953595515002E-5</v>
      </c>
      <c r="EK52" s="117">
        <v>-1.5463323461141299E-5</v>
      </c>
      <c r="EL52" s="117">
        <v>-7.4737557184154697E-6</v>
      </c>
      <c r="EM52" s="117">
        <v>1.9311666188411902E-6</v>
      </c>
      <c r="EN52" s="117">
        <v>-3.2594024096428902E-6</v>
      </c>
      <c r="EO52" s="117">
        <v>2.2730371255907999E-5</v>
      </c>
      <c r="EP52" s="117">
        <v>-1.7249297068041001E-5</v>
      </c>
      <c r="EQ52" s="117">
        <v>-4.0451955334034201E-5</v>
      </c>
      <c r="ER52" s="117">
        <v>-8.6807787645164508E-6</v>
      </c>
      <c r="ES52" s="120">
        <v>-6.9012517589072401E-6</v>
      </c>
    </row>
    <row r="53" spans="2:149" s="12" customFormat="1" ht="15.75" x14ac:dyDescent="0.25">
      <c r="B53" s="16" t="s">
        <v>81</v>
      </c>
      <c r="C53" s="1">
        <f>INDEX(Input_Cases!$B:$C,MATCH('D2T Male Homo'!$B53,Input_Cases!$B:$B,0),2)</f>
        <v>0</v>
      </c>
      <c r="E53" s="50"/>
      <c r="F53" s="7"/>
      <c r="G53" s="205"/>
      <c r="H53" s="7" t="s">
        <v>42</v>
      </c>
      <c r="I53" s="22">
        <f t="shared" si="4"/>
        <v>0</v>
      </c>
      <c r="J53" s="23">
        <v>1.15056213890148</v>
      </c>
      <c r="P53" s="7" t="str">
        <f t="shared" si="5"/>
        <v>X</v>
      </c>
      <c r="Q53" s="7" t="str">
        <f t="shared" si="3"/>
        <v>X</v>
      </c>
      <c r="R53" s="12" t="str">
        <v>Bli</v>
      </c>
      <c r="S53" s="128" t="s">
        <v>42</v>
      </c>
      <c r="T53" s="117">
        <v>4.9061256909234304E-6</v>
      </c>
      <c r="U53" s="118">
        <v>-6.1548315998821604E-4</v>
      </c>
      <c r="V53" s="117">
        <v>-1.9744731541872701E-5</v>
      </c>
      <c r="W53" s="117">
        <v>2.8817142805669601E-5</v>
      </c>
      <c r="X53" s="117">
        <v>1.47033559014037E-5</v>
      </c>
      <c r="Y53" s="117">
        <v>8.2370745913570899E-5</v>
      </c>
      <c r="Z53" s="118">
        <v>8.0215007219887802E-4</v>
      </c>
      <c r="AA53" s="117">
        <v>-3.6570974159917999E-5</v>
      </c>
      <c r="AB53" s="117">
        <v>3.0730579690075902E-5</v>
      </c>
      <c r="AC53" s="117">
        <v>2.2360778927287101E-5</v>
      </c>
      <c r="AD53" s="117">
        <v>5.5829781354552905E-7</v>
      </c>
      <c r="AE53" s="117">
        <v>6.4674333035924304E-6</v>
      </c>
      <c r="AF53" s="117">
        <v>-3.2063511448410303E-5</v>
      </c>
      <c r="AG53" s="117">
        <v>1.7798771544915201E-5</v>
      </c>
      <c r="AH53" s="117">
        <v>2.3508686395405299E-5</v>
      </c>
      <c r="AI53" s="118">
        <v>3.0159569153578002E-4</v>
      </c>
      <c r="AJ53" s="117">
        <v>4.2088788216337503E-5</v>
      </c>
      <c r="AK53" s="117">
        <v>8.8840905359580501E-5</v>
      </c>
      <c r="AL53" s="118">
        <v>-1.6277018546407201E-4</v>
      </c>
      <c r="AM53" s="117">
        <v>-6.5152789119058796E-5</v>
      </c>
      <c r="AN53" s="117">
        <v>3.5292147528605001E-5</v>
      </c>
      <c r="AO53" s="117">
        <v>2.32349237049894E-6</v>
      </c>
      <c r="AP53" s="117">
        <v>2.2860796389662999E-6</v>
      </c>
      <c r="AQ53" s="117">
        <v>-5.9960296665114202E-5</v>
      </c>
      <c r="AR53" s="117">
        <v>0</v>
      </c>
      <c r="AS53" s="118">
        <v>2.0667079956961901E-4</v>
      </c>
      <c r="AT53" s="118">
        <v>-9.2963867893106403E-4</v>
      </c>
      <c r="AU53" s="118">
        <v>0</v>
      </c>
      <c r="AV53" s="117">
        <v>-2.87327797410142E-5</v>
      </c>
      <c r="AW53" s="118">
        <v>-4.10610360217571E-4</v>
      </c>
      <c r="AX53" s="117">
        <v>-6.4381096316679398E-6</v>
      </c>
      <c r="AY53" s="117">
        <v>0</v>
      </c>
      <c r="AZ53" s="117">
        <v>-1.02746356002543E-5</v>
      </c>
      <c r="BA53" s="118">
        <v>3.5571504816002297E-2</v>
      </c>
      <c r="BB53" s="117">
        <v>-5.2711129431354202E-5</v>
      </c>
      <c r="BC53" s="118">
        <v>-3.15351982098499E-4</v>
      </c>
      <c r="BD53" s="118">
        <v>0</v>
      </c>
      <c r="BE53" s="118">
        <v>2.9533061659609499E-4</v>
      </c>
      <c r="BF53" s="118">
        <v>-1.87438125308082E-4</v>
      </c>
      <c r="BG53" s="118">
        <v>-1.17092042422476E-4</v>
      </c>
      <c r="BH53" s="118">
        <v>2.53283155667425E-4</v>
      </c>
      <c r="BI53" s="117">
        <v>-3.5588166680989498E-5</v>
      </c>
      <c r="BJ53" s="118">
        <v>-9.1025245460032501E-4</v>
      </c>
      <c r="BK53" s="117">
        <v>1.9748405236597701E-5</v>
      </c>
      <c r="BL53" s="118">
        <v>-1.9238662891992201E-4</v>
      </c>
      <c r="BM53" s="117">
        <v>3.19174638241896E-5</v>
      </c>
      <c r="BN53" s="117">
        <v>0</v>
      </c>
      <c r="BO53" s="118">
        <v>-9.2033094513321997E-4</v>
      </c>
      <c r="BP53" s="117">
        <v>1.22549629631697E-5</v>
      </c>
      <c r="BQ53" s="117">
        <v>-1.87974619485797E-5</v>
      </c>
      <c r="BR53" s="118">
        <v>-8.5804798958389499E-4</v>
      </c>
      <c r="BS53" s="118">
        <v>-1.60551598574757E-4</v>
      </c>
      <c r="BT53" s="117">
        <v>-8.0418395911738494E-5</v>
      </c>
      <c r="BU53" s="117">
        <v>2.1916851039919598E-5</v>
      </c>
      <c r="BV53" s="118">
        <v>-2.5216567610980301E-4</v>
      </c>
      <c r="BW53" s="117">
        <v>-1.27404652304653E-5</v>
      </c>
      <c r="BX53" s="117">
        <v>1.88791815851321E-5</v>
      </c>
      <c r="BY53" s="118">
        <v>7.5473752250702702E-4</v>
      </c>
      <c r="BZ53" s="118">
        <v>0</v>
      </c>
      <c r="CA53" s="118">
        <v>-1.5328053891364499E-4</v>
      </c>
      <c r="CB53" s="117">
        <v>4.5253818887121898E-5</v>
      </c>
      <c r="CC53" s="117">
        <v>-6.5159258368435998E-6</v>
      </c>
      <c r="CD53" s="117">
        <v>-9.5663121531003897E-5</v>
      </c>
      <c r="CE53" s="117">
        <v>0</v>
      </c>
      <c r="CF53" s="117">
        <v>0</v>
      </c>
      <c r="CG53" s="117">
        <v>0</v>
      </c>
      <c r="CH53" s="117">
        <v>9.0396400033289296E-7</v>
      </c>
      <c r="CI53" s="117">
        <v>2.99096441592282E-6</v>
      </c>
      <c r="CJ53" s="117">
        <v>1.06003464895532E-5</v>
      </c>
      <c r="CK53" s="117">
        <v>-2.8421969458528998E-6</v>
      </c>
      <c r="CL53" s="117">
        <v>1.25581852202559E-5</v>
      </c>
      <c r="CM53" s="117">
        <v>1.35278384695232E-5</v>
      </c>
      <c r="CN53" s="117">
        <v>5.6589152487893597E-6</v>
      </c>
      <c r="CO53" s="117">
        <v>-1.07816050441741E-5</v>
      </c>
      <c r="CP53" s="117">
        <v>8.2704751743673698E-6</v>
      </c>
      <c r="CQ53" s="117">
        <v>-1.28584730280545E-7</v>
      </c>
      <c r="CR53" s="117">
        <v>-5.0448015512584899E-7</v>
      </c>
      <c r="CS53" s="117">
        <v>3.1117205825713399E-6</v>
      </c>
      <c r="CT53" s="117">
        <v>-3.5988855535988298E-6</v>
      </c>
      <c r="CU53" s="117">
        <v>-3.5320777551377101E-6</v>
      </c>
      <c r="CV53" s="117">
        <v>4.6474686105298304E-6</v>
      </c>
      <c r="CW53" s="117">
        <v>-1.22353936469794E-5</v>
      </c>
      <c r="CX53" s="118">
        <v>-4.6427188301523698E-4</v>
      </c>
      <c r="CY53" s="117">
        <v>-9.0163976584591498E-6</v>
      </c>
      <c r="CZ53" s="117">
        <v>1.3180237201902701E-7</v>
      </c>
      <c r="DA53" s="117">
        <v>-1.7636385537635E-6</v>
      </c>
      <c r="DB53" s="117">
        <v>3.9366767604162798E-5</v>
      </c>
      <c r="DC53" s="117">
        <v>2.3134064970277699E-5</v>
      </c>
      <c r="DD53" s="117">
        <v>2.8828159079310501E-6</v>
      </c>
      <c r="DE53" s="117">
        <v>3.0228246675046701E-5</v>
      </c>
      <c r="DF53" s="117">
        <v>-5.8365093917854499E-5</v>
      </c>
      <c r="DG53" s="117">
        <v>-4.8229272596293903E-6</v>
      </c>
      <c r="DH53" s="117">
        <v>1.69491567368605E-5</v>
      </c>
      <c r="DI53" s="117">
        <v>9.9232243419566206E-6</v>
      </c>
      <c r="DJ53" s="117">
        <v>-4.1051775113226998E-5</v>
      </c>
      <c r="DK53" s="117">
        <v>6.76764950741844E-5</v>
      </c>
      <c r="DL53" s="118">
        <v>-1.16896094597241E-4</v>
      </c>
      <c r="DM53" s="117">
        <v>-3.3832888404321697E-5</v>
      </c>
      <c r="DN53" s="117">
        <v>-2.2186643735204601E-5</v>
      </c>
      <c r="DO53" s="117">
        <v>-1.4467567237552299E-5</v>
      </c>
      <c r="DP53" s="117">
        <v>-1.40713654294309E-5</v>
      </c>
      <c r="DQ53" s="117">
        <v>-2.02183753867471E-5</v>
      </c>
      <c r="DR53" s="117">
        <v>7.8007351395255599E-5</v>
      </c>
      <c r="DS53" s="117">
        <v>-5.2110401725486001E-5</v>
      </c>
      <c r="DT53" s="118">
        <v>1.4307956394732799E-4</v>
      </c>
      <c r="DU53" s="118">
        <v>-2.3017632754742699E-4</v>
      </c>
      <c r="DV53" s="117">
        <v>-2.8020030678348699E-5</v>
      </c>
      <c r="DW53" s="117">
        <v>-2.3791800042468401E-6</v>
      </c>
      <c r="DX53" s="117">
        <v>4.7362450237289202E-5</v>
      </c>
      <c r="DY53" s="117">
        <v>-4.8386970384840001E-5</v>
      </c>
      <c r="DZ53" s="117">
        <v>-2.9730115220956699E-5</v>
      </c>
      <c r="EA53" s="117">
        <v>8.3616471436734696E-5</v>
      </c>
      <c r="EB53" s="117">
        <v>2.0067401583317801E-5</v>
      </c>
      <c r="EC53" s="118">
        <v>-4.4343425548351302E-4</v>
      </c>
      <c r="ED53" s="118">
        <v>-1.00569743733552E-4</v>
      </c>
      <c r="EE53" s="117">
        <v>-4.6457565822678898E-5</v>
      </c>
      <c r="EF53" s="118">
        <v>2.18496367834455E-4</v>
      </c>
      <c r="EG53" s="118">
        <v>1.9251280815158899E-4</v>
      </c>
      <c r="EH53" s="117">
        <v>-1.4516687844131601E-5</v>
      </c>
      <c r="EI53" s="117">
        <v>-8.0317349938431893E-5</v>
      </c>
      <c r="EJ53" s="117">
        <v>-3.4467324629945803E-5</v>
      </c>
      <c r="EK53" s="117">
        <v>6.1106630134788499E-5</v>
      </c>
      <c r="EL53" s="117">
        <v>1.00126865194042E-5</v>
      </c>
      <c r="EM53" s="117">
        <v>-2.2147852178189702E-5</v>
      </c>
      <c r="EN53" s="118">
        <v>1.60319692779194E-4</v>
      </c>
      <c r="EO53" s="118">
        <v>-5.48573743195596E-4</v>
      </c>
      <c r="EP53" s="117">
        <v>-5.9070662361368202E-5</v>
      </c>
      <c r="EQ53" s="118">
        <v>-2.16893885343886E-4</v>
      </c>
      <c r="ER53" s="118">
        <v>1.03712432013701E-4</v>
      </c>
      <c r="ES53" s="120">
        <v>3.83002656103631E-5</v>
      </c>
    </row>
    <row r="54" spans="2:149" s="12" customFormat="1" ht="15.75" x14ac:dyDescent="0.25">
      <c r="B54" s="16" t="s">
        <v>145</v>
      </c>
      <c r="C54" s="1">
        <f>INDEX(Input_Cases!$B:$C,MATCH('D2T Male Homo'!$B54,Input_Cases!$B:$B,0),2)</f>
        <v>0</v>
      </c>
      <c r="E54" s="50"/>
      <c r="F54" s="7"/>
      <c r="G54" s="205"/>
      <c r="H54" s="7" t="s">
        <v>132</v>
      </c>
      <c r="I54" s="22">
        <f t="shared" si="4"/>
        <v>0</v>
      </c>
      <c r="J54" s="23">
        <v>0.34587304009373698</v>
      </c>
      <c r="P54" s="7" t="str">
        <f t="shared" si="5"/>
        <v>X</v>
      </c>
      <c r="Q54" s="7" t="str">
        <f t="shared" si="3"/>
        <v>X</v>
      </c>
      <c r="R54" s="12" t="str">
        <v>Bro</v>
      </c>
      <c r="S54" s="128" t="s">
        <v>132</v>
      </c>
      <c r="T54" s="117">
        <v>3.6833565128705499E-9</v>
      </c>
      <c r="U54" s="117">
        <v>-7.6704250390245108E-6</v>
      </c>
      <c r="V54" s="117">
        <v>2.2606669321433499E-6</v>
      </c>
      <c r="W54" s="117">
        <v>2.3959202354197798E-6</v>
      </c>
      <c r="X54" s="117">
        <v>-3.70784837739599E-6</v>
      </c>
      <c r="Y54" s="117">
        <v>-2.36326563234067E-6</v>
      </c>
      <c r="Z54" s="117">
        <v>2.43970763656032E-5</v>
      </c>
      <c r="AA54" s="117">
        <v>7.22556280939019E-6</v>
      </c>
      <c r="AB54" s="117">
        <v>5.93847581855998E-7</v>
      </c>
      <c r="AC54" s="117">
        <v>1.7163651604994501E-5</v>
      </c>
      <c r="AD54" s="117">
        <v>-1.6082260053810701E-6</v>
      </c>
      <c r="AE54" s="117">
        <v>-2.85615438803161E-6</v>
      </c>
      <c r="AF54" s="117">
        <v>1.74162961636859E-6</v>
      </c>
      <c r="AG54" s="117">
        <v>2.4663771936948901E-6</v>
      </c>
      <c r="AH54" s="117">
        <v>9.0660902598869905E-7</v>
      </c>
      <c r="AI54" s="117">
        <v>2.87862514654545E-5</v>
      </c>
      <c r="AJ54" s="117">
        <v>-2.78302758404671E-6</v>
      </c>
      <c r="AK54" s="117">
        <v>1.45207179740872E-6</v>
      </c>
      <c r="AL54" s="117">
        <v>1.1238097310109701E-5</v>
      </c>
      <c r="AM54" s="117">
        <v>5.5326881880597399E-6</v>
      </c>
      <c r="AN54" s="117">
        <v>2.8729775905063098E-6</v>
      </c>
      <c r="AO54" s="117">
        <v>-2.6877258571704698E-6</v>
      </c>
      <c r="AP54" s="117">
        <v>-8.6767570061172401E-6</v>
      </c>
      <c r="AQ54" s="117">
        <v>5.9319768091416702E-7</v>
      </c>
      <c r="AR54" s="117">
        <v>0</v>
      </c>
      <c r="AS54" s="117">
        <v>1.2977606668715501E-5</v>
      </c>
      <c r="AT54" s="117">
        <v>4.8547384564024499E-5</v>
      </c>
      <c r="AU54" s="117">
        <v>0</v>
      </c>
      <c r="AV54" s="117">
        <v>1.9245960537431602E-6</v>
      </c>
      <c r="AW54" s="117">
        <v>-1.4021096973391201E-5</v>
      </c>
      <c r="AX54" s="117">
        <v>2.1281704202288799E-5</v>
      </c>
      <c r="AY54" s="117">
        <v>0</v>
      </c>
      <c r="AZ54" s="117">
        <v>-1.69398219678714E-5</v>
      </c>
      <c r="BA54" s="117">
        <v>-5.2711129431352799E-5</v>
      </c>
      <c r="BB54" s="118">
        <v>9.4377962962731497E-4</v>
      </c>
      <c r="BC54" s="117">
        <v>-2.1725771280868101E-5</v>
      </c>
      <c r="BD54" s="117">
        <v>0</v>
      </c>
      <c r="BE54" s="117">
        <v>-6.6682112051983302E-5</v>
      </c>
      <c r="BF54" s="117">
        <v>-2.5296994216027E-5</v>
      </c>
      <c r="BG54" s="117">
        <v>-2.2937288492677902E-5</v>
      </c>
      <c r="BH54" s="118">
        <v>-4.2948061933904201E-4</v>
      </c>
      <c r="BI54" s="117">
        <v>-9.5316655162832E-6</v>
      </c>
      <c r="BJ54" s="117">
        <v>-1.0301107221302E-5</v>
      </c>
      <c r="BK54" s="117">
        <v>-9.63793222937319E-7</v>
      </c>
      <c r="BL54" s="117">
        <v>-1.09237995984966E-6</v>
      </c>
      <c r="BM54" s="117">
        <v>2.0046620102800499E-5</v>
      </c>
      <c r="BN54" s="117">
        <v>0</v>
      </c>
      <c r="BO54" s="117">
        <v>-2.0951252356164001E-5</v>
      </c>
      <c r="BP54" s="117">
        <v>1.8422854457706299E-6</v>
      </c>
      <c r="BQ54" s="117">
        <v>-1.9903177996856199E-6</v>
      </c>
      <c r="BR54" s="117">
        <v>-2.8712668795226199E-5</v>
      </c>
      <c r="BS54" s="117">
        <v>2.7853250796690499E-5</v>
      </c>
      <c r="BT54" s="117">
        <v>1.9925635387342898E-5</v>
      </c>
      <c r="BU54" s="117">
        <v>-2.6851824138663298E-6</v>
      </c>
      <c r="BV54" s="117">
        <v>-1.28004022426325E-5</v>
      </c>
      <c r="BW54" s="117">
        <v>-1.8936716918351699E-6</v>
      </c>
      <c r="BX54" s="117">
        <v>-9.3469256981082704E-6</v>
      </c>
      <c r="BY54" s="118">
        <v>-1.09123032898683E-4</v>
      </c>
      <c r="BZ54" s="118">
        <v>0</v>
      </c>
      <c r="CA54" s="117">
        <v>7.6621133975120696E-7</v>
      </c>
      <c r="CB54" s="117">
        <v>4.8365882589491199E-5</v>
      </c>
      <c r="CC54" s="117">
        <v>3.5666086265006401E-6</v>
      </c>
      <c r="CD54" s="117">
        <v>-8.4541452788394099E-7</v>
      </c>
      <c r="CE54" s="117">
        <v>0</v>
      </c>
      <c r="CF54" s="117">
        <v>0</v>
      </c>
      <c r="CG54" s="117">
        <v>0</v>
      </c>
      <c r="CH54" s="117">
        <v>-5.5430380421631297E-9</v>
      </c>
      <c r="CI54" s="117">
        <v>-1.25524554309452E-7</v>
      </c>
      <c r="CJ54" s="117">
        <v>2.3420932238671801E-7</v>
      </c>
      <c r="CK54" s="117">
        <v>-1.43143879213851E-7</v>
      </c>
      <c r="CL54" s="117">
        <v>1.16637029631536E-7</v>
      </c>
      <c r="CM54" s="117">
        <v>-7.9657172329643903E-7</v>
      </c>
      <c r="CN54" s="117">
        <v>2.5125728018735497E-7</v>
      </c>
      <c r="CO54" s="117">
        <v>-3.0494428860015198E-7</v>
      </c>
      <c r="CP54" s="117">
        <v>1.25081589612214E-7</v>
      </c>
      <c r="CQ54" s="117">
        <v>2.6736692991729398E-7</v>
      </c>
      <c r="CR54" s="117">
        <v>-2.79253469564779E-8</v>
      </c>
      <c r="CS54" s="117">
        <v>6.1346264406445494E-8</v>
      </c>
      <c r="CT54" s="117">
        <v>4.2451312968220797E-8</v>
      </c>
      <c r="CU54" s="117">
        <v>-1.8501433534621401E-7</v>
      </c>
      <c r="CV54" s="117">
        <v>3.2270634660543098E-7</v>
      </c>
      <c r="CW54" s="117">
        <v>3.26756601706433E-7</v>
      </c>
      <c r="CX54" s="117">
        <v>6.3322667882966298E-7</v>
      </c>
      <c r="CY54" s="117">
        <v>-2.46840975771735E-8</v>
      </c>
      <c r="CZ54" s="117">
        <v>7.4499132233899599E-8</v>
      </c>
      <c r="DA54" s="117">
        <v>1.67518701090568E-7</v>
      </c>
      <c r="DB54" s="117">
        <v>-5.8771723808331302E-6</v>
      </c>
      <c r="DC54" s="117">
        <v>-3.2056139620198499E-5</v>
      </c>
      <c r="DD54" s="117">
        <v>-9.9446523294995407E-7</v>
      </c>
      <c r="DE54" s="117">
        <v>-3.0332132025550902E-6</v>
      </c>
      <c r="DF54" s="117">
        <v>1.2285462096608701E-5</v>
      </c>
      <c r="DG54" s="117">
        <v>-1.94008620684654E-6</v>
      </c>
      <c r="DH54" s="117">
        <v>3.8170465964813096E-6</v>
      </c>
      <c r="DI54" s="117">
        <v>1.6690788305106899E-5</v>
      </c>
      <c r="DJ54" s="117">
        <v>-2.6759418694780101E-6</v>
      </c>
      <c r="DK54" s="117">
        <v>-7.0243426671282201E-6</v>
      </c>
      <c r="DL54" s="117">
        <v>-9.6450360958393895E-6</v>
      </c>
      <c r="DM54" s="117">
        <v>-8.2004612076043102E-7</v>
      </c>
      <c r="DN54" s="117">
        <v>2.6546711331252399E-7</v>
      </c>
      <c r="DO54" s="117">
        <v>2.74664561621625E-6</v>
      </c>
      <c r="DP54" s="117">
        <v>-6.83038925836605E-6</v>
      </c>
      <c r="DQ54" s="117">
        <v>4.3958535651916799E-6</v>
      </c>
      <c r="DR54" s="117">
        <v>-7.5699185885717204E-6</v>
      </c>
      <c r="DS54" s="117">
        <v>3.0494605110928299E-6</v>
      </c>
      <c r="DT54" s="117">
        <v>-1.7666890987829801E-5</v>
      </c>
      <c r="DU54" s="117">
        <v>4.1881909892855799E-6</v>
      </c>
      <c r="DV54" s="117">
        <v>8.5656841414060193E-6</v>
      </c>
      <c r="DW54" s="117">
        <v>4.15545336478113E-7</v>
      </c>
      <c r="DX54" s="117">
        <v>3.4750708309884301E-6</v>
      </c>
      <c r="DY54" s="117">
        <v>2.7979571005626899E-6</v>
      </c>
      <c r="DZ54" s="117">
        <v>1.08527946597312E-5</v>
      </c>
      <c r="EA54" s="117">
        <v>4.9912035063930703E-6</v>
      </c>
      <c r="EB54" s="117">
        <v>-2.2394119247618199E-6</v>
      </c>
      <c r="EC54" s="117">
        <v>3.7148954966902098E-6</v>
      </c>
      <c r="ED54" s="117">
        <v>-1.6826692120293401E-5</v>
      </c>
      <c r="EE54" s="117">
        <v>-3.1100829649908499E-6</v>
      </c>
      <c r="EF54" s="117">
        <v>-4.6543801075017299E-5</v>
      </c>
      <c r="EG54" s="117">
        <v>-1.06807435245927E-5</v>
      </c>
      <c r="EH54" s="117">
        <v>-1.2154545011552599E-5</v>
      </c>
      <c r="EI54" s="117">
        <v>-1.21917762647777E-5</v>
      </c>
      <c r="EJ54" s="117">
        <v>-3.0066206833223E-5</v>
      </c>
      <c r="EK54" s="117">
        <v>-5.3862648971339096E-6</v>
      </c>
      <c r="EL54" s="117">
        <v>9.3210344943002005E-6</v>
      </c>
      <c r="EM54" s="117">
        <v>-3.6670971125888701E-6</v>
      </c>
      <c r="EN54" s="117">
        <v>-5.2799113218772398E-5</v>
      </c>
      <c r="EO54" s="117">
        <v>1.7779408412207801E-5</v>
      </c>
      <c r="EP54" s="117">
        <v>-2.4949263774934E-6</v>
      </c>
      <c r="EQ54" s="117">
        <v>1.4678320151998E-5</v>
      </c>
      <c r="ER54" s="117">
        <v>2.3238295559589901E-5</v>
      </c>
      <c r="ES54" s="120">
        <v>2.4616217703436898E-7</v>
      </c>
    </row>
    <row r="55" spans="2:149" s="12" customFormat="1" ht="15.75" x14ac:dyDescent="0.25">
      <c r="B55" s="16" t="s">
        <v>82</v>
      </c>
      <c r="C55" s="1">
        <f>INDEX(Input_Cases!$B:$C,MATCH('D2T Male Homo'!$B55,Input_Cases!$B:$B,0),2)</f>
        <v>0</v>
      </c>
      <c r="E55" s="50"/>
      <c r="F55" s="7"/>
      <c r="G55" s="205"/>
      <c r="H55" s="7" t="s">
        <v>45</v>
      </c>
      <c r="I55" s="22">
        <f t="shared" si="4"/>
        <v>0</v>
      </c>
      <c r="J55" s="23">
        <v>3.7234561263884398</v>
      </c>
      <c r="P55" s="7" t="str">
        <f t="shared" si="5"/>
        <v>X</v>
      </c>
      <c r="Q55" s="7" t="str">
        <f t="shared" si="3"/>
        <v>X</v>
      </c>
      <c r="R55" s="12" t="str">
        <v>Can</v>
      </c>
      <c r="S55" s="128" t="s">
        <v>45</v>
      </c>
      <c r="T55" s="117">
        <v>4.0328829234217998E-5</v>
      </c>
      <c r="U55" s="118">
        <v>2.6514976787854298E-4</v>
      </c>
      <c r="V55" s="117">
        <v>-1.3037182349059699E-5</v>
      </c>
      <c r="W55" s="117">
        <v>1.6701675495659E-5</v>
      </c>
      <c r="X55" s="117">
        <v>6.3877678887197701E-6</v>
      </c>
      <c r="Y55" s="117">
        <v>-1.1077863858862801E-5</v>
      </c>
      <c r="Z55" s="117">
        <v>6.1265739035861998E-5</v>
      </c>
      <c r="AA55" s="118">
        <v>3.2112377794628799E-4</v>
      </c>
      <c r="AB55" s="117">
        <v>-9.9969267805810207E-6</v>
      </c>
      <c r="AC55" s="117">
        <v>2.7374305352163499E-5</v>
      </c>
      <c r="AD55" s="117">
        <v>7.9911823994909598E-6</v>
      </c>
      <c r="AE55" s="117">
        <v>-9.3389492048096397E-6</v>
      </c>
      <c r="AF55" s="117">
        <v>1.96497010584357E-6</v>
      </c>
      <c r="AG55" s="118">
        <v>-1.86584148718312E-4</v>
      </c>
      <c r="AH55" s="117">
        <v>-1.9336265324041301E-7</v>
      </c>
      <c r="AI55" s="118">
        <v>4.8315256275963998E-4</v>
      </c>
      <c r="AJ55" s="117">
        <v>1.1508909849026801E-5</v>
      </c>
      <c r="AK55" s="117">
        <v>1.8351884389131201E-5</v>
      </c>
      <c r="AL55" s="117">
        <v>-1.5561013253561699E-5</v>
      </c>
      <c r="AM55" s="117">
        <v>-2.1468385707023702E-6</v>
      </c>
      <c r="AN55" s="117">
        <v>-1.6059200153708301E-5</v>
      </c>
      <c r="AO55" s="117">
        <v>9.2090180647603007E-6</v>
      </c>
      <c r="AP55" s="118">
        <v>5.2765265964941201E-4</v>
      </c>
      <c r="AQ55" s="117">
        <v>6.7870088043402698E-6</v>
      </c>
      <c r="AR55" s="117">
        <v>0</v>
      </c>
      <c r="AS55" s="118">
        <v>-3.1589401168955101E-4</v>
      </c>
      <c r="AT55" s="118">
        <v>-1.06715980274383E-4</v>
      </c>
      <c r="AU55" s="118">
        <v>0</v>
      </c>
      <c r="AV55" s="117">
        <v>3.6156741822989501E-5</v>
      </c>
      <c r="AW55" s="118">
        <v>-1.95350571000094E-4</v>
      </c>
      <c r="AX55" s="117">
        <v>-6.2645675898396597E-6</v>
      </c>
      <c r="AY55" s="117">
        <v>0</v>
      </c>
      <c r="AZ55" s="117">
        <v>-3.78098284324564E-5</v>
      </c>
      <c r="BA55" s="118">
        <v>-3.1535198209822502E-4</v>
      </c>
      <c r="BB55" s="117">
        <v>-2.1725771280831201E-5</v>
      </c>
      <c r="BC55" s="118">
        <v>7.5834784995140797E-3</v>
      </c>
      <c r="BD55" s="118">
        <v>0</v>
      </c>
      <c r="BE55" s="117">
        <v>2.3336755445050901E-5</v>
      </c>
      <c r="BF55" s="118">
        <v>-4.16250872128975E-4</v>
      </c>
      <c r="BG55" s="117">
        <v>-4.5898179926832504E-6</v>
      </c>
      <c r="BH55" s="118">
        <v>3.5616365856088697E-4</v>
      </c>
      <c r="BI55" s="117">
        <v>-9.0869552720344208E-6</v>
      </c>
      <c r="BJ55" s="118">
        <v>-3.6743003954299602E-4</v>
      </c>
      <c r="BK55" s="117">
        <v>-2.57438668197145E-6</v>
      </c>
      <c r="BL55" s="118">
        <v>2.48872254889473E-4</v>
      </c>
      <c r="BM55" s="117">
        <v>5.7767646486007798E-5</v>
      </c>
      <c r="BN55" s="117">
        <v>0</v>
      </c>
      <c r="BO55" s="117">
        <v>4.3802289907127301E-5</v>
      </c>
      <c r="BP55" s="117">
        <v>-1.8668521048579901E-5</v>
      </c>
      <c r="BQ55" s="117">
        <v>1.2965582222285E-5</v>
      </c>
      <c r="BR55" s="117">
        <v>8.19862379286851E-6</v>
      </c>
      <c r="BS55" s="117">
        <v>-4.90850243516868E-5</v>
      </c>
      <c r="BT55" s="117">
        <v>4.0009850901156202E-6</v>
      </c>
      <c r="BU55" s="117">
        <v>4.5325542070178699E-6</v>
      </c>
      <c r="BV55" s="118">
        <v>-9.4386989857868299E-4</v>
      </c>
      <c r="BW55" s="117">
        <v>9.5421921508171802E-8</v>
      </c>
      <c r="BX55" s="117">
        <v>-3.2821637237084799E-5</v>
      </c>
      <c r="BY55" s="118">
        <v>1.8491672534211201E-4</v>
      </c>
      <c r="BZ55" s="118">
        <v>0</v>
      </c>
      <c r="CA55" s="117">
        <v>5.0568488975348399E-5</v>
      </c>
      <c r="CB55" s="118">
        <v>-9.0003086285884103E-4</v>
      </c>
      <c r="CC55" s="118">
        <v>-1.25915890413677E-4</v>
      </c>
      <c r="CD55" s="117">
        <v>-7.5476882163654102E-6</v>
      </c>
      <c r="CE55" s="117">
        <v>0</v>
      </c>
      <c r="CF55" s="117">
        <v>0</v>
      </c>
      <c r="CG55" s="117">
        <v>0</v>
      </c>
      <c r="CH55" s="117">
        <v>-9.2705935639960006E-8</v>
      </c>
      <c r="CI55" s="117">
        <v>5.4759842341752799E-6</v>
      </c>
      <c r="CJ55" s="117">
        <v>-4.8769312354702197E-7</v>
      </c>
      <c r="CK55" s="117">
        <v>4.3476243154891902E-6</v>
      </c>
      <c r="CL55" s="117">
        <v>4.8245712741899701E-6</v>
      </c>
      <c r="CM55" s="117">
        <v>1.46363141690634E-6</v>
      </c>
      <c r="CN55" s="117">
        <v>2.7049068389194599E-6</v>
      </c>
      <c r="CO55" s="117">
        <v>-1.1121483041271801E-6</v>
      </c>
      <c r="CP55" s="117">
        <v>-3.5570728978326402E-6</v>
      </c>
      <c r="CQ55" s="117">
        <v>-7.05225460214836E-6</v>
      </c>
      <c r="CR55" s="117">
        <v>2.80097115176681E-7</v>
      </c>
      <c r="CS55" s="117">
        <v>1.2596371505716401E-5</v>
      </c>
      <c r="CT55" s="117">
        <v>1.1359290209775E-5</v>
      </c>
      <c r="CU55" s="117">
        <v>-7.13015654101496E-6</v>
      </c>
      <c r="CV55" s="117">
        <v>-9.9463673591344005E-5</v>
      </c>
      <c r="CW55" s="117">
        <v>-2.24425622234317E-6</v>
      </c>
      <c r="CX55" s="117">
        <v>4.5326243047053198E-6</v>
      </c>
      <c r="CY55" s="117">
        <v>6.9209175265782903E-7</v>
      </c>
      <c r="CZ55" s="117">
        <v>2.4241724931642402E-6</v>
      </c>
      <c r="DA55" s="117">
        <v>-6.84308086192926E-7</v>
      </c>
      <c r="DB55" s="117">
        <v>-8.5563539763574393E-6</v>
      </c>
      <c r="DC55" s="117">
        <v>-8.0591638181336699E-6</v>
      </c>
      <c r="DD55" s="117">
        <v>4.8695529644274602E-6</v>
      </c>
      <c r="DE55" s="117">
        <v>1.86117784399197E-5</v>
      </c>
      <c r="DF55" s="117">
        <v>-9.5312979793880996E-6</v>
      </c>
      <c r="DG55" s="117">
        <v>2.2816989756973799E-6</v>
      </c>
      <c r="DH55" s="117">
        <v>-2.8600537616862101E-5</v>
      </c>
      <c r="DI55" s="117">
        <v>1.4720953717269401E-6</v>
      </c>
      <c r="DJ55" s="117">
        <v>1.41852534297814E-5</v>
      </c>
      <c r="DK55" s="117">
        <v>-7.3577328869162999E-6</v>
      </c>
      <c r="DL55" s="117">
        <v>-2.2570777057761401E-5</v>
      </c>
      <c r="DM55" s="117">
        <v>2.3583232960291399E-5</v>
      </c>
      <c r="DN55" s="117">
        <v>3.2809396389926698E-5</v>
      </c>
      <c r="DO55" s="117">
        <v>5.4832166346018799E-6</v>
      </c>
      <c r="DP55" s="117">
        <v>-7.1531587363257898E-6</v>
      </c>
      <c r="DQ55" s="118">
        <v>-7.0428664837685702E-4</v>
      </c>
      <c r="DR55" s="117">
        <v>8.0014720330802496E-6</v>
      </c>
      <c r="DS55" s="117">
        <v>2.6025594574819201E-5</v>
      </c>
      <c r="DT55" s="117">
        <v>-8.0738249106636203E-6</v>
      </c>
      <c r="DU55" s="117">
        <v>8.5393491597371196E-5</v>
      </c>
      <c r="DV55" s="117">
        <v>4.4423450902149499E-5</v>
      </c>
      <c r="DW55" s="118">
        <v>1.7787782967014899E-4</v>
      </c>
      <c r="DX55" s="117">
        <v>1.24438635213246E-5</v>
      </c>
      <c r="DY55" s="118">
        <v>-1.88711372944347E-4</v>
      </c>
      <c r="DZ55" s="118">
        <v>-1.08609574704147E-4</v>
      </c>
      <c r="EA55" s="117">
        <v>-2.0530892849318901E-5</v>
      </c>
      <c r="EB55" s="117">
        <v>7.0146707023821395E-5</v>
      </c>
      <c r="EC55" s="117">
        <v>6.0969638408501497E-5</v>
      </c>
      <c r="ED55" s="117">
        <v>2.0153630705375701E-8</v>
      </c>
      <c r="EE55" s="117">
        <v>1.0557286996812099E-5</v>
      </c>
      <c r="EF55" s="117">
        <v>1.1611125261269599E-5</v>
      </c>
      <c r="EG55" s="118">
        <v>-4.0559737465928602E-4</v>
      </c>
      <c r="EH55" s="117">
        <v>-1.8612081073288302E-5</v>
      </c>
      <c r="EI55" s="117">
        <v>2.12291657133368E-5</v>
      </c>
      <c r="EJ55" s="117">
        <v>-9.9068028237275603E-5</v>
      </c>
      <c r="EK55" s="117">
        <v>6.1636383556502102E-5</v>
      </c>
      <c r="EL55" s="117">
        <v>-1.27681074820787E-5</v>
      </c>
      <c r="EM55" s="117">
        <v>-4.4411120703922103E-5</v>
      </c>
      <c r="EN55" s="117">
        <v>-4.9673247597652298E-5</v>
      </c>
      <c r="EO55" s="118">
        <v>1.3675309551429001E-4</v>
      </c>
      <c r="EP55" s="117">
        <v>1.6486366042682801E-6</v>
      </c>
      <c r="EQ55" s="117">
        <v>2.4707369980677201E-5</v>
      </c>
      <c r="ER55" s="117">
        <v>-2.0666431977913501E-5</v>
      </c>
      <c r="ES55" s="119">
        <v>-1.19647972331396E-4</v>
      </c>
    </row>
    <row r="56" spans="2:149" s="12" customFormat="1" ht="15.75" x14ac:dyDescent="0.25">
      <c r="B56" s="16" t="s">
        <v>83</v>
      </c>
      <c r="C56" s="1">
        <f>INDEX(Input_Cases!$B:$C,MATCH('D2T Male Homo'!$B56,Input_Cases!$B:$B,0),2)</f>
        <v>0</v>
      </c>
      <c r="E56" s="50"/>
      <c r="F56" s="7"/>
      <c r="G56" s="205"/>
      <c r="H56" s="7" t="s">
        <v>47</v>
      </c>
      <c r="I56" s="22">
        <f t="shared" si="4"/>
        <v>0</v>
      </c>
      <c r="J56" s="23">
        <v>0</v>
      </c>
      <c r="P56" s="7" t="str">
        <f t="shared" si="5"/>
        <v/>
      </c>
      <c r="Q56" s="7" t="str">
        <f t="shared" si="3"/>
        <v>X</v>
      </c>
      <c r="R56" s="12">
        <v>0</v>
      </c>
      <c r="S56" s="128"/>
      <c r="T56" s="117">
        <v>0</v>
      </c>
      <c r="U56" s="118">
        <v>0</v>
      </c>
      <c r="V56" s="117">
        <v>0</v>
      </c>
      <c r="W56" s="117">
        <v>0</v>
      </c>
      <c r="X56" s="117">
        <v>0</v>
      </c>
      <c r="Y56" s="117">
        <v>0</v>
      </c>
      <c r="Z56" s="117">
        <v>0</v>
      </c>
      <c r="AA56" s="118">
        <v>0</v>
      </c>
      <c r="AB56" s="117">
        <v>0</v>
      </c>
      <c r="AC56" s="117">
        <v>0</v>
      </c>
      <c r="AD56" s="117">
        <v>0</v>
      </c>
      <c r="AE56" s="117">
        <v>0</v>
      </c>
      <c r="AF56" s="117">
        <v>0</v>
      </c>
      <c r="AG56" s="118">
        <v>0</v>
      </c>
      <c r="AH56" s="117">
        <v>0</v>
      </c>
      <c r="AI56" s="118">
        <v>0</v>
      </c>
      <c r="AJ56" s="117">
        <v>0</v>
      </c>
      <c r="AK56" s="117">
        <v>0</v>
      </c>
      <c r="AL56" s="117">
        <v>0</v>
      </c>
      <c r="AM56" s="117">
        <v>0</v>
      </c>
      <c r="AN56" s="117">
        <v>0</v>
      </c>
      <c r="AO56" s="117">
        <v>0</v>
      </c>
      <c r="AP56" s="118">
        <v>0</v>
      </c>
      <c r="AQ56" s="117">
        <v>0</v>
      </c>
      <c r="AR56" s="117">
        <v>0</v>
      </c>
      <c r="AS56" s="118">
        <v>0</v>
      </c>
      <c r="AT56" s="118">
        <v>0</v>
      </c>
      <c r="AU56" s="118">
        <v>0</v>
      </c>
      <c r="AV56" s="117">
        <v>0</v>
      </c>
      <c r="AW56" s="118">
        <v>0</v>
      </c>
      <c r="AX56" s="117">
        <v>0</v>
      </c>
      <c r="AY56" s="117">
        <v>0</v>
      </c>
      <c r="AZ56" s="117">
        <v>0</v>
      </c>
      <c r="BA56" s="118">
        <v>0</v>
      </c>
      <c r="BB56" s="117">
        <v>0</v>
      </c>
      <c r="BC56" s="118">
        <v>0</v>
      </c>
      <c r="BD56" s="118">
        <v>0</v>
      </c>
      <c r="BE56" s="117">
        <v>0</v>
      </c>
      <c r="BF56" s="118">
        <v>0</v>
      </c>
      <c r="BG56" s="117">
        <v>0</v>
      </c>
      <c r="BH56" s="118">
        <v>0</v>
      </c>
      <c r="BI56" s="117">
        <v>0</v>
      </c>
      <c r="BJ56" s="118">
        <v>0</v>
      </c>
      <c r="BK56" s="117">
        <v>0</v>
      </c>
      <c r="BL56" s="118">
        <v>0</v>
      </c>
      <c r="BM56" s="117">
        <v>0</v>
      </c>
      <c r="BN56" s="117">
        <v>0</v>
      </c>
      <c r="BO56" s="117">
        <v>0</v>
      </c>
      <c r="BP56" s="117">
        <v>0</v>
      </c>
      <c r="BQ56" s="117">
        <v>0</v>
      </c>
      <c r="BR56" s="117">
        <v>0</v>
      </c>
      <c r="BS56" s="117">
        <v>0</v>
      </c>
      <c r="BT56" s="117">
        <v>0</v>
      </c>
      <c r="BU56" s="117">
        <v>0</v>
      </c>
      <c r="BV56" s="118">
        <v>0</v>
      </c>
      <c r="BW56" s="117">
        <v>0</v>
      </c>
      <c r="BX56" s="117">
        <v>0</v>
      </c>
      <c r="BY56" s="118">
        <v>0</v>
      </c>
      <c r="BZ56" s="118">
        <v>0</v>
      </c>
      <c r="CA56" s="117">
        <v>0</v>
      </c>
      <c r="CB56" s="118">
        <v>0</v>
      </c>
      <c r="CC56" s="118">
        <v>0</v>
      </c>
      <c r="CD56" s="117">
        <v>0</v>
      </c>
      <c r="CE56" s="117">
        <v>0</v>
      </c>
      <c r="CF56" s="117">
        <v>0</v>
      </c>
      <c r="CG56" s="117">
        <v>0</v>
      </c>
      <c r="CH56" s="117">
        <v>0</v>
      </c>
      <c r="CI56" s="117">
        <v>0</v>
      </c>
      <c r="CJ56" s="117">
        <v>0</v>
      </c>
      <c r="CK56" s="117">
        <v>0</v>
      </c>
      <c r="CL56" s="117">
        <v>0</v>
      </c>
      <c r="CM56" s="117">
        <v>0</v>
      </c>
      <c r="CN56" s="117">
        <v>0</v>
      </c>
      <c r="CO56" s="117">
        <v>0</v>
      </c>
      <c r="CP56" s="117">
        <v>0</v>
      </c>
      <c r="CQ56" s="117">
        <v>0</v>
      </c>
      <c r="CR56" s="117">
        <v>0</v>
      </c>
      <c r="CS56" s="117">
        <v>0</v>
      </c>
      <c r="CT56" s="117">
        <v>0</v>
      </c>
      <c r="CU56" s="117">
        <v>0</v>
      </c>
      <c r="CV56" s="117">
        <v>0</v>
      </c>
      <c r="CW56" s="117">
        <v>0</v>
      </c>
      <c r="CX56" s="117">
        <v>0</v>
      </c>
      <c r="CY56" s="117">
        <v>0</v>
      </c>
      <c r="CZ56" s="117">
        <v>0</v>
      </c>
      <c r="DA56" s="117">
        <v>0</v>
      </c>
      <c r="DB56" s="117">
        <v>0</v>
      </c>
      <c r="DC56" s="117">
        <v>0</v>
      </c>
      <c r="DD56" s="117">
        <v>0</v>
      </c>
      <c r="DE56" s="117">
        <v>0</v>
      </c>
      <c r="DF56" s="117">
        <v>0</v>
      </c>
      <c r="DG56" s="117">
        <v>0</v>
      </c>
      <c r="DH56" s="117">
        <v>0</v>
      </c>
      <c r="DI56" s="117">
        <v>0</v>
      </c>
      <c r="DJ56" s="117">
        <v>0</v>
      </c>
      <c r="DK56" s="117">
        <v>0</v>
      </c>
      <c r="DL56" s="117">
        <v>0</v>
      </c>
      <c r="DM56" s="117">
        <v>0</v>
      </c>
      <c r="DN56" s="117">
        <v>0</v>
      </c>
      <c r="DO56" s="117">
        <v>0</v>
      </c>
      <c r="DP56" s="117">
        <v>0</v>
      </c>
      <c r="DQ56" s="118">
        <v>0</v>
      </c>
      <c r="DR56" s="117">
        <v>0</v>
      </c>
      <c r="DS56" s="117">
        <v>0</v>
      </c>
      <c r="DT56" s="117">
        <v>0</v>
      </c>
      <c r="DU56" s="117">
        <v>0</v>
      </c>
      <c r="DV56" s="117">
        <v>0</v>
      </c>
      <c r="DW56" s="118">
        <v>0</v>
      </c>
      <c r="DX56" s="117">
        <v>0</v>
      </c>
      <c r="DY56" s="118">
        <v>0</v>
      </c>
      <c r="DZ56" s="118">
        <v>0</v>
      </c>
      <c r="EA56" s="117">
        <v>0</v>
      </c>
      <c r="EB56" s="117">
        <v>0</v>
      </c>
      <c r="EC56" s="117">
        <v>0</v>
      </c>
      <c r="ED56" s="117">
        <v>0</v>
      </c>
      <c r="EE56" s="117">
        <v>0</v>
      </c>
      <c r="EF56" s="117">
        <v>0</v>
      </c>
      <c r="EG56" s="118">
        <v>0</v>
      </c>
      <c r="EH56" s="117">
        <v>0</v>
      </c>
      <c r="EI56" s="117">
        <v>0</v>
      </c>
      <c r="EJ56" s="117">
        <v>0</v>
      </c>
      <c r="EK56" s="117">
        <v>0</v>
      </c>
      <c r="EL56" s="117">
        <v>0</v>
      </c>
      <c r="EM56" s="117">
        <v>0</v>
      </c>
      <c r="EN56" s="117">
        <v>0</v>
      </c>
      <c r="EO56" s="118">
        <v>0</v>
      </c>
      <c r="EP56" s="117">
        <v>0</v>
      </c>
      <c r="EQ56" s="117">
        <v>0</v>
      </c>
      <c r="ER56" s="117">
        <v>0</v>
      </c>
      <c r="ES56" s="119">
        <v>0</v>
      </c>
    </row>
    <row r="57" spans="2:149" s="12" customFormat="1" ht="15.75" x14ac:dyDescent="0.25">
      <c r="B57" s="16" t="s">
        <v>84</v>
      </c>
      <c r="C57" s="1">
        <f>INDEX(Input_Cases!$B:$C,MATCH('D2T Male Homo'!$B57,Input_Cases!$B:$B,0),2)</f>
        <v>0</v>
      </c>
      <c r="E57" s="50"/>
      <c r="F57" s="7"/>
      <c r="G57" s="205"/>
      <c r="H57" s="7" t="s">
        <v>49</v>
      </c>
      <c r="I57" s="22">
        <f t="shared" si="4"/>
        <v>0</v>
      </c>
      <c r="J57" s="23">
        <v>0.920412196152401</v>
      </c>
      <c r="P57" s="7" t="str">
        <f t="shared" si="5"/>
        <v>X</v>
      </c>
      <c r="Q57" s="7" t="str">
        <f t="shared" si="3"/>
        <v>X</v>
      </c>
      <c r="R57" s="12" t="str">
        <v>CLD</v>
      </c>
      <c r="S57" s="128" t="s">
        <v>49</v>
      </c>
      <c r="T57" s="117">
        <v>4.1512259260872999E-6</v>
      </c>
      <c r="U57" s="118">
        <v>1.2462819526933301E-4</v>
      </c>
      <c r="V57" s="117">
        <v>-7.4003456182120202E-6</v>
      </c>
      <c r="W57" s="117">
        <v>4.6068108051323699E-6</v>
      </c>
      <c r="X57" s="117">
        <v>-1.5048657016098199E-5</v>
      </c>
      <c r="Y57" s="117">
        <v>-4.71126508910487E-5</v>
      </c>
      <c r="Z57" s="117">
        <v>8.5954336659625603E-5</v>
      </c>
      <c r="AA57" s="117">
        <v>-1.1303914697676101E-5</v>
      </c>
      <c r="AB57" s="117">
        <v>8.1949096797302899E-7</v>
      </c>
      <c r="AC57" s="117">
        <v>-2.2099538519954001E-6</v>
      </c>
      <c r="AD57" s="117">
        <v>8.1390623585530403E-6</v>
      </c>
      <c r="AE57" s="117">
        <v>1.1119203459049501E-5</v>
      </c>
      <c r="AF57" s="117">
        <v>3.9937880221834196E-6</v>
      </c>
      <c r="AG57" s="117">
        <v>-4.8955027763588101E-5</v>
      </c>
      <c r="AH57" s="117">
        <v>9.2333601114060397E-7</v>
      </c>
      <c r="AI57" s="118">
        <v>-1.12606927811855E-4</v>
      </c>
      <c r="AJ57" s="117">
        <v>-4.7793259382972298E-6</v>
      </c>
      <c r="AK57" s="117">
        <v>3.7696768451004001E-5</v>
      </c>
      <c r="AL57" s="117">
        <v>-4.4221989160729097E-6</v>
      </c>
      <c r="AM57" s="117">
        <v>2.44659374809871E-5</v>
      </c>
      <c r="AN57" s="117">
        <v>-1.31367910438342E-5</v>
      </c>
      <c r="AO57" s="117">
        <v>-8.6944100370221804E-6</v>
      </c>
      <c r="AP57" s="118">
        <v>1.1534358460664E-4</v>
      </c>
      <c r="AQ57" s="117">
        <v>9.3872323168624703E-7</v>
      </c>
      <c r="AR57" s="117">
        <v>0</v>
      </c>
      <c r="AS57" s="117">
        <v>1.45791639755092E-5</v>
      </c>
      <c r="AT57" s="118">
        <v>-1.4940845876936499E-4</v>
      </c>
      <c r="AU57" s="118">
        <v>0</v>
      </c>
      <c r="AV57" s="117">
        <v>-2.3388804421017801E-5</v>
      </c>
      <c r="AW57" s="118">
        <v>2.6317551284763999E-4</v>
      </c>
      <c r="AX57" s="117">
        <v>1.73281027232171E-5</v>
      </c>
      <c r="AY57" s="117">
        <v>0</v>
      </c>
      <c r="AZ57" s="117">
        <v>-5.1888821762031203E-6</v>
      </c>
      <c r="BA57" s="118">
        <v>2.9533061659614898E-4</v>
      </c>
      <c r="BB57" s="117">
        <v>-6.6682112051979995E-5</v>
      </c>
      <c r="BC57" s="117">
        <v>2.3336755445056301E-5</v>
      </c>
      <c r="BD57" s="117">
        <v>0</v>
      </c>
      <c r="BE57" s="118">
        <v>4.7590406755140197E-3</v>
      </c>
      <c r="BF57" s="117">
        <v>-6.05035150825197E-5</v>
      </c>
      <c r="BG57" s="117">
        <v>2.7234708997150801E-5</v>
      </c>
      <c r="BH57" s="117">
        <v>-1.885534209523E-5</v>
      </c>
      <c r="BI57" s="117">
        <v>-3.44624074716293E-6</v>
      </c>
      <c r="BJ57" s="117">
        <v>2.96522341540792E-5</v>
      </c>
      <c r="BK57" s="117">
        <v>1.2352973040449701E-6</v>
      </c>
      <c r="BL57" s="117">
        <v>-8.0763847157224402E-5</v>
      </c>
      <c r="BM57" s="117">
        <v>-4.6289189656097103E-6</v>
      </c>
      <c r="BN57" s="117">
        <v>0</v>
      </c>
      <c r="BO57" s="118">
        <v>1.8793283846745199E-4</v>
      </c>
      <c r="BP57" s="117">
        <v>-2.7049577491581202E-6</v>
      </c>
      <c r="BQ57" s="117">
        <v>3.0709273322598101E-6</v>
      </c>
      <c r="BR57" s="118">
        <v>1.3477779800124599E-4</v>
      </c>
      <c r="BS57" s="118">
        <v>-2.6950286494199101E-3</v>
      </c>
      <c r="BT57" s="117">
        <v>-7.1396680341211396E-6</v>
      </c>
      <c r="BU57" s="117">
        <v>7.3010832148765797E-6</v>
      </c>
      <c r="BV57" s="117">
        <v>2.3047446230617999E-5</v>
      </c>
      <c r="BW57" s="117">
        <v>2.12572118496502E-6</v>
      </c>
      <c r="BX57" s="117">
        <v>-5.2357679383204798E-5</v>
      </c>
      <c r="BY57" s="118">
        <v>6.7814080179452296E-4</v>
      </c>
      <c r="BZ57" s="118">
        <v>0</v>
      </c>
      <c r="CA57" s="117">
        <v>4.0240560490375101E-5</v>
      </c>
      <c r="CB57" s="118">
        <v>-2.40103443818457E-3</v>
      </c>
      <c r="CC57" s="117">
        <v>2.7486800149818701E-5</v>
      </c>
      <c r="CD57" s="117">
        <v>2.2716312486570598E-6</v>
      </c>
      <c r="CE57" s="117">
        <v>0</v>
      </c>
      <c r="CF57" s="117">
        <v>0</v>
      </c>
      <c r="CG57" s="117">
        <v>0</v>
      </c>
      <c r="CH57" s="117">
        <v>-1.40622028986938E-8</v>
      </c>
      <c r="CI57" s="117">
        <v>8.08875675090179E-7</v>
      </c>
      <c r="CJ57" s="117">
        <v>-1.70524618584978E-6</v>
      </c>
      <c r="CK57" s="117">
        <v>-4.1730774230588799E-7</v>
      </c>
      <c r="CL57" s="117">
        <v>-4.4478207527541398E-7</v>
      </c>
      <c r="CM57" s="117">
        <v>1.64602998828242E-6</v>
      </c>
      <c r="CN57" s="117">
        <v>-3.0883473600213499E-6</v>
      </c>
      <c r="CO57" s="117">
        <v>-1.1874042982213299E-6</v>
      </c>
      <c r="CP57" s="117">
        <v>-1.4596917252707E-6</v>
      </c>
      <c r="CQ57" s="117">
        <v>-1.5711466333995401E-6</v>
      </c>
      <c r="CR57" s="117">
        <v>2.5224369867683301E-7</v>
      </c>
      <c r="CS57" s="117">
        <v>-3.6786803240709799E-7</v>
      </c>
      <c r="CT57" s="117">
        <v>-1.45124487276446E-5</v>
      </c>
      <c r="CU57" s="117">
        <v>1.4694493315092499E-6</v>
      </c>
      <c r="CV57" s="117">
        <v>-5.0711447535997902E-7</v>
      </c>
      <c r="CW57" s="117">
        <v>-5.0681109246888801E-6</v>
      </c>
      <c r="CX57" s="117">
        <v>-3.7595164786782498E-6</v>
      </c>
      <c r="CY57" s="117">
        <v>9.3122429303482905E-7</v>
      </c>
      <c r="CZ57" s="117">
        <v>6.0982832306632099E-7</v>
      </c>
      <c r="DA57" s="117">
        <v>-6.1405263178987102E-7</v>
      </c>
      <c r="DB57" s="117">
        <v>1.90519073975832E-5</v>
      </c>
      <c r="DC57" s="117">
        <v>2.3359614502370902E-5</v>
      </c>
      <c r="DD57" s="117">
        <v>-5.5425397378064299E-6</v>
      </c>
      <c r="DE57" s="117">
        <v>-8.8101860658282099E-6</v>
      </c>
      <c r="DF57" s="117">
        <v>-2.9220706855518299E-6</v>
      </c>
      <c r="DG57" s="117">
        <v>-4.0499633900890099E-7</v>
      </c>
      <c r="DH57" s="117">
        <v>5.7318252240368202E-7</v>
      </c>
      <c r="DI57" s="117">
        <v>5.5715769276185704E-6</v>
      </c>
      <c r="DJ57" s="117">
        <v>4.3656146543986198E-6</v>
      </c>
      <c r="DK57" s="117">
        <v>7.8094991303250001E-6</v>
      </c>
      <c r="DL57" s="117">
        <v>-6.4728803550409894E-5</v>
      </c>
      <c r="DM57" s="117">
        <v>2.0352905948772799E-5</v>
      </c>
      <c r="DN57" s="117">
        <v>1.0295992468402001E-5</v>
      </c>
      <c r="DO57" s="117">
        <v>5.8166020421695603E-5</v>
      </c>
      <c r="DP57" s="117">
        <v>-1.23511247832021E-5</v>
      </c>
      <c r="DQ57" s="117">
        <v>-1.51073305304448E-5</v>
      </c>
      <c r="DR57" s="117">
        <v>1.5968483271262601E-5</v>
      </c>
      <c r="DS57" s="117">
        <v>-1.3548761072216801E-5</v>
      </c>
      <c r="DT57" s="117">
        <v>-5.8863368737427503E-5</v>
      </c>
      <c r="DU57" s="118">
        <v>-5.7357634549607198E-4</v>
      </c>
      <c r="DV57" s="117">
        <v>-1.65047138462439E-6</v>
      </c>
      <c r="DW57" s="117">
        <v>2.6437167739503702E-5</v>
      </c>
      <c r="DX57" s="117">
        <v>1.7021149284629199E-5</v>
      </c>
      <c r="DY57" s="117">
        <v>1.49230355717843E-5</v>
      </c>
      <c r="DZ57" s="117">
        <v>7.1618620631681604E-5</v>
      </c>
      <c r="EA57" s="117">
        <v>-4.6673897209832201E-6</v>
      </c>
      <c r="EB57" s="117">
        <v>2.31090813420057E-5</v>
      </c>
      <c r="EC57" s="117">
        <v>8.3814499504795999E-5</v>
      </c>
      <c r="ED57" s="117">
        <v>-5.9514691776716404E-6</v>
      </c>
      <c r="EE57" s="117">
        <v>-2.1699671358441801E-5</v>
      </c>
      <c r="EF57" s="117">
        <v>6.1397043897170006E-5</v>
      </c>
      <c r="EG57" s="117">
        <v>1.91858510331221E-5</v>
      </c>
      <c r="EH57" s="117">
        <v>5.4204795899199402E-5</v>
      </c>
      <c r="EI57" s="118">
        <v>-2.07946321918594E-4</v>
      </c>
      <c r="EJ57" s="117">
        <v>9.1539808971259601E-6</v>
      </c>
      <c r="EK57" s="117">
        <v>3.9317644047810102E-5</v>
      </c>
      <c r="EL57" s="118">
        <v>-8.2064481256117897E-4</v>
      </c>
      <c r="EM57" s="117">
        <v>4.0966929305025402E-5</v>
      </c>
      <c r="EN57" s="117">
        <v>-1.2328378497773801E-5</v>
      </c>
      <c r="EO57" s="118">
        <v>-4.4050691194680899E-4</v>
      </c>
      <c r="EP57" s="117">
        <v>4.0791781022164697E-5</v>
      </c>
      <c r="EQ57" s="117">
        <v>-8.3228461944808398E-5</v>
      </c>
      <c r="ER57" s="118">
        <v>-3.4697705777937899E-4</v>
      </c>
      <c r="ES57" s="119">
        <v>-2.6636596190477698E-4</v>
      </c>
    </row>
    <row r="58" spans="2:149" s="12" customFormat="1" ht="15.75" x14ac:dyDescent="0.25">
      <c r="B58" s="16" t="s">
        <v>85</v>
      </c>
      <c r="C58" s="1">
        <f>INDEX(Input_Cases!$B:$C,MATCH('D2T Male Homo'!$B58,Input_Cases!$B:$B,0),2)</f>
        <v>0</v>
      </c>
      <c r="E58" s="50"/>
      <c r="F58" s="7"/>
      <c r="G58" s="205"/>
      <c r="H58" s="7" t="s">
        <v>51</v>
      </c>
      <c r="I58" s="22">
        <f t="shared" si="4"/>
        <v>0</v>
      </c>
      <c r="J58" s="23">
        <v>0.73753948592085194</v>
      </c>
      <c r="P58" s="7" t="str">
        <f t="shared" si="5"/>
        <v>X</v>
      </c>
      <c r="Q58" s="7" t="str">
        <f t="shared" si="3"/>
        <v>X</v>
      </c>
      <c r="R58" s="12" t="str">
        <v>COP</v>
      </c>
      <c r="S58" s="128" t="s">
        <v>51</v>
      </c>
      <c r="T58" s="117">
        <v>4.3485345844765501E-6</v>
      </c>
      <c r="U58" s="118">
        <v>-3.5147711249887799E-4</v>
      </c>
      <c r="V58" s="117">
        <v>6.87837301279306E-6</v>
      </c>
      <c r="W58" s="117">
        <v>2.9099329809721601E-6</v>
      </c>
      <c r="X58" s="117">
        <v>-1.5618000081099598E-5</v>
      </c>
      <c r="Y58" s="117">
        <v>-1.36836608743812E-5</v>
      </c>
      <c r="Z58" s="118">
        <v>-1.12392926601781E-4</v>
      </c>
      <c r="AA58" s="117">
        <v>-6.0507428740482799E-6</v>
      </c>
      <c r="AB58" s="117">
        <v>-7.2728902211427304E-6</v>
      </c>
      <c r="AC58" s="117">
        <v>-5.9385228559535699E-5</v>
      </c>
      <c r="AD58" s="117">
        <v>1.4605212809911599E-5</v>
      </c>
      <c r="AE58" s="117">
        <v>-6.4612644842429305E-7</v>
      </c>
      <c r="AF58" s="117">
        <v>-2.4328991705508198E-6</v>
      </c>
      <c r="AG58" s="118">
        <v>3.1551453438901701E-4</v>
      </c>
      <c r="AH58" s="117">
        <v>2.04379502135433E-7</v>
      </c>
      <c r="AI58" s="118">
        <v>-7.9018829915221498E-4</v>
      </c>
      <c r="AJ58" s="117">
        <v>-1.7157736145493101E-7</v>
      </c>
      <c r="AK58" s="117">
        <v>-5.9403121589060499E-6</v>
      </c>
      <c r="AL58" s="118">
        <v>1.4349975510236001E-4</v>
      </c>
      <c r="AM58" s="118">
        <v>2.7491135271290697E-4</v>
      </c>
      <c r="AN58" s="117">
        <v>7.1212213722416103E-5</v>
      </c>
      <c r="AO58" s="117">
        <v>1.32099222614852E-5</v>
      </c>
      <c r="AP58" s="118">
        <v>1.8036554516314199E-4</v>
      </c>
      <c r="AQ58" s="117">
        <v>5.9100830284724396E-6</v>
      </c>
      <c r="AR58" s="117">
        <v>0</v>
      </c>
      <c r="AS58" s="118">
        <v>-4.52084604978745E-4</v>
      </c>
      <c r="AT58" s="118">
        <v>-6.4535459520170205E-4</v>
      </c>
      <c r="AU58" s="118">
        <v>0</v>
      </c>
      <c r="AV58" s="117">
        <v>-4.8292194571567501E-5</v>
      </c>
      <c r="AW58" s="118">
        <v>-8.1813895098136402E-4</v>
      </c>
      <c r="AX58" s="117">
        <v>-3.9751011555393997E-5</v>
      </c>
      <c r="AY58" s="117">
        <v>0</v>
      </c>
      <c r="AZ58" s="118">
        <v>1.48023275502521E-4</v>
      </c>
      <c r="BA58" s="118">
        <v>-1.87438125308221E-4</v>
      </c>
      <c r="BB58" s="117">
        <v>-2.5296994216014702E-5</v>
      </c>
      <c r="BC58" s="118">
        <v>-4.1625087212907301E-4</v>
      </c>
      <c r="BD58" s="118">
        <v>0</v>
      </c>
      <c r="BE58" s="117">
        <v>-6.0503515082531003E-5</v>
      </c>
      <c r="BF58" s="118">
        <v>1.0013235840264499E-2</v>
      </c>
      <c r="BG58" s="117">
        <v>1.08317469328189E-5</v>
      </c>
      <c r="BH58" s="118">
        <v>-5.7839894531698998E-4</v>
      </c>
      <c r="BI58" s="117">
        <v>1.2346568496087801E-5</v>
      </c>
      <c r="BJ58" s="118">
        <v>-5.8078715275508E-4</v>
      </c>
      <c r="BK58" s="117">
        <v>-2.8509748082942802E-5</v>
      </c>
      <c r="BL58" s="117">
        <v>-6.8123168138398E-6</v>
      </c>
      <c r="BM58" s="117">
        <v>2.39963056003467E-5</v>
      </c>
      <c r="BN58" s="117">
        <v>0</v>
      </c>
      <c r="BO58" s="118">
        <v>-1.3076771672736499E-3</v>
      </c>
      <c r="BP58" s="117">
        <v>-2.5302846128641899E-5</v>
      </c>
      <c r="BQ58" s="117">
        <v>-2.21692824157634E-5</v>
      </c>
      <c r="BR58" s="118">
        <v>1.02491334459518E-4</v>
      </c>
      <c r="BS58" s="117">
        <v>6.6401961047723502E-5</v>
      </c>
      <c r="BT58" s="118">
        <v>-1.0681729003182E-4</v>
      </c>
      <c r="BU58" s="117">
        <v>-2.03824447786758E-7</v>
      </c>
      <c r="BV58" s="118">
        <v>-4.6908473253938E-4</v>
      </c>
      <c r="BW58" s="117">
        <v>5.7654000673063297E-6</v>
      </c>
      <c r="BX58" s="117">
        <v>-1.4033498436213501E-5</v>
      </c>
      <c r="BY58" s="118">
        <v>-2.6454714573842701E-3</v>
      </c>
      <c r="BZ58" s="118">
        <v>0</v>
      </c>
      <c r="CA58" s="117">
        <v>-4.6141597984769602E-5</v>
      </c>
      <c r="CB58" s="118">
        <v>1.1957174331310001E-4</v>
      </c>
      <c r="CC58" s="117">
        <v>-1.4129797830854399E-5</v>
      </c>
      <c r="CD58" s="117">
        <v>-1.7158574690850701E-5</v>
      </c>
      <c r="CE58" s="117">
        <v>0</v>
      </c>
      <c r="CF58" s="117">
        <v>0</v>
      </c>
      <c r="CG58" s="117">
        <v>0</v>
      </c>
      <c r="CH58" s="117">
        <v>-6.7804826811565198E-8</v>
      </c>
      <c r="CI58" s="118">
        <v>-1.19096943094526E-4</v>
      </c>
      <c r="CJ58" s="117">
        <v>1.52498304566103E-5</v>
      </c>
      <c r="CK58" s="117">
        <v>5.8795277041335499E-6</v>
      </c>
      <c r="CL58" s="117">
        <v>7.6916305216127295E-6</v>
      </c>
      <c r="CM58" s="117">
        <v>8.32878345932651E-6</v>
      </c>
      <c r="CN58" s="117">
        <v>1.07425162243427E-5</v>
      </c>
      <c r="CO58" s="117">
        <v>1.9735934255671201E-6</v>
      </c>
      <c r="CP58" s="117">
        <v>4.6299173267006003E-6</v>
      </c>
      <c r="CQ58" s="117">
        <v>-2.64439403401537E-6</v>
      </c>
      <c r="CR58" s="117">
        <v>-1.23703589909248E-6</v>
      </c>
      <c r="CS58" s="117">
        <v>6.4712094809764601E-6</v>
      </c>
      <c r="CT58" s="117">
        <v>-1.36745528273652E-6</v>
      </c>
      <c r="CU58" s="117">
        <v>9.89971353569831E-6</v>
      </c>
      <c r="CV58" s="117">
        <v>5.4580552348928696E-6</v>
      </c>
      <c r="CW58" s="117">
        <v>3.30818108492699E-5</v>
      </c>
      <c r="CX58" s="117">
        <v>2.8670427791203902E-6</v>
      </c>
      <c r="CY58" s="117">
        <v>-3.9796154684766001E-7</v>
      </c>
      <c r="CZ58" s="117">
        <v>-4.1693155329572201E-6</v>
      </c>
      <c r="DA58" s="117">
        <v>-8.5656625225099297E-7</v>
      </c>
      <c r="DB58" s="117">
        <v>-3.4357066024332502E-6</v>
      </c>
      <c r="DC58" s="118">
        <v>-3.2709840656891298E-4</v>
      </c>
      <c r="DD58" s="117">
        <v>-4.4363306717665201E-6</v>
      </c>
      <c r="DE58" s="117">
        <v>7.3835659404633902E-6</v>
      </c>
      <c r="DF58" s="117">
        <v>2.4550833215769899E-5</v>
      </c>
      <c r="DG58" s="117">
        <v>4.8390286351108702E-6</v>
      </c>
      <c r="DH58" s="117">
        <v>2.1944041400667999E-6</v>
      </c>
      <c r="DI58" s="117">
        <v>-2.1680449989892901E-5</v>
      </c>
      <c r="DJ58" s="117">
        <v>-1.74655874834333E-6</v>
      </c>
      <c r="DK58" s="117">
        <v>1.02727831967118E-5</v>
      </c>
      <c r="DL58" s="117">
        <v>-3.60162725089938E-5</v>
      </c>
      <c r="DM58" s="117">
        <v>1.14006593763723E-6</v>
      </c>
      <c r="DN58" s="117">
        <v>1.8205551534953798E-5</v>
      </c>
      <c r="DO58" s="117">
        <v>-3.6863838109886E-6</v>
      </c>
      <c r="DP58" s="117">
        <v>-2.34487967965378E-5</v>
      </c>
      <c r="DQ58" s="117">
        <v>-1.41360413696928E-6</v>
      </c>
      <c r="DR58" s="117">
        <v>-1.0650246566346801E-5</v>
      </c>
      <c r="DS58" s="117">
        <v>8.5239815189503101E-6</v>
      </c>
      <c r="DT58" s="118">
        <v>1.83749014197234E-4</v>
      </c>
      <c r="DU58" s="117">
        <v>3.2732698190249001E-5</v>
      </c>
      <c r="DV58" s="117">
        <v>-8.0261829573241301E-5</v>
      </c>
      <c r="DW58" s="117">
        <v>8.3134823612265008E-6</v>
      </c>
      <c r="DX58" s="117">
        <v>2.7469400683885801E-5</v>
      </c>
      <c r="DY58" s="117">
        <v>6.7004892142036499E-5</v>
      </c>
      <c r="DZ58" s="117">
        <v>-6.5160838708146004E-5</v>
      </c>
      <c r="EA58" s="117">
        <v>-1.70614988274778E-5</v>
      </c>
      <c r="EB58" s="117">
        <v>-7.45260435705559E-6</v>
      </c>
      <c r="EC58" s="117">
        <v>-3.9650248438872503E-5</v>
      </c>
      <c r="ED58" s="117">
        <v>-7.1800137691155905E-5</v>
      </c>
      <c r="EE58" s="118">
        <v>-1.1573327741613701E-3</v>
      </c>
      <c r="EF58" s="117">
        <v>-4.4550703011148202E-5</v>
      </c>
      <c r="EG58" s="117">
        <v>-3.0170727331543501E-5</v>
      </c>
      <c r="EH58" s="117">
        <v>-4.4087884731025198E-6</v>
      </c>
      <c r="EI58" s="117">
        <v>4.1192430034893499E-5</v>
      </c>
      <c r="EJ58" s="117">
        <v>-3.9834390899114203E-5</v>
      </c>
      <c r="EK58" s="117">
        <v>-3.0024723086229201E-5</v>
      </c>
      <c r="EL58" s="117">
        <v>-5.0659420598047104E-6</v>
      </c>
      <c r="EM58" s="117">
        <v>8.6789272778673901E-5</v>
      </c>
      <c r="EN58" s="117">
        <v>3.4740664664040701E-5</v>
      </c>
      <c r="EO58" s="118">
        <v>-1.6889234777256901E-4</v>
      </c>
      <c r="EP58" s="117">
        <v>-3.44253323484315E-5</v>
      </c>
      <c r="EQ58" s="117">
        <v>2.33905313442395E-5</v>
      </c>
      <c r="ER58" s="118">
        <v>1.93515185662481E-4</v>
      </c>
      <c r="ES58" s="120">
        <v>-2.62644188687179E-5</v>
      </c>
    </row>
    <row r="59" spans="2:149" s="12" customFormat="1" ht="15.75" x14ac:dyDescent="0.25">
      <c r="B59" s="16" t="s">
        <v>86</v>
      </c>
      <c r="C59" s="1">
        <f>INDEX(Input_Cases!$B:$C,MATCH('D2T Male Homo'!$B59,Input_Cases!$B:$B,0),2)</f>
        <v>0</v>
      </c>
      <c r="E59" s="50"/>
      <c r="F59" s="7"/>
      <c r="G59" s="205"/>
      <c r="H59" s="7" t="s">
        <v>52</v>
      </c>
      <c r="I59" s="22">
        <f t="shared" si="4"/>
        <v>0</v>
      </c>
      <c r="J59" s="23">
        <v>-0.176788334526641</v>
      </c>
      <c r="P59" s="7" t="str">
        <f t="shared" si="5"/>
        <v>X</v>
      </c>
      <c r="Q59" s="7" t="str">
        <f t="shared" si="3"/>
        <v>X</v>
      </c>
      <c r="R59" s="12" t="str">
        <v>CS</v>
      </c>
      <c r="S59" s="128" t="s">
        <v>52</v>
      </c>
      <c r="T59" s="117">
        <v>4.0376102074488898E-7</v>
      </c>
      <c r="U59" s="117">
        <v>3.8538874035940103E-5</v>
      </c>
      <c r="V59" s="117">
        <v>-2.8944794564967099E-7</v>
      </c>
      <c r="W59" s="117">
        <v>1.8531091796644E-6</v>
      </c>
      <c r="X59" s="117">
        <v>1.0875158231497E-5</v>
      </c>
      <c r="Y59" s="117">
        <v>1.1315160132063099E-5</v>
      </c>
      <c r="Z59" s="117">
        <v>-4.83913012094278E-5</v>
      </c>
      <c r="AA59" s="117">
        <v>-7.5920702364736402E-6</v>
      </c>
      <c r="AB59" s="117">
        <v>4.78400496954559E-6</v>
      </c>
      <c r="AC59" s="117">
        <v>8.5047730330584302E-6</v>
      </c>
      <c r="AD59" s="117">
        <v>4.9091824821056302E-6</v>
      </c>
      <c r="AE59" s="117">
        <v>-2.3940687016065801E-6</v>
      </c>
      <c r="AF59" s="117">
        <v>-1.53215145006886E-6</v>
      </c>
      <c r="AG59" s="117">
        <v>5.3880976428300701E-5</v>
      </c>
      <c r="AH59" s="117">
        <v>2.8979875852863401E-7</v>
      </c>
      <c r="AI59" s="117">
        <v>1.5483010690138201E-5</v>
      </c>
      <c r="AJ59" s="117">
        <v>1.5150886273773401E-6</v>
      </c>
      <c r="AK59" s="117">
        <v>4.8195760142221496E-6</v>
      </c>
      <c r="AL59" s="117">
        <v>5.4722715595763201E-7</v>
      </c>
      <c r="AM59" s="117">
        <v>-1.16995591189671E-6</v>
      </c>
      <c r="AN59" s="117">
        <v>1.27750340245737E-5</v>
      </c>
      <c r="AO59" s="117">
        <v>1.6126423676695E-6</v>
      </c>
      <c r="AP59" s="117">
        <v>4.2065660334796498E-5</v>
      </c>
      <c r="AQ59" s="117">
        <v>-1.50201391247788E-7</v>
      </c>
      <c r="AR59" s="117">
        <v>0</v>
      </c>
      <c r="AS59" s="117">
        <v>-3.0398539677442301E-5</v>
      </c>
      <c r="AT59" s="117">
        <v>-5.9857489840456203E-6</v>
      </c>
      <c r="AU59" s="117">
        <v>0</v>
      </c>
      <c r="AV59" s="117">
        <v>1.3015836576297001E-5</v>
      </c>
      <c r="AW59" s="117">
        <v>2.1181926082630699E-5</v>
      </c>
      <c r="AX59" s="117">
        <v>1.2412038215541199E-5</v>
      </c>
      <c r="AY59" s="117">
        <v>0</v>
      </c>
      <c r="AZ59" s="117">
        <v>-4.8656254227394798E-6</v>
      </c>
      <c r="BA59" s="118">
        <v>-1.17092042422505E-4</v>
      </c>
      <c r="BB59" s="117">
        <v>-2.2937288492677298E-5</v>
      </c>
      <c r="BC59" s="117">
        <v>-4.5898179927204402E-6</v>
      </c>
      <c r="BD59" s="117">
        <v>0</v>
      </c>
      <c r="BE59" s="117">
        <v>2.7234708997154701E-5</v>
      </c>
      <c r="BF59" s="117">
        <v>1.0831746932776701E-5</v>
      </c>
      <c r="BG59" s="118">
        <v>1.7130865905417899E-3</v>
      </c>
      <c r="BH59" s="117">
        <v>1.3247170004477699E-5</v>
      </c>
      <c r="BI59" s="117">
        <v>-5.5163840222686497E-7</v>
      </c>
      <c r="BJ59" s="117">
        <v>-5.7743913294353697E-5</v>
      </c>
      <c r="BK59" s="117">
        <v>-1.0852234148060499E-5</v>
      </c>
      <c r="BL59" s="117">
        <v>-4.0246112982688496E-6</v>
      </c>
      <c r="BM59" s="117">
        <v>1.75677196694653E-5</v>
      </c>
      <c r="BN59" s="117">
        <v>0</v>
      </c>
      <c r="BO59" s="117">
        <v>1.8086682161828899E-5</v>
      </c>
      <c r="BP59" s="117">
        <v>-3.17050847311206E-6</v>
      </c>
      <c r="BQ59" s="117">
        <v>-2.9425369368031699E-5</v>
      </c>
      <c r="BR59" s="117">
        <v>-1.2793992452249399E-5</v>
      </c>
      <c r="BS59" s="117">
        <v>-1.6612906483779501E-5</v>
      </c>
      <c r="BT59" s="117">
        <v>-5.8306926700960503E-5</v>
      </c>
      <c r="BU59" s="117">
        <v>-6.1877071742225198E-6</v>
      </c>
      <c r="BV59" s="117">
        <v>-3.5395688904117897E-5</v>
      </c>
      <c r="BW59" s="117">
        <v>-9.5670765023331007E-6</v>
      </c>
      <c r="BX59" s="117">
        <v>4.1543104004761501E-6</v>
      </c>
      <c r="BY59" s="117">
        <v>-1.44181755142659E-5</v>
      </c>
      <c r="BZ59" s="117">
        <v>0</v>
      </c>
      <c r="CA59" s="117">
        <v>2.0672125262241898E-5</v>
      </c>
      <c r="CB59" s="117">
        <v>-1.70091316144595E-5</v>
      </c>
      <c r="CC59" s="117">
        <v>-4.63669049953892E-6</v>
      </c>
      <c r="CD59" s="117">
        <v>5.8553647509501703E-6</v>
      </c>
      <c r="CE59" s="117">
        <v>0</v>
      </c>
      <c r="CF59" s="117">
        <v>0</v>
      </c>
      <c r="CG59" s="117">
        <v>0</v>
      </c>
      <c r="CH59" s="117">
        <v>6.3325702256160902E-9</v>
      </c>
      <c r="CI59" s="117">
        <v>-1.5049580750606001E-7</v>
      </c>
      <c r="CJ59" s="117">
        <v>-2.37480103752785E-7</v>
      </c>
      <c r="CK59" s="117">
        <v>3.5763464803356901E-7</v>
      </c>
      <c r="CL59" s="117">
        <v>6.5721592134520497E-7</v>
      </c>
      <c r="CM59" s="117">
        <v>6.1402816297697596E-8</v>
      </c>
      <c r="CN59" s="117">
        <v>-2.5459183361850598E-7</v>
      </c>
      <c r="CO59" s="117">
        <v>7.23619660415456E-7</v>
      </c>
      <c r="CP59" s="117">
        <v>-5.2073405455282296E-7</v>
      </c>
      <c r="CQ59" s="117">
        <v>-6.03235238268391E-7</v>
      </c>
      <c r="CR59" s="117">
        <v>-2.51584358924599E-7</v>
      </c>
      <c r="CS59" s="117">
        <v>3.7409302499022201E-7</v>
      </c>
      <c r="CT59" s="117">
        <v>-6.6599479683274695E-8</v>
      </c>
      <c r="CU59" s="117">
        <v>-9.7321114031571596E-8</v>
      </c>
      <c r="CV59" s="117">
        <v>1.9575527634638199E-8</v>
      </c>
      <c r="CW59" s="117">
        <v>6.2820780919257901E-7</v>
      </c>
      <c r="CX59" s="117">
        <v>1.5149006315142099E-6</v>
      </c>
      <c r="CY59" s="117">
        <v>1.1955121738490699E-7</v>
      </c>
      <c r="CZ59" s="117">
        <v>-6.7708953525848798E-7</v>
      </c>
      <c r="DA59" s="117">
        <v>-3.2848856407985099E-7</v>
      </c>
      <c r="DB59" s="117">
        <v>1.6477194877908901E-6</v>
      </c>
      <c r="DC59" s="117">
        <v>3.4715603732699499E-6</v>
      </c>
      <c r="DD59" s="117">
        <v>6.5024251625729504E-7</v>
      </c>
      <c r="DE59" s="117">
        <v>1.1440968166788601E-5</v>
      </c>
      <c r="DF59" s="117">
        <v>8.6171494828766103E-6</v>
      </c>
      <c r="DG59" s="117">
        <v>4.69017377564846E-7</v>
      </c>
      <c r="DH59" s="117">
        <v>-9.1495209857321399E-7</v>
      </c>
      <c r="DI59" s="117">
        <v>6.3923176564801003E-6</v>
      </c>
      <c r="DJ59" s="117">
        <v>-2.3946779452774698E-6</v>
      </c>
      <c r="DK59" s="117">
        <v>-1.05025139234396E-6</v>
      </c>
      <c r="DL59" s="117">
        <v>-1.23730294513118E-5</v>
      </c>
      <c r="DM59" s="117">
        <v>-5.3599326106923599E-7</v>
      </c>
      <c r="DN59" s="117">
        <v>4.2764158006466503E-6</v>
      </c>
      <c r="DO59" s="117">
        <v>-1.02752441558809E-5</v>
      </c>
      <c r="DP59" s="117">
        <v>-1.10151359112283E-5</v>
      </c>
      <c r="DQ59" s="117">
        <v>-1.6009110653191701E-6</v>
      </c>
      <c r="DR59" s="117">
        <v>9.9853094070937706E-6</v>
      </c>
      <c r="DS59" s="117">
        <v>2.0032036362518502E-6</v>
      </c>
      <c r="DT59" s="117">
        <v>-6.8760604762581904E-6</v>
      </c>
      <c r="DU59" s="117">
        <v>-7.6557078645014392E-6</v>
      </c>
      <c r="DV59" s="117">
        <v>-4.0126241993775901E-6</v>
      </c>
      <c r="DW59" s="117">
        <v>1.0952877709315001E-5</v>
      </c>
      <c r="DX59" s="117">
        <v>-2.0225850968173901E-5</v>
      </c>
      <c r="DY59" s="117">
        <v>-2.7129931391792799E-6</v>
      </c>
      <c r="DZ59" s="117">
        <v>4.0608266226363801E-7</v>
      </c>
      <c r="EA59" s="117">
        <v>-5.9262918786014898E-6</v>
      </c>
      <c r="EB59" s="117">
        <v>-3.0988808689427499E-6</v>
      </c>
      <c r="EC59" s="117">
        <v>3.41171263314044E-6</v>
      </c>
      <c r="ED59" s="117">
        <v>-1.36164219116061E-6</v>
      </c>
      <c r="EE59" s="117">
        <v>-1.16255427236979E-5</v>
      </c>
      <c r="EF59" s="117">
        <v>-3.8862487924003001E-5</v>
      </c>
      <c r="EG59" s="117">
        <v>2.1018657495245699E-6</v>
      </c>
      <c r="EH59" s="117">
        <v>-4.4969720143049003E-6</v>
      </c>
      <c r="EI59" s="117">
        <v>3.0935446087234099E-6</v>
      </c>
      <c r="EJ59" s="117">
        <v>-1.87333513820996E-5</v>
      </c>
      <c r="EK59" s="117">
        <v>-1.48331718124077E-7</v>
      </c>
      <c r="EL59" s="117">
        <v>-6.6255443444734697E-6</v>
      </c>
      <c r="EM59" s="117">
        <v>1.8410078128531401E-6</v>
      </c>
      <c r="EN59" s="117">
        <v>1.0203570104541001E-5</v>
      </c>
      <c r="EO59" s="118">
        <v>-1.1295724571064E-4</v>
      </c>
      <c r="EP59" s="117">
        <v>-5.2471102830043999E-5</v>
      </c>
      <c r="EQ59" s="117">
        <v>3.3698652187129797E-5</v>
      </c>
      <c r="ER59" s="117">
        <v>-3.77205334783326E-5</v>
      </c>
      <c r="ES59" s="120">
        <v>1.37187476825781E-5</v>
      </c>
    </row>
    <row r="60" spans="2:149" s="12" customFormat="1" ht="15.75" x14ac:dyDescent="0.25">
      <c r="B60" s="16" t="s">
        <v>87</v>
      </c>
      <c r="C60" s="1">
        <f>INDEX(Input_Cases!$B:$C,MATCH('D2T Male Homo'!$B60,Input_Cases!$B:$B,0),2)</f>
        <v>0</v>
      </c>
      <c r="E60" s="50"/>
      <c r="F60" s="7"/>
      <c r="G60" s="205"/>
      <c r="H60" s="7" t="s">
        <v>76</v>
      </c>
      <c r="I60" s="22">
        <f t="shared" si="4"/>
        <v>0</v>
      </c>
      <c r="J60" s="23">
        <v>0.53780247549747195</v>
      </c>
      <c r="P60" s="7" t="str">
        <f t="shared" si="5"/>
        <v>X</v>
      </c>
      <c r="Q60" s="7" t="str">
        <f t="shared" si="3"/>
        <v>X</v>
      </c>
      <c r="R60" s="12" t="str">
        <v>CyF</v>
      </c>
      <c r="S60" s="128" t="s">
        <v>76</v>
      </c>
      <c r="T60" s="117">
        <v>4.46940177662089E-6</v>
      </c>
      <c r="U60" s="118">
        <v>-1.08303375546294E-4</v>
      </c>
      <c r="V60" s="117">
        <v>-4.8131520071285296E-6</v>
      </c>
      <c r="W60" s="117">
        <v>6.8469811211681304E-6</v>
      </c>
      <c r="X60" s="117">
        <v>-6.4936825459059805E-5</v>
      </c>
      <c r="Y60" s="117">
        <v>6.2946844353491296E-6</v>
      </c>
      <c r="Z60" s="118">
        <v>4.9004454569642904E-4</v>
      </c>
      <c r="AA60" s="117">
        <v>-6.8538416181279801E-5</v>
      </c>
      <c r="AB60" s="117">
        <v>1.4065108713993901E-5</v>
      </c>
      <c r="AC60" s="117">
        <v>3.5830784491195103E-5</v>
      </c>
      <c r="AD60" s="117">
        <v>3.0332734246460799E-5</v>
      </c>
      <c r="AE60" s="117">
        <v>1.6025370917408699E-5</v>
      </c>
      <c r="AF60" s="117">
        <v>-3.3432671161393498E-5</v>
      </c>
      <c r="AG60" s="118">
        <v>1.76724923816553E-4</v>
      </c>
      <c r="AH60" s="117">
        <v>6.6080674781057701E-6</v>
      </c>
      <c r="AI60" s="118">
        <v>1.8106863221993799E-4</v>
      </c>
      <c r="AJ60" s="117">
        <v>3.1991143165973799E-5</v>
      </c>
      <c r="AK60" s="117">
        <v>1.4559665930827901E-5</v>
      </c>
      <c r="AL60" s="117">
        <v>-1.3596467885955E-5</v>
      </c>
      <c r="AM60" s="117">
        <v>-3.1285773933757097E-5</v>
      </c>
      <c r="AN60" s="118">
        <v>-2.6816711364363799E-4</v>
      </c>
      <c r="AO60" s="117">
        <v>2.9115812347648599E-5</v>
      </c>
      <c r="AP60" s="118">
        <v>1.53701064632511E-4</v>
      </c>
      <c r="AQ60" s="117">
        <v>-1.3819992606561599E-6</v>
      </c>
      <c r="AR60" s="117">
        <v>0</v>
      </c>
      <c r="AS60" s="117">
        <v>1.4369209024271699E-5</v>
      </c>
      <c r="AT60" s="117">
        <v>-8.0804516374484005E-5</v>
      </c>
      <c r="AU60" s="117">
        <v>0</v>
      </c>
      <c r="AV60" s="117">
        <v>4.6933037468478799E-5</v>
      </c>
      <c r="AW60" s="118">
        <v>2.0770454184680699E-4</v>
      </c>
      <c r="AX60" s="117">
        <v>-1.01821329744247E-5</v>
      </c>
      <c r="AY60" s="117">
        <v>0</v>
      </c>
      <c r="AZ60" s="117">
        <v>-2.71098150347394E-5</v>
      </c>
      <c r="BA60" s="118">
        <v>2.5328315566769898E-4</v>
      </c>
      <c r="BB60" s="118">
        <v>-4.2948061933902802E-4</v>
      </c>
      <c r="BC60" s="118">
        <v>3.5616365856184698E-4</v>
      </c>
      <c r="BD60" s="118">
        <v>0</v>
      </c>
      <c r="BE60" s="117">
        <v>-1.88553420952479E-5</v>
      </c>
      <c r="BF60" s="118">
        <v>-5.7839894531651998E-4</v>
      </c>
      <c r="BG60" s="117">
        <v>1.3247170004517E-5</v>
      </c>
      <c r="BH60" s="118">
        <v>4.0743232120039399E-2</v>
      </c>
      <c r="BI60" s="117">
        <v>1.9882902867157499E-5</v>
      </c>
      <c r="BJ60" s="117">
        <v>-7.0721562664996805E-5</v>
      </c>
      <c r="BK60" s="117">
        <v>-1.21944628727003E-5</v>
      </c>
      <c r="BL60" s="117">
        <v>-1.9539419243005601E-5</v>
      </c>
      <c r="BM60" s="118">
        <v>-1.8079928399675801E-4</v>
      </c>
      <c r="BN60" s="118">
        <v>0</v>
      </c>
      <c r="BO60" s="118">
        <v>-1.4580150463033099E-4</v>
      </c>
      <c r="BP60" s="117">
        <v>2.8640725990474199E-5</v>
      </c>
      <c r="BQ60" s="117">
        <v>3.6514468784135001E-5</v>
      </c>
      <c r="BR60" s="117">
        <v>3.9372693542403603E-5</v>
      </c>
      <c r="BS60" s="117">
        <v>-2.24914851124183E-5</v>
      </c>
      <c r="BT60" s="117">
        <v>2.5336041561772601E-5</v>
      </c>
      <c r="BU60" s="117">
        <v>3.95146428982505E-5</v>
      </c>
      <c r="BV60" s="118">
        <v>1.17685451606034E-4</v>
      </c>
      <c r="BW60" s="117">
        <v>-2.1318107183286299E-6</v>
      </c>
      <c r="BX60" s="117">
        <v>2.15857925710304E-5</v>
      </c>
      <c r="BY60" s="118">
        <v>-3.2675728278836001E-3</v>
      </c>
      <c r="BZ60" s="118">
        <v>0</v>
      </c>
      <c r="CA60" s="117">
        <v>5.7006336313507597E-5</v>
      </c>
      <c r="CB60" s="118">
        <v>-7.7820607941260901E-4</v>
      </c>
      <c r="CC60" s="117">
        <v>2.69463244842833E-5</v>
      </c>
      <c r="CD60" s="118">
        <v>-1.98987305813836E-4</v>
      </c>
      <c r="CE60" s="118">
        <v>0</v>
      </c>
      <c r="CF60" s="118">
        <v>0</v>
      </c>
      <c r="CG60" s="118">
        <v>0</v>
      </c>
      <c r="CH60" s="117">
        <v>-3.6721628175745199E-9</v>
      </c>
      <c r="CI60" s="117">
        <v>7.3400956865215801E-6</v>
      </c>
      <c r="CJ60" s="117">
        <v>1.71392535379051E-6</v>
      </c>
      <c r="CK60" s="117">
        <v>-2.0461654988407599E-7</v>
      </c>
      <c r="CL60" s="117">
        <v>9.6035923957770209E-7</v>
      </c>
      <c r="CM60" s="117">
        <v>5.4304089275428002E-8</v>
      </c>
      <c r="CN60" s="117">
        <v>-3.11211981250431E-6</v>
      </c>
      <c r="CO60" s="117">
        <v>-6.2063422564385896E-6</v>
      </c>
      <c r="CP60" s="117">
        <v>2.1648477375758599E-6</v>
      </c>
      <c r="CQ60" s="117">
        <v>-1.9739621520737901E-6</v>
      </c>
      <c r="CR60" s="117">
        <v>3.5217752055018501E-6</v>
      </c>
      <c r="CS60" s="117">
        <v>-1.52656899042583E-6</v>
      </c>
      <c r="CT60" s="117">
        <v>1.19606506892224E-5</v>
      </c>
      <c r="CU60" s="117">
        <v>-2.2728659650110999E-6</v>
      </c>
      <c r="CV60" s="117">
        <v>-4.7595451842719199E-6</v>
      </c>
      <c r="CW60" s="117">
        <v>3.4719534888235298E-5</v>
      </c>
      <c r="CX60" s="117">
        <v>-3.02970474453486E-6</v>
      </c>
      <c r="CY60" s="117">
        <v>1.2979912932841101E-6</v>
      </c>
      <c r="CZ60" s="117">
        <v>-1.9007426210217399E-6</v>
      </c>
      <c r="DA60" s="117">
        <v>-8.9383104964076105E-7</v>
      </c>
      <c r="DB60" s="117">
        <v>1.22347202064531E-5</v>
      </c>
      <c r="DC60" s="117">
        <v>7.7984215091182906E-5</v>
      </c>
      <c r="DD60" s="117">
        <v>-1.7764379189719099E-7</v>
      </c>
      <c r="DE60" s="117">
        <v>-3.3779442866518702E-5</v>
      </c>
      <c r="DF60" s="117">
        <v>1.60473986949988E-5</v>
      </c>
      <c r="DG60" s="117">
        <v>8.2586086742014701E-7</v>
      </c>
      <c r="DH60" s="117">
        <v>7.4951279659630497E-7</v>
      </c>
      <c r="DI60" s="117">
        <v>-6.3527273639278801E-6</v>
      </c>
      <c r="DJ60" s="117">
        <v>-2.1549097526623499E-5</v>
      </c>
      <c r="DK60" s="118">
        <v>1.4641237868767999E-4</v>
      </c>
      <c r="DL60" s="117">
        <v>6.8512675139787999E-5</v>
      </c>
      <c r="DM60" s="117">
        <v>-1.4806420570196601E-5</v>
      </c>
      <c r="DN60" s="117">
        <v>-1.9046822773802299E-5</v>
      </c>
      <c r="DO60" s="117">
        <v>1.6056049948986001E-5</v>
      </c>
      <c r="DP60" s="117">
        <v>3.9413653654278799E-5</v>
      </c>
      <c r="DQ60" s="117">
        <v>-4.5766258377770102E-5</v>
      </c>
      <c r="DR60" s="118">
        <v>1.3057331122028499E-4</v>
      </c>
      <c r="DS60" s="117">
        <v>-3.8155150639491498E-5</v>
      </c>
      <c r="DT60" s="117">
        <v>-2.30818783937753E-5</v>
      </c>
      <c r="DU60" s="117">
        <v>-7.3067711665701801E-6</v>
      </c>
      <c r="DV60" s="117">
        <v>-3.8510295914076502E-5</v>
      </c>
      <c r="DW60" s="117">
        <v>1.25492333749257E-5</v>
      </c>
      <c r="DX60" s="117">
        <v>-2.88345102455195E-5</v>
      </c>
      <c r="DY60" s="117">
        <v>1.0355565533715899E-5</v>
      </c>
      <c r="DZ60" s="117">
        <v>5.8789531991728301E-5</v>
      </c>
      <c r="EA60" s="117">
        <v>-4.1265564104599199E-5</v>
      </c>
      <c r="EB60" s="117">
        <v>2.6976104385660401E-5</v>
      </c>
      <c r="EC60" s="118">
        <v>1.05302215495973E-4</v>
      </c>
      <c r="ED60" s="117">
        <v>2.1774286595918101E-5</v>
      </c>
      <c r="EE60" s="117">
        <v>2.7727545733591602E-5</v>
      </c>
      <c r="EF60" s="118">
        <v>2.5873371355568403E-4</v>
      </c>
      <c r="EG60" s="117">
        <v>8.4279431597585E-6</v>
      </c>
      <c r="EH60" s="117">
        <v>6.9609350542288397E-5</v>
      </c>
      <c r="EI60" s="117">
        <v>2.34867544944581E-5</v>
      </c>
      <c r="EJ60" s="117">
        <v>4.8502689910461602E-5</v>
      </c>
      <c r="EK60" s="118">
        <v>1.08396607629156E-4</v>
      </c>
      <c r="EL60" s="117">
        <v>1.57889458519555E-5</v>
      </c>
      <c r="EM60" s="117">
        <v>-4.60095021531611E-5</v>
      </c>
      <c r="EN60" s="118">
        <v>-2.4568731606591099E-4</v>
      </c>
      <c r="EO60" s="118">
        <v>1.52204359138623E-4</v>
      </c>
      <c r="EP60" s="117">
        <v>9.3790038568076502E-5</v>
      </c>
      <c r="EQ60" s="117">
        <v>-8.9011847795465204E-6</v>
      </c>
      <c r="ER60" s="118">
        <v>6.0159275765792899E-4</v>
      </c>
      <c r="ES60" s="120">
        <v>3.1001893685551001E-5</v>
      </c>
    </row>
    <row r="61" spans="2:149" s="12" customFormat="1" ht="15.75" x14ac:dyDescent="0.25">
      <c r="B61" s="16" t="s">
        <v>146</v>
      </c>
      <c r="C61" s="1">
        <f>INDEX(Input_Cases!$B:$C,MATCH('D2T Male Homo'!$B61,Input_Cases!$B:$B,0),2)</f>
        <v>0</v>
      </c>
      <c r="E61" s="50"/>
      <c r="F61" s="7"/>
      <c r="G61" s="205"/>
      <c r="H61" s="7" t="s">
        <v>131</v>
      </c>
      <c r="I61" s="22">
        <f t="shared" si="4"/>
        <v>0</v>
      </c>
      <c r="J61" s="23">
        <v>-6.2229518792321803E-2</v>
      </c>
      <c r="P61" s="7" t="str">
        <f t="shared" si="5"/>
        <v>X</v>
      </c>
      <c r="Q61" s="7" t="str">
        <f t="shared" si="3"/>
        <v>X</v>
      </c>
      <c r="R61" s="12" t="str">
        <v>DDI</v>
      </c>
      <c r="S61" s="128" t="s">
        <v>131</v>
      </c>
      <c r="T61" s="117">
        <v>-4.9535417359244104E-7</v>
      </c>
      <c r="U61" s="117">
        <v>-3.3396129369224698E-6</v>
      </c>
      <c r="V61" s="117">
        <v>1.1769289322274199E-6</v>
      </c>
      <c r="W61" s="117">
        <v>1.0823351735695401E-6</v>
      </c>
      <c r="X61" s="117">
        <v>1.2160971523617899E-6</v>
      </c>
      <c r="Y61" s="117">
        <v>-5.8999230032288401E-6</v>
      </c>
      <c r="Z61" s="117">
        <v>5.43715567142461E-7</v>
      </c>
      <c r="AA61" s="117">
        <v>1.41246321887726E-6</v>
      </c>
      <c r="AB61" s="117">
        <v>-8.5650532467277597E-8</v>
      </c>
      <c r="AC61" s="117">
        <v>1.0399325011197301E-6</v>
      </c>
      <c r="AD61" s="117">
        <v>-9.6100954382646909E-7</v>
      </c>
      <c r="AE61" s="117">
        <v>1.4968478197992299E-6</v>
      </c>
      <c r="AF61" s="117">
        <v>-7.5583327646924401E-7</v>
      </c>
      <c r="AG61" s="117">
        <v>-5.5289858139999902E-6</v>
      </c>
      <c r="AH61" s="117">
        <v>-4.0734224309229501E-6</v>
      </c>
      <c r="AI61" s="117">
        <v>1.66809730907486E-6</v>
      </c>
      <c r="AJ61" s="117">
        <v>1.61807307490059E-6</v>
      </c>
      <c r="AK61" s="117">
        <v>-6.16970953766205E-6</v>
      </c>
      <c r="AL61" s="117">
        <v>5.6712933856735397E-6</v>
      </c>
      <c r="AM61" s="117">
        <v>4.9688953589779797E-7</v>
      </c>
      <c r="AN61" s="117">
        <v>2.0926314759031002E-6</v>
      </c>
      <c r="AO61" s="117">
        <v>4.03888267289908E-7</v>
      </c>
      <c r="AP61" s="117">
        <v>1.7389311482571699E-5</v>
      </c>
      <c r="AQ61" s="117">
        <v>4.4423344916840102E-7</v>
      </c>
      <c r="AR61" s="117">
        <v>0</v>
      </c>
      <c r="AS61" s="117">
        <v>-1.71596002652874E-5</v>
      </c>
      <c r="AT61" s="117">
        <v>1.0837825765846E-5</v>
      </c>
      <c r="AU61" s="117">
        <v>0</v>
      </c>
      <c r="AV61" s="117">
        <v>1.27153400899863E-5</v>
      </c>
      <c r="AW61" s="117">
        <v>8.9247899680138106E-6</v>
      </c>
      <c r="AX61" s="117">
        <v>-8.3411062649099102E-6</v>
      </c>
      <c r="AY61" s="117">
        <v>0</v>
      </c>
      <c r="AZ61" s="117">
        <v>-3.1646082505147502E-6</v>
      </c>
      <c r="BA61" s="117">
        <v>-3.5588166680988997E-5</v>
      </c>
      <c r="BB61" s="117">
        <v>-9.5316655162823699E-6</v>
      </c>
      <c r="BC61" s="117">
        <v>-9.08695527203468E-6</v>
      </c>
      <c r="BD61" s="117">
        <v>0</v>
      </c>
      <c r="BE61" s="117">
        <v>-3.4462407471629402E-6</v>
      </c>
      <c r="BF61" s="117">
        <v>1.23465684960883E-5</v>
      </c>
      <c r="BG61" s="117">
        <v>-5.5163840222738103E-7</v>
      </c>
      <c r="BH61" s="117">
        <v>1.9882902867133301E-5</v>
      </c>
      <c r="BI61" s="118">
        <v>1.9986519874104299E-4</v>
      </c>
      <c r="BJ61" s="117">
        <v>-7.1779810484655501E-6</v>
      </c>
      <c r="BK61" s="117">
        <v>-4.6872424045940503E-6</v>
      </c>
      <c r="BL61" s="117">
        <v>-2.1723335403291998E-6</v>
      </c>
      <c r="BM61" s="117">
        <v>1.5548680004216899E-6</v>
      </c>
      <c r="BN61" s="117">
        <v>0</v>
      </c>
      <c r="BO61" s="117">
        <v>-6.7158272473785301E-6</v>
      </c>
      <c r="BP61" s="117">
        <v>-3.9568270616336702E-6</v>
      </c>
      <c r="BQ61" s="117">
        <v>-2.6867624671117502E-5</v>
      </c>
      <c r="BR61" s="117">
        <v>1.42845954652839E-5</v>
      </c>
      <c r="BS61" s="117">
        <v>-5.8965092631707403E-6</v>
      </c>
      <c r="BT61" s="117">
        <v>3.4947205050941798E-6</v>
      </c>
      <c r="BU61" s="117">
        <v>1.8964761658403001E-6</v>
      </c>
      <c r="BV61" s="117">
        <v>-1.63296288451166E-5</v>
      </c>
      <c r="BW61" s="117">
        <v>-1.7687062044038299E-6</v>
      </c>
      <c r="BX61" s="117">
        <v>-1.1106863867241701E-5</v>
      </c>
      <c r="BY61" s="117">
        <v>-7.8203617754907305E-7</v>
      </c>
      <c r="BZ61" s="117">
        <v>0</v>
      </c>
      <c r="CA61" s="117">
        <v>5.6955541375644798E-6</v>
      </c>
      <c r="CB61" s="117">
        <v>2.7960652216687599E-5</v>
      </c>
      <c r="CC61" s="117">
        <v>-4.0859376722641301E-7</v>
      </c>
      <c r="CD61" s="117">
        <v>-1.0391249026556601E-6</v>
      </c>
      <c r="CE61" s="117">
        <v>0</v>
      </c>
      <c r="CF61" s="117">
        <v>0</v>
      </c>
      <c r="CG61" s="117">
        <v>0</v>
      </c>
      <c r="CH61" s="117">
        <v>-2.1153365764061901E-9</v>
      </c>
      <c r="CI61" s="117">
        <v>-2.8882818833435097E-7</v>
      </c>
      <c r="CJ61" s="117">
        <v>3.29239984192884E-8</v>
      </c>
      <c r="CK61" s="117">
        <v>1.9117796941276099E-7</v>
      </c>
      <c r="CL61" s="117">
        <v>6.3384396587515897E-8</v>
      </c>
      <c r="CM61" s="117">
        <v>-2.5095057146109198E-7</v>
      </c>
      <c r="CN61" s="117">
        <v>-2.27661498707299E-7</v>
      </c>
      <c r="CO61" s="117">
        <v>-2.25991139257335E-8</v>
      </c>
      <c r="CP61" s="117">
        <v>4.4048391464947099E-8</v>
      </c>
      <c r="CQ61" s="117">
        <v>-2.6680298059715499E-7</v>
      </c>
      <c r="CR61" s="117">
        <v>-2.1050192994908801E-8</v>
      </c>
      <c r="CS61" s="117">
        <v>8.6116090659650304E-8</v>
      </c>
      <c r="CT61" s="117">
        <v>-4.6549122819650198E-7</v>
      </c>
      <c r="CU61" s="117">
        <v>7.8501384629740302E-8</v>
      </c>
      <c r="CV61" s="117">
        <v>-2.23364055172463E-8</v>
      </c>
      <c r="CW61" s="117">
        <v>3.23043505341204E-7</v>
      </c>
      <c r="CX61" s="117">
        <v>5.62587712069505E-7</v>
      </c>
      <c r="CY61" s="117">
        <v>-1.1980716805906899E-7</v>
      </c>
      <c r="CZ61" s="117">
        <v>1.25150211552883E-7</v>
      </c>
      <c r="DA61" s="117">
        <v>6.2102964055144398E-8</v>
      </c>
      <c r="DB61" s="117">
        <v>6.9920998480759395E-7</v>
      </c>
      <c r="DC61" s="117">
        <v>2.4546081724880902E-7</v>
      </c>
      <c r="DD61" s="117">
        <v>-5.3317331367099102E-7</v>
      </c>
      <c r="DE61" s="117">
        <v>1.5221688686195201E-6</v>
      </c>
      <c r="DF61" s="117">
        <v>-2.0232441205616399E-6</v>
      </c>
      <c r="DG61" s="117">
        <v>-7.0681082415657196E-7</v>
      </c>
      <c r="DH61" s="117">
        <v>1.19578291916191E-6</v>
      </c>
      <c r="DI61" s="117">
        <v>1.83766384023355E-6</v>
      </c>
      <c r="DJ61" s="117">
        <v>-6.8330637101293797E-8</v>
      </c>
      <c r="DK61" s="117">
        <v>-2.59650087838509E-6</v>
      </c>
      <c r="DL61" s="117">
        <v>-5.6341765510117098E-6</v>
      </c>
      <c r="DM61" s="117">
        <v>-3.8833035943842898E-7</v>
      </c>
      <c r="DN61" s="117">
        <v>1.0132732090168901E-6</v>
      </c>
      <c r="DO61" s="117">
        <v>-4.0161287728124301E-6</v>
      </c>
      <c r="DP61" s="117">
        <v>-6.3265089728112999E-7</v>
      </c>
      <c r="DQ61" s="117">
        <v>2.0622184194165102E-6</v>
      </c>
      <c r="DR61" s="117">
        <v>-1.9453028832396699E-6</v>
      </c>
      <c r="DS61" s="117">
        <v>-2.47503027104417E-6</v>
      </c>
      <c r="DT61" s="117">
        <v>1.8779964373311199E-6</v>
      </c>
      <c r="DU61" s="117">
        <v>-3.4753532810941499E-6</v>
      </c>
      <c r="DV61" s="117">
        <v>1.88196063261509E-6</v>
      </c>
      <c r="DW61" s="117">
        <v>-1.6305074775160701E-6</v>
      </c>
      <c r="DX61" s="117">
        <v>1.40321329636173E-6</v>
      </c>
      <c r="DY61" s="117">
        <v>-4.9200747060818904E-6</v>
      </c>
      <c r="DZ61" s="117">
        <v>3.96211450588538E-6</v>
      </c>
      <c r="EA61" s="117">
        <v>-1.1771684388897199E-5</v>
      </c>
      <c r="EB61" s="117">
        <v>2.5513236742951001E-6</v>
      </c>
      <c r="EC61" s="117">
        <v>8.5188143627156106E-6</v>
      </c>
      <c r="ED61" s="117">
        <v>-1.2326718130762999E-5</v>
      </c>
      <c r="EE61" s="117">
        <v>3.9989718998283498E-7</v>
      </c>
      <c r="EF61" s="117">
        <v>-1.1611683371901301E-5</v>
      </c>
      <c r="EG61" s="117">
        <v>6.6135878503438499E-6</v>
      </c>
      <c r="EH61" s="117">
        <v>5.6616339010644399E-6</v>
      </c>
      <c r="EI61" s="117">
        <v>-1.1404256297612E-6</v>
      </c>
      <c r="EJ61" s="117">
        <v>1.6906723480727601E-5</v>
      </c>
      <c r="EK61" s="117">
        <v>4.42554175884771E-6</v>
      </c>
      <c r="EL61" s="117">
        <v>4.9797974229462998E-8</v>
      </c>
      <c r="EM61" s="117">
        <v>8.5279969293440204E-6</v>
      </c>
      <c r="EN61" s="117">
        <v>-2.1076388069001599E-5</v>
      </c>
      <c r="EO61" s="117">
        <v>2.1729207671653502E-6</v>
      </c>
      <c r="EP61" s="117">
        <v>6.8707779104860403E-6</v>
      </c>
      <c r="EQ61" s="117">
        <v>-2.4965196923329601E-5</v>
      </c>
      <c r="ER61" s="117">
        <v>-2.3642683691127799E-5</v>
      </c>
      <c r="ES61" s="120">
        <v>1.7844535519153101E-5</v>
      </c>
    </row>
    <row r="62" spans="2:149" s="12" customFormat="1" ht="15.75" x14ac:dyDescent="0.25">
      <c r="B62" s="16" t="s">
        <v>88</v>
      </c>
      <c r="C62" s="1">
        <f>INDEX(Input_Cases!$B:$C,MATCH('D2T Male Homo'!$B62,Input_Cases!$B:$B,0),2)</f>
        <v>0</v>
      </c>
      <c r="E62" s="50"/>
      <c r="F62" s="7"/>
      <c r="G62" s="205"/>
      <c r="H62" s="7" t="s">
        <v>53</v>
      </c>
      <c r="I62" s="22">
        <f t="shared" si="4"/>
        <v>0</v>
      </c>
      <c r="J62" s="23">
        <v>-0.76777250232574101</v>
      </c>
      <c r="P62" s="7" t="str">
        <f t="shared" si="5"/>
        <v>X</v>
      </c>
      <c r="Q62" s="7" t="str">
        <f t="shared" si="3"/>
        <v>X</v>
      </c>
      <c r="R62" s="12" t="str">
        <v>Dem</v>
      </c>
      <c r="S62" s="128" t="s">
        <v>53</v>
      </c>
      <c r="T62" s="117">
        <v>4.3601749907752403E-5</v>
      </c>
      <c r="U62" s="118">
        <v>1.9955339748570599E-4</v>
      </c>
      <c r="V62" s="117">
        <v>8.0474395938129104E-6</v>
      </c>
      <c r="W62" s="117">
        <v>2.81443489870602E-6</v>
      </c>
      <c r="X62" s="117">
        <v>-6.1043657068348503E-6</v>
      </c>
      <c r="Y62" s="117">
        <v>3.5947275332726602E-5</v>
      </c>
      <c r="Z62" s="117">
        <v>1.2389748855977401E-5</v>
      </c>
      <c r="AA62" s="118">
        <v>3.45876205812707E-4</v>
      </c>
      <c r="AB62" s="117">
        <v>-9.0648484500707393E-6</v>
      </c>
      <c r="AC62" s="117">
        <v>8.0728175346653294E-6</v>
      </c>
      <c r="AD62" s="117">
        <v>-1.5394283464063801E-5</v>
      </c>
      <c r="AE62" s="117">
        <v>5.7732798332242497E-6</v>
      </c>
      <c r="AF62" s="117">
        <v>-8.1205400858071301E-6</v>
      </c>
      <c r="AG62" s="118">
        <v>1.56949615063875E-4</v>
      </c>
      <c r="AH62" s="117">
        <v>-1.1801226842857299E-5</v>
      </c>
      <c r="AI62" s="118">
        <v>5.2154665692983899E-4</v>
      </c>
      <c r="AJ62" s="117">
        <v>8.9090074064432199E-6</v>
      </c>
      <c r="AK62" s="117">
        <v>-1.3674032414462E-5</v>
      </c>
      <c r="AL62" s="117">
        <v>9.9316438429453298E-6</v>
      </c>
      <c r="AM62" s="117">
        <v>-3.0671844704261201E-5</v>
      </c>
      <c r="AN62" s="117">
        <v>-7.5915012691802498E-6</v>
      </c>
      <c r="AO62" s="117">
        <v>-6.0551907818055397E-6</v>
      </c>
      <c r="AP62" s="118">
        <v>3.54426095745168E-4</v>
      </c>
      <c r="AQ62" s="117">
        <v>-2.52182698631851E-5</v>
      </c>
      <c r="AR62" s="117">
        <v>0</v>
      </c>
      <c r="AS62" s="118">
        <v>-2.60350177416494E-4</v>
      </c>
      <c r="AT62" s="118">
        <v>1.5120685423592901E-4</v>
      </c>
      <c r="AU62" s="118">
        <v>0</v>
      </c>
      <c r="AV62" s="117">
        <v>2.0794873431463602E-6</v>
      </c>
      <c r="AW62" s="118">
        <v>-2.4429543088861998E-4</v>
      </c>
      <c r="AX62" s="117">
        <v>4.8138119858514497E-5</v>
      </c>
      <c r="AY62" s="117">
        <v>0</v>
      </c>
      <c r="AZ62" s="117">
        <v>-1.31823168182082E-6</v>
      </c>
      <c r="BA62" s="118">
        <v>-9.1025245460055605E-4</v>
      </c>
      <c r="BB62" s="117">
        <v>-1.0301107221246E-5</v>
      </c>
      <c r="BC62" s="118">
        <v>-3.6743003954292999E-4</v>
      </c>
      <c r="BD62" s="118">
        <v>0</v>
      </c>
      <c r="BE62" s="117">
        <v>2.9652234154060301E-5</v>
      </c>
      <c r="BF62" s="118">
        <v>-5.80787152755111E-4</v>
      </c>
      <c r="BG62" s="117">
        <v>-5.7743913294548298E-5</v>
      </c>
      <c r="BH62" s="117">
        <v>-7.0721562666293796E-5</v>
      </c>
      <c r="BI62" s="117">
        <v>-7.1779810484610896E-6</v>
      </c>
      <c r="BJ62" s="118">
        <v>7.6127203183957897E-3</v>
      </c>
      <c r="BK62" s="117">
        <v>1.46598873944311E-6</v>
      </c>
      <c r="BL62" s="117">
        <v>-3.3717693224519803E-5</v>
      </c>
      <c r="BM62" s="117">
        <v>1.0097313884205799E-5</v>
      </c>
      <c r="BN62" s="117">
        <v>0</v>
      </c>
      <c r="BO62" s="118">
        <v>2.97682674745728E-4</v>
      </c>
      <c r="BP62" s="117">
        <v>-2.9526253402591599E-5</v>
      </c>
      <c r="BQ62" s="117">
        <v>-2.7805329721807199E-5</v>
      </c>
      <c r="BR62" s="118">
        <v>-1.11905157623321E-4</v>
      </c>
      <c r="BS62" s="117">
        <v>-2.5478174788844699E-5</v>
      </c>
      <c r="BT62" s="117">
        <v>-6.16578562993587E-5</v>
      </c>
      <c r="BU62" s="117">
        <v>-2.5520470684048101E-6</v>
      </c>
      <c r="BV62" s="118">
        <v>-7.7364362519195004E-4</v>
      </c>
      <c r="BW62" s="117">
        <v>-1.9762132794623799E-5</v>
      </c>
      <c r="BX62" s="117">
        <v>6.4290716283944399E-5</v>
      </c>
      <c r="BY62" s="118">
        <v>3.4700800353636201E-4</v>
      </c>
      <c r="BZ62" s="118">
        <v>0</v>
      </c>
      <c r="CA62" s="117">
        <v>2.21141750652433E-5</v>
      </c>
      <c r="CB62" s="118">
        <v>3.17945505332303E-4</v>
      </c>
      <c r="CC62" s="117">
        <v>-1.14509401897539E-5</v>
      </c>
      <c r="CD62" s="117">
        <v>2.43024203617002E-5</v>
      </c>
      <c r="CE62" s="117">
        <v>0</v>
      </c>
      <c r="CF62" s="117">
        <v>0</v>
      </c>
      <c r="CG62" s="117">
        <v>0</v>
      </c>
      <c r="CH62" s="117">
        <v>3.6254481429130401E-7</v>
      </c>
      <c r="CI62" s="117">
        <v>7.4879018472360803E-6</v>
      </c>
      <c r="CJ62" s="117">
        <v>-4.7894826046567898E-6</v>
      </c>
      <c r="CK62" s="117">
        <v>3.56402018652378E-6</v>
      </c>
      <c r="CL62" s="118">
        <v>-1.00289884225879E-4</v>
      </c>
      <c r="CM62" s="117">
        <v>-1.9961220806797701E-6</v>
      </c>
      <c r="CN62" s="117">
        <v>3.2785682148074002E-6</v>
      </c>
      <c r="CO62" s="117">
        <v>-2.95785077714166E-7</v>
      </c>
      <c r="CP62" s="117">
        <v>-2.65925300149096E-6</v>
      </c>
      <c r="CQ62" s="117">
        <v>-4.9245896566255703E-6</v>
      </c>
      <c r="CR62" s="117">
        <v>1.8244760852202299E-7</v>
      </c>
      <c r="CS62" s="117">
        <v>1.0234490109881299E-5</v>
      </c>
      <c r="CT62" s="117">
        <v>-4.3710199747144503E-6</v>
      </c>
      <c r="CU62" s="117">
        <v>-6.9378663147733103E-6</v>
      </c>
      <c r="CV62" s="117">
        <v>4.82384201270481E-6</v>
      </c>
      <c r="CW62" s="117">
        <v>-5.9194633952166796E-6</v>
      </c>
      <c r="CX62" s="117">
        <v>1.2366282182100599E-5</v>
      </c>
      <c r="CY62" s="117">
        <v>-1.46312476067182E-6</v>
      </c>
      <c r="CZ62" s="117">
        <v>-2.0724629260474199E-6</v>
      </c>
      <c r="DA62" s="117">
        <v>-3.9713356032674601E-8</v>
      </c>
      <c r="DB62" s="117">
        <v>2.4799818789232E-5</v>
      </c>
      <c r="DC62" s="117">
        <v>7.3384874337683399E-6</v>
      </c>
      <c r="DD62" s="117">
        <v>-2.6426978555342398E-6</v>
      </c>
      <c r="DE62" s="117">
        <v>-1.45717125805592E-5</v>
      </c>
      <c r="DF62" s="117">
        <v>-5.2905471881879499E-6</v>
      </c>
      <c r="DG62" s="117">
        <v>-4.5904048244473002E-6</v>
      </c>
      <c r="DH62" s="117">
        <v>8.9787252184478404E-5</v>
      </c>
      <c r="DI62" s="117">
        <v>1.87378374940703E-5</v>
      </c>
      <c r="DJ62" s="117">
        <v>1.37496845667849E-5</v>
      </c>
      <c r="DK62" s="117">
        <v>-3.3617378499384999E-5</v>
      </c>
      <c r="DL62" s="117">
        <v>-9.5598882390863507E-6</v>
      </c>
      <c r="DM62" s="118">
        <v>1.10133132279557E-4</v>
      </c>
      <c r="DN62" s="118">
        <v>-7.0730607201242304E-4</v>
      </c>
      <c r="DO62" s="117">
        <v>1.9458750945476001E-5</v>
      </c>
      <c r="DP62" s="117">
        <v>-3.5250324673111898E-5</v>
      </c>
      <c r="DQ62" s="117">
        <v>3.6643864049648299E-5</v>
      </c>
      <c r="DR62" s="117">
        <v>1.5399401546578101E-6</v>
      </c>
      <c r="DS62" s="117">
        <v>-1.7991106615368499E-5</v>
      </c>
      <c r="DT62" s="117">
        <v>-1.7506654464186199E-5</v>
      </c>
      <c r="DU62" s="117">
        <v>-7.3142801003664803E-5</v>
      </c>
      <c r="DV62" s="117">
        <v>-6.3144820242685301E-6</v>
      </c>
      <c r="DW62" s="117">
        <v>-9.5581013634486801E-6</v>
      </c>
      <c r="DX62" s="118">
        <v>-1.4601025524228699E-4</v>
      </c>
      <c r="DY62" s="117">
        <v>1.29799792162539E-5</v>
      </c>
      <c r="DZ62" s="117">
        <v>-6.2708946262084804E-6</v>
      </c>
      <c r="EA62" s="117">
        <v>-3.5588363548186901E-5</v>
      </c>
      <c r="EB62" s="117">
        <v>-4.7978095750213897E-5</v>
      </c>
      <c r="EC62" s="117">
        <v>-7.6884879610696907E-5</v>
      </c>
      <c r="ED62" s="117">
        <v>1.1735318941155901E-6</v>
      </c>
      <c r="EE62" s="117">
        <v>2.5507663892738901E-5</v>
      </c>
      <c r="EF62" s="117">
        <v>4.4790015435496498E-5</v>
      </c>
      <c r="EG62" s="117">
        <v>-4.38002191595674E-5</v>
      </c>
      <c r="EH62" s="117">
        <v>1.36816622650357E-5</v>
      </c>
      <c r="EI62" s="117">
        <v>-1.96801519640685E-5</v>
      </c>
      <c r="EJ62" s="117">
        <v>-3.7428678155224198E-5</v>
      </c>
      <c r="EK62" s="117">
        <v>-1.4270743688455499E-5</v>
      </c>
      <c r="EL62" s="117">
        <v>6.6587189903090797E-6</v>
      </c>
      <c r="EM62" s="117">
        <v>2.6149445797882601E-6</v>
      </c>
      <c r="EN62" s="117">
        <v>9.2606542364084695E-6</v>
      </c>
      <c r="EO62" s="117">
        <v>-4.5378084914824201E-5</v>
      </c>
      <c r="EP62" s="117">
        <v>6.4115139149496903E-5</v>
      </c>
      <c r="EQ62" s="117">
        <v>3.2618248872473097E-5</v>
      </c>
      <c r="ER62" s="117">
        <v>2.18507368798215E-5</v>
      </c>
      <c r="ES62" s="120">
        <v>-9.1990798744521403E-5</v>
      </c>
    </row>
    <row r="63" spans="2:149" s="12" customFormat="1" ht="15.75" x14ac:dyDescent="0.25">
      <c r="B63" s="16" t="s">
        <v>89</v>
      </c>
      <c r="C63" s="1">
        <f>INDEX(Input_Cases!$B:$C,MATCH('D2T Male Homo'!$B63,Input_Cases!$B:$B,0),2)</f>
        <v>0</v>
      </c>
      <c r="E63" s="50"/>
      <c r="F63" s="7"/>
      <c r="G63" s="205"/>
      <c r="H63" s="7" t="s">
        <v>54</v>
      </c>
      <c r="I63" s="22">
        <f t="shared" si="4"/>
        <v>0</v>
      </c>
      <c r="J63" s="23">
        <v>0.105022078636024</v>
      </c>
      <c r="P63" s="7" t="str">
        <f t="shared" si="5"/>
        <v>X</v>
      </c>
      <c r="Q63" s="7" t="str">
        <f t="shared" si="3"/>
        <v>X</v>
      </c>
      <c r="R63" s="12" t="str">
        <v>Dep</v>
      </c>
      <c r="S63" s="128" t="s">
        <v>54</v>
      </c>
      <c r="T63" s="117">
        <v>8.1482755482484303E-7</v>
      </c>
      <c r="U63" s="117">
        <v>1.10040632689955E-6</v>
      </c>
      <c r="V63" s="117">
        <v>-1.39512366107256E-6</v>
      </c>
      <c r="W63" s="117">
        <v>4.3418991313816299E-7</v>
      </c>
      <c r="X63" s="117">
        <v>-3.6284305761801099E-6</v>
      </c>
      <c r="Y63" s="117">
        <v>-6.9658204682431099E-6</v>
      </c>
      <c r="Z63" s="117">
        <v>2.96914905467745E-5</v>
      </c>
      <c r="AA63" s="117">
        <v>-7.7813713489638303E-7</v>
      </c>
      <c r="AB63" s="117">
        <v>-1.9867268309444901E-6</v>
      </c>
      <c r="AC63" s="117">
        <v>-1.0389157701125901E-5</v>
      </c>
      <c r="AD63" s="117">
        <v>2.3831299610617299E-6</v>
      </c>
      <c r="AE63" s="117">
        <v>4.47589209533998E-6</v>
      </c>
      <c r="AF63" s="117">
        <v>-5.6671275481930396E-7</v>
      </c>
      <c r="AG63" s="117">
        <v>2.2496674744547199E-5</v>
      </c>
      <c r="AH63" s="117">
        <v>1.54371520096041E-7</v>
      </c>
      <c r="AI63" s="117">
        <v>-2.8781612907035601E-5</v>
      </c>
      <c r="AJ63" s="117">
        <v>-5.0076114752438798E-6</v>
      </c>
      <c r="AK63" s="117">
        <v>1.7047627499383999E-6</v>
      </c>
      <c r="AL63" s="117">
        <v>3.2690031944951799E-7</v>
      </c>
      <c r="AM63" s="117">
        <v>2.9025090962189802E-6</v>
      </c>
      <c r="AN63" s="117">
        <v>-7.1587172967735696E-6</v>
      </c>
      <c r="AO63" s="117">
        <v>-8.9549192986891296E-7</v>
      </c>
      <c r="AP63" s="117">
        <v>-2.83517638604813E-5</v>
      </c>
      <c r="AQ63" s="117">
        <v>6.8997206747965997E-8</v>
      </c>
      <c r="AR63" s="117">
        <v>0</v>
      </c>
      <c r="AS63" s="117">
        <v>8.9974695499356599E-6</v>
      </c>
      <c r="AT63" s="117">
        <v>-3.8169998215215903E-5</v>
      </c>
      <c r="AU63" s="117">
        <v>0</v>
      </c>
      <c r="AV63" s="117">
        <v>-5.1839035901236E-6</v>
      </c>
      <c r="AW63" s="117">
        <v>-2.5555586795287001E-5</v>
      </c>
      <c r="AX63" s="117">
        <v>-1.84732461126144E-5</v>
      </c>
      <c r="AY63" s="117">
        <v>0</v>
      </c>
      <c r="AZ63" s="117">
        <v>-2.2533036794158601E-6</v>
      </c>
      <c r="BA63" s="117">
        <v>1.9748405236594099E-5</v>
      </c>
      <c r="BB63" s="117">
        <v>-9.637932229363699E-7</v>
      </c>
      <c r="BC63" s="117">
        <v>-2.5743866819712001E-6</v>
      </c>
      <c r="BD63" s="117">
        <v>0</v>
      </c>
      <c r="BE63" s="117">
        <v>1.2352973040443801E-6</v>
      </c>
      <c r="BF63" s="117">
        <v>-2.8509748082943801E-5</v>
      </c>
      <c r="BG63" s="117">
        <v>-1.0852234148060901E-5</v>
      </c>
      <c r="BH63" s="117">
        <v>-1.2194462872727999E-5</v>
      </c>
      <c r="BI63" s="117">
        <v>-4.6872424045940698E-6</v>
      </c>
      <c r="BJ63" s="117">
        <v>1.4659887394397401E-6</v>
      </c>
      <c r="BK63" s="118">
        <v>1.8978507732877499E-4</v>
      </c>
      <c r="BL63" s="117">
        <v>-5.4011188244291903E-6</v>
      </c>
      <c r="BM63" s="117">
        <v>-1.4567481445007899E-6</v>
      </c>
      <c r="BN63" s="117">
        <v>0</v>
      </c>
      <c r="BO63" s="117">
        <v>6.8865230482061702E-6</v>
      </c>
      <c r="BP63" s="117">
        <v>-3.8796520416140899E-6</v>
      </c>
      <c r="BQ63" s="117">
        <v>-1.99429958039296E-5</v>
      </c>
      <c r="BR63" s="117">
        <v>2.24726765062306E-5</v>
      </c>
      <c r="BS63" s="117">
        <v>-4.8885481853257304E-6</v>
      </c>
      <c r="BT63" s="117">
        <v>-1.8974050874985799E-5</v>
      </c>
      <c r="BU63" s="117">
        <v>-1.5044748560015898E-8</v>
      </c>
      <c r="BV63" s="117">
        <v>-1.25260868854422E-5</v>
      </c>
      <c r="BW63" s="117">
        <v>-2.3843181774165898E-6</v>
      </c>
      <c r="BX63" s="117">
        <v>-6.1501786382794597E-6</v>
      </c>
      <c r="BY63" s="117">
        <v>-2.1814840974796201E-5</v>
      </c>
      <c r="BZ63" s="117">
        <v>0</v>
      </c>
      <c r="CA63" s="117">
        <v>-5.41514098874491E-5</v>
      </c>
      <c r="CB63" s="117">
        <v>-2.4933332057893399E-5</v>
      </c>
      <c r="CC63" s="117">
        <v>-5.09204202902496E-6</v>
      </c>
      <c r="CD63" s="117">
        <v>-4.7401762959192798E-6</v>
      </c>
      <c r="CE63" s="117">
        <v>0</v>
      </c>
      <c r="CF63" s="117">
        <v>0</v>
      </c>
      <c r="CG63" s="117">
        <v>0</v>
      </c>
      <c r="CH63" s="117">
        <v>-4.22764589716456E-9</v>
      </c>
      <c r="CI63" s="117">
        <v>2.7867380409815399E-7</v>
      </c>
      <c r="CJ63" s="117">
        <v>-1.15232587809139E-7</v>
      </c>
      <c r="CK63" s="117">
        <v>-6.3112663009884E-8</v>
      </c>
      <c r="CL63" s="117">
        <v>-1.4155976622150899E-7</v>
      </c>
      <c r="CM63" s="117">
        <v>2.35520574897556E-7</v>
      </c>
      <c r="CN63" s="117">
        <v>2.5659852257340302E-7</v>
      </c>
      <c r="CO63" s="117">
        <v>-2.5568052947189601E-7</v>
      </c>
      <c r="CP63" s="117">
        <v>-3.73338535806191E-8</v>
      </c>
      <c r="CQ63" s="117">
        <v>3.7424771684145903E-7</v>
      </c>
      <c r="CR63" s="117">
        <v>1.00676823493717E-7</v>
      </c>
      <c r="CS63" s="117">
        <v>1.06964252256574E-7</v>
      </c>
      <c r="CT63" s="117">
        <v>3.33123826782063E-7</v>
      </c>
      <c r="CU63" s="117">
        <v>2.9909341158382E-7</v>
      </c>
      <c r="CV63" s="117">
        <v>3.4532115671431597E-8</v>
      </c>
      <c r="CW63" s="117">
        <v>8.7827323056590698E-8</v>
      </c>
      <c r="CX63" s="117">
        <v>-3.5853672850136999E-7</v>
      </c>
      <c r="CY63" s="117">
        <v>2.5288519771477E-7</v>
      </c>
      <c r="CZ63" s="117">
        <v>-2.9759473970038602E-7</v>
      </c>
      <c r="DA63" s="117">
        <v>-1.2980113620661699E-7</v>
      </c>
      <c r="DB63" s="117">
        <v>8.0768901315999697E-7</v>
      </c>
      <c r="DC63" s="117">
        <v>8.7059451487665504E-7</v>
      </c>
      <c r="DD63" s="117">
        <v>-1.15592271413498E-6</v>
      </c>
      <c r="DE63" s="117">
        <v>-1.3950381964247E-6</v>
      </c>
      <c r="DF63" s="117">
        <v>-1.6346652738036099E-6</v>
      </c>
      <c r="DG63" s="117">
        <v>1.9521841451874401E-7</v>
      </c>
      <c r="DH63" s="117">
        <v>-1.3609186368876601E-6</v>
      </c>
      <c r="DI63" s="117">
        <v>6.0543309733715199E-7</v>
      </c>
      <c r="DJ63" s="117">
        <v>1.3500142773308E-6</v>
      </c>
      <c r="DK63" s="117">
        <v>-1.56367510649737E-6</v>
      </c>
      <c r="DL63" s="117">
        <v>-1.21051704744804E-5</v>
      </c>
      <c r="DM63" s="117">
        <v>-4.6414765941232798E-7</v>
      </c>
      <c r="DN63" s="117">
        <v>-1.2153552533407899E-7</v>
      </c>
      <c r="DO63" s="117">
        <v>-7.5279559004836199E-7</v>
      </c>
      <c r="DP63" s="117">
        <v>-6.7019088835491795E-5</v>
      </c>
      <c r="DQ63" s="117">
        <v>-4.0372481375603196E-6</v>
      </c>
      <c r="DR63" s="117">
        <v>7.5542493908097396E-7</v>
      </c>
      <c r="DS63" s="117">
        <v>-3.37138644505908E-6</v>
      </c>
      <c r="DT63" s="117">
        <v>-3.5425012657170999E-7</v>
      </c>
      <c r="DU63" s="117">
        <v>1.04560180185827E-5</v>
      </c>
      <c r="DV63" s="117">
        <v>1.4060120006609799E-6</v>
      </c>
      <c r="DW63" s="117">
        <v>1.62988811853825E-6</v>
      </c>
      <c r="DX63" s="117">
        <v>2.2362919004570899E-7</v>
      </c>
      <c r="DY63" s="117">
        <v>6.4249189522699098E-6</v>
      </c>
      <c r="DZ63" s="117">
        <v>-5.6844199599234703E-6</v>
      </c>
      <c r="EA63" s="117">
        <v>4.3339878686389898E-6</v>
      </c>
      <c r="EB63" s="117">
        <v>-3.59252636729544E-6</v>
      </c>
      <c r="EC63" s="117">
        <v>5.1117493116922296E-6</v>
      </c>
      <c r="ED63" s="117">
        <v>-1.3078953044937699E-5</v>
      </c>
      <c r="EE63" s="117">
        <v>-9.7437056437844002E-7</v>
      </c>
      <c r="EF63" s="117">
        <v>1.5763885691664999E-5</v>
      </c>
      <c r="EG63" s="117">
        <v>-5.4775629637075396E-6</v>
      </c>
      <c r="EH63" s="117">
        <v>4.31988627192776E-6</v>
      </c>
      <c r="EI63" s="117">
        <v>-2.70658337674731E-6</v>
      </c>
      <c r="EJ63" s="117">
        <v>6.1952914740318298E-6</v>
      </c>
      <c r="EK63" s="117">
        <v>-1.2852176836253399E-7</v>
      </c>
      <c r="EL63" s="117">
        <v>4.0133576669302302E-6</v>
      </c>
      <c r="EM63" s="117">
        <v>1.04038792121859E-5</v>
      </c>
      <c r="EN63" s="117">
        <v>-1.2037219450796101E-5</v>
      </c>
      <c r="EO63" s="117">
        <v>1.31665570163941E-5</v>
      </c>
      <c r="EP63" s="117">
        <v>-1.15833036341867E-5</v>
      </c>
      <c r="EQ63" s="117">
        <v>-7.3301350405672702E-6</v>
      </c>
      <c r="ER63" s="117">
        <v>2.2980260946808602E-6</v>
      </c>
      <c r="ES63" s="120">
        <v>8.47746975886584E-6</v>
      </c>
    </row>
    <row r="64" spans="2:149" s="12" customFormat="1" ht="15.75" x14ac:dyDescent="0.25">
      <c r="B64" s="16" t="s">
        <v>90</v>
      </c>
      <c r="C64" s="1">
        <f>INDEX(Input_Cases!$B:$C,MATCH('D2T Male Homo'!$B64,Input_Cases!$B:$B,0),2)</f>
        <v>0</v>
      </c>
      <c r="E64" s="50"/>
      <c r="F64" s="7"/>
      <c r="G64" s="205"/>
      <c r="H64" s="7" t="s">
        <v>55</v>
      </c>
      <c r="I64" s="22">
        <f t="shared" si="4"/>
        <v>0</v>
      </c>
      <c r="J64" s="23">
        <v>0.65474788399344996</v>
      </c>
      <c r="P64" s="7" t="str">
        <f t="shared" si="5"/>
        <v>X</v>
      </c>
      <c r="Q64" s="7" t="str">
        <f t="shared" si="3"/>
        <v>X</v>
      </c>
      <c r="R64" s="12" t="str">
        <v>Epi</v>
      </c>
      <c r="S64" s="128" t="s">
        <v>55</v>
      </c>
      <c r="T64" s="117">
        <v>2.3344631408325698E-6</v>
      </c>
      <c r="U64" s="117">
        <v>-2.3747024287685901E-5</v>
      </c>
      <c r="V64" s="117">
        <v>-4.6624664157778698E-6</v>
      </c>
      <c r="W64" s="117">
        <v>-2.3293010844319199E-6</v>
      </c>
      <c r="X64" s="117">
        <v>-1.1899743616041201E-6</v>
      </c>
      <c r="Y64" s="117">
        <v>-3.3552457835299701E-6</v>
      </c>
      <c r="Z64" s="117">
        <v>5.2425475626165101E-5</v>
      </c>
      <c r="AA64" s="117">
        <v>2.9147110331994501E-5</v>
      </c>
      <c r="AB64" s="117">
        <v>-1.6414063787715601E-5</v>
      </c>
      <c r="AC64" s="117">
        <v>1.33448873507036E-5</v>
      </c>
      <c r="AD64" s="117">
        <v>-1.4484589518195201E-6</v>
      </c>
      <c r="AE64" s="117">
        <v>6.9592295098838804E-7</v>
      </c>
      <c r="AF64" s="117">
        <v>1.3701933910755201E-6</v>
      </c>
      <c r="AG64" s="117">
        <v>-3.0765926251756102E-5</v>
      </c>
      <c r="AH64" s="117">
        <v>1.4078646517293699E-7</v>
      </c>
      <c r="AI64" s="117">
        <v>-7.8384595219931096E-5</v>
      </c>
      <c r="AJ64" s="117">
        <v>-7.9137038328317205E-8</v>
      </c>
      <c r="AK64" s="117">
        <v>3.44748539028059E-6</v>
      </c>
      <c r="AL64" s="117">
        <v>-2.72825045760075E-6</v>
      </c>
      <c r="AM64" s="117">
        <v>1.07986519903942E-5</v>
      </c>
      <c r="AN64" s="117">
        <v>5.0160002133285797E-5</v>
      </c>
      <c r="AO64" s="117">
        <v>1.6677749089267201E-6</v>
      </c>
      <c r="AP64" s="117">
        <v>-3.2607117697671001E-5</v>
      </c>
      <c r="AQ64" s="117">
        <v>-2.1215928181131599E-6</v>
      </c>
      <c r="AR64" s="117">
        <v>0</v>
      </c>
      <c r="AS64" s="117">
        <v>7.4545286287108398E-6</v>
      </c>
      <c r="AT64" s="118">
        <v>-1.5922484610306301E-4</v>
      </c>
      <c r="AU64" s="118">
        <v>0</v>
      </c>
      <c r="AV64" s="117">
        <v>2.5579359272773299E-5</v>
      </c>
      <c r="AW64" s="117">
        <v>9.1831146174007501E-6</v>
      </c>
      <c r="AX64" s="117">
        <v>-4.3581836333345502E-5</v>
      </c>
      <c r="AY64" s="117">
        <v>0</v>
      </c>
      <c r="AZ64" s="117">
        <v>-7.9128688808205706E-6</v>
      </c>
      <c r="BA64" s="118">
        <v>-1.92386628919966E-4</v>
      </c>
      <c r="BB64" s="117">
        <v>-1.09237995984969E-6</v>
      </c>
      <c r="BC64" s="118">
        <v>2.48872254889482E-4</v>
      </c>
      <c r="BD64" s="118">
        <v>0</v>
      </c>
      <c r="BE64" s="117">
        <v>-8.0763847157222206E-5</v>
      </c>
      <c r="BF64" s="117">
        <v>-6.8123168138302302E-6</v>
      </c>
      <c r="BG64" s="117">
        <v>-4.0246112982699702E-6</v>
      </c>
      <c r="BH64" s="117">
        <v>-1.9539419242970801E-5</v>
      </c>
      <c r="BI64" s="117">
        <v>-2.1723335403290601E-6</v>
      </c>
      <c r="BJ64" s="117">
        <v>-3.3717693224546799E-5</v>
      </c>
      <c r="BK64" s="117">
        <v>-5.4011188244293902E-6</v>
      </c>
      <c r="BL64" s="118">
        <v>2.3904659646510102E-3</v>
      </c>
      <c r="BM64" s="118">
        <v>-2.7225456535149298E-4</v>
      </c>
      <c r="BN64" s="118">
        <v>0</v>
      </c>
      <c r="BO64" s="118">
        <v>1.4956129371397601E-4</v>
      </c>
      <c r="BP64" s="117">
        <v>5.49770970562206E-6</v>
      </c>
      <c r="BQ64" s="117">
        <v>-4.0725844782022499E-6</v>
      </c>
      <c r="BR64" s="118">
        <v>-2.0789023890521201E-4</v>
      </c>
      <c r="BS64" s="117">
        <v>3.5289095988947097E-5</v>
      </c>
      <c r="BT64" s="117">
        <v>3.6063817334631701E-5</v>
      </c>
      <c r="BU64" s="117">
        <v>5.8704559250499801E-6</v>
      </c>
      <c r="BV64" s="117">
        <v>1.8616964546665001E-5</v>
      </c>
      <c r="BW64" s="117">
        <v>-2.5653435192739599E-6</v>
      </c>
      <c r="BX64" s="117">
        <v>-3.6339010602836401E-6</v>
      </c>
      <c r="BY64" s="117">
        <v>-5.7520827336798901E-5</v>
      </c>
      <c r="BZ64" s="117">
        <v>0</v>
      </c>
      <c r="CA64" s="117">
        <v>-8.0311372679517601E-5</v>
      </c>
      <c r="CB64" s="117">
        <v>1.47238301276213E-5</v>
      </c>
      <c r="CC64" s="117">
        <v>1.81310121363222E-5</v>
      </c>
      <c r="CD64" s="117">
        <v>-4.4184424708608997E-6</v>
      </c>
      <c r="CE64" s="117">
        <v>0</v>
      </c>
      <c r="CF64" s="117">
        <v>0</v>
      </c>
      <c r="CG64" s="117">
        <v>0</v>
      </c>
      <c r="CH64" s="117">
        <v>2.8537959203187799E-8</v>
      </c>
      <c r="CI64" s="117">
        <v>-1.5226717752941899E-7</v>
      </c>
      <c r="CJ64" s="117">
        <v>-1.5438219093638101E-6</v>
      </c>
      <c r="CK64" s="117">
        <v>-1.25517504234684E-7</v>
      </c>
      <c r="CL64" s="117">
        <v>2.26786793301492E-7</v>
      </c>
      <c r="CM64" s="117">
        <v>1.8381440743178199E-6</v>
      </c>
      <c r="CN64" s="117">
        <v>-2.3400582860483401E-7</v>
      </c>
      <c r="CO64" s="117">
        <v>-6.0956242078339695E-7</v>
      </c>
      <c r="CP64" s="117">
        <v>2.6094674575809397E-7</v>
      </c>
      <c r="CQ64" s="117">
        <v>5.0848923694393797E-7</v>
      </c>
      <c r="CR64" s="117">
        <v>-6.5222198585997E-7</v>
      </c>
      <c r="CS64" s="117">
        <v>-2.4572868693546998E-7</v>
      </c>
      <c r="CT64" s="117">
        <v>4.9410730446171997E-7</v>
      </c>
      <c r="CU64" s="117">
        <v>1.07391420745031E-6</v>
      </c>
      <c r="CV64" s="117">
        <v>-2.7449447345246599E-6</v>
      </c>
      <c r="CW64" s="117">
        <v>5.2868733185742097E-7</v>
      </c>
      <c r="CX64" s="117">
        <v>2.43585689447614E-6</v>
      </c>
      <c r="CY64" s="117">
        <v>2.9209712313582899E-8</v>
      </c>
      <c r="CZ64" s="117">
        <v>4.2250943281457999E-7</v>
      </c>
      <c r="DA64" s="117">
        <v>-1.5045089139586501E-7</v>
      </c>
      <c r="DB64" s="117">
        <v>9.5641252666879792E-7</v>
      </c>
      <c r="DC64" s="117">
        <v>3.4222423609267298E-6</v>
      </c>
      <c r="DD64" s="117">
        <v>8.2073123745346095E-6</v>
      </c>
      <c r="DE64" s="117">
        <v>-7.5595438764133103E-6</v>
      </c>
      <c r="DF64" s="117">
        <v>4.4641087315575702E-6</v>
      </c>
      <c r="DG64" s="117">
        <v>1.22559176711742E-6</v>
      </c>
      <c r="DH64" s="117">
        <v>1.72999117155128E-5</v>
      </c>
      <c r="DI64" s="117">
        <v>3.9836025135172597E-6</v>
      </c>
      <c r="DJ64" s="117">
        <v>8.0941585287790906E-6</v>
      </c>
      <c r="DK64" s="117">
        <v>-3.9699770483707199E-6</v>
      </c>
      <c r="DL64" s="118">
        <v>1.9201984581700601E-4</v>
      </c>
      <c r="DM64" s="117">
        <v>1.3950521676749699E-5</v>
      </c>
      <c r="DN64" s="117">
        <v>-4.1001406204996303E-6</v>
      </c>
      <c r="DO64" s="117">
        <v>2.3870470783728898E-6</v>
      </c>
      <c r="DP64" s="117">
        <v>-6.8745547145685497E-6</v>
      </c>
      <c r="DQ64" s="117">
        <v>-9.3861520807905094E-6</v>
      </c>
      <c r="DR64" s="117">
        <v>-2.4329161878991999E-5</v>
      </c>
      <c r="DS64" s="117">
        <v>-1.26245012668636E-5</v>
      </c>
      <c r="DT64" s="117">
        <v>-1.5865452289564499E-5</v>
      </c>
      <c r="DU64" s="117">
        <v>2.6948026302946902E-5</v>
      </c>
      <c r="DV64" s="117">
        <v>5.6013433726842597E-6</v>
      </c>
      <c r="DW64" s="117">
        <v>2.7565285202003901E-5</v>
      </c>
      <c r="DX64" s="117">
        <v>1.1409822484094101E-5</v>
      </c>
      <c r="DY64" s="118">
        <v>1.16255192365543E-4</v>
      </c>
      <c r="DZ64" s="118">
        <v>-1.5318445862657201E-3</v>
      </c>
      <c r="EA64" s="118">
        <v>1.07921066824277E-4</v>
      </c>
      <c r="EB64" s="117">
        <v>2.91713147833226E-5</v>
      </c>
      <c r="EC64" s="117">
        <v>5.9470152444162699E-5</v>
      </c>
      <c r="ED64" s="117">
        <v>1.27451738462728E-5</v>
      </c>
      <c r="EE64" s="117">
        <v>1.9518367023665198E-5</v>
      </c>
      <c r="EF64" s="117">
        <v>1.9980222268952001E-5</v>
      </c>
      <c r="EG64" s="118">
        <v>-1.2709909687555799E-3</v>
      </c>
      <c r="EH64" s="117">
        <v>7.9682572647897702E-5</v>
      </c>
      <c r="EI64" s="117">
        <v>1.1815311909615901E-5</v>
      </c>
      <c r="EJ64" s="117">
        <v>1.15622549384117E-5</v>
      </c>
      <c r="EK64" s="117">
        <v>1.38093944200364E-5</v>
      </c>
      <c r="EL64" s="117">
        <v>2.4129511685065401E-5</v>
      </c>
      <c r="EM64" s="118">
        <v>-1.0044703813292301E-3</v>
      </c>
      <c r="EN64" s="117">
        <v>-1.37738637619322E-5</v>
      </c>
      <c r="EO64" s="118">
        <v>1.03966056928825E-4</v>
      </c>
      <c r="EP64" s="117">
        <v>1.4129842791121E-5</v>
      </c>
      <c r="EQ64" s="117">
        <v>-2.9718353666960801E-6</v>
      </c>
      <c r="ER64" s="117">
        <v>4.6169448490683601E-5</v>
      </c>
      <c r="ES64" s="120">
        <v>-8.6650596743622492E-6</v>
      </c>
    </row>
    <row r="65" spans="2:149" s="12" customFormat="1" ht="15.75" x14ac:dyDescent="0.25">
      <c r="B65" s="16" t="s">
        <v>91</v>
      </c>
      <c r="C65" s="1">
        <f>INDEX(Input_Cases!$B:$C,MATCH('D2T Male Homo'!$B65,Input_Cases!$B:$B,0),2)</f>
        <v>0</v>
      </c>
      <c r="E65" s="50"/>
      <c r="F65" s="7"/>
      <c r="G65" s="205"/>
      <c r="H65" s="7" t="s">
        <v>56</v>
      </c>
      <c r="I65" s="22">
        <f t="shared" si="4"/>
        <v>0</v>
      </c>
      <c r="J65" s="23">
        <v>1.4210265496129799</v>
      </c>
      <c r="P65" s="7" t="str">
        <f t="shared" si="5"/>
        <v>X</v>
      </c>
      <c r="Q65" s="7" t="str">
        <f t="shared" si="3"/>
        <v>X</v>
      </c>
      <c r="R65" s="12" t="str">
        <v>Hem</v>
      </c>
      <c r="S65" s="128" t="s">
        <v>56</v>
      </c>
      <c r="T65" s="117">
        <v>-4.2495898920516901E-7</v>
      </c>
      <c r="U65" s="117">
        <v>-8.8179341826723106E-5</v>
      </c>
      <c r="V65" s="117">
        <v>-3.6199797435186802E-6</v>
      </c>
      <c r="W65" s="117">
        <v>-7.6079803586667496E-7</v>
      </c>
      <c r="X65" s="117">
        <v>-4.0554374237529099E-6</v>
      </c>
      <c r="Y65" s="117">
        <v>-1.18266579430713E-5</v>
      </c>
      <c r="Z65" s="117">
        <v>-4.0882972955237698E-5</v>
      </c>
      <c r="AA65" s="117">
        <v>1.88084220845002E-6</v>
      </c>
      <c r="AB65" s="117">
        <v>-3.8307463940061503E-6</v>
      </c>
      <c r="AC65" s="117">
        <v>2.6107061856626001E-6</v>
      </c>
      <c r="AD65" s="117">
        <v>1.0104977625701499E-5</v>
      </c>
      <c r="AE65" s="117">
        <v>6.9031917050612999E-6</v>
      </c>
      <c r="AF65" s="117">
        <v>-2.0348582715634099E-5</v>
      </c>
      <c r="AG65" s="117">
        <v>-6.46242699057573E-5</v>
      </c>
      <c r="AH65" s="117">
        <v>-2.7781487072616899E-6</v>
      </c>
      <c r="AI65" s="118">
        <v>1.9083327713996501E-4</v>
      </c>
      <c r="AJ65" s="117">
        <v>2.21268858067504E-5</v>
      </c>
      <c r="AK65" s="117">
        <v>1.04114737447708E-5</v>
      </c>
      <c r="AL65" s="117">
        <v>-6.0369286209404402E-6</v>
      </c>
      <c r="AM65" s="117">
        <v>3.4890558225174798E-5</v>
      </c>
      <c r="AN65" s="117">
        <v>1.6446195869061101E-5</v>
      </c>
      <c r="AO65" s="117">
        <v>6.4442889841902403E-6</v>
      </c>
      <c r="AP65" s="117">
        <v>-3.1150424340193597E-5</v>
      </c>
      <c r="AQ65" s="117">
        <v>2.7295660094668099E-6</v>
      </c>
      <c r="AR65" s="117">
        <v>0</v>
      </c>
      <c r="AS65" s="117">
        <v>7.3303014845568106E-5</v>
      </c>
      <c r="AT65" s="117">
        <v>3.2786355535174598E-5</v>
      </c>
      <c r="AU65" s="117">
        <v>0</v>
      </c>
      <c r="AV65" s="117">
        <v>-1.5653664279681301E-5</v>
      </c>
      <c r="AW65" s="117">
        <v>3.9961006528783203E-5</v>
      </c>
      <c r="AX65" s="118">
        <v>-1.02574638531103E-4</v>
      </c>
      <c r="AY65" s="118">
        <v>0</v>
      </c>
      <c r="AZ65" s="117">
        <v>2.5184543135768601E-5</v>
      </c>
      <c r="BA65" s="117">
        <v>3.1917463823843197E-5</v>
      </c>
      <c r="BB65" s="117">
        <v>2.0046620102805798E-5</v>
      </c>
      <c r="BC65" s="117">
        <v>5.7767646485995702E-5</v>
      </c>
      <c r="BD65" s="117">
        <v>0</v>
      </c>
      <c r="BE65" s="117">
        <v>-4.6289189656109402E-6</v>
      </c>
      <c r="BF65" s="117">
        <v>2.3996305600362299E-5</v>
      </c>
      <c r="BG65" s="117">
        <v>1.75677196694692E-5</v>
      </c>
      <c r="BH65" s="118">
        <v>-1.8079928399690199E-4</v>
      </c>
      <c r="BI65" s="117">
        <v>1.55486800042185E-6</v>
      </c>
      <c r="BJ65" s="117">
        <v>1.00973138843151E-5</v>
      </c>
      <c r="BK65" s="117">
        <v>-1.4567481445007601E-6</v>
      </c>
      <c r="BL65" s="118">
        <v>-2.7225456535149201E-4</v>
      </c>
      <c r="BM65" s="118">
        <v>1.06441999564227E-2</v>
      </c>
      <c r="BN65" s="118">
        <v>0</v>
      </c>
      <c r="BO65" s="117">
        <v>-7.4864291571761398E-5</v>
      </c>
      <c r="BP65" s="118">
        <v>2.5236100640482599E-4</v>
      </c>
      <c r="BQ65" s="117">
        <v>1.50747461591666E-5</v>
      </c>
      <c r="BR65" s="117">
        <v>-7.5169786603757797E-6</v>
      </c>
      <c r="BS65" s="117">
        <v>-2.35013795475797E-5</v>
      </c>
      <c r="BT65" s="118">
        <v>-2.7683620484512299E-4</v>
      </c>
      <c r="BU65" s="117">
        <v>-6.3723665303335901E-5</v>
      </c>
      <c r="BV65" s="118">
        <v>-1.0162696902857E-4</v>
      </c>
      <c r="BW65" s="117">
        <v>-2.14047216247836E-5</v>
      </c>
      <c r="BX65" s="117">
        <v>-1.12064047041146E-5</v>
      </c>
      <c r="BY65" s="118">
        <v>-1.2881566377886199E-4</v>
      </c>
      <c r="BZ65" s="118">
        <v>0</v>
      </c>
      <c r="CA65" s="117">
        <v>-3.04770789181665E-5</v>
      </c>
      <c r="CB65" s="118">
        <v>3.2501188531543999E-4</v>
      </c>
      <c r="CC65" s="117">
        <v>-9.1242255848102E-5</v>
      </c>
      <c r="CD65" s="117">
        <v>6.0532132645860203E-6</v>
      </c>
      <c r="CE65" s="117">
        <v>0</v>
      </c>
      <c r="CF65" s="117">
        <v>0</v>
      </c>
      <c r="CG65" s="117">
        <v>0</v>
      </c>
      <c r="CH65" s="117">
        <v>-6.66616641603228E-8</v>
      </c>
      <c r="CI65" s="117">
        <v>7.5244182370207403E-8</v>
      </c>
      <c r="CJ65" s="117">
        <v>6.8103861481003997E-7</v>
      </c>
      <c r="CK65" s="117">
        <v>-1.35205409631378E-6</v>
      </c>
      <c r="CL65" s="117">
        <v>-3.6251217737072302E-7</v>
      </c>
      <c r="CM65" s="117">
        <v>1.14313810440419E-7</v>
      </c>
      <c r="CN65" s="117">
        <v>-5.6638040272594699E-7</v>
      </c>
      <c r="CO65" s="117">
        <v>2.4185102861385699E-7</v>
      </c>
      <c r="CP65" s="117">
        <v>1.2702159943939501E-6</v>
      </c>
      <c r="CQ65" s="117">
        <v>6.3301596748936695E-7</v>
      </c>
      <c r="CR65" s="117">
        <v>-3.77044501782996E-7</v>
      </c>
      <c r="CS65" s="117">
        <v>1.4304182802184499E-6</v>
      </c>
      <c r="CT65" s="117">
        <v>-5.26821584723576E-6</v>
      </c>
      <c r="CU65" s="117">
        <v>-2.9003728358034201E-6</v>
      </c>
      <c r="CV65" s="117">
        <v>-6.4667645885124496E-7</v>
      </c>
      <c r="CW65" s="117">
        <v>-1.00218539729204E-6</v>
      </c>
      <c r="CX65" s="117">
        <v>-1.2837886043042801E-7</v>
      </c>
      <c r="CY65" s="117">
        <v>2.8298802353575002E-6</v>
      </c>
      <c r="CZ65" s="117">
        <v>1.00435783767658E-6</v>
      </c>
      <c r="DA65" s="117">
        <v>-1.34967832807608E-6</v>
      </c>
      <c r="DB65" s="117">
        <v>3.6590607762965199E-5</v>
      </c>
      <c r="DC65" s="117">
        <v>-8.3396535185822802E-6</v>
      </c>
      <c r="DD65" s="117">
        <v>1.8913666005510099E-6</v>
      </c>
      <c r="DE65" s="117">
        <v>3.3268179869092501E-5</v>
      </c>
      <c r="DF65" s="117">
        <v>8.5198417496983402E-5</v>
      </c>
      <c r="DG65" s="117">
        <v>6.0534186759308498E-6</v>
      </c>
      <c r="DH65" s="117">
        <v>3.8368931073952596E-6</v>
      </c>
      <c r="DI65" s="117">
        <v>2.4693192011908902E-6</v>
      </c>
      <c r="DJ65" s="117">
        <v>4.21834293280472E-5</v>
      </c>
      <c r="DK65" s="117">
        <v>1.7102576725850399E-5</v>
      </c>
      <c r="DL65" s="118">
        <v>-3.4925506050250401E-3</v>
      </c>
      <c r="DM65" s="117">
        <v>1.55620595892369E-5</v>
      </c>
      <c r="DN65" s="117">
        <v>5.99545820979018E-6</v>
      </c>
      <c r="DO65" s="117">
        <v>3.1553924450755998E-5</v>
      </c>
      <c r="DP65" s="117">
        <v>-1.26766357627744E-5</v>
      </c>
      <c r="DQ65" s="117">
        <v>-1.9308495691549799E-6</v>
      </c>
      <c r="DR65" s="117">
        <v>4.0290260083358098E-6</v>
      </c>
      <c r="DS65" s="117">
        <v>7.8100389214351901E-6</v>
      </c>
      <c r="DT65" s="117">
        <v>-2.34723245649349E-5</v>
      </c>
      <c r="DU65" s="117">
        <v>4.2415926207267103E-6</v>
      </c>
      <c r="DV65" s="117">
        <v>-1.8790626845222899E-5</v>
      </c>
      <c r="DW65" s="118">
        <v>1.49490937412544E-4</v>
      </c>
      <c r="DX65" s="117">
        <v>4.6809720939421599E-6</v>
      </c>
      <c r="DY65" s="118">
        <v>-8.5231454314765702E-4</v>
      </c>
      <c r="DZ65" s="118">
        <v>2.1357996690381099E-4</v>
      </c>
      <c r="EA65" s="117">
        <v>2.8174717756367699E-5</v>
      </c>
      <c r="EB65" s="117">
        <v>-2.4003371626488799E-5</v>
      </c>
      <c r="EC65" s="118">
        <v>-3.2233634831088198E-4</v>
      </c>
      <c r="ED65" s="117">
        <v>4.2644005420668702E-5</v>
      </c>
      <c r="EE65" s="117">
        <v>-2.9029006813073701E-5</v>
      </c>
      <c r="EF65" s="117">
        <v>3.7074273623464401E-6</v>
      </c>
      <c r="EG65" s="118">
        <v>1.64338471860186E-4</v>
      </c>
      <c r="EH65" s="118">
        <v>-2.1659480136123E-4</v>
      </c>
      <c r="EI65" s="117">
        <v>5.5926736921557602E-5</v>
      </c>
      <c r="EJ65" s="117">
        <v>2.5788600637361101E-5</v>
      </c>
      <c r="EK65" s="118">
        <v>-7.0623692136265199E-3</v>
      </c>
      <c r="EL65" s="117">
        <v>-4.8105729004845999E-5</v>
      </c>
      <c r="EM65" s="117">
        <v>-1.23872491604136E-5</v>
      </c>
      <c r="EN65" s="117">
        <v>4.8255741213377803E-5</v>
      </c>
      <c r="EO65" s="117">
        <v>7.1360695846011299E-5</v>
      </c>
      <c r="EP65" s="117">
        <v>-4.4132291694519101E-5</v>
      </c>
      <c r="EQ65" s="117">
        <v>4.0778116546043603E-5</v>
      </c>
      <c r="ER65" s="118">
        <v>2.00704480083095E-4</v>
      </c>
      <c r="ES65" s="119">
        <v>1.04465194389094E-4</v>
      </c>
    </row>
    <row r="66" spans="2:149" s="12" customFormat="1" ht="15.75" x14ac:dyDescent="0.25">
      <c r="B66" s="16" t="s">
        <v>171</v>
      </c>
      <c r="C66" s="1">
        <f>INDEX(Input_Cases!$B:$C,MATCH('D2T Male Homo'!$B66,Input_Cases!$B:$B,0),2)</f>
        <v>0</v>
      </c>
      <c r="E66" s="50"/>
      <c r="F66" s="7"/>
      <c r="G66" s="205"/>
      <c r="H66" s="7" t="s">
        <v>166</v>
      </c>
      <c r="I66" s="22">
        <f t="shared" si="4"/>
        <v>0</v>
      </c>
      <c r="J66" s="23">
        <v>0</v>
      </c>
      <c r="P66" s="7" t="str">
        <f t="shared" si="5"/>
        <v/>
      </c>
      <c r="Q66" s="7" t="str">
        <f t="shared" si="3"/>
        <v>X</v>
      </c>
      <c r="R66" s="12">
        <v>0</v>
      </c>
      <c r="S66" s="128"/>
      <c r="T66" s="117">
        <v>0</v>
      </c>
      <c r="U66" s="117">
        <v>0</v>
      </c>
      <c r="V66" s="117">
        <v>0</v>
      </c>
      <c r="W66" s="117">
        <v>0</v>
      </c>
      <c r="X66" s="117">
        <v>0</v>
      </c>
      <c r="Y66" s="117">
        <v>0</v>
      </c>
      <c r="Z66" s="117">
        <v>0</v>
      </c>
      <c r="AA66" s="117">
        <v>0</v>
      </c>
      <c r="AB66" s="117">
        <v>0</v>
      </c>
      <c r="AC66" s="117">
        <v>0</v>
      </c>
      <c r="AD66" s="117">
        <v>0</v>
      </c>
      <c r="AE66" s="117">
        <v>0</v>
      </c>
      <c r="AF66" s="117">
        <v>0</v>
      </c>
      <c r="AG66" s="117">
        <v>0</v>
      </c>
      <c r="AH66" s="117">
        <v>0</v>
      </c>
      <c r="AI66" s="118">
        <v>0</v>
      </c>
      <c r="AJ66" s="117">
        <v>0</v>
      </c>
      <c r="AK66" s="117">
        <v>0</v>
      </c>
      <c r="AL66" s="117">
        <v>0</v>
      </c>
      <c r="AM66" s="117">
        <v>0</v>
      </c>
      <c r="AN66" s="117">
        <v>0</v>
      </c>
      <c r="AO66" s="117">
        <v>0</v>
      </c>
      <c r="AP66" s="117">
        <v>0</v>
      </c>
      <c r="AQ66" s="117">
        <v>0</v>
      </c>
      <c r="AR66" s="117">
        <v>0</v>
      </c>
      <c r="AS66" s="117">
        <v>0</v>
      </c>
      <c r="AT66" s="117">
        <v>0</v>
      </c>
      <c r="AU66" s="117">
        <v>0</v>
      </c>
      <c r="AV66" s="117">
        <v>0</v>
      </c>
      <c r="AW66" s="117">
        <v>0</v>
      </c>
      <c r="AX66" s="118">
        <v>0</v>
      </c>
      <c r="AY66" s="118">
        <v>0</v>
      </c>
      <c r="AZ66" s="117">
        <v>0</v>
      </c>
      <c r="BA66" s="117">
        <v>0</v>
      </c>
      <c r="BB66" s="117">
        <v>0</v>
      </c>
      <c r="BC66" s="117">
        <v>0</v>
      </c>
      <c r="BD66" s="117">
        <v>0</v>
      </c>
      <c r="BE66" s="117">
        <v>0</v>
      </c>
      <c r="BF66" s="117">
        <v>0</v>
      </c>
      <c r="BG66" s="117">
        <v>0</v>
      </c>
      <c r="BH66" s="118">
        <v>0</v>
      </c>
      <c r="BI66" s="117">
        <v>0</v>
      </c>
      <c r="BJ66" s="117">
        <v>0</v>
      </c>
      <c r="BK66" s="117">
        <v>0</v>
      </c>
      <c r="BL66" s="118">
        <v>0</v>
      </c>
      <c r="BM66" s="118">
        <v>0</v>
      </c>
      <c r="BN66" s="118">
        <v>0</v>
      </c>
      <c r="BO66" s="117">
        <v>0</v>
      </c>
      <c r="BP66" s="118">
        <v>0</v>
      </c>
      <c r="BQ66" s="117">
        <v>0</v>
      </c>
      <c r="BR66" s="117">
        <v>0</v>
      </c>
      <c r="BS66" s="117">
        <v>0</v>
      </c>
      <c r="BT66" s="118">
        <v>0</v>
      </c>
      <c r="BU66" s="117">
        <v>0</v>
      </c>
      <c r="BV66" s="118">
        <v>0</v>
      </c>
      <c r="BW66" s="117">
        <v>0</v>
      </c>
      <c r="BX66" s="117">
        <v>0</v>
      </c>
      <c r="BY66" s="118">
        <v>0</v>
      </c>
      <c r="BZ66" s="118">
        <v>0</v>
      </c>
      <c r="CA66" s="117">
        <v>0</v>
      </c>
      <c r="CB66" s="118">
        <v>0</v>
      </c>
      <c r="CC66" s="117">
        <v>0</v>
      </c>
      <c r="CD66" s="117">
        <v>0</v>
      </c>
      <c r="CE66" s="117">
        <v>0</v>
      </c>
      <c r="CF66" s="117">
        <v>0</v>
      </c>
      <c r="CG66" s="117">
        <v>0</v>
      </c>
      <c r="CH66" s="117">
        <v>0</v>
      </c>
      <c r="CI66" s="117">
        <v>0</v>
      </c>
      <c r="CJ66" s="117">
        <v>0</v>
      </c>
      <c r="CK66" s="117">
        <v>0</v>
      </c>
      <c r="CL66" s="117">
        <v>0</v>
      </c>
      <c r="CM66" s="117">
        <v>0</v>
      </c>
      <c r="CN66" s="117">
        <v>0</v>
      </c>
      <c r="CO66" s="117">
        <v>0</v>
      </c>
      <c r="CP66" s="117">
        <v>0</v>
      </c>
      <c r="CQ66" s="117">
        <v>0</v>
      </c>
      <c r="CR66" s="117">
        <v>0</v>
      </c>
      <c r="CS66" s="117">
        <v>0</v>
      </c>
      <c r="CT66" s="117">
        <v>0</v>
      </c>
      <c r="CU66" s="117">
        <v>0</v>
      </c>
      <c r="CV66" s="117">
        <v>0</v>
      </c>
      <c r="CW66" s="117">
        <v>0</v>
      </c>
      <c r="CX66" s="117">
        <v>0</v>
      </c>
      <c r="CY66" s="117">
        <v>0</v>
      </c>
      <c r="CZ66" s="117">
        <v>0</v>
      </c>
      <c r="DA66" s="117">
        <v>0</v>
      </c>
      <c r="DB66" s="117">
        <v>0</v>
      </c>
      <c r="DC66" s="117">
        <v>0</v>
      </c>
      <c r="DD66" s="117">
        <v>0</v>
      </c>
      <c r="DE66" s="117">
        <v>0</v>
      </c>
      <c r="DF66" s="117">
        <v>0</v>
      </c>
      <c r="DG66" s="117">
        <v>0</v>
      </c>
      <c r="DH66" s="117">
        <v>0</v>
      </c>
      <c r="DI66" s="117">
        <v>0</v>
      </c>
      <c r="DJ66" s="117">
        <v>0</v>
      </c>
      <c r="DK66" s="117">
        <v>0</v>
      </c>
      <c r="DL66" s="118">
        <v>0</v>
      </c>
      <c r="DM66" s="117">
        <v>0</v>
      </c>
      <c r="DN66" s="117">
        <v>0</v>
      </c>
      <c r="DO66" s="117">
        <v>0</v>
      </c>
      <c r="DP66" s="117">
        <v>0</v>
      </c>
      <c r="DQ66" s="117">
        <v>0</v>
      </c>
      <c r="DR66" s="117">
        <v>0</v>
      </c>
      <c r="DS66" s="117">
        <v>0</v>
      </c>
      <c r="DT66" s="117">
        <v>0</v>
      </c>
      <c r="DU66" s="117">
        <v>0</v>
      </c>
      <c r="DV66" s="117">
        <v>0</v>
      </c>
      <c r="DW66" s="118">
        <v>0</v>
      </c>
      <c r="DX66" s="117">
        <v>0</v>
      </c>
      <c r="DY66" s="118">
        <v>0</v>
      </c>
      <c r="DZ66" s="118">
        <v>0</v>
      </c>
      <c r="EA66" s="117">
        <v>0</v>
      </c>
      <c r="EB66" s="117">
        <v>0</v>
      </c>
      <c r="EC66" s="118">
        <v>0</v>
      </c>
      <c r="ED66" s="117">
        <v>0</v>
      </c>
      <c r="EE66" s="117">
        <v>0</v>
      </c>
      <c r="EF66" s="117">
        <v>0</v>
      </c>
      <c r="EG66" s="118">
        <v>0</v>
      </c>
      <c r="EH66" s="118">
        <v>0</v>
      </c>
      <c r="EI66" s="117">
        <v>0</v>
      </c>
      <c r="EJ66" s="117">
        <v>0</v>
      </c>
      <c r="EK66" s="118">
        <v>0</v>
      </c>
      <c r="EL66" s="117">
        <v>0</v>
      </c>
      <c r="EM66" s="117">
        <v>0</v>
      </c>
      <c r="EN66" s="117">
        <v>0</v>
      </c>
      <c r="EO66" s="117">
        <v>0</v>
      </c>
      <c r="EP66" s="117">
        <v>0</v>
      </c>
      <c r="EQ66" s="117">
        <v>0</v>
      </c>
      <c r="ER66" s="118">
        <v>0</v>
      </c>
      <c r="ES66" s="119">
        <v>0</v>
      </c>
    </row>
    <row r="67" spans="2:149" s="12" customFormat="1" ht="15.75" x14ac:dyDescent="0.25">
      <c r="B67" s="16" t="s">
        <v>92</v>
      </c>
      <c r="C67" s="1">
        <f>INDEX(Input_Cases!$B:$C,MATCH('D2T Male Homo'!$B67,Input_Cases!$B:$B,0),2)</f>
        <v>0</v>
      </c>
      <c r="E67" s="50"/>
      <c r="F67" s="7"/>
      <c r="G67" s="205"/>
      <c r="H67" s="7" t="s">
        <v>57</v>
      </c>
      <c r="I67" s="22">
        <f>C67</f>
        <v>0</v>
      </c>
      <c r="J67" s="23">
        <v>1.4811677292999199</v>
      </c>
      <c r="P67" s="7" t="str">
        <f t="shared" si="5"/>
        <v>X</v>
      </c>
      <c r="Q67" s="7" t="str">
        <f t="shared" si="3"/>
        <v>X</v>
      </c>
      <c r="R67" s="12" t="str">
        <v>HF</v>
      </c>
      <c r="S67" s="128" t="s">
        <v>57</v>
      </c>
      <c r="T67" s="117">
        <v>7.4647466314416397E-6</v>
      </c>
      <c r="U67" s="117">
        <v>-1.41178046910834E-5</v>
      </c>
      <c r="V67" s="117">
        <v>4.1766554883483199E-6</v>
      </c>
      <c r="W67" s="117">
        <v>2.06241466315492E-7</v>
      </c>
      <c r="X67" s="117">
        <v>-5.0969234166692302E-6</v>
      </c>
      <c r="Y67" s="117">
        <v>-2.3792180809929398E-5</v>
      </c>
      <c r="Z67" s="118">
        <v>-3.2899513675059501E-4</v>
      </c>
      <c r="AA67" s="117">
        <v>-9.4186107881841504E-5</v>
      </c>
      <c r="AB67" s="117">
        <v>-2.8057984924210301E-5</v>
      </c>
      <c r="AC67" s="117">
        <v>-7.8022810954569399E-5</v>
      </c>
      <c r="AD67" s="117">
        <v>-4.30727830114446E-6</v>
      </c>
      <c r="AE67" s="118">
        <v>2.6817582175935701E-4</v>
      </c>
      <c r="AF67" s="117">
        <v>-7.7531566202934608E-6</v>
      </c>
      <c r="AG67" s="118">
        <v>-1.3319398303483201E-4</v>
      </c>
      <c r="AH67" s="117">
        <v>-5.4615765037405799E-6</v>
      </c>
      <c r="AI67" s="118">
        <v>2.7532631410829401E-4</v>
      </c>
      <c r="AJ67" s="117">
        <v>5.7639624312752402E-7</v>
      </c>
      <c r="AK67" s="117">
        <v>2.87588817628401E-5</v>
      </c>
      <c r="AL67" s="117">
        <v>-8.2621237205617298E-5</v>
      </c>
      <c r="AM67" s="118">
        <v>2.8301387336721702E-4</v>
      </c>
      <c r="AN67" s="118">
        <v>-2.8267901004654198E-4</v>
      </c>
      <c r="AO67" s="117">
        <v>1.2672861879348901E-6</v>
      </c>
      <c r="AP67" s="118">
        <v>-3.0537066590031201E-4</v>
      </c>
      <c r="AQ67" s="117">
        <v>-2.3585686597001901E-5</v>
      </c>
      <c r="AR67" s="117">
        <v>0</v>
      </c>
      <c r="AS67" s="118">
        <v>-2.8045654987996398E-3</v>
      </c>
      <c r="AT67" s="118">
        <v>-3.6168918412049598E-4</v>
      </c>
      <c r="AU67" s="118">
        <v>0</v>
      </c>
      <c r="AV67" s="117">
        <v>-7.0846462854951597E-5</v>
      </c>
      <c r="AW67" s="118">
        <v>-2.4081180843466099E-3</v>
      </c>
      <c r="AX67" s="117">
        <v>2.13332356590364E-5</v>
      </c>
      <c r="AY67" s="117">
        <v>0</v>
      </c>
      <c r="AZ67" s="117">
        <v>2.2006428292043899E-5</v>
      </c>
      <c r="BA67" s="118">
        <v>-9.2033094513365896E-4</v>
      </c>
      <c r="BB67" s="117">
        <v>-2.09512523561586E-5</v>
      </c>
      <c r="BC67" s="117">
        <v>4.3802289907053901E-5</v>
      </c>
      <c r="BD67" s="117">
        <v>0</v>
      </c>
      <c r="BE67" s="118">
        <v>1.87932838467407E-4</v>
      </c>
      <c r="BF67" s="118">
        <v>-1.3076771672735699E-3</v>
      </c>
      <c r="BG67" s="117">
        <v>1.8086682161790599E-5</v>
      </c>
      <c r="BH67" s="118">
        <v>-1.4580150463044001E-4</v>
      </c>
      <c r="BI67" s="117">
        <v>-6.7158272473779304E-6</v>
      </c>
      <c r="BJ67" s="118">
        <v>2.97682674745887E-4</v>
      </c>
      <c r="BK67" s="117">
        <v>6.8865230482072298E-6</v>
      </c>
      <c r="BL67" s="118">
        <v>1.49561293713985E-4</v>
      </c>
      <c r="BM67" s="117">
        <v>-7.4864291571837997E-5</v>
      </c>
      <c r="BN67" s="117">
        <v>0</v>
      </c>
      <c r="BO67" s="118">
        <v>1.2174265564070001E-2</v>
      </c>
      <c r="BP67" s="117">
        <v>-5.8035056563579798E-5</v>
      </c>
      <c r="BQ67" s="117">
        <v>2.0147254287081001E-5</v>
      </c>
      <c r="BR67" s="117">
        <v>3.2628352375221802E-5</v>
      </c>
      <c r="BS67" s="117">
        <v>9.9291854395505494E-7</v>
      </c>
      <c r="BT67" s="117">
        <v>-1.9646542801698201E-6</v>
      </c>
      <c r="BU67" s="117">
        <v>4.2719949810439401E-5</v>
      </c>
      <c r="BV67" s="118">
        <v>-3.3322902624260302E-4</v>
      </c>
      <c r="BW67" s="117">
        <v>-1.06476916655338E-5</v>
      </c>
      <c r="BX67" s="117">
        <v>-1.5851800918886999E-5</v>
      </c>
      <c r="BY67" s="118">
        <v>1.3443666549492399E-4</v>
      </c>
      <c r="BZ67" s="118">
        <v>0</v>
      </c>
      <c r="CA67" s="117">
        <v>2.4261240516646001E-5</v>
      </c>
      <c r="CB67" s="118">
        <v>-2.6877574085360602E-4</v>
      </c>
      <c r="CC67" s="117">
        <v>-2.2519554843856101E-5</v>
      </c>
      <c r="CD67" s="117">
        <v>5.9895299534750295E-7</v>
      </c>
      <c r="CE67" s="117">
        <v>0</v>
      </c>
      <c r="CF67" s="117">
        <v>0</v>
      </c>
      <c r="CG67" s="117">
        <v>0</v>
      </c>
      <c r="CH67" s="117">
        <v>3.0337264991291699E-7</v>
      </c>
      <c r="CI67" s="117">
        <v>1.51544631384711E-5</v>
      </c>
      <c r="CJ67" s="118">
        <v>-1.3923601522716799E-4</v>
      </c>
      <c r="CK67" s="117">
        <v>3.7099391710318097E-5</v>
      </c>
      <c r="CL67" s="117">
        <v>-4.4114737611848099E-6</v>
      </c>
      <c r="CM67" s="117">
        <v>5.0618697855634096E-6</v>
      </c>
      <c r="CN67" s="117">
        <v>3.1968381570067002E-5</v>
      </c>
      <c r="CO67" s="117">
        <v>4.8820863186325497E-6</v>
      </c>
      <c r="CP67" s="117">
        <v>1.95471064433825E-8</v>
      </c>
      <c r="CQ67" s="117">
        <v>4.5771828391599902E-6</v>
      </c>
      <c r="CR67" s="117">
        <v>3.7602363390395499E-6</v>
      </c>
      <c r="CS67" s="117">
        <v>4.4182554182475297E-6</v>
      </c>
      <c r="CT67" s="117">
        <v>4.6726069488603104E-6</v>
      </c>
      <c r="CU67" s="117">
        <v>-3.6846809645436199E-6</v>
      </c>
      <c r="CV67" s="117">
        <v>-6.4458789884823105E-7</v>
      </c>
      <c r="CW67" s="117">
        <v>6.8808513894766597E-7</v>
      </c>
      <c r="CX67" s="117">
        <v>1.1978103132494199E-5</v>
      </c>
      <c r="CY67" s="117">
        <v>7.07338764514214E-7</v>
      </c>
      <c r="CZ67" s="117">
        <v>1.7866907398364901E-6</v>
      </c>
      <c r="DA67" s="117">
        <v>-2.4310670358063501E-7</v>
      </c>
      <c r="DB67" s="117">
        <v>-4.0226443037366299E-5</v>
      </c>
      <c r="DC67" s="117">
        <v>1.79140755316374E-5</v>
      </c>
      <c r="DD67" s="117">
        <v>6.91336934926317E-6</v>
      </c>
      <c r="DE67" s="117">
        <v>-2.3160207492788601E-5</v>
      </c>
      <c r="DF67" s="118">
        <v>-1.5941692595645301E-4</v>
      </c>
      <c r="DG67" s="117">
        <v>4.1275904911634298E-7</v>
      </c>
      <c r="DH67" s="117">
        <v>1.8065854235723001E-5</v>
      </c>
      <c r="DI67" s="118">
        <v>-6.5363136721624299E-4</v>
      </c>
      <c r="DJ67" s="117">
        <v>1.50255785199447E-5</v>
      </c>
      <c r="DK67" s="117">
        <v>1.3918513993113601E-5</v>
      </c>
      <c r="DL67" s="117">
        <v>-4.3809539507854597E-5</v>
      </c>
      <c r="DM67" s="118">
        <v>1.06259031135172E-4</v>
      </c>
      <c r="DN67" s="117">
        <v>-8.9385232805140006E-6</v>
      </c>
      <c r="DO67" s="117">
        <v>1.0514863340640001E-5</v>
      </c>
      <c r="DP67" s="117">
        <v>9.4270050963953208E-6</v>
      </c>
      <c r="DQ67" s="117">
        <v>3.5177335381698002E-6</v>
      </c>
      <c r="DR67" s="118">
        <v>1.08182689674712E-4</v>
      </c>
      <c r="DS67" s="117">
        <v>-7.3593018075449796E-6</v>
      </c>
      <c r="DT67" s="118">
        <v>-1.2138726268067701E-3</v>
      </c>
      <c r="DU67" s="117">
        <v>3.4001979023412201E-5</v>
      </c>
      <c r="DV67" s="117">
        <v>-9.0199049967188503E-5</v>
      </c>
      <c r="DW67" s="117">
        <v>1.03385462060555E-5</v>
      </c>
      <c r="DX67" s="117">
        <v>9.3794034247902708E-6</v>
      </c>
      <c r="DY67" s="117">
        <v>3.9468908621367703E-5</v>
      </c>
      <c r="DZ67" s="117">
        <v>2.9418226289843999E-5</v>
      </c>
      <c r="EA67" s="117">
        <v>-5.4656989971665401E-5</v>
      </c>
      <c r="EB67" s="117">
        <v>2.4952279237524001E-5</v>
      </c>
      <c r="EC67" s="117">
        <v>8.3419713111342704E-5</v>
      </c>
      <c r="ED67" s="117">
        <v>-3.2501005689607998E-5</v>
      </c>
      <c r="EE67" s="118">
        <v>1.801712188144E-4</v>
      </c>
      <c r="EF67" s="117">
        <v>7.13938742974445E-5</v>
      </c>
      <c r="EG67" s="117">
        <v>-5.1418534845142202E-5</v>
      </c>
      <c r="EH67" s="118">
        <v>-1.6871251320261499E-4</v>
      </c>
      <c r="EI67" s="118">
        <v>-1.0496893283094199E-3</v>
      </c>
      <c r="EJ67" s="117">
        <v>-2.6746775315887E-5</v>
      </c>
      <c r="EK67" s="118">
        <v>1.6673537326939301E-4</v>
      </c>
      <c r="EL67" s="118">
        <v>2.2744009085184699E-4</v>
      </c>
      <c r="EM67" s="118">
        <v>-4.6246341818917701E-4</v>
      </c>
      <c r="EN67" s="118">
        <v>-1.2986892193614499E-4</v>
      </c>
      <c r="EO67" s="117">
        <v>5.4966588283811098E-5</v>
      </c>
      <c r="EP67" s="117">
        <v>3.8873354214210699E-6</v>
      </c>
      <c r="EQ67" s="117">
        <v>5.4233076973606899E-5</v>
      </c>
      <c r="ER67" s="118">
        <v>-1.76440596753798E-4</v>
      </c>
      <c r="ES67" s="120">
        <v>-8.3953031504135998E-5</v>
      </c>
    </row>
    <row r="68" spans="2:149" s="12" customFormat="1" ht="15.75" x14ac:dyDescent="0.25">
      <c r="B68" s="16" t="s">
        <v>93</v>
      </c>
      <c r="C68" s="1">
        <f>INDEX(Input_Cases!$B:$C,MATCH('D2T Male Homo'!$B68,Input_Cases!$B:$B,0),2)</f>
        <v>0</v>
      </c>
      <c r="E68" s="50"/>
      <c r="F68" s="7"/>
      <c r="G68" s="205"/>
      <c r="H68" s="7" t="s">
        <v>58</v>
      </c>
      <c r="I68" s="22">
        <f t="shared" si="4"/>
        <v>0</v>
      </c>
      <c r="J68" s="23">
        <v>0.18608003888223401</v>
      </c>
      <c r="P68" s="7" t="str">
        <f t="shared" si="5"/>
        <v>X</v>
      </c>
      <c r="Q68" s="7" t="str">
        <f t="shared" si="3"/>
        <v>X</v>
      </c>
      <c r="R68" s="12" t="str">
        <v>Hyp</v>
      </c>
      <c r="S68" s="128" t="s">
        <v>58</v>
      </c>
      <c r="T68" s="117">
        <v>-3.70865016691074E-6</v>
      </c>
      <c r="U68" s="117">
        <v>-9.3432017534972707E-6</v>
      </c>
      <c r="V68" s="117">
        <v>-1.8273098237923601E-7</v>
      </c>
      <c r="W68" s="117">
        <v>2.1607644646005599E-6</v>
      </c>
      <c r="X68" s="117">
        <v>-5.12406339851698E-6</v>
      </c>
      <c r="Y68" s="117">
        <v>1.50210674935106E-5</v>
      </c>
      <c r="Z68" s="117">
        <v>-5.4369372699607701E-5</v>
      </c>
      <c r="AA68" s="117">
        <v>-6.0273625508636E-6</v>
      </c>
      <c r="AB68" s="117">
        <v>-6.1939756782566099E-6</v>
      </c>
      <c r="AC68" s="117">
        <v>-5.5050966948489702E-6</v>
      </c>
      <c r="AD68" s="117">
        <v>-1.7727096641797E-6</v>
      </c>
      <c r="AE68" s="117">
        <v>-1.27014333571053E-5</v>
      </c>
      <c r="AF68" s="117">
        <v>-7.0398288388419996E-6</v>
      </c>
      <c r="AG68" s="117">
        <v>-7.5303838888474698E-5</v>
      </c>
      <c r="AH68" s="117">
        <v>-1.2794439281634899E-6</v>
      </c>
      <c r="AI68" s="117">
        <v>4.2191059170720803E-5</v>
      </c>
      <c r="AJ68" s="117">
        <v>1.4587187129778899E-5</v>
      </c>
      <c r="AK68" s="117">
        <v>4.20974549883401E-6</v>
      </c>
      <c r="AL68" s="117">
        <v>3.2793320217648802E-6</v>
      </c>
      <c r="AM68" s="117">
        <v>3.8767794709310003E-6</v>
      </c>
      <c r="AN68" s="117">
        <v>-1.3352903492049599E-6</v>
      </c>
      <c r="AO68" s="117">
        <v>-4.0323063108799799E-7</v>
      </c>
      <c r="AP68" s="117">
        <v>1.9327527493764099E-5</v>
      </c>
      <c r="AQ68" s="117">
        <v>1.00778686951127E-5</v>
      </c>
      <c r="AR68" s="117">
        <v>0</v>
      </c>
      <c r="AS68" s="117">
        <v>-4.9310736594340902E-5</v>
      </c>
      <c r="AT68" s="117">
        <v>-2.4126504128410101E-5</v>
      </c>
      <c r="AU68" s="117">
        <v>0</v>
      </c>
      <c r="AV68" s="117">
        <v>9.4976672717675602E-6</v>
      </c>
      <c r="AW68" s="118">
        <v>-1.3688998590240999E-4</v>
      </c>
      <c r="AX68" s="117">
        <v>-1.7264458379426199E-5</v>
      </c>
      <c r="AY68" s="117">
        <v>0</v>
      </c>
      <c r="AZ68" s="117">
        <v>-6.0693669540595897E-6</v>
      </c>
      <c r="BA68" s="117">
        <v>1.22549629631836E-5</v>
      </c>
      <c r="BB68" s="117">
        <v>1.84228544577033E-6</v>
      </c>
      <c r="BC68" s="117">
        <v>-1.8668521048559799E-5</v>
      </c>
      <c r="BD68" s="117">
        <v>0</v>
      </c>
      <c r="BE68" s="117">
        <v>-2.70495774915736E-6</v>
      </c>
      <c r="BF68" s="117">
        <v>-2.5302846128634801E-5</v>
      </c>
      <c r="BG68" s="117">
        <v>-3.17050847311E-6</v>
      </c>
      <c r="BH68" s="117">
        <v>2.8640725990450899E-5</v>
      </c>
      <c r="BI68" s="117">
        <v>-3.9568270616337303E-6</v>
      </c>
      <c r="BJ68" s="117">
        <v>-2.9526253402587601E-5</v>
      </c>
      <c r="BK68" s="117">
        <v>-3.8796520416141102E-6</v>
      </c>
      <c r="BL68" s="117">
        <v>5.49770970562314E-6</v>
      </c>
      <c r="BM68" s="118">
        <v>2.5236100640482702E-4</v>
      </c>
      <c r="BN68" s="118">
        <v>0</v>
      </c>
      <c r="BO68" s="117">
        <v>-5.8035056563582501E-5</v>
      </c>
      <c r="BP68" s="118">
        <v>4.3040406388650601E-4</v>
      </c>
      <c r="BQ68" s="117">
        <v>-3.0136956334379099E-7</v>
      </c>
      <c r="BR68" s="117">
        <v>2.2288150171269501E-5</v>
      </c>
      <c r="BS68" s="117">
        <v>-2.4133951942453302E-6</v>
      </c>
      <c r="BT68" s="117">
        <v>-3.6406632811987502E-6</v>
      </c>
      <c r="BU68" s="117">
        <v>-2.4584354576164302E-5</v>
      </c>
      <c r="BV68" s="117">
        <v>-2.78160024396183E-5</v>
      </c>
      <c r="BW68" s="117">
        <v>1.58629582527267E-6</v>
      </c>
      <c r="BX68" s="117">
        <v>-8.92074600988975E-6</v>
      </c>
      <c r="BY68" s="118">
        <v>-1.15537116276841E-4</v>
      </c>
      <c r="BZ68" s="118">
        <v>0</v>
      </c>
      <c r="CA68" s="117">
        <v>1.7682415960511499E-5</v>
      </c>
      <c r="CB68" s="117">
        <v>2.3892397818803199E-5</v>
      </c>
      <c r="CC68" s="117">
        <v>-2.2298367830651699E-5</v>
      </c>
      <c r="CD68" s="117">
        <v>-1.8158254960781199E-6</v>
      </c>
      <c r="CE68" s="117">
        <v>0</v>
      </c>
      <c r="CF68" s="117">
        <v>0</v>
      </c>
      <c r="CG68" s="117">
        <v>0</v>
      </c>
      <c r="CH68" s="117">
        <v>1.06499455433961E-7</v>
      </c>
      <c r="CI68" s="117">
        <v>3.7946952472766702E-7</v>
      </c>
      <c r="CJ68" s="117">
        <v>4.8601942553589904E-7</v>
      </c>
      <c r="CK68" s="117">
        <v>5.3851934051182503E-7</v>
      </c>
      <c r="CL68" s="117">
        <v>3.4476777089930303E-7</v>
      </c>
      <c r="CM68" s="117">
        <v>2.8599622888077802E-7</v>
      </c>
      <c r="CN68" s="117">
        <v>1.51044680826748E-6</v>
      </c>
      <c r="CO68" s="117">
        <v>5.5789577204000198E-7</v>
      </c>
      <c r="CP68" s="117">
        <v>1.00641014856753E-7</v>
      </c>
      <c r="CQ68" s="117">
        <v>-2.41145971007662E-7</v>
      </c>
      <c r="CR68" s="117">
        <v>6.7593681136550496E-8</v>
      </c>
      <c r="CS68" s="117">
        <v>3.0321927059402302E-7</v>
      </c>
      <c r="CT68" s="117">
        <v>-3.8222628764313002E-7</v>
      </c>
      <c r="CU68" s="117">
        <v>-4.97169175978861E-7</v>
      </c>
      <c r="CV68" s="117">
        <v>1.90312069255554E-7</v>
      </c>
      <c r="CW68" s="117">
        <v>1.4638542758014199E-6</v>
      </c>
      <c r="CX68" s="117">
        <v>-1.6417730998787101E-7</v>
      </c>
      <c r="CY68" s="117">
        <v>-2.09941554825683E-5</v>
      </c>
      <c r="CZ68" s="117">
        <v>9.3242571355794204E-7</v>
      </c>
      <c r="DA68" s="117">
        <v>4.2410671803091899E-7</v>
      </c>
      <c r="DB68" s="117">
        <v>6.9203087671973203E-6</v>
      </c>
      <c r="DC68" s="117">
        <v>-1.7690587064872901E-6</v>
      </c>
      <c r="DD68" s="117">
        <v>-1.28090242793062E-6</v>
      </c>
      <c r="DE68" s="117">
        <v>1.06325460581203E-5</v>
      </c>
      <c r="DF68" s="117">
        <v>1.3424753543232199E-5</v>
      </c>
      <c r="DG68" s="117">
        <v>7.1271900478264E-7</v>
      </c>
      <c r="DH68" s="117">
        <v>6.8987773313435099E-6</v>
      </c>
      <c r="DI68" s="117">
        <v>9.9201302352438504E-6</v>
      </c>
      <c r="DJ68" s="117">
        <v>7.0334928535686004E-6</v>
      </c>
      <c r="DK68" s="117">
        <v>3.6293258707870399E-6</v>
      </c>
      <c r="DL68" s="117">
        <v>1.9746206116256099E-5</v>
      </c>
      <c r="DM68" s="117">
        <v>-8.2234648188116498E-7</v>
      </c>
      <c r="DN68" s="117">
        <v>7.1436161328213604E-6</v>
      </c>
      <c r="DO68" s="117">
        <v>6.2399262130959598E-6</v>
      </c>
      <c r="DP68" s="117">
        <v>-2.23853411474462E-6</v>
      </c>
      <c r="DQ68" s="117">
        <v>-2.1052817857723499E-6</v>
      </c>
      <c r="DR68" s="117">
        <v>-6.0848919326475498E-6</v>
      </c>
      <c r="DS68" s="117">
        <v>2.5677236337863101E-6</v>
      </c>
      <c r="DT68" s="117">
        <v>-5.8717785367838997E-6</v>
      </c>
      <c r="DU68" s="117">
        <v>-1.58608220519124E-6</v>
      </c>
      <c r="DV68" s="117">
        <v>4.8276672062081797E-6</v>
      </c>
      <c r="DW68" s="117">
        <v>1.60670535802605E-6</v>
      </c>
      <c r="DX68" s="117">
        <v>3.9842827168415998E-6</v>
      </c>
      <c r="DY68" s="117">
        <v>1.5514593709446199E-6</v>
      </c>
      <c r="DZ68" s="117">
        <v>-4.3463798682292501E-6</v>
      </c>
      <c r="EA68" s="117">
        <v>-2.16195732037616E-5</v>
      </c>
      <c r="EB68" s="117">
        <v>-8.5268106296271607E-6</v>
      </c>
      <c r="EC68" s="117">
        <v>6.6034181445830999E-6</v>
      </c>
      <c r="ED68" s="117">
        <v>2.1810244532256699E-6</v>
      </c>
      <c r="EE68" s="117">
        <v>-1.3833151202615999E-6</v>
      </c>
      <c r="EF68" s="117">
        <v>-1.85287267315107E-6</v>
      </c>
      <c r="EG68" s="117">
        <v>8.6597513976899095E-6</v>
      </c>
      <c r="EH68" s="117">
        <v>2.24169064822901E-5</v>
      </c>
      <c r="EI68" s="117">
        <v>-1.40531144698863E-7</v>
      </c>
      <c r="EJ68" s="117">
        <v>7.00634267527132E-6</v>
      </c>
      <c r="EK68" s="118">
        <v>-2.9703381914426E-4</v>
      </c>
      <c r="EL68" s="117">
        <v>1.7764697871626901E-6</v>
      </c>
      <c r="EM68" s="117">
        <v>-6.3153838681273303E-6</v>
      </c>
      <c r="EN68" s="117">
        <v>6.6623687963283403E-6</v>
      </c>
      <c r="EO68" s="117">
        <v>4.7149149882815698E-5</v>
      </c>
      <c r="EP68" s="117">
        <v>1.3513228178514501E-5</v>
      </c>
      <c r="EQ68" s="117">
        <v>-1.2346886109784999E-5</v>
      </c>
      <c r="ER68" s="117">
        <v>1.6440701207069201E-5</v>
      </c>
      <c r="ES68" s="120">
        <v>-1.47815436541022E-5</v>
      </c>
    </row>
    <row r="69" spans="2:149" s="12" customFormat="1" ht="15.75" x14ac:dyDescent="0.25">
      <c r="B69" s="16" t="s">
        <v>94</v>
      </c>
      <c r="C69" s="1">
        <f>INDEX(Input_Cases!$B:$C,MATCH('D2T Male Homo'!$B69,Input_Cases!$B:$B,0),2)</f>
        <v>0</v>
      </c>
      <c r="E69" s="50"/>
      <c r="F69" s="7"/>
      <c r="G69" s="205"/>
      <c r="H69" s="7" t="s">
        <v>59</v>
      </c>
      <c r="I69" s="22">
        <f t="shared" si="4"/>
        <v>0</v>
      </c>
      <c r="J69" s="23">
        <v>-0.22176798152298799</v>
      </c>
      <c r="P69" s="7" t="str">
        <f t="shared" si="5"/>
        <v>X</v>
      </c>
      <c r="Q69" s="7" t="str">
        <f t="shared" si="3"/>
        <v>X</v>
      </c>
      <c r="R69" s="12" t="str">
        <v>IBS</v>
      </c>
      <c r="S69" s="128" t="s">
        <v>59</v>
      </c>
      <c r="T69" s="117">
        <v>5.4214180564326498E-7</v>
      </c>
      <c r="U69" s="117">
        <v>4.7284322115680097E-6</v>
      </c>
      <c r="V69" s="117">
        <v>1.15733055725835E-7</v>
      </c>
      <c r="W69" s="117">
        <v>3.1219983614638998E-6</v>
      </c>
      <c r="X69" s="117">
        <v>7.6853479992932998E-7</v>
      </c>
      <c r="Y69" s="117">
        <v>8.6961077777405704E-6</v>
      </c>
      <c r="Z69" s="117">
        <v>4.8290984766457602E-6</v>
      </c>
      <c r="AA69" s="117">
        <v>1.41003013841212E-6</v>
      </c>
      <c r="AB69" s="117">
        <v>-1.8055778329064099E-6</v>
      </c>
      <c r="AC69" s="117">
        <v>6.7118852189649599E-6</v>
      </c>
      <c r="AD69" s="117">
        <v>-3.5667795480233999E-6</v>
      </c>
      <c r="AE69" s="117">
        <v>1.1718191892210701E-6</v>
      </c>
      <c r="AF69" s="117">
        <v>2.5253512794774898E-6</v>
      </c>
      <c r="AG69" s="117">
        <v>1.3165987699216299E-5</v>
      </c>
      <c r="AH69" s="117">
        <v>5.0260633727189198E-6</v>
      </c>
      <c r="AI69" s="117">
        <v>-2.4398952646134398E-6</v>
      </c>
      <c r="AJ69" s="117">
        <v>-1.6196449800518899E-6</v>
      </c>
      <c r="AK69" s="117">
        <v>1.1934282905911199E-5</v>
      </c>
      <c r="AL69" s="117">
        <v>8.4984691347542702E-6</v>
      </c>
      <c r="AM69" s="117">
        <v>-3.9003917187775396E-6</v>
      </c>
      <c r="AN69" s="117">
        <v>-7.45977955540886E-6</v>
      </c>
      <c r="AO69" s="117">
        <v>2.9805251792352402E-6</v>
      </c>
      <c r="AP69" s="117">
        <v>-1.4003627294963E-5</v>
      </c>
      <c r="AQ69" s="117">
        <v>-3.9913802601313298E-7</v>
      </c>
      <c r="AR69" s="117">
        <v>0</v>
      </c>
      <c r="AS69" s="117">
        <v>-1.2255249055722799E-5</v>
      </c>
      <c r="AT69" s="117">
        <v>3.9443173253115903E-5</v>
      </c>
      <c r="AU69" s="117">
        <v>0</v>
      </c>
      <c r="AV69" s="117">
        <v>-2.6024975584911299E-6</v>
      </c>
      <c r="AW69" s="117">
        <v>-5.1524006127666496E-6</v>
      </c>
      <c r="AX69" s="117">
        <v>-1.5711620374238799E-5</v>
      </c>
      <c r="AY69" s="117">
        <v>0</v>
      </c>
      <c r="AZ69" s="117">
        <v>-7.9645663409982802E-6</v>
      </c>
      <c r="BA69" s="117">
        <v>-1.87974619485834E-5</v>
      </c>
      <c r="BB69" s="117">
        <v>-1.9903177996854399E-6</v>
      </c>
      <c r="BC69" s="117">
        <v>1.29655822222729E-5</v>
      </c>
      <c r="BD69" s="117">
        <v>0</v>
      </c>
      <c r="BE69" s="117">
        <v>3.0709273322612001E-6</v>
      </c>
      <c r="BF69" s="117">
        <v>-2.2169282415771999E-5</v>
      </c>
      <c r="BG69" s="117">
        <v>-2.9425369368031099E-5</v>
      </c>
      <c r="BH69" s="117">
        <v>3.65144687841246E-5</v>
      </c>
      <c r="BI69" s="117">
        <v>-2.68676246711176E-5</v>
      </c>
      <c r="BJ69" s="117">
        <v>-2.7805329721818901E-5</v>
      </c>
      <c r="BK69" s="117">
        <v>-1.99429958039298E-5</v>
      </c>
      <c r="BL69" s="117">
        <v>-4.07258447820205E-6</v>
      </c>
      <c r="BM69" s="117">
        <v>1.50747461591642E-5</v>
      </c>
      <c r="BN69" s="117">
        <v>0</v>
      </c>
      <c r="BO69" s="117">
        <v>2.0147254287074001E-5</v>
      </c>
      <c r="BP69" s="117">
        <v>-3.01369563344382E-7</v>
      </c>
      <c r="BQ69" s="118">
        <v>8.9134550637171104E-4</v>
      </c>
      <c r="BR69" s="117">
        <v>1.8791420020739401E-5</v>
      </c>
      <c r="BS69" s="117">
        <v>2.8397885711628002E-6</v>
      </c>
      <c r="BT69" s="117">
        <v>1.29872226824349E-5</v>
      </c>
      <c r="BU69" s="117">
        <v>9.73071562333628E-6</v>
      </c>
      <c r="BV69" s="117">
        <v>-1.43723495303168E-5</v>
      </c>
      <c r="BW69" s="117">
        <v>-1.3377822262611401E-5</v>
      </c>
      <c r="BX69" s="117">
        <v>-6.8692308714952797E-6</v>
      </c>
      <c r="BY69" s="117">
        <v>5.2429136233851901E-6</v>
      </c>
      <c r="BZ69" s="117">
        <v>0</v>
      </c>
      <c r="CA69" s="117">
        <v>1.5574990538993998E-5</v>
      </c>
      <c r="CB69" s="117">
        <v>2.7118323108250801E-5</v>
      </c>
      <c r="CC69" s="117">
        <v>-3.2601094044772401E-6</v>
      </c>
      <c r="CD69" s="117">
        <v>1.81990014010301E-6</v>
      </c>
      <c r="CE69" s="117">
        <v>0</v>
      </c>
      <c r="CF69" s="117">
        <v>0</v>
      </c>
      <c r="CG69" s="117">
        <v>0</v>
      </c>
      <c r="CH69" s="117">
        <v>6.7131368952072701E-9</v>
      </c>
      <c r="CI69" s="117">
        <v>3.1042260228231202E-7</v>
      </c>
      <c r="CJ69" s="117">
        <v>-3.3901703581835402E-7</v>
      </c>
      <c r="CK69" s="117">
        <v>1.84314339775358E-7</v>
      </c>
      <c r="CL69" s="117">
        <v>1.57418358348093E-7</v>
      </c>
      <c r="CM69" s="117">
        <v>-5.1645136219841198E-7</v>
      </c>
      <c r="CN69" s="117">
        <v>4.6537629720241598E-8</v>
      </c>
      <c r="CO69" s="117">
        <v>-3.7014076641985998E-8</v>
      </c>
      <c r="CP69" s="117">
        <v>2.82160141364169E-8</v>
      </c>
      <c r="CQ69" s="117">
        <v>2.1943552345421001E-7</v>
      </c>
      <c r="CR69" s="117">
        <v>8.24471789969614E-8</v>
      </c>
      <c r="CS69" s="117">
        <v>2.2710384613724101E-8</v>
      </c>
      <c r="CT69" s="117">
        <v>-3.9473792176039898E-7</v>
      </c>
      <c r="CU69" s="117">
        <v>3.9539039603003797E-8</v>
      </c>
      <c r="CV69" s="117">
        <v>-1.7104103351390499E-7</v>
      </c>
      <c r="CW69" s="117">
        <v>-1.49653148875535E-7</v>
      </c>
      <c r="CX69" s="117">
        <v>2.09983533878135E-7</v>
      </c>
      <c r="CY69" s="117">
        <v>1.27019931573081E-7</v>
      </c>
      <c r="CZ69" s="117">
        <v>-2.4597642633936501E-7</v>
      </c>
      <c r="DA69" s="117">
        <v>-2.6043185896018001E-7</v>
      </c>
      <c r="DB69" s="117">
        <v>2.1079737255955601E-6</v>
      </c>
      <c r="DC69" s="117">
        <v>5.2892668244580401E-6</v>
      </c>
      <c r="DD69" s="117">
        <v>3.1902366847566498E-7</v>
      </c>
      <c r="DE69" s="117">
        <v>-6.6015638265194399E-6</v>
      </c>
      <c r="DF69" s="117">
        <v>-5.4742597285501901E-6</v>
      </c>
      <c r="DG69" s="117">
        <v>7.6654452643286098E-7</v>
      </c>
      <c r="DH69" s="117">
        <v>1.19642750771431E-5</v>
      </c>
      <c r="DI69" s="117">
        <v>-2.65472049928106E-6</v>
      </c>
      <c r="DJ69" s="117">
        <v>7.1456432046657504E-6</v>
      </c>
      <c r="DK69" s="117">
        <v>2.43670202562906E-6</v>
      </c>
      <c r="DL69" s="117">
        <v>1.0489058815211799E-5</v>
      </c>
      <c r="DM69" s="117">
        <v>-1.02645683596909E-6</v>
      </c>
      <c r="DN69" s="117">
        <v>7.4202477689478402E-6</v>
      </c>
      <c r="DO69" s="117">
        <v>-2.6969614974972898E-6</v>
      </c>
      <c r="DP69" s="117">
        <v>-2.6039648527644601E-5</v>
      </c>
      <c r="DQ69" s="117">
        <v>-2.70531418300667E-6</v>
      </c>
      <c r="DR69" s="117">
        <v>-9.1698105182861395E-7</v>
      </c>
      <c r="DS69" s="117">
        <v>-6.5861294913230803E-6</v>
      </c>
      <c r="DT69" s="117">
        <v>1.2937838555074399E-5</v>
      </c>
      <c r="DU69" s="117">
        <v>-8.4518161820517797E-6</v>
      </c>
      <c r="DV69" s="117">
        <v>1.4631869145096599E-6</v>
      </c>
      <c r="DW69" s="117">
        <v>6.8018101816496999E-6</v>
      </c>
      <c r="DX69" s="117">
        <v>-7.7984921870020605E-6</v>
      </c>
      <c r="DY69" s="117">
        <v>-8.9326823978483692E-6</v>
      </c>
      <c r="DZ69" s="117">
        <v>-2.3821127512056999E-8</v>
      </c>
      <c r="EA69" s="117">
        <v>-4.1141821235176703E-5</v>
      </c>
      <c r="EB69" s="117">
        <v>5.6757476490966796E-6</v>
      </c>
      <c r="EC69" s="117">
        <v>-1.31818431387698E-5</v>
      </c>
      <c r="ED69" s="117">
        <v>-7.0708179504613799E-7</v>
      </c>
      <c r="EE69" s="117">
        <v>-2.4018923915964601E-6</v>
      </c>
      <c r="EF69" s="117">
        <v>-1.06465254701763E-5</v>
      </c>
      <c r="EG69" s="117">
        <v>2.2983334329014899E-5</v>
      </c>
      <c r="EH69" s="117">
        <v>8.1033009143542204E-6</v>
      </c>
      <c r="EI69" s="117">
        <v>1.19460544381343E-6</v>
      </c>
      <c r="EJ69" s="117">
        <v>-3.9063380431562304E-6</v>
      </c>
      <c r="EK69" s="117">
        <v>-1.05536183180039E-5</v>
      </c>
      <c r="EL69" s="117">
        <v>1.1456039475333799E-6</v>
      </c>
      <c r="EM69" s="117">
        <v>-1.9482563141118699E-5</v>
      </c>
      <c r="EN69" s="117">
        <v>1.25591400191696E-5</v>
      </c>
      <c r="EO69" s="117">
        <v>2.8959571050848198E-6</v>
      </c>
      <c r="EP69" s="117">
        <v>-1.76520961195435E-5</v>
      </c>
      <c r="EQ69" s="117">
        <v>1.8838111939438101E-5</v>
      </c>
      <c r="ER69" s="117">
        <v>-8.4740523231867799E-8</v>
      </c>
      <c r="ES69" s="120">
        <v>-3.2848879980003499E-5</v>
      </c>
    </row>
    <row r="70" spans="2:149" s="12" customFormat="1" ht="15.75" x14ac:dyDescent="0.25">
      <c r="B70" s="16" t="s">
        <v>95</v>
      </c>
      <c r="C70" s="1">
        <f>INDEX(Input_Cases!$B:$C,MATCH('D2T Male Homo'!$B70,Input_Cases!$B:$B,0),2)</f>
        <v>0</v>
      </c>
      <c r="E70" s="50"/>
      <c r="F70" s="7"/>
      <c r="G70" s="205"/>
      <c r="H70" s="7" t="s">
        <v>73</v>
      </c>
      <c r="I70" s="22">
        <f t="shared" si="4"/>
        <v>0</v>
      </c>
      <c r="J70" s="23">
        <v>0.57096385738958799</v>
      </c>
      <c r="P70" s="7" t="str">
        <f t="shared" si="5"/>
        <v>X</v>
      </c>
      <c r="Q70" s="7" t="str">
        <f t="shared" si="3"/>
        <v>X</v>
      </c>
      <c r="R70" s="12" t="str">
        <v>LD</v>
      </c>
      <c r="S70" s="128" t="s">
        <v>73</v>
      </c>
      <c r="T70" s="117">
        <v>1.3949108637374001E-6</v>
      </c>
      <c r="U70" s="117">
        <v>-8.1186926950966795E-5</v>
      </c>
      <c r="V70" s="117">
        <v>-1.34055294891205E-5</v>
      </c>
      <c r="W70" s="117">
        <v>-4.6685709919320301E-6</v>
      </c>
      <c r="X70" s="117">
        <v>-1.4960009828371099E-7</v>
      </c>
      <c r="Y70" s="117">
        <v>-1.6674485925260899E-5</v>
      </c>
      <c r="Z70" s="117">
        <v>3.19469667715143E-5</v>
      </c>
      <c r="AA70" s="117">
        <v>-7.7755246333400594E-6</v>
      </c>
      <c r="AB70" s="117">
        <v>-4.3437624541154203E-5</v>
      </c>
      <c r="AC70" s="117">
        <v>-1.7336019003598701E-5</v>
      </c>
      <c r="AD70" s="117">
        <v>4.3940542809030499E-6</v>
      </c>
      <c r="AE70" s="117">
        <v>1.5406093910849899E-5</v>
      </c>
      <c r="AF70" s="117">
        <v>-1.56498715669825E-6</v>
      </c>
      <c r="AG70" s="117">
        <v>-3.1941785096280499E-5</v>
      </c>
      <c r="AH70" s="117">
        <v>3.0321609278435701E-5</v>
      </c>
      <c r="AI70" s="118">
        <v>-1.81535702827096E-4</v>
      </c>
      <c r="AJ70" s="117">
        <v>1.3794704894864099E-5</v>
      </c>
      <c r="AK70" s="117">
        <v>-5.6845068903585801E-5</v>
      </c>
      <c r="AL70" s="117">
        <v>-1.2486692427207599E-5</v>
      </c>
      <c r="AM70" s="117">
        <v>3.8965997870297301E-5</v>
      </c>
      <c r="AN70" s="117">
        <v>6.5967202758600505E-5</v>
      </c>
      <c r="AO70" s="117">
        <v>-1.4411787131921101E-6</v>
      </c>
      <c r="AP70" s="118">
        <v>-2.2512732388731699E-4</v>
      </c>
      <c r="AQ70" s="117">
        <v>2.3283074496353301E-5</v>
      </c>
      <c r="AR70" s="117">
        <v>0</v>
      </c>
      <c r="AS70" s="117">
        <v>6.4181893965603001E-5</v>
      </c>
      <c r="AT70" s="117">
        <v>-1.30708850692868E-5</v>
      </c>
      <c r="AU70" s="117">
        <v>0</v>
      </c>
      <c r="AV70" s="117">
        <v>-5.1800868317301801E-5</v>
      </c>
      <c r="AW70" s="117">
        <v>-2.3543773435434599E-5</v>
      </c>
      <c r="AX70" s="117">
        <v>-4.8983674380380202E-5</v>
      </c>
      <c r="AY70" s="117">
        <v>0</v>
      </c>
      <c r="AZ70" s="117">
        <v>1.41052645013442E-5</v>
      </c>
      <c r="BA70" s="118">
        <v>-8.58047989583926E-4</v>
      </c>
      <c r="BB70" s="117">
        <v>-2.8712668795225E-5</v>
      </c>
      <c r="BC70" s="117">
        <v>8.1986237928730297E-6</v>
      </c>
      <c r="BD70" s="117">
        <v>0</v>
      </c>
      <c r="BE70" s="118">
        <v>1.34777798001251E-4</v>
      </c>
      <c r="BF70" s="118">
        <v>1.02491334459495E-4</v>
      </c>
      <c r="BG70" s="117">
        <v>-1.27939924522456E-5</v>
      </c>
      <c r="BH70" s="117">
        <v>3.9372693542384901E-5</v>
      </c>
      <c r="BI70" s="117">
        <v>1.42845954652839E-5</v>
      </c>
      <c r="BJ70" s="118">
        <v>-1.11905157623324E-4</v>
      </c>
      <c r="BK70" s="117">
        <v>2.2472676506230701E-5</v>
      </c>
      <c r="BL70" s="118">
        <v>-2.0789023890521399E-4</v>
      </c>
      <c r="BM70" s="117">
        <v>-7.51697866038193E-6</v>
      </c>
      <c r="BN70" s="117">
        <v>0</v>
      </c>
      <c r="BO70" s="117">
        <v>3.2628352375253901E-5</v>
      </c>
      <c r="BP70" s="117">
        <v>2.2288150171269999E-5</v>
      </c>
      <c r="BQ70" s="117">
        <v>1.8791420020740001E-5</v>
      </c>
      <c r="BR70" s="118">
        <v>6.6880029322269E-3</v>
      </c>
      <c r="BS70" s="117">
        <v>-8.0519774109413106E-5</v>
      </c>
      <c r="BT70" s="117">
        <v>-2.3172581837970701E-5</v>
      </c>
      <c r="BU70" s="117">
        <v>7.9032933421261503E-6</v>
      </c>
      <c r="BV70" s="117">
        <v>-1.5964312274435499E-5</v>
      </c>
      <c r="BW70" s="117">
        <v>-1.80913733374402E-5</v>
      </c>
      <c r="BX70" s="117">
        <v>2.46622163043488E-6</v>
      </c>
      <c r="BY70" s="118">
        <v>2.45450892921505E-4</v>
      </c>
      <c r="BZ70" s="118">
        <v>0</v>
      </c>
      <c r="CA70" s="118">
        <v>-3.6276757850377598E-4</v>
      </c>
      <c r="CB70" s="118">
        <v>-1.2308215958508001E-4</v>
      </c>
      <c r="CC70" s="117">
        <v>5.4642181629918897E-6</v>
      </c>
      <c r="CD70" s="117">
        <v>-5.2507840072508597E-6</v>
      </c>
      <c r="CE70" s="117">
        <v>0</v>
      </c>
      <c r="CF70" s="117">
        <v>0</v>
      </c>
      <c r="CG70" s="117">
        <v>0</v>
      </c>
      <c r="CH70" s="117">
        <v>-2.8567337872268101E-7</v>
      </c>
      <c r="CI70" s="117">
        <v>-5.7933739054505798E-7</v>
      </c>
      <c r="CJ70" s="117">
        <v>-1.7486992630581E-7</v>
      </c>
      <c r="CK70" s="117">
        <v>-6.8966359370135705E-7</v>
      </c>
      <c r="CL70" s="117">
        <v>1.5537220828624101E-6</v>
      </c>
      <c r="CM70" s="117">
        <v>4.8775688740301902E-7</v>
      </c>
      <c r="CN70" s="117">
        <v>2.3107759623848201E-7</v>
      </c>
      <c r="CO70" s="117">
        <v>-2.0633568411078301E-7</v>
      </c>
      <c r="CP70" s="117">
        <v>1.15335204678835E-6</v>
      </c>
      <c r="CQ70" s="117">
        <v>2.9403989076929799E-6</v>
      </c>
      <c r="CR70" s="117">
        <v>-9.5580695819279493E-7</v>
      </c>
      <c r="CS70" s="117">
        <v>2.0110616383304E-7</v>
      </c>
      <c r="CT70" s="117">
        <v>6.3823134253991295E-7</v>
      </c>
      <c r="CU70" s="117">
        <v>2.43862193036237E-6</v>
      </c>
      <c r="CV70" s="117">
        <v>-3.4165730728063401E-8</v>
      </c>
      <c r="CW70" s="117">
        <v>-2.7082839370897E-6</v>
      </c>
      <c r="CX70" s="117">
        <v>1.05888513093207E-5</v>
      </c>
      <c r="CY70" s="117">
        <v>-4.76678197162124E-8</v>
      </c>
      <c r="CZ70" s="117">
        <v>5.2163606799004798E-7</v>
      </c>
      <c r="DA70" s="117">
        <v>4.8537334837154002E-7</v>
      </c>
      <c r="DB70" s="117">
        <v>-6.7281238688256401E-6</v>
      </c>
      <c r="DC70" s="117">
        <v>-1.9907085284425E-5</v>
      </c>
      <c r="DD70" s="118">
        <v>-3.8955472213184002E-4</v>
      </c>
      <c r="DE70" s="117">
        <v>1.24565092708253E-5</v>
      </c>
      <c r="DF70" s="117">
        <v>-6.5384760346409001E-6</v>
      </c>
      <c r="DG70" s="117">
        <v>-1.1219825248599899E-6</v>
      </c>
      <c r="DH70" s="117">
        <v>-3.5960394165725302E-5</v>
      </c>
      <c r="DI70" s="117">
        <v>-1.9032894076485898E-5</v>
      </c>
      <c r="DJ70" s="117">
        <v>-2.7972949726785899E-5</v>
      </c>
      <c r="DK70" s="117">
        <v>-2.13375576973203E-5</v>
      </c>
      <c r="DL70" s="117">
        <v>-2.4906067187034099E-5</v>
      </c>
      <c r="DM70" s="117">
        <v>-1.71715492294794E-6</v>
      </c>
      <c r="DN70" s="117">
        <v>4.6716862683566001E-7</v>
      </c>
      <c r="DO70" s="117">
        <v>-3.3530717959292201E-6</v>
      </c>
      <c r="DP70" s="117">
        <v>-2.9045722301314999E-5</v>
      </c>
      <c r="DQ70" s="117">
        <v>-9.4124744376301404E-6</v>
      </c>
      <c r="DR70" s="117">
        <v>1.5972360386096202E-5</v>
      </c>
      <c r="DS70" s="117">
        <v>1.99299091549212E-5</v>
      </c>
      <c r="DT70" s="117">
        <v>-4.9702398968431003E-6</v>
      </c>
      <c r="DU70" s="117">
        <v>-1.56324254591136E-5</v>
      </c>
      <c r="DV70" s="117">
        <v>-1.16559054202013E-5</v>
      </c>
      <c r="DW70" s="117">
        <v>-6.4368253086665199E-6</v>
      </c>
      <c r="DX70" s="117">
        <v>-7.22898745186519E-6</v>
      </c>
      <c r="DY70" s="117">
        <v>-2.6790760042404199E-5</v>
      </c>
      <c r="DZ70" s="118">
        <v>1.3032534211406099E-4</v>
      </c>
      <c r="EA70" s="118">
        <v>1.68929194163166E-4</v>
      </c>
      <c r="EB70" s="117">
        <v>-5.1464953021554801E-5</v>
      </c>
      <c r="EC70" s="117">
        <v>1.9787170506480099E-5</v>
      </c>
      <c r="ED70" s="117">
        <v>6.3373817497839596E-5</v>
      </c>
      <c r="EE70" s="117">
        <v>-5.5069198618372099E-5</v>
      </c>
      <c r="EF70" s="117">
        <v>2.2722110595115799E-5</v>
      </c>
      <c r="EG70" s="117">
        <v>3.0987394040222502E-5</v>
      </c>
      <c r="EH70" s="117">
        <v>4.8412775200685897E-6</v>
      </c>
      <c r="EI70" s="117">
        <v>-1.8309608422929199E-5</v>
      </c>
      <c r="EJ70" s="117">
        <v>-1.31315885532636E-6</v>
      </c>
      <c r="EK70" s="117">
        <v>3.9837814710953701E-5</v>
      </c>
      <c r="EL70" s="117">
        <v>-6.9351634722362101E-6</v>
      </c>
      <c r="EM70" s="117">
        <v>-4.0532322784198097E-5</v>
      </c>
      <c r="EN70" s="117">
        <v>5.8232383981933498E-6</v>
      </c>
      <c r="EO70" s="118">
        <v>-3.1944835759584601E-4</v>
      </c>
      <c r="EP70" s="117">
        <v>9.9307258878750796E-5</v>
      </c>
      <c r="EQ70" s="117">
        <v>4.4030790285202502E-6</v>
      </c>
      <c r="ER70" s="117">
        <v>-4.9886149709307901E-5</v>
      </c>
      <c r="ES70" s="120">
        <v>2.9340807988599601E-5</v>
      </c>
    </row>
    <row r="71" spans="2:149" s="12" customFormat="1" ht="15.75" x14ac:dyDescent="0.25">
      <c r="B71" s="16" t="s">
        <v>101</v>
      </c>
      <c r="C71" s="1">
        <f>INDEX(Input_Cases!$B:$C,MATCH('D2T Male Homo'!$B71,Input_Cases!$B:$B,0),2)</f>
        <v>0</v>
      </c>
      <c r="E71" s="50"/>
      <c r="F71" s="7"/>
      <c r="G71" s="205"/>
      <c r="H71" s="7" t="s">
        <v>75</v>
      </c>
      <c r="I71" s="22">
        <f t="shared" si="4"/>
        <v>0</v>
      </c>
      <c r="J71" s="23">
        <v>0.16698920809996001</v>
      </c>
      <c r="P71" s="7" t="str">
        <f t="shared" si="5"/>
        <v>X</v>
      </c>
      <c r="Q71" s="7" t="str">
        <f t="shared" si="3"/>
        <v>X</v>
      </c>
      <c r="R71" s="12" t="str">
        <v>MLD</v>
      </c>
      <c r="S71" s="128" t="s">
        <v>75</v>
      </c>
      <c r="T71" s="117">
        <v>-1.36814787128789E-6</v>
      </c>
      <c r="U71" s="118">
        <v>-1.16897956119346E-4</v>
      </c>
      <c r="V71" s="117">
        <v>3.0338733184508598E-6</v>
      </c>
      <c r="W71" s="117">
        <v>-2.8166988168831102E-6</v>
      </c>
      <c r="X71" s="117">
        <v>1.25173751828131E-5</v>
      </c>
      <c r="Y71" s="117">
        <v>1.9758840982055201E-5</v>
      </c>
      <c r="Z71" s="117">
        <v>-1.87341430552072E-5</v>
      </c>
      <c r="AA71" s="117">
        <v>8.1236872764339704E-6</v>
      </c>
      <c r="AB71" s="117">
        <v>-3.2170112494564799E-6</v>
      </c>
      <c r="AC71" s="117">
        <v>1.4886097986514599E-5</v>
      </c>
      <c r="AD71" s="117">
        <v>-1.3791546606666301E-5</v>
      </c>
      <c r="AE71" s="117">
        <v>4.4661395068559602E-7</v>
      </c>
      <c r="AF71" s="117">
        <v>-3.3356914811152498E-6</v>
      </c>
      <c r="AG71" s="117">
        <v>5.4117221911675197E-5</v>
      </c>
      <c r="AH71" s="117">
        <v>1.08816079434204E-6</v>
      </c>
      <c r="AI71" s="117">
        <v>6.8069635944472106E-5</v>
      </c>
      <c r="AJ71" s="117">
        <v>1.1149110683460399E-5</v>
      </c>
      <c r="AK71" s="117">
        <v>-3.5503990102449398E-5</v>
      </c>
      <c r="AL71" s="117">
        <v>-7.7361798098287697E-6</v>
      </c>
      <c r="AM71" s="117">
        <v>-1.9509069632858802E-6</v>
      </c>
      <c r="AN71" s="117">
        <v>1.6571285099607799E-5</v>
      </c>
      <c r="AO71" s="117">
        <v>6.1535627848913797E-6</v>
      </c>
      <c r="AP71" s="117">
        <v>-6.3194995020386606E-5</v>
      </c>
      <c r="AQ71" s="117">
        <v>-2.3029914601457102E-6</v>
      </c>
      <c r="AR71" s="117">
        <v>0</v>
      </c>
      <c r="AS71" s="117">
        <v>-8.4241465366225504E-6</v>
      </c>
      <c r="AT71" s="117">
        <v>5.4794198688635E-5</v>
      </c>
      <c r="AU71" s="117">
        <v>0</v>
      </c>
      <c r="AV71" s="117">
        <v>3.8771874204779901E-5</v>
      </c>
      <c r="AW71" s="117">
        <v>1.20800828068157E-5</v>
      </c>
      <c r="AX71" s="117">
        <v>-1.6676259166232601E-5</v>
      </c>
      <c r="AY71" s="117">
        <v>0</v>
      </c>
      <c r="AZ71" s="117">
        <v>9.897970413694961E-7</v>
      </c>
      <c r="BA71" s="118">
        <v>-1.6055159857479001E-4</v>
      </c>
      <c r="BB71" s="117">
        <v>2.78532507966856E-5</v>
      </c>
      <c r="BC71" s="117">
        <v>-4.9085024351705997E-5</v>
      </c>
      <c r="BD71" s="117">
        <v>0</v>
      </c>
      <c r="BE71" s="118">
        <v>-2.6950286494199101E-3</v>
      </c>
      <c r="BF71" s="117">
        <v>6.6401961047726104E-5</v>
      </c>
      <c r="BG71" s="117">
        <v>-1.6612906483776401E-5</v>
      </c>
      <c r="BH71" s="117">
        <v>-2.2491485112436399E-5</v>
      </c>
      <c r="BI71" s="117">
        <v>-5.8965092631704997E-6</v>
      </c>
      <c r="BJ71" s="117">
        <v>-2.5478174788850401E-5</v>
      </c>
      <c r="BK71" s="117">
        <v>-4.88854818532617E-6</v>
      </c>
      <c r="BL71" s="117">
        <v>3.52890959889477E-5</v>
      </c>
      <c r="BM71" s="117">
        <v>-2.3501379547581699E-5</v>
      </c>
      <c r="BN71" s="117">
        <v>0</v>
      </c>
      <c r="BO71" s="117">
        <v>9.9291854392419795E-7</v>
      </c>
      <c r="BP71" s="117">
        <v>-2.4133951942453001E-6</v>
      </c>
      <c r="BQ71" s="117">
        <v>2.8397885711639399E-6</v>
      </c>
      <c r="BR71" s="117">
        <v>-8.0519774109409406E-5</v>
      </c>
      <c r="BS71" s="118">
        <v>2.6845456838738599E-3</v>
      </c>
      <c r="BT71" s="117">
        <v>1.5733657968992099E-5</v>
      </c>
      <c r="BU71" s="117">
        <v>6.0794585355881204E-6</v>
      </c>
      <c r="BV71" s="117">
        <v>-2.9571685952292799E-5</v>
      </c>
      <c r="BW71" s="117">
        <v>-5.6388062080226198E-6</v>
      </c>
      <c r="BX71" s="117">
        <v>-1.2321174140754199E-5</v>
      </c>
      <c r="BY71" s="118">
        <v>-7.7679779260167599E-4</v>
      </c>
      <c r="BZ71" s="118">
        <v>0</v>
      </c>
      <c r="CA71" s="117">
        <v>1.04171049894306E-5</v>
      </c>
      <c r="CB71" s="118">
        <v>7.2475104078698104E-4</v>
      </c>
      <c r="CC71" s="117">
        <v>1.0441047210610499E-5</v>
      </c>
      <c r="CD71" s="117">
        <v>8.2962541819757601E-6</v>
      </c>
      <c r="CE71" s="117">
        <v>0</v>
      </c>
      <c r="CF71" s="117">
        <v>0</v>
      </c>
      <c r="CG71" s="117">
        <v>0</v>
      </c>
      <c r="CH71" s="117">
        <v>2.92125147825503E-8</v>
      </c>
      <c r="CI71" s="117">
        <v>-1.1802582313589299E-6</v>
      </c>
      <c r="CJ71" s="117">
        <v>2.65567109891524E-7</v>
      </c>
      <c r="CK71" s="117">
        <v>1.4799967651502699E-7</v>
      </c>
      <c r="CL71" s="117">
        <v>4.1661529525752799E-7</v>
      </c>
      <c r="CM71" s="117">
        <v>-9.604805448153699E-7</v>
      </c>
      <c r="CN71" s="117">
        <v>-1.5006577902958901E-7</v>
      </c>
      <c r="CO71" s="117">
        <v>3.1314552861792398E-7</v>
      </c>
      <c r="CP71" s="117">
        <v>1.39478438458733E-6</v>
      </c>
      <c r="CQ71" s="117">
        <v>8.1041164705073696E-7</v>
      </c>
      <c r="CR71" s="117">
        <v>-2.5060854935797399E-7</v>
      </c>
      <c r="CS71" s="117">
        <v>3.9845431255421799E-7</v>
      </c>
      <c r="CT71" s="117">
        <v>1.9040342179526701E-5</v>
      </c>
      <c r="CU71" s="117">
        <v>-8.3166835081887903E-7</v>
      </c>
      <c r="CV71" s="117">
        <v>5.8185991086893197E-7</v>
      </c>
      <c r="CW71" s="117">
        <v>5.8364905653462996E-6</v>
      </c>
      <c r="CX71" s="117">
        <v>2.0547269483106899E-6</v>
      </c>
      <c r="CY71" s="117">
        <v>-1.5731900065194999E-7</v>
      </c>
      <c r="CZ71" s="117">
        <v>-6.84534554748628E-7</v>
      </c>
      <c r="DA71" s="117">
        <v>-5.0069211446589103E-8</v>
      </c>
      <c r="DB71" s="117">
        <v>1.42326246949407E-6</v>
      </c>
      <c r="DC71" s="117">
        <v>-1.4845404281367101E-5</v>
      </c>
      <c r="DD71" s="117">
        <v>5.0138372676914202E-6</v>
      </c>
      <c r="DE71" s="117">
        <v>2.7247881491475E-6</v>
      </c>
      <c r="DF71" s="117">
        <v>-4.40355075687693E-6</v>
      </c>
      <c r="DG71" s="117">
        <v>2.2673437222703698E-6</v>
      </c>
      <c r="DH71" s="117">
        <v>-2.7662228657250701E-6</v>
      </c>
      <c r="DI71" s="117">
        <v>-1.6786288383668401E-5</v>
      </c>
      <c r="DJ71" s="117">
        <v>-1.4165840462757799E-5</v>
      </c>
      <c r="DK71" s="117">
        <v>-1.35569768152829E-5</v>
      </c>
      <c r="DL71" s="117">
        <v>5.4233062493478797E-5</v>
      </c>
      <c r="DM71" s="117">
        <v>-1.7337268509098999E-5</v>
      </c>
      <c r="DN71" s="117">
        <v>-1.29038539627883E-5</v>
      </c>
      <c r="DO71" s="117">
        <v>4.2125129939791404E-6</v>
      </c>
      <c r="DP71" s="117">
        <v>7.0137957566572704E-6</v>
      </c>
      <c r="DQ71" s="117">
        <v>1.2841942615212E-5</v>
      </c>
      <c r="DR71" s="117">
        <v>-8.3783802946437001E-6</v>
      </c>
      <c r="DS71" s="117">
        <v>2.83629836424998E-6</v>
      </c>
      <c r="DT71" s="117">
        <v>5.2537622969315296E-6</v>
      </c>
      <c r="DU71" s="118">
        <v>1.05395941199584E-4</v>
      </c>
      <c r="DV71" s="117">
        <v>2.8741536991813398E-6</v>
      </c>
      <c r="DW71" s="117">
        <v>-6.6364878942684097E-6</v>
      </c>
      <c r="DX71" s="117">
        <v>3.5000516843434899E-6</v>
      </c>
      <c r="DY71" s="117">
        <v>-1.77333266213704E-5</v>
      </c>
      <c r="DZ71" s="117">
        <v>-3.3933944655226901E-5</v>
      </c>
      <c r="EA71" s="117">
        <v>-2.8390666590771101E-5</v>
      </c>
      <c r="EB71" s="117">
        <v>1.2805945223939099E-5</v>
      </c>
      <c r="EC71" s="117">
        <v>2.0695134408964801E-5</v>
      </c>
      <c r="ED71" s="117">
        <v>6.8037521829189396E-6</v>
      </c>
      <c r="EE71" s="117">
        <v>3.4310541049658501E-5</v>
      </c>
      <c r="EF71" s="117">
        <v>-5.7747611032207201E-5</v>
      </c>
      <c r="EG71" s="117">
        <v>-2.93756725023549E-6</v>
      </c>
      <c r="EH71" s="117">
        <v>-4.1561900273074402E-5</v>
      </c>
      <c r="EI71" s="118">
        <v>-1.11841872802784E-4</v>
      </c>
      <c r="EJ71" s="117">
        <v>2.1700269825915001E-5</v>
      </c>
      <c r="EK71" s="117">
        <v>-1.40343077738428E-5</v>
      </c>
      <c r="EL71" s="117">
        <v>6.1171942840779897E-5</v>
      </c>
      <c r="EM71" s="117">
        <v>-7.9028661726350306E-6</v>
      </c>
      <c r="EN71" s="117">
        <v>2.3009406112874401E-5</v>
      </c>
      <c r="EO71" s="117">
        <v>-4.4962460912124399E-6</v>
      </c>
      <c r="EP71" s="117">
        <v>-8.07653689032814E-6</v>
      </c>
      <c r="EQ71" s="117">
        <v>1.0219802784477499E-5</v>
      </c>
      <c r="ER71" s="118">
        <v>3.7802825863294398E-4</v>
      </c>
      <c r="ES71" s="119">
        <v>-2.6940024913250802E-4</v>
      </c>
    </row>
    <row r="72" spans="2:149" s="12" customFormat="1" ht="15.75" x14ac:dyDescent="0.25">
      <c r="B72" s="16" t="s">
        <v>173</v>
      </c>
      <c r="C72" s="1">
        <f>INDEX(Input_Cases!$B:$C,MATCH('D2T Male Homo'!$B72,Input_Cases!$B:$B,0),2)</f>
        <v>0</v>
      </c>
      <c r="E72" s="50"/>
      <c r="F72" s="7"/>
      <c r="G72" s="205"/>
      <c r="H72" s="12" t="s">
        <v>143</v>
      </c>
      <c r="I72" s="22">
        <f t="shared" si="4"/>
        <v>0</v>
      </c>
      <c r="J72" s="23">
        <v>0.57282916790882499</v>
      </c>
      <c r="P72" s="7" t="str">
        <f t="shared" si="5"/>
        <v>X</v>
      </c>
      <c r="Q72" s="7" t="str">
        <f t="shared" si="3"/>
        <v>X</v>
      </c>
      <c r="R72" s="12" t="str">
        <v>MSc</v>
      </c>
      <c r="S72" s="128" t="s">
        <v>143</v>
      </c>
      <c r="T72" s="117">
        <v>3.9204674358181099E-6</v>
      </c>
      <c r="U72" s="117">
        <v>9.0529369041154095E-5</v>
      </c>
      <c r="V72" s="117">
        <v>2.3585188433945702E-6</v>
      </c>
      <c r="W72" s="117">
        <v>1.23246508160065E-5</v>
      </c>
      <c r="X72" s="117">
        <v>2.5189011724533199E-6</v>
      </c>
      <c r="Y72" s="117">
        <v>-3.91115257605675E-5</v>
      </c>
      <c r="Z72" s="117">
        <v>9.11075535614639E-5</v>
      </c>
      <c r="AA72" s="117">
        <v>-1.3979082400336299E-5</v>
      </c>
      <c r="AB72" s="117">
        <v>8.4225584550541104E-6</v>
      </c>
      <c r="AC72" s="117">
        <v>6.3029990776403497E-6</v>
      </c>
      <c r="AD72" s="117">
        <v>1.9413332335771002E-6</v>
      </c>
      <c r="AE72" s="117">
        <v>2.0201704277860601E-5</v>
      </c>
      <c r="AF72" s="117">
        <v>-1.0213600170754E-5</v>
      </c>
      <c r="AG72" s="117">
        <v>1.6860013344187E-5</v>
      </c>
      <c r="AH72" s="117">
        <v>-3.0658629675270999E-6</v>
      </c>
      <c r="AI72" s="117">
        <v>1.66377917346311E-5</v>
      </c>
      <c r="AJ72" s="117">
        <v>1.65745767107905E-5</v>
      </c>
      <c r="AK72" s="117">
        <v>-1.35060841658671E-5</v>
      </c>
      <c r="AL72" s="117">
        <v>2.6039871798107299E-5</v>
      </c>
      <c r="AM72" s="117">
        <v>4.80933111684239E-6</v>
      </c>
      <c r="AN72" s="118">
        <v>1.1351276623657E-4</v>
      </c>
      <c r="AO72" s="117">
        <v>-1.8887706757070701E-5</v>
      </c>
      <c r="AP72" s="117">
        <v>6.6133281249049005E-5</v>
      </c>
      <c r="AQ72" s="117">
        <v>-9.5179241087005301E-7</v>
      </c>
      <c r="AR72" s="117">
        <v>0</v>
      </c>
      <c r="AS72" s="117">
        <v>-1.5611004654530599E-5</v>
      </c>
      <c r="AT72" s="117">
        <v>2.4633289048005101E-5</v>
      </c>
      <c r="AU72" s="117">
        <v>0</v>
      </c>
      <c r="AV72" s="117">
        <v>4.8959909957693404E-6</v>
      </c>
      <c r="AW72" s="117">
        <v>4.0067439854883102E-5</v>
      </c>
      <c r="AX72" s="117">
        <v>-1.7771419121357601E-5</v>
      </c>
      <c r="AY72" s="117">
        <v>0</v>
      </c>
      <c r="AZ72" s="117">
        <v>-3.2382109119732298E-7</v>
      </c>
      <c r="BA72" s="117">
        <v>-8.0418395911744796E-5</v>
      </c>
      <c r="BB72" s="117">
        <v>1.9925635387341699E-5</v>
      </c>
      <c r="BC72" s="117">
        <v>4.0009850901176904E-6</v>
      </c>
      <c r="BD72" s="117">
        <v>0</v>
      </c>
      <c r="BE72" s="117">
        <v>-7.1396680341212997E-6</v>
      </c>
      <c r="BF72" s="118">
        <v>-1.0681729003180201E-4</v>
      </c>
      <c r="BG72" s="117">
        <v>-5.83069267009599E-5</v>
      </c>
      <c r="BH72" s="117">
        <v>2.53360415618234E-5</v>
      </c>
      <c r="BI72" s="117">
        <v>3.4947205050942501E-6</v>
      </c>
      <c r="BJ72" s="117">
        <v>-6.1657856299394398E-5</v>
      </c>
      <c r="BK72" s="117">
        <v>-1.8974050874985799E-5</v>
      </c>
      <c r="BL72" s="117">
        <v>3.6063817334631498E-5</v>
      </c>
      <c r="BM72" s="118">
        <v>-2.7683620484512099E-4</v>
      </c>
      <c r="BN72" s="118">
        <v>0</v>
      </c>
      <c r="BO72" s="117">
        <v>-1.9646542801655701E-6</v>
      </c>
      <c r="BP72" s="117">
        <v>-3.6406632811966699E-6</v>
      </c>
      <c r="BQ72" s="117">
        <v>1.29872226824343E-5</v>
      </c>
      <c r="BR72" s="117">
        <v>-2.31725818379692E-5</v>
      </c>
      <c r="BS72" s="117">
        <v>1.5733657968993099E-5</v>
      </c>
      <c r="BT72" s="118">
        <v>9.05240336484219E-3</v>
      </c>
      <c r="BU72" s="117">
        <v>-1.26737505648291E-5</v>
      </c>
      <c r="BV72" s="117">
        <v>4.0941552627032697E-5</v>
      </c>
      <c r="BW72" s="117">
        <v>-1.0347861016923E-5</v>
      </c>
      <c r="BX72" s="117">
        <v>9.7336991877748702E-6</v>
      </c>
      <c r="BY72" s="118">
        <v>1.09007258375062E-4</v>
      </c>
      <c r="BZ72" s="118">
        <v>0</v>
      </c>
      <c r="CA72" s="117">
        <v>-3.5457971387417201E-6</v>
      </c>
      <c r="CB72" s="117">
        <v>2.7551330021404899E-5</v>
      </c>
      <c r="CC72" s="117">
        <v>9.0273435646887303E-7</v>
      </c>
      <c r="CD72" s="117">
        <v>-2.3615590688941201E-6</v>
      </c>
      <c r="CE72" s="117">
        <v>0</v>
      </c>
      <c r="CF72" s="117">
        <v>0</v>
      </c>
      <c r="CG72" s="117">
        <v>0</v>
      </c>
      <c r="CH72" s="117">
        <v>-8.5702617636231203E-12</v>
      </c>
      <c r="CI72" s="117">
        <v>6.6888322504774004E-7</v>
      </c>
      <c r="CJ72" s="117">
        <v>1.2239418552166201E-8</v>
      </c>
      <c r="CK72" s="117">
        <v>2.5820304713430201E-7</v>
      </c>
      <c r="CL72" s="117">
        <v>8.31156974046299E-7</v>
      </c>
      <c r="CM72" s="117">
        <v>-1.11096994091397E-7</v>
      </c>
      <c r="CN72" s="117">
        <v>-5.2266275839964697E-7</v>
      </c>
      <c r="CO72" s="117">
        <v>-1.31014357941454E-6</v>
      </c>
      <c r="CP72" s="117">
        <v>-1.2697118087551701E-6</v>
      </c>
      <c r="CQ72" s="117">
        <v>-7.27835187496219E-7</v>
      </c>
      <c r="CR72" s="117">
        <v>-1.4676024100381201E-6</v>
      </c>
      <c r="CS72" s="117">
        <v>-6.1082778505160605E-7</v>
      </c>
      <c r="CT72" s="117">
        <v>-8.1289752383879298E-8</v>
      </c>
      <c r="CU72" s="117">
        <v>-9.5894643895340495E-8</v>
      </c>
      <c r="CV72" s="117">
        <v>3.6570424420174299E-8</v>
      </c>
      <c r="CW72" s="117">
        <v>-8.3271992032709303E-7</v>
      </c>
      <c r="CX72" s="117">
        <v>1.10886232547359E-6</v>
      </c>
      <c r="CY72" s="117">
        <v>1.3273527105207101E-6</v>
      </c>
      <c r="CZ72" s="117">
        <v>1.0015727567754699E-7</v>
      </c>
      <c r="DA72" s="117">
        <v>4.5262017757609601E-7</v>
      </c>
      <c r="DB72" s="117">
        <v>-7.0921078914570498E-6</v>
      </c>
      <c r="DC72" s="117">
        <v>1.82875087638996E-5</v>
      </c>
      <c r="DD72" s="117">
        <v>-1.8272029587507901E-6</v>
      </c>
      <c r="DE72" s="117">
        <v>-7.5487717271198197E-6</v>
      </c>
      <c r="DF72" s="117">
        <v>1.65911469936176E-5</v>
      </c>
      <c r="DG72" s="117">
        <v>4.8284250769017503E-7</v>
      </c>
      <c r="DH72" s="117">
        <v>-1.4582598899360701E-5</v>
      </c>
      <c r="DI72" s="117">
        <v>-9.7497644316680401E-6</v>
      </c>
      <c r="DJ72" s="117">
        <v>2.1477766140118501E-5</v>
      </c>
      <c r="DK72" s="117">
        <v>-8.0353398130896697E-6</v>
      </c>
      <c r="DL72" s="118">
        <v>2.5893736979397402E-4</v>
      </c>
      <c r="DM72" s="117">
        <v>1.09419361660639E-6</v>
      </c>
      <c r="DN72" s="117">
        <v>6.4036742493001998E-6</v>
      </c>
      <c r="DO72" s="117">
        <v>4.0482177814751597E-6</v>
      </c>
      <c r="DP72" s="117">
        <v>1.5462578401453999E-5</v>
      </c>
      <c r="DQ72" s="117">
        <v>8.1227271477024102E-6</v>
      </c>
      <c r="DR72" s="117">
        <v>-5.2990407944907598E-6</v>
      </c>
      <c r="DS72" s="117">
        <v>2.1474129480875598E-6</v>
      </c>
      <c r="DT72" s="117">
        <v>-1.4761500715075599E-6</v>
      </c>
      <c r="DU72" s="117">
        <v>9.7301415564316207E-6</v>
      </c>
      <c r="DV72" s="117">
        <v>8.8941360209699397E-7</v>
      </c>
      <c r="DW72" s="117">
        <v>3.1124375246670399E-6</v>
      </c>
      <c r="DX72" s="117">
        <v>-2.95026940216557E-5</v>
      </c>
      <c r="DY72" s="118">
        <v>-1.1316039577660599E-4</v>
      </c>
      <c r="DZ72" s="117">
        <v>-7.1404146524676096E-5</v>
      </c>
      <c r="EA72" s="117">
        <v>1.18957631919893E-5</v>
      </c>
      <c r="EB72" s="117">
        <v>-2.47459506862298E-5</v>
      </c>
      <c r="EC72" s="118">
        <v>-1.22525406471455E-4</v>
      </c>
      <c r="ED72" s="117">
        <v>2.0667305145452999E-6</v>
      </c>
      <c r="EE72" s="117">
        <v>5.6274127504190302E-5</v>
      </c>
      <c r="EF72" s="117">
        <v>1.71308714063951E-6</v>
      </c>
      <c r="EG72" s="117">
        <v>-5.3183396906682497E-5</v>
      </c>
      <c r="EH72" s="117">
        <v>8.6825078327014101E-5</v>
      </c>
      <c r="EI72" s="117">
        <v>-1.67808998533686E-6</v>
      </c>
      <c r="EJ72" s="118">
        <v>-1.9533870684901699E-4</v>
      </c>
      <c r="EK72" s="117">
        <v>1.6770082919759499E-5</v>
      </c>
      <c r="EL72" s="117">
        <v>9.6071176997961693E-6</v>
      </c>
      <c r="EM72" s="117">
        <v>5.4454455598338303E-5</v>
      </c>
      <c r="EN72" s="117">
        <v>-1.36456886193508E-5</v>
      </c>
      <c r="EO72" s="117">
        <v>4.2013649603776301E-5</v>
      </c>
      <c r="EP72" s="117">
        <v>4.5958190510619998E-5</v>
      </c>
      <c r="EQ72" s="118">
        <v>1.50416438551351E-4</v>
      </c>
      <c r="ER72" s="117">
        <v>-1.77475445386488E-5</v>
      </c>
      <c r="ES72" s="120">
        <v>2.1088374078216501E-5</v>
      </c>
    </row>
    <row r="73" spans="2:149" s="12" customFormat="1" ht="15.75" x14ac:dyDescent="0.25">
      <c r="B73" s="16" t="s">
        <v>96</v>
      </c>
      <c r="C73" s="1">
        <f>INDEX(Input_Cases!$B:$C,MATCH('D2T Male Homo'!$B73,Input_Cases!$B:$B,0),2)</f>
        <v>0</v>
      </c>
      <c r="E73" s="50"/>
      <c r="F73" s="7"/>
      <c r="G73" s="205"/>
      <c r="H73" s="7" t="s">
        <v>60</v>
      </c>
      <c r="I73" s="22">
        <f t="shared" si="4"/>
        <v>0</v>
      </c>
      <c r="J73" s="23">
        <v>0.18099186488406799</v>
      </c>
      <c r="P73" s="7" t="str">
        <f t="shared" si="5"/>
        <v>X</v>
      </c>
      <c r="Q73" s="7" t="str">
        <f t="shared" si="3"/>
        <v>X</v>
      </c>
      <c r="R73" s="12" t="str">
        <v>MVD</v>
      </c>
      <c r="S73" s="128" t="s">
        <v>60</v>
      </c>
      <c r="T73" s="117">
        <v>-8.7147860152089395E-7</v>
      </c>
      <c r="U73" s="117">
        <v>-1.70202504799012E-6</v>
      </c>
      <c r="V73" s="117">
        <v>-1.6269660753747701E-6</v>
      </c>
      <c r="W73" s="117">
        <v>1.52114077544861E-6</v>
      </c>
      <c r="X73" s="117">
        <v>-1.00358070398724E-6</v>
      </c>
      <c r="Y73" s="117">
        <v>-1.5764616990303701E-6</v>
      </c>
      <c r="Z73" s="117">
        <v>1.07186963089897E-5</v>
      </c>
      <c r="AA73" s="117">
        <v>6.9761642387095098E-6</v>
      </c>
      <c r="AB73" s="117">
        <v>2.1716348610035599E-6</v>
      </c>
      <c r="AC73" s="117">
        <v>4.1847352547868099E-6</v>
      </c>
      <c r="AD73" s="117">
        <v>-6.1743201349811901E-6</v>
      </c>
      <c r="AE73" s="117">
        <v>1.61292089492051E-5</v>
      </c>
      <c r="AF73" s="117">
        <v>3.8825159968402403E-6</v>
      </c>
      <c r="AG73" s="117">
        <v>2.06259328070733E-5</v>
      </c>
      <c r="AH73" s="117">
        <v>-8.05777213235421E-6</v>
      </c>
      <c r="AI73" s="117">
        <v>1.6895299684029E-5</v>
      </c>
      <c r="AJ73" s="117">
        <v>6.4102897339228799E-6</v>
      </c>
      <c r="AK73" s="117">
        <v>-5.7733479526798199E-6</v>
      </c>
      <c r="AL73" s="117">
        <v>-8.9859738819345101E-7</v>
      </c>
      <c r="AM73" s="117">
        <v>-3.5276902544206901E-6</v>
      </c>
      <c r="AN73" s="117">
        <v>-4.4458729687249698E-6</v>
      </c>
      <c r="AO73" s="117">
        <v>1.6655735781941999E-6</v>
      </c>
      <c r="AP73" s="117">
        <v>4.4262098454675098E-6</v>
      </c>
      <c r="AQ73" s="117">
        <v>7.6462909291268904E-7</v>
      </c>
      <c r="AR73" s="117">
        <v>0</v>
      </c>
      <c r="AS73" s="117">
        <v>3.0740248873476502E-6</v>
      </c>
      <c r="AT73" s="117">
        <v>-8.2512586429353495E-6</v>
      </c>
      <c r="AU73" s="117">
        <v>0</v>
      </c>
      <c r="AV73" s="117">
        <v>-1.7657494607010199E-5</v>
      </c>
      <c r="AW73" s="118">
        <v>-1.3975220700551501E-4</v>
      </c>
      <c r="AX73" s="117">
        <v>-1.4373929599922E-5</v>
      </c>
      <c r="AY73" s="117">
        <v>0</v>
      </c>
      <c r="AZ73" s="117">
        <v>-8.7464085702934293E-6</v>
      </c>
      <c r="BA73" s="117">
        <v>2.1916851039926802E-5</v>
      </c>
      <c r="BB73" s="117">
        <v>-2.6851824138664099E-6</v>
      </c>
      <c r="BC73" s="117">
        <v>4.5325542070269103E-6</v>
      </c>
      <c r="BD73" s="117">
        <v>0</v>
      </c>
      <c r="BE73" s="117">
        <v>7.3010832148757801E-6</v>
      </c>
      <c r="BF73" s="117">
        <v>-2.0382444778622601E-7</v>
      </c>
      <c r="BG73" s="117">
        <v>-6.1877071742224902E-6</v>
      </c>
      <c r="BH73" s="117">
        <v>3.9514642898259099E-5</v>
      </c>
      <c r="BI73" s="117">
        <v>1.8964761658403501E-6</v>
      </c>
      <c r="BJ73" s="117">
        <v>-2.5520470683999401E-6</v>
      </c>
      <c r="BK73" s="117">
        <v>-1.50447485599704E-8</v>
      </c>
      <c r="BL73" s="117">
        <v>5.8704559250502799E-6</v>
      </c>
      <c r="BM73" s="117">
        <v>-6.3723665303336795E-5</v>
      </c>
      <c r="BN73" s="117">
        <v>0</v>
      </c>
      <c r="BO73" s="117">
        <v>4.2719949810441901E-5</v>
      </c>
      <c r="BP73" s="117">
        <v>-2.4584354576164302E-5</v>
      </c>
      <c r="BQ73" s="117">
        <v>9.7307156233361004E-6</v>
      </c>
      <c r="BR73" s="117">
        <v>7.9032933421256895E-6</v>
      </c>
      <c r="BS73" s="117">
        <v>6.0794585355886498E-6</v>
      </c>
      <c r="BT73" s="117">
        <v>-1.26737505648296E-5</v>
      </c>
      <c r="BU73" s="118">
        <v>3.39300582069772E-4</v>
      </c>
      <c r="BV73" s="117">
        <v>6.9134373985506198E-6</v>
      </c>
      <c r="BW73" s="117">
        <v>-3.3811203591058499E-6</v>
      </c>
      <c r="BX73" s="117">
        <v>-6.3764081447698898E-6</v>
      </c>
      <c r="BY73" s="117">
        <v>3.4423284801361299E-5</v>
      </c>
      <c r="BZ73" s="117">
        <v>0</v>
      </c>
      <c r="CA73" s="117">
        <v>4.56641397703686E-5</v>
      </c>
      <c r="CB73" s="117">
        <v>5.9728928287739703E-6</v>
      </c>
      <c r="CC73" s="117">
        <v>7.7159166639377398E-5</v>
      </c>
      <c r="CD73" s="117">
        <v>-5.6629887611042503E-6</v>
      </c>
      <c r="CE73" s="117">
        <v>0</v>
      </c>
      <c r="CF73" s="117">
        <v>0</v>
      </c>
      <c r="CG73" s="117">
        <v>0</v>
      </c>
      <c r="CH73" s="117">
        <v>-6.4952631442507803E-9</v>
      </c>
      <c r="CI73" s="117">
        <v>3.5961315912288503E-8</v>
      </c>
      <c r="CJ73" s="117">
        <v>5.6094323159066997E-7</v>
      </c>
      <c r="CK73" s="117">
        <v>-1.8284823524340299E-7</v>
      </c>
      <c r="CL73" s="117">
        <v>-3.05567683415293E-10</v>
      </c>
      <c r="CM73" s="117">
        <v>8.9539085435998003E-8</v>
      </c>
      <c r="CN73" s="117">
        <v>1.00920398331355E-6</v>
      </c>
      <c r="CO73" s="117">
        <v>-1.52062387621324E-7</v>
      </c>
      <c r="CP73" s="117">
        <v>-6.3802922527011297E-9</v>
      </c>
      <c r="CQ73" s="117">
        <v>-1.0976338157926499E-7</v>
      </c>
      <c r="CR73" s="117">
        <v>3.0403597750414903E-8</v>
      </c>
      <c r="CS73" s="117">
        <v>-7.1181883686683794E-8</v>
      </c>
      <c r="CT73" s="117">
        <v>5.8855926625768199E-8</v>
      </c>
      <c r="CU73" s="117">
        <v>-4.37335705455198E-7</v>
      </c>
      <c r="CV73" s="117">
        <v>-4.22107739235639E-8</v>
      </c>
      <c r="CW73" s="117">
        <v>-1.15023359297858E-7</v>
      </c>
      <c r="CX73" s="117">
        <v>-2.6969070415073098E-7</v>
      </c>
      <c r="CY73" s="117">
        <v>-1.87270818634363E-7</v>
      </c>
      <c r="CZ73" s="117">
        <v>-3.0621983517989099E-7</v>
      </c>
      <c r="DA73" s="117">
        <v>-2.3033744679172999E-7</v>
      </c>
      <c r="DB73" s="117">
        <v>1.38235416974523E-5</v>
      </c>
      <c r="DC73" s="117">
        <v>1.1733294527684E-5</v>
      </c>
      <c r="DD73" s="117">
        <v>-7.6847360789388499E-7</v>
      </c>
      <c r="DE73" s="118">
        <v>-2.3369306009939E-4</v>
      </c>
      <c r="DF73" s="118">
        <v>-2.2240296474969101E-4</v>
      </c>
      <c r="DG73" s="117">
        <v>-6.2713463072572697E-8</v>
      </c>
      <c r="DH73" s="117">
        <v>2.9894094250865201E-6</v>
      </c>
      <c r="DI73" s="117">
        <v>-9.85817494437723E-6</v>
      </c>
      <c r="DJ73" s="117">
        <v>6.2119418979822698E-6</v>
      </c>
      <c r="DK73" s="117">
        <v>1.27130029854694E-6</v>
      </c>
      <c r="DL73" s="117">
        <v>-1.2403391656359901E-5</v>
      </c>
      <c r="DM73" s="117">
        <v>7.1116169901306098E-6</v>
      </c>
      <c r="DN73" s="117">
        <v>-1.8027901607449901E-6</v>
      </c>
      <c r="DO73" s="117">
        <v>6.7596846764387797E-6</v>
      </c>
      <c r="DP73" s="117">
        <v>-1.14237172692841E-7</v>
      </c>
      <c r="DQ73" s="117">
        <v>-1.07830198629395E-6</v>
      </c>
      <c r="DR73" s="117">
        <v>-4.3462204607933803E-6</v>
      </c>
      <c r="DS73" s="117">
        <v>-2.6122991282586799E-5</v>
      </c>
      <c r="DT73" s="117">
        <v>7.0501061486535201E-6</v>
      </c>
      <c r="DU73" s="117">
        <v>-5.38361949198859E-6</v>
      </c>
      <c r="DV73" s="117">
        <v>9.4076995123033103E-7</v>
      </c>
      <c r="DW73" s="117">
        <v>4.9758617187669404E-6</v>
      </c>
      <c r="DX73" s="117">
        <v>1.9829883566401401E-6</v>
      </c>
      <c r="DY73" s="117">
        <v>-5.3294011665585796E-6</v>
      </c>
      <c r="DZ73" s="117">
        <v>-1.6571001424591101E-5</v>
      </c>
      <c r="EA73" s="117">
        <v>-9.6777579025093997E-5</v>
      </c>
      <c r="EB73" s="117">
        <v>1.0966372175735E-5</v>
      </c>
      <c r="EC73" s="117">
        <v>6.32924285009436E-6</v>
      </c>
      <c r="ED73" s="117">
        <v>2.8387130826370999E-6</v>
      </c>
      <c r="EE73" s="117">
        <v>-8.4280788950810196E-6</v>
      </c>
      <c r="EF73" s="117">
        <v>1.11568807229372E-5</v>
      </c>
      <c r="EG73" s="117">
        <v>3.7619522054348501E-6</v>
      </c>
      <c r="EH73" s="118">
        <v>1.16184780800757E-4</v>
      </c>
      <c r="EI73" s="117">
        <v>-6.50218333021838E-6</v>
      </c>
      <c r="EJ73" s="117">
        <v>-1.19925491608295E-5</v>
      </c>
      <c r="EK73" s="117">
        <v>2.8820902378659499E-5</v>
      </c>
      <c r="EL73" s="117">
        <v>-1.61936261178991E-5</v>
      </c>
      <c r="EM73" s="117">
        <v>9.8260814561977596E-6</v>
      </c>
      <c r="EN73" s="117">
        <v>-8.5287617286677301E-6</v>
      </c>
      <c r="EO73" s="117">
        <v>-6.5928486053287401E-6</v>
      </c>
      <c r="EP73" s="117">
        <v>1.91548902842493E-5</v>
      </c>
      <c r="EQ73" s="117">
        <v>4.9983875178887703E-6</v>
      </c>
      <c r="ER73" s="117">
        <v>-3.6429749064262101E-5</v>
      </c>
      <c r="ES73" s="120">
        <v>-1.2568557408633099E-5</v>
      </c>
    </row>
    <row r="74" spans="2:149" s="12" customFormat="1" ht="15.75" x14ac:dyDescent="0.25">
      <c r="B74" s="16" t="s">
        <v>135</v>
      </c>
      <c r="C74" s="1">
        <f>INDEX(Input_Cases!$B:$C,MATCH('D2T Male Homo'!$B74,Input_Cases!$B:$B,0),2)</f>
        <v>0</v>
      </c>
      <c r="E74" s="50"/>
      <c r="F74" s="7"/>
      <c r="G74" s="205"/>
      <c r="H74" s="7" t="s">
        <v>107</v>
      </c>
      <c r="I74" s="22">
        <f t="shared" si="4"/>
        <v>0</v>
      </c>
      <c r="J74" s="23">
        <v>-0.96634841700845397</v>
      </c>
      <c r="P74" s="7" t="str">
        <f t="shared" si="5"/>
        <v>X</v>
      </c>
      <c r="Q74" s="7" t="str">
        <f t="shared" si="3"/>
        <v>X</v>
      </c>
      <c r="R74" s="12" t="str">
        <v>PrD</v>
      </c>
      <c r="S74" s="128" t="s">
        <v>107</v>
      </c>
      <c r="T74" s="117">
        <v>2.34299785076879E-5</v>
      </c>
      <c r="U74" s="118">
        <v>3.1122136751687499E-4</v>
      </c>
      <c r="V74" s="117">
        <v>-4.9263051993770098E-6</v>
      </c>
      <c r="W74" s="117">
        <v>1.05879160230902E-6</v>
      </c>
      <c r="X74" s="117">
        <v>3.3175389224350399E-6</v>
      </c>
      <c r="Y74" s="117">
        <v>-7.5200779819436996E-6</v>
      </c>
      <c r="Z74" s="118">
        <v>4.4387808174147902E-4</v>
      </c>
      <c r="AA74" s="117">
        <v>1.1563458112024101E-6</v>
      </c>
      <c r="AB74" s="117">
        <v>5.1417160775821697E-8</v>
      </c>
      <c r="AC74" s="117">
        <v>8.4955584754691096E-5</v>
      </c>
      <c r="AD74" s="117">
        <v>-5.73856984602975E-6</v>
      </c>
      <c r="AE74" s="117">
        <v>-4.4125019835915498E-6</v>
      </c>
      <c r="AF74" s="117">
        <v>6.1011494370653304E-6</v>
      </c>
      <c r="AG74" s="118">
        <v>2.6048006562965102E-4</v>
      </c>
      <c r="AH74" s="117">
        <v>1.6453109946525E-6</v>
      </c>
      <c r="AI74" s="118">
        <v>9.71234124338409E-4</v>
      </c>
      <c r="AJ74" s="117">
        <v>3.4949300921709501E-5</v>
      </c>
      <c r="AK74" s="117">
        <v>4.1967905580522903E-5</v>
      </c>
      <c r="AL74" s="117">
        <v>-8.4110767658178594E-5</v>
      </c>
      <c r="AM74" s="117">
        <v>-5.7252013750814196E-6</v>
      </c>
      <c r="AN74" s="118">
        <v>1.18852906613621E-4</v>
      </c>
      <c r="AO74" s="117">
        <v>-1.61489191193286E-6</v>
      </c>
      <c r="AP74" s="118">
        <v>6.3198100748997001E-4</v>
      </c>
      <c r="AQ74" s="117">
        <v>-2.6163849949925799E-5</v>
      </c>
      <c r="AR74" s="117">
        <v>0</v>
      </c>
      <c r="AS74" s="118">
        <v>-5.6191849819506399E-4</v>
      </c>
      <c r="AT74" s="118">
        <v>5.0488029096153501E-4</v>
      </c>
      <c r="AU74" s="118">
        <v>0</v>
      </c>
      <c r="AV74" s="117">
        <v>4.0152014167039101E-5</v>
      </c>
      <c r="AW74" s="118">
        <v>-7.7007753405535699E-4</v>
      </c>
      <c r="AX74" s="117">
        <v>4.5171337652740198E-5</v>
      </c>
      <c r="AY74" s="117">
        <v>0</v>
      </c>
      <c r="AZ74" s="117">
        <v>2.80233426291962E-5</v>
      </c>
      <c r="BA74" s="118">
        <v>-2.5216567611003102E-4</v>
      </c>
      <c r="BB74" s="117">
        <v>-1.28004022430553E-5</v>
      </c>
      <c r="BC74" s="118">
        <v>-9.43869898578678E-4</v>
      </c>
      <c r="BD74" s="118">
        <v>0</v>
      </c>
      <c r="BE74" s="117">
        <v>2.3047446230604799E-5</v>
      </c>
      <c r="BF74" s="118">
        <v>-4.69084732539561E-4</v>
      </c>
      <c r="BG74" s="117">
        <v>-3.5395688904429598E-5</v>
      </c>
      <c r="BH74" s="118">
        <v>1.1768545161875699E-4</v>
      </c>
      <c r="BI74" s="117">
        <v>-1.6329628845117999E-5</v>
      </c>
      <c r="BJ74" s="118">
        <v>-7.7364362519149695E-4</v>
      </c>
      <c r="BK74" s="117">
        <v>-1.2526086885454499E-5</v>
      </c>
      <c r="BL74" s="117">
        <v>1.86169645466305E-5</v>
      </c>
      <c r="BM74" s="118">
        <v>-1.01626969028589E-4</v>
      </c>
      <c r="BN74" s="118">
        <v>0</v>
      </c>
      <c r="BO74" s="118">
        <v>-3.3322902624248702E-4</v>
      </c>
      <c r="BP74" s="117">
        <v>-2.7816002439592601E-5</v>
      </c>
      <c r="BQ74" s="117">
        <v>-1.43723495305131E-5</v>
      </c>
      <c r="BR74" s="117">
        <v>-1.5964312274389701E-5</v>
      </c>
      <c r="BS74" s="117">
        <v>-2.95716859522966E-5</v>
      </c>
      <c r="BT74" s="117">
        <v>4.09415526270432E-5</v>
      </c>
      <c r="BU74" s="117">
        <v>6.9134373985435598E-6</v>
      </c>
      <c r="BV74" s="118">
        <v>1.22195051096859E-2</v>
      </c>
      <c r="BW74" s="117">
        <v>-3.1287988434690298E-6</v>
      </c>
      <c r="BX74" s="117">
        <v>2.4240988675832301E-6</v>
      </c>
      <c r="BY74" s="118">
        <v>2.2135794050663E-4</v>
      </c>
      <c r="BZ74" s="118">
        <v>0</v>
      </c>
      <c r="CA74" s="117">
        <v>8.8493830824380506E-5</v>
      </c>
      <c r="CB74" s="118">
        <v>3.9023438845858902E-4</v>
      </c>
      <c r="CC74" s="117">
        <v>-1.65131681135603E-5</v>
      </c>
      <c r="CD74" s="117">
        <v>1.9757398269747501E-5</v>
      </c>
      <c r="CE74" s="117">
        <v>0</v>
      </c>
      <c r="CF74" s="117">
        <v>0</v>
      </c>
      <c r="CG74" s="117">
        <v>0</v>
      </c>
      <c r="CH74" s="117">
        <v>3.3045932013427402E-7</v>
      </c>
      <c r="CI74" s="117">
        <v>6.6207505375726602E-6</v>
      </c>
      <c r="CJ74" s="117">
        <v>3.5555048787164499E-6</v>
      </c>
      <c r="CK74" s="117">
        <v>7.4649959484444803E-6</v>
      </c>
      <c r="CL74" s="117">
        <v>1.0540504480075401E-5</v>
      </c>
      <c r="CM74" s="117">
        <v>-7.1881943873377003E-6</v>
      </c>
      <c r="CN74" s="117">
        <v>1.0360563415550101E-5</v>
      </c>
      <c r="CO74" s="117">
        <v>-5.9529442777883096E-6</v>
      </c>
      <c r="CP74" s="117">
        <v>-4.3295718404348899E-6</v>
      </c>
      <c r="CQ74" s="117">
        <v>-8.8793247382943393E-6</v>
      </c>
      <c r="CR74" s="117">
        <v>-1.6121549651246699E-6</v>
      </c>
      <c r="CS74" s="118">
        <v>-1.5998800463855301E-4</v>
      </c>
      <c r="CT74" s="117">
        <v>-5.1437154876199404E-6</v>
      </c>
      <c r="CU74" s="117">
        <v>-1.3872996087570699E-5</v>
      </c>
      <c r="CV74" s="117">
        <v>1.22757512365825E-5</v>
      </c>
      <c r="CW74" s="117">
        <v>-1.3318819803715899E-6</v>
      </c>
      <c r="CX74" s="117">
        <v>3.5596618797123601E-6</v>
      </c>
      <c r="CY74" s="117">
        <v>1.63846881870186E-6</v>
      </c>
      <c r="CZ74" s="117">
        <v>-3.0026916826445999E-6</v>
      </c>
      <c r="DA74" s="117">
        <v>4.2055349137006398E-8</v>
      </c>
      <c r="DB74" s="117">
        <v>-4.7023604201866802E-8</v>
      </c>
      <c r="DC74" s="117">
        <v>-1.37224670023651E-5</v>
      </c>
      <c r="DD74" s="117">
        <v>6.8151905430542202E-7</v>
      </c>
      <c r="DE74" s="117">
        <v>-9.1267975718592194E-6</v>
      </c>
      <c r="DF74" s="117">
        <v>-3.7964185998392E-6</v>
      </c>
      <c r="DG74" s="117">
        <v>-5.5579017685197505E-7</v>
      </c>
      <c r="DH74" s="117">
        <v>-1.0744256402433899E-5</v>
      </c>
      <c r="DI74" s="117">
        <v>9.5561724569022096E-6</v>
      </c>
      <c r="DJ74" s="117">
        <v>3.1336610290536999E-6</v>
      </c>
      <c r="DK74" s="117">
        <v>8.8116957525002302E-6</v>
      </c>
      <c r="DL74" s="117">
        <v>3.5670819476431702E-5</v>
      </c>
      <c r="DM74" s="117">
        <v>-3.3559938019990202E-5</v>
      </c>
      <c r="DN74" s="117">
        <v>1.2078826002334101E-5</v>
      </c>
      <c r="DO74" s="117">
        <v>-2.9328355087026E-5</v>
      </c>
      <c r="DP74" s="117">
        <v>-2.03671781804841E-5</v>
      </c>
      <c r="DQ74" s="117">
        <v>8.8359023609942901E-6</v>
      </c>
      <c r="DR74" s="117">
        <v>-2.9116020525759502E-5</v>
      </c>
      <c r="DS74" s="117">
        <v>8.8519908032557894E-6</v>
      </c>
      <c r="DT74" s="117">
        <v>9.9427535929793594E-5</v>
      </c>
      <c r="DU74" s="117">
        <v>-3.83730770656279E-5</v>
      </c>
      <c r="DV74" s="117">
        <v>-2.9653947419602601E-5</v>
      </c>
      <c r="DW74" s="117">
        <v>3.2310490814682402E-5</v>
      </c>
      <c r="DX74" s="117">
        <v>8.7386755187504494E-6</v>
      </c>
      <c r="DY74" s="117">
        <v>5.7417468019920004E-6</v>
      </c>
      <c r="DZ74" s="117">
        <v>3.0155053414083701E-5</v>
      </c>
      <c r="EA74" s="117">
        <v>-8.9624387338460901E-5</v>
      </c>
      <c r="EB74" s="117">
        <v>2.58162615021362E-5</v>
      </c>
      <c r="EC74" s="117">
        <v>-5.0507647757130997E-5</v>
      </c>
      <c r="ED74" s="117">
        <v>-1.6072459351686E-5</v>
      </c>
      <c r="EE74" s="117">
        <v>-2.7486895847184399E-5</v>
      </c>
      <c r="EF74" s="117">
        <v>-8.8512375736512496E-5</v>
      </c>
      <c r="EG74" s="117">
        <v>-5.1491651821146902E-5</v>
      </c>
      <c r="EH74" s="117">
        <v>-1.41420360026639E-5</v>
      </c>
      <c r="EI74" s="117">
        <v>2.0446003428134499E-5</v>
      </c>
      <c r="EJ74" s="118">
        <v>1.4285888515018499E-4</v>
      </c>
      <c r="EK74" s="117">
        <v>5.7542669633174098E-5</v>
      </c>
      <c r="EL74" s="117">
        <v>-3.9715464509238198E-5</v>
      </c>
      <c r="EM74" s="117">
        <v>-2.2121480411932099E-5</v>
      </c>
      <c r="EN74" s="117">
        <v>6.6677026530262496E-5</v>
      </c>
      <c r="EO74" s="118">
        <v>-2.6919482610613998E-4</v>
      </c>
      <c r="EP74" s="117">
        <v>-6.7625468571159606E-5</v>
      </c>
      <c r="EQ74" s="117">
        <v>-6.7668663418867195E-5</v>
      </c>
      <c r="ER74" s="117">
        <v>-9.0222388706985102E-5</v>
      </c>
      <c r="ES74" s="119">
        <v>-2.3990193006818801E-4</v>
      </c>
    </row>
    <row r="75" spans="2:149" s="12" customFormat="1" ht="15.75" x14ac:dyDescent="0.25">
      <c r="B75" s="16" t="s">
        <v>136</v>
      </c>
      <c r="C75" s="1">
        <f>INDEX(Input_Cases!$B:$C,MATCH('D2T Male Homo'!$B75,Input_Cases!$B:$B,0),2)</f>
        <v>0</v>
      </c>
      <c r="E75" s="50"/>
      <c r="F75" s="7"/>
      <c r="G75" s="205"/>
      <c r="H75" s="7" t="s">
        <v>108</v>
      </c>
      <c r="I75" s="22">
        <f t="shared" si="4"/>
        <v>0</v>
      </c>
      <c r="J75" s="23">
        <v>-9.5988604985936907E-2</v>
      </c>
      <c r="P75" s="7" t="str">
        <f t="shared" si="5"/>
        <v>X</v>
      </c>
      <c r="Q75" s="7" t="str">
        <f t="shared" si="3"/>
        <v>X</v>
      </c>
      <c r="R75" s="12" t="str">
        <v>PsE</v>
      </c>
      <c r="S75" s="128" t="s">
        <v>108</v>
      </c>
      <c r="T75" s="117">
        <v>1.04614350859941E-7</v>
      </c>
      <c r="U75" s="117">
        <v>1.5848563078646299E-5</v>
      </c>
      <c r="V75" s="117">
        <v>5.7116324447172303E-7</v>
      </c>
      <c r="W75" s="117">
        <v>2.5387761012540101E-7</v>
      </c>
      <c r="X75" s="117">
        <v>2.3944841428387502E-6</v>
      </c>
      <c r="Y75" s="117">
        <v>-6.5723928192682696E-7</v>
      </c>
      <c r="Z75" s="117">
        <v>1.0295178845035301E-6</v>
      </c>
      <c r="AA75" s="117">
        <v>-1.5793028156228401E-6</v>
      </c>
      <c r="AB75" s="117">
        <v>-3.3071471144333701E-6</v>
      </c>
      <c r="AC75" s="117">
        <v>1.23898835690685E-6</v>
      </c>
      <c r="AD75" s="117">
        <v>-1.4101685490272201E-6</v>
      </c>
      <c r="AE75" s="117">
        <v>1.1378213527749899E-6</v>
      </c>
      <c r="AF75" s="117">
        <v>5.2287465473301201E-7</v>
      </c>
      <c r="AG75" s="117">
        <v>-1.27793635139682E-5</v>
      </c>
      <c r="AH75" s="117">
        <v>-1.60431901647062E-6</v>
      </c>
      <c r="AI75" s="117">
        <v>4.5818638892232896E-6</v>
      </c>
      <c r="AJ75" s="117">
        <v>3.0706380706197699E-6</v>
      </c>
      <c r="AK75" s="117">
        <v>1.07154614827616E-6</v>
      </c>
      <c r="AL75" s="117">
        <v>1.9493901847929599E-6</v>
      </c>
      <c r="AM75" s="117">
        <v>-1.90499209141503E-6</v>
      </c>
      <c r="AN75" s="117">
        <v>8.2291714979618993E-6</v>
      </c>
      <c r="AO75" s="117">
        <v>1.5012979410940001E-6</v>
      </c>
      <c r="AP75" s="117">
        <v>1.01018251511413E-5</v>
      </c>
      <c r="AQ75" s="117">
        <v>5.2564229074813103E-7</v>
      </c>
      <c r="AR75" s="117">
        <v>0</v>
      </c>
      <c r="AS75" s="117">
        <v>9.4301754605202699E-8</v>
      </c>
      <c r="AT75" s="117">
        <v>-1.4089314548662601E-5</v>
      </c>
      <c r="AU75" s="117">
        <v>0</v>
      </c>
      <c r="AV75" s="117">
        <v>6.56117459620967E-6</v>
      </c>
      <c r="AW75" s="117">
        <v>3.9238000720784402E-6</v>
      </c>
      <c r="AX75" s="117">
        <v>3.3674040494368E-6</v>
      </c>
      <c r="AY75" s="117">
        <v>0</v>
      </c>
      <c r="AZ75" s="117">
        <v>-2.9470425411214501E-6</v>
      </c>
      <c r="BA75" s="117">
        <v>-1.27404652304664E-5</v>
      </c>
      <c r="BB75" s="117">
        <v>-1.89367169183493E-6</v>
      </c>
      <c r="BC75" s="117">
        <v>9.5421921507918394E-8</v>
      </c>
      <c r="BD75" s="117">
        <v>0</v>
      </c>
      <c r="BE75" s="117">
        <v>2.1257211849656701E-6</v>
      </c>
      <c r="BF75" s="117">
        <v>5.76540006730738E-6</v>
      </c>
      <c r="BG75" s="117">
        <v>-9.5670765023329398E-6</v>
      </c>
      <c r="BH75" s="117">
        <v>-2.1318107183316801E-6</v>
      </c>
      <c r="BI75" s="117">
        <v>-1.7687062044038299E-6</v>
      </c>
      <c r="BJ75" s="117">
        <v>-1.97621327946228E-5</v>
      </c>
      <c r="BK75" s="117">
        <v>-2.3843181774166E-6</v>
      </c>
      <c r="BL75" s="117">
        <v>-2.56534351927399E-6</v>
      </c>
      <c r="BM75" s="117">
        <v>-2.1404721624783001E-5</v>
      </c>
      <c r="BN75" s="117">
        <v>0</v>
      </c>
      <c r="BO75" s="117">
        <v>-1.06476916655345E-5</v>
      </c>
      <c r="BP75" s="117">
        <v>1.58629582527258E-6</v>
      </c>
      <c r="BQ75" s="117">
        <v>-1.3377822262611401E-5</v>
      </c>
      <c r="BR75" s="117">
        <v>-1.80913733374402E-5</v>
      </c>
      <c r="BS75" s="117">
        <v>-5.6388062080230001E-6</v>
      </c>
      <c r="BT75" s="117">
        <v>-1.03478610169232E-5</v>
      </c>
      <c r="BU75" s="117">
        <v>-3.3811203591058499E-6</v>
      </c>
      <c r="BV75" s="117">
        <v>-3.1287988434736199E-6</v>
      </c>
      <c r="BW75" s="118">
        <v>1.6143521019768801E-4</v>
      </c>
      <c r="BX75" s="117">
        <v>-1.6599061746802599E-6</v>
      </c>
      <c r="BY75" s="117">
        <v>-7.4025255419210696E-6</v>
      </c>
      <c r="BZ75" s="117">
        <v>0</v>
      </c>
      <c r="CA75" s="117">
        <v>4.2612423613144802E-6</v>
      </c>
      <c r="CB75" s="117">
        <v>3.7780004037357599E-6</v>
      </c>
      <c r="CC75" s="117">
        <v>-1.87370095073766E-6</v>
      </c>
      <c r="CD75" s="117">
        <v>-2.2251223262764499E-6</v>
      </c>
      <c r="CE75" s="117">
        <v>0</v>
      </c>
      <c r="CF75" s="117">
        <v>0</v>
      </c>
      <c r="CG75" s="117">
        <v>0</v>
      </c>
      <c r="CH75" s="117">
        <v>-4.41700266506953E-9</v>
      </c>
      <c r="CI75" s="117">
        <v>-1.39778531837625E-7</v>
      </c>
      <c r="CJ75" s="117">
        <v>1.70022864130607E-7</v>
      </c>
      <c r="CK75" s="117">
        <v>-4.14088435576353E-10</v>
      </c>
      <c r="CL75" s="117">
        <v>8.9874288962364199E-8</v>
      </c>
      <c r="CM75" s="117">
        <v>1.8489690607702599E-7</v>
      </c>
      <c r="CN75" s="117">
        <v>-9.4523165586768901E-8</v>
      </c>
      <c r="CO75" s="117">
        <v>1.19601591637614E-8</v>
      </c>
      <c r="CP75" s="117">
        <v>-1.7564228814630799E-7</v>
      </c>
      <c r="CQ75" s="117">
        <v>-1.1672929076814799E-7</v>
      </c>
      <c r="CR75" s="117">
        <v>-1.4125543636743701E-7</v>
      </c>
      <c r="CS75" s="117">
        <v>2.40538773501225E-8</v>
      </c>
      <c r="CT75" s="117">
        <v>-1.9937692526853501E-7</v>
      </c>
      <c r="CU75" s="117">
        <v>-1.18107243408429E-8</v>
      </c>
      <c r="CV75" s="117">
        <v>-4.8024357921980803E-8</v>
      </c>
      <c r="CW75" s="117">
        <v>8.2909260049196899E-8</v>
      </c>
      <c r="CX75" s="117">
        <v>1.1793227077852599E-7</v>
      </c>
      <c r="CY75" s="117">
        <v>-3.6002568210921302E-7</v>
      </c>
      <c r="CZ75" s="117">
        <v>2.0193256139454801E-7</v>
      </c>
      <c r="DA75" s="117">
        <v>1.14916728338805E-7</v>
      </c>
      <c r="DB75" s="117">
        <v>-1.7083479944697201E-6</v>
      </c>
      <c r="DC75" s="117">
        <v>7.6914257121643198E-7</v>
      </c>
      <c r="DD75" s="117">
        <v>2.20130669272719E-8</v>
      </c>
      <c r="DE75" s="117">
        <v>3.3735876639027101E-6</v>
      </c>
      <c r="DF75" s="117">
        <v>1.6381525498288399E-6</v>
      </c>
      <c r="DG75" s="117">
        <v>1.3074975227926301E-8</v>
      </c>
      <c r="DH75" s="117">
        <v>3.0180876515719901E-6</v>
      </c>
      <c r="DI75" s="117">
        <v>2.0063180993782399E-7</v>
      </c>
      <c r="DJ75" s="117">
        <v>-2.0243104023344701E-6</v>
      </c>
      <c r="DK75" s="117">
        <v>-1.3252112175207399E-6</v>
      </c>
      <c r="DL75" s="117">
        <v>1.6037206148357098E-5</v>
      </c>
      <c r="DM75" s="117">
        <v>-5.99663756963088E-6</v>
      </c>
      <c r="DN75" s="117">
        <v>1.13800928171247E-7</v>
      </c>
      <c r="DO75" s="117">
        <v>3.5030007416229502E-6</v>
      </c>
      <c r="DP75" s="117">
        <v>-6.0768535544026601E-6</v>
      </c>
      <c r="DQ75" s="117">
        <v>1.6448273220301799E-6</v>
      </c>
      <c r="DR75" s="117">
        <v>7.103049367898E-7</v>
      </c>
      <c r="DS75" s="117">
        <v>-2.1109102097701601E-6</v>
      </c>
      <c r="DT75" s="117">
        <v>1.4296969179618201E-6</v>
      </c>
      <c r="DU75" s="117">
        <v>6.3655864054312103E-6</v>
      </c>
      <c r="DV75" s="117">
        <v>-6.1550327639232702E-7</v>
      </c>
      <c r="DW75" s="117">
        <v>1.5459420556354101E-6</v>
      </c>
      <c r="DX75" s="117">
        <v>3.0078494069249401E-7</v>
      </c>
      <c r="DY75" s="117">
        <v>-1.2283412862225399E-6</v>
      </c>
      <c r="DZ75" s="117">
        <v>-4.1504342489892996E-6</v>
      </c>
      <c r="EA75" s="117">
        <v>1.5386149010832601E-6</v>
      </c>
      <c r="EB75" s="117">
        <v>2.9818792257558601E-6</v>
      </c>
      <c r="EC75" s="117">
        <v>1.4043876065866601E-6</v>
      </c>
      <c r="ED75" s="117">
        <v>-9.79744851127844E-6</v>
      </c>
      <c r="EE75" s="117">
        <v>-2.85932793266062E-6</v>
      </c>
      <c r="EF75" s="117">
        <v>-3.5013841498414201E-6</v>
      </c>
      <c r="EG75" s="117">
        <v>-2.4910727660573698E-6</v>
      </c>
      <c r="EH75" s="117">
        <v>-7.2013725457389897E-6</v>
      </c>
      <c r="EI75" s="117">
        <v>4.9638424044008997E-6</v>
      </c>
      <c r="EJ75" s="117">
        <v>-9.4318719718247097E-6</v>
      </c>
      <c r="EK75" s="117">
        <v>1.35106308109754E-5</v>
      </c>
      <c r="EL75" s="117">
        <v>8.2595653318249806E-8</v>
      </c>
      <c r="EM75" s="117">
        <v>6.2743214993848803E-6</v>
      </c>
      <c r="EN75" s="117">
        <v>1.2113802529041301E-6</v>
      </c>
      <c r="EO75" s="117">
        <v>-1.2732262903503199E-6</v>
      </c>
      <c r="EP75" s="117">
        <v>-9.0219792212399408E-6</v>
      </c>
      <c r="EQ75" s="117">
        <v>-7.0469213970349797E-6</v>
      </c>
      <c r="ER75" s="117">
        <v>8.0686427926117894E-6</v>
      </c>
      <c r="ES75" s="120">
        <v>6.0811248728478001E-6</v>
      </c>
    </row>
    <row r="76" spans="2:149" s="12" customFormat="1" ht="15.75" x14ac:dyDescent="0.25">
      <c r="B76" s="16" t="s">
        <v>174</v>
      </c>
      <c r="C76" s="1">
        <f>INDEX(Input_Cases!$B:$C,MATCH('D2T Male Homo'!$B76,Input_Cases!$B:$B,0),2)</f>
        <v>0</v>
      </c>
      <c r="E76" s="50"/>
      <c r="F76" s="7"/>
      <c r="G76" s="205"/>
      <c r="H76" s="7" t="s">
        <v>144</v>
      </c>
      <c r="I76" s="22">
        <f t="shared" si="4"/>
        <v>0</v>
      </c>
      <c r="J76" s="23">
        <v>0.24994803169565799</v>
      </c>
      <c r="P76" s="7" t="str">
        <f t="shared" si="5"/>
        <v>X</v>
      </c>
      <c r="Q76" s="7" t="str">
        <f t="shared" si="3"/>
        <v>X</v>
      </c>
      <c r="R76" s="12" t="str">
        <v>PUD</v>
      </c>
      <c r="S76" s="128" t="s">
        <v>144</v>
      </c>
      <c r="T76" s="117">
        <v>-7.6748354939619902E-7</v>
      </c>
      <c r="U76" s="117">
        <v>-6.5012143764913699E-6</v>
      </c>
      <c r="V76" s="117">
        <v>-5.4970106132172105E-7</v>
      </c>
      <c r="W76" s="117">
        <v>-2.1220178758631798E-6</v>
      </c>
      <c r="X76" s="117">
        <v>-1.2192735550852001E-6</v>
      </c>
      <c r="Y76" s="117">
        <v>-8.5289185906112203E-6</v>
      </c>
      <c r="Z76" s="117">
        <v>1.25754121248259E-5</v>
      </c>
      <c r="AA76" s="117">
        <v>-2.8614917302739702E-6</v>
      </c>
      <c r="AB76" s="117">
        <v>7.1214303931686897E-6</v>
      </c>
      <c r="AC76" s="117">
        <v>-6.8381677101682902E-6</v>
      </c>
      <c r="AD76" s="117">
        <v>-8.5525104260759702E-7</v>
      </c>
      <c r="AE76" s="117">
        <v>1.60745342982815E-7</v>
      </c>
      <c r="AF76" s="117">
        <v>3.7009787187160799E-7</v>
      </c>
      <c r="AG76" s="117">
        <v>2.6136197798353199E-5</v>
      </c>
      <c r="AH76" s="117">
        <v>-2.10989109252989E-6</v>
      </c>
      <c r="AI76" s="117">
        <v>8.2042947449302395E-6</v>
      </c>
      <c r="AJ76" s="117">
        <v>-2.2479313091731298E-6</v>
      </c>
      <c r="AK76" s="117">
        <v>-2.3679589534994899E-6</v>
      </c>
      <c r="AL76" s="117">
        <v>7.4697500064483203E-6</v>
      </c>
      <c r="AM76" s="117">
        <v>-1.4445366739064301E-7</v>
      </c>
      <c r="AN76" s="117">
        <v>3.7426196886785202E-6</v>
      </c>
      <c r="AO76" s="117">
        <v>5.2124698121028699E-7</v>
      </c>
      <c r="AP76" s="117">
        <v>1.2683964591553999E-5</v>
      </c>
      <c r="AQ76" s="117">
        <v>-5.9128417558184698E-7</v>
      </c>
      <c r="AR76" s="117">
        <v>0</v>
      </c>
      <c r="AS76" s="117">
        <v>1.0611378688343901E-5</v>
      </c>
      <c r="AT76" s="117">
        <v>-2.4073609873255401E-5</v>
      </c>
      <c r="AU76" s="117">
        <v>0</v>
      </c>
      <c r="AV76" s="117">
        <v>-2.78247924563851E-6</v>
      </c>
      <c r="AW76" s="117">
        <v>2.6344897620946499E-5</v>
      </c>
      <c r="AX76" s="117">
        <v>1.9837692807238501E-6</v>
      </c>
      <c r="AY76" s="117">
        <v>0</v>
      </c>
      <c r="AZ76" s="117">
        <v>-1.71436017835951E-6</v>
      </c>
      <c r="BA76" s="117">
        <v>1.8879181585126299E-5</v>
      </c>
      <c r="BB76" s="117">
        <v>-9.3469256981085601E-6</v>
      </c>
      <c r="BC76" s="117">
        <v>-3.2821637237096E-5</v>
      </c>
      <c r="BD76" s="117">
        <v>0</v>
      </c>
      <c r="BE76" s="117">
        <v>-5.2357679383205001E-5</v>
      </c>
      <c r="BF76" s="117">
        <v>-1.4033498436215E-5</v>
      </c>
      <c r="BG76" s="117">
        <v>4.1543104004770801E-6</v>
      </c>
      <c r="BH76" s="117">
        <v>2.1585792571030501E-5</v>
      </c>
      <c r="BI76" s="117">
        <v>-1.1106863867241601E-5</v>
      </c>
      <c r="BJ76" s="117">
        <v>6.4290716283950606E-5</v>
      </c>
      <c r="BK76" s="117">
        <v>-6.1501786382794902E-6</v>
      </c>
      <c r="BL76" s="117">
        <v>-3.6339010602836799E-6</v>
      </c>
      <c r="BM76" s="117">
        <v>-1.1206404704116399E-5</v>
      </c>
      <c r="BN76" s="117">
        <v>0</v>
      </c>
      <c r="BO76" s="117">
        <v>-1.58518009188815E-5</v>
      </c>
      <c r="BP76" s="117">
        <v>-8.9207460098895399E-6</v>
      </c>
      <c r="BQ76" s="117">
        <v>-6.8692308714956601E-6</v>
      </c>
      <c r="BR76" s="117">
        <v>2.4662216304344001E-6</v>
      </c>
      <c r="BS76" s="117">
        <v>-1.23211741407537E-5</v>
      </c>
      <c r="BT76" s="117">
        <v>9.73369918777527E-6</v>
      </c>
      <c r="BU76" s="117">
        <v>-6.37640814476985E-6</v>
      </c>
      <c r="BV76" s="117">
        <v>2.42409886757421E-6</v>
      </c>
      <c r="BW76" s="117">
        <v>-1.6599061746802301E-6</v>
      </c>
      <c r="BX76" s="118">
        <v>6.48942438045229E-4</v>
      </c>
      <c r="BY76" s="117">
        <v>-1.5138831135594801E-5</v>
      </c>
      <c r="BZ76" s="117">
        <v>0</v>
      </c>
      <c r="CA76" s="117">
        <v>7.4936789540845902E-6</v>
      </c>
      <c r="CB76" s="117">
        <v>-5.6839648760771303E-5</v>
      </c>
      <c r="CC76" s="117">
        <v>-4.5262935733473102E-6</v>
      </c>
      <c r="CD76" s="117">
        <v>-2.04171864882162E-6</v>
      </c>
      <c r="CE76" s="117">
        <v>0</v>
      </c>
      <c r="CF76" s="117">
        <v>0</v>
      </c>
      <c r="CG76" s="117">
        <v>0</v>
      </c>
      <c r="CH76" s="117">
        <v>9.9851651776414299E-9</v>
      </c>
      <c r="CI76" s="117">
        <v>2.4173069799098701E-7</v>
      </c>
      <c r="CJ76" s="117">
        <v>-8.8365536008122103E-8</v>
      </c>
      <c r="CK76" s="117">
        <v>-1.38497612009292E-7</v>
      </c>
      <c r="CL76" s="117">
        <v>6.7539184085386201E-8</v>
      </c>
      <c r="CM76" s="117">
        <v>1.48545037360004E-7</v>
      </c>
      <c r="CN76" s="117">
        <v>5.20655009546762E-7</v>
      </c>
      <c r="CO76" s="117">
        <v>-1.37078685914243E-7</v>
      </c>
      <c r="CP76" s="117">
        <v>3.70244394078253E-8</v>
      </c>
      <c r="CQ76" s="117">
        <v>-2.1597560074767699E-7</v>
      </c>
      <c r="CR76" s="117">
        <v>-7.5918023215169195E-8</v>
      </c>
      <c r="CS76" s="117">
        <v>-1.20443457262176E-7</v>
      </c>
      <c r="CT76" s="117">
        <v>2.5342122787331099E-7</v>
      </c>
      <c r="CU76" s="117">
        <v>-2.0004818210180099E-7</v>
      </c>
      <c r="CV76" s="117">
        <v>3.67421727819972E-7</v>
      </c>
      <c r="CW76" s="117">
        <v>3.2680583658136502E-7</v>
      </c>
      <c r="CX76" s="117">
        <v>-3.2153932348527898E-7</v>
      </c>
      <c r="CY76" s="117">
        <v>-2.3501466458472499E-7</v>
      </c>
      <c r="CZ76" s="117">
        <v>-3.26120582772494E-7</v>
      </c>
      <c r="DA76" s="117">
        <v>3.3423080509266198E-8</v>
      </c>
      <c r="DB76" s="117">
        <v>2.02202051284504E-6</v>
      </c>
      <c r="DC76" s="117">
        <v>-5.8535360393516702E-7</v>
      </c>
      <c r="DD76" s="117">
        <v>3.9624708117918698E-7</v>
      </c>
      <c r="DE76" s="117">
        <v>2.5341131726906998E-6</v>
      </c>
      <c r="DF76" s="117">
        <v>7.7055271787521901E-6</v>
      </c>
      <c r="DG76" s="117">
        <v>-2.3926489812472001E-7</v>
      </c>
      <c r="DH76" s="117">
        <v>6.8530876810670098E-6</v>
      </c>
      <c r="DI76" s="117">
        <v>3.3493498904659501E-7</v>
      </c>
      <c r="DJ76" s="117">
        <v>-9.1830113876148205E-7</v>
      </c>
      <c r="DK76" s="117">
        <v>4.8704642435850899E-6</v>
      </c>
      <c r="DL76" s="117">
        <v>4.5962382986979E-6</v>
      </c>
      <c r="DM76" s="117">
        <v>2.0312561657305102E-5</v>
      </c>
      <c r="DN76" s="117">
        <v>-3.0285243320625801E-6</v>
      </c>
      <c r="DO76" s="118">
        <v>-3.9632642955443999E-4</v>
      </c>
      <c r="DP76" s="117">
        <v>2.2175824508463598E-6</v>
      </c>
      <c r="DQ76" s="117">
        <v>-6.0218070704110898E-7</v>
      </c>
      <c r="DR76" s="117">
        <v>4.0992017388140103E-6</v>
      </c>
      <c r="DS76" s="117">
        <v>-1.00960270185829E-6</v>
      </c>
      <c r="DT76" s="117">
        <v>4.6470015336428303E-6</v>
      </c>
      <c r="DU76" s="117">
        <v>9.5821209717156607E-6</v>
      </c>
      <c r="DV76" s="117">
        <v>-4.5651414537188701E-6</v>
      </c>
      <c r="DW76" s="117">
        <v>-2.4445746747991499E-6</v>
      </c>
      <c r="DX76" s="118">
        <v>-4.21298854519146E-4</v>
      </c>
      <c r="DY76" s="117">
        <v>6.2514683890278197E-6</v>
      </c>
      <c r="DZ76" s="117">
        <v>7.2137590803746402E-6</v>
      </c>
      <c r="EA76" s="117">
        <v>2.0777551405628298E-6</v>
      </c>
      <c r="EB76" s="117">
        <v>7.4987455254086203E-6</v>
      </c>
      <c r="EC76" s="117">
        <v>1.47312946392621E-5</v>
      </c>
      <c r="ED76" s="117">
        <v>-3.0518882961040498E-6</v>
      </c>
      <c r="EE76" s="117">
        <v>-1.1210877171239299E-5</v>
      </c>
      <c r="EF76" s="117">
        <v>8.2243998124138003E-6</v>
      </c>
      <c r="EG76" s="117">
        <v>1.8664047226655699E-6</v>
      </c>
      <c r="EH76" s="117">
        <v>-8.2734592415274899E-7</v>
      </c>
      <c r="EI76" s="117">
        <v>-5.3888048780262299E-7</v>
      </c>
      <c r="EJ76" s="117">
        <v>-6.1034234440840399E-6</v>
      </c>
      <c r="EK76" s="117">
        <v>-1.65238709929641E-6</v>
      </c>
      <c r="EL76" s="117">
        <v>7.3791609950263798E-5</v>
      </c>
      <c r="EM76" s="117">
        <v>2.1646229859833901E-5</v>
      </c>
      <c r="EN76" s="117">
        <v>1.28153229012983E-5</v>
      </c>
      <c r="EO76" s="117">
        <v>1.2250187869780799E-5</v>
      </c>
      <c r="EP76" s="117">
        <v>-1.84664775674666E-5</v>
      </c>
      <c r="EQ76" s="117">
        <v>-8.1971351708762108E-6</v>
      </c>
      <c r="ER76" s="117">
        <v>-2.7196114141333201E-5</v>
      </c>
      <c r="ES76" s="120">
        <v>7.3344751869542796E-7</v>
      </c>
    </row>
    <row r="77" spans="2:149" s="12" customFormat="1" ht="15.75" x14ac:dyDescent="0.25">
      <c r="B77" s="16" t="s">
        <v>97</v>
      </c>
      <c r="C77" s="1">
        <f>INDEX(Input_Cases!$B:$C,MATCH('D2T Male Homo'!$B77,Input_Cases!$B:$B,0),2)</f>
        <v>0</v>
      </c>
      <c r="E77" s="50"/>
      <c r="F77" s="7"/>
      <c r="G77" s="205"/>
      <c r="H77" s="7" t="s">
        <v>61</v>
      </c>
      <c r="I77" s="22">
        <f t="shared" si="4"/>
        <v>0</v>
      </c>
      <c r="J77" s="23">
        <v>1.890519157178</v>
      </c>
      <c r="P77" s="7" t="str">
        <f t="shared" si="5"/>
        <v>X</v>
      </c>
      <c r="Q77" s="7" t="str">
        <f t="shared" si="3"/>
        <v>X</v>
      </c>
      <c r="R77" s="12" t="str">
        <v>PuF</v>
      </c>
      <c r="S77" s="128" t="s">
        <v>61</v>
      </c>
      <c r="T77" s="117">
        <v>1.6816551793001902E-5</v>
      </c>
      <c r="U77" s="118">
        <v>-2.9322431188477899E-4</v>
      </c>
      <c r="V77" s="117">
        <v>2.3490461713420101E-5</v>
      </c>
      <c r="W77" s="117">
        <v>-8.6930692652704598E-5</v>
      </c>
      <c r="X77" s="117">
        <v>7.1856633224407003E-5</v>
      </c>
      <c r="Y77" s="118">
        <v>2.7874277824770799E-4</v>
      </c>
      <c r="Z77" s="118">
        <v>5.8630173024175499E-4</v>
      </c>
      <c r="AA77" s="118">
        <v>-1.5636012838542501E-4</v>
      </c>
      <c r="AB77" s="117">
        <v>2.5307441255786301E-5</v>
      </c>
      <c r="AC77" s="118">
        <v>-1.6968701953895001E-4</v>
      </c>
      <c r="AD77" s="117">
        <v>-4.3074403490089601E-6</v>
      </c>
      <c r="AE77" s="117">
        <v>6.3970697360252198E-5</v>
      </c>
      <c r="AF77" s="117">
        <v>4.2724580635515301E-5</v>
      </c>
      <c r="AG77" s="118">
        <v>-1.0642671488221801E-3</v>
      </c>
      <c r="AH77" s="117">
        <v>-3.0582241384409097E-5</v>
      </c>
      <c r="AI77" s="118">
        <v>1.2730198591244201E-3</v>
      </c>
      <c r="AJ77" s="117">
        <v>-6.4165667664466201E-5</v>
      </c>
      <c r="AK77" s="117">
        <v>1.37097559933716E-5</v>
      </c>
      <c r="AL77" s="118">
        <v>2.24144476911088E-4</v>
      </c>
      <c r="AM77" s="118">
        <v>1.6860732308877601E-4</v>
      </c>
      <c r="AN77" s="118">
        <v>-4.0277080355628498E-4</v>
      </c>
      <c r="AO77" s="117">
        <v>-7.4089938159688093E-5</v>
      </c>
      <c r="AP77" s="118">
        <v>5.5231973641645604E-4</v>
      </c>
      <c r="AQ77" s="117">
        <v>1.8978969356806399E-5</v>
      </c>
      <c r="AR77" s="117">
        <v>0</v>
      </c>
      <c r="AS77" s="118">
        <v>-1.8489461894383299E-4</v>
      </c>
      <c r="AT77" s="118">
        <v>6.9676017966254595E-4</v>
      </c>
      <c r="AU77" s="118">
        <v>0</v>
      </c>
      <c r="AV77" s="117">
        <v>5.0038283478299602E-5</v>
      </c>
      <c r="AW77" s="118">
        <v>-4.09390958068021E-4</v>
      </c>
      <c r="AX77" s="117">
        <v>1.5968277954717399E-5</v>
      </c>
      <c r="AY77" s="117">
        <v>0</v>
      </c>
      <c r="AZ77" s="117">
        <v>3.8890099406441197E-5</v>
      </c>
      <c r="BA77" s="118">
        <v>7.54737522506007E-4</v>
      </c>
      <c r="BB77" s="118">
        <v>-1.09123032898196E-4</v>
      </c>
      <c r="BC77" s="118">
        <v>1.8491672534224699E-4</v>
      </c>
      <c r="BD77" s="118">
        <v>0</v>
      </c>
      <c r="BE77" s="118">
        <v>6.7814080179456502E-4</v>
      </c>
      <c r="BF77" s="118">
        <v>-2.6454714573842901E-3</v>
      </c>
      <c r="BG77" s="117">
        <v>-1.44181755144344E-5</v>
      </c>
      <c r="BH77" s="118">
        <v>-3.2675728278859801E-3</v>
      </c>
      <c r="BI77" s="117">
        <v>-7.8203617754204903E-7</v>
      </c>
      <c r="BJ77" s="118">
        <v>3.4700800353592703E-4</v>
      </c>
      <c r="BK77" s="117">
        <v>-2.1814840974776499E-5</v>
      </c>
      <c r="BL77" s="117">
        <v>-5.7520827336762499E-5</v>
      </c>
      <c r="BM77" s="118">
        <v>-1.2881566377881201E-4</v>
      </c>
      <c r="BN77" s="118">
        <v>0</v>
      </c>
      <c r="BO77" s="118">
        <v>1.34436665495492E-4</v>
      </c>
      <c r="BP77" s="118">
        <v>-1.15537116276884E-4</v>
      </c>
      <c r="BQ77" s="117">
        <v>5.2429136233687704E-6</v>
      </c>
      <c r="BR77" s="118">
        <v>2.4545089292147897E-4</v>
      </c>
      <c r="BS77" s="118">
        <v>-7.7679779260173497E-4</v>
      </c>
      <c r="BT77" s="118">
        <v>1.09007258375083E-4</v>
      </c>
      <c r="BU77" s="117">
        <v>3.4423284801400398E-5</v>
      </c>
      <c r="BV77" s="118">
        <v>2.2135794050688601E-4</v>
      </c>
      <c r="BW77" s="117">
        <v>-7.4025255419238699E-6</v>
      </c>
      <c r="BX77" s="117">
        <v>-1.5138831135580499E-5</v>
      </c>
      <c r="BY77" s="118">
        <v>0.15096132149368299</v>
      </c>
      <c r="BZ77" s="118">
        <v>0</v>
      </c>
      <c r="CA77" s="117">
        <v>-5.9560883989132297E-7</v>
      </c>
      <c r="CB77" s="118">
        <v>-7.89430394168955E-4</v>
      </c>
      <c r="CC77" s="118">
        <v>-1.1176940614267799E-4</v>
      </c>
      <c r="CD77" s="118">
        <v>-1.6381430829680199E-4</v>
      </c>
      <c r="CE77" s="118">
        <v>0</v>
      </c>
      <c r="CF77" s="118">
        <v>0</v>
      </c>
      <c r="CG77" s="118">
        <v>0</v>
      </c>
      <c r="CH77" s="117">
        <v>-2.5972596181035099E-7</v>
      </c>
      <c r="CI77" s="117">
        <v>3.2836842352731697E-5</v>
      </c>
      <c r="CJ77" s="117">
        <v>1.63347518501997E-7</v>
      </c>
      <c r="CK77" s="117">
        <v>2.9229258676151102E-6</v>
      </c>
      <c r="CL77" s="117">
        <v>-5.1533145043162198E-6</v>
      </c>
      <c r="CM77" s="117">
        <v>-9.1495714952867597E-6</v>
      </c>
      <c r="CN77" s="117">
        <v>5.6153924508914403E-6</v>
      </c>
      <c r="CO77" s="117">
        <v>-7.3639264855798501E-6</v>
      </c>
      <c r="CP77" s="117">
        <v>4.1708363897249396E-6</v>
      </c>
      <c r="CQ77" s="117">
        <v>-7.5578606020469901E-6</v>
      </c>
      <c r="CR77" s="117">
        <v>5.7012884372783497E-6</v>
      </c>
      <c r="CS77" s="117">
        <v>-1.7281351035826699E-6</v>
      </c>
      <c r="CT77" s="117">
        <v>1.3469403568839501E-6</v>
      </c>
      <c r="CU77" s="117">
        <v>-1.6872501675783899E-5</v>
      </c>
      <c r="CV77" s="117">
        <v>-2.3992629675690601E-6</v>
      </c>
      <c r="CW77" s="118">
        <v>-1.8462720689467701E-3</v>
      </c>
      <c r="CX77" s="117">
        <v>-8.6521242220278493E-6</v>
      </c>
      <c r="CY77" s="117">
        <v>6.2196283179329304E-6</v>
      </c>
      <c r="CZ77" s="117">
        <v>1.14978688648949E-5</v>
      </c>
      <c r="DA77" s="117">
        <v>2.2513408537061601E-7</v>
      </c>
      <c r="DB77" s="117">
        <v>-3.7740707939487903E-5</v>
      </c>
      <c r="DC77" s="117">
        <v>7.7472481300431103E-5</v>
      </c>
      <c r="DD77" s="117">
        <v>-1.3487913152529E-5</v>
      </c>
      <c r="DE77" s="117">
        <v>9.6692883160784093E-6</v>
      </c>
      <c r="DF77" s="117">
        <v>-7.4931824906271699E-5</v>
      </c>
      <c r="DG77" s="117">
        <v>-9.6977715057504094E-6</v>
      </c>
      <c r="DH77" s="117">
        <v>8.6441038912979394E-6</v>
      </c>
      <c r="DI77" s="117">
        <v>5.42724776650544E-5</v>
      </c>
      <c r="DJ77" s="117">
        <v>7.4441149276203595E-5</v>
      </c>
      <c r="DK77" s="118">
        <v>1.1057660901682E-4</v>
      </c>
      <c r="DL77" s="118">
        <v>1.40864966319523E-4</v>
      </c>
      <c r="DM77" s="117">
        <v>3.7074823618296703E-5</v>
      </c>
      <c r="DN77" s="118">
        <v>-1.3222559728449099E-4</v>
      </c>
      <c r="DO77" s="117">
        <v>8.0018771584600803E-6</v>
      </c>
      <c r="DP77" s="117">
        <v>5.5553157521745305E-7</v>
      </c>
      <c r="DQ77" s="117">
        <v>-7.8286724113002296E-5</v>
      </c>
      <c r="DR77" s="118">
        <v>2.4295625313935099E-4</v>
      </c>
      <c r="DS77" s="117">
        <v>-1.77053140894144E-5</v>
      </c>
      <c r="DT77" s="118">
        <v>-1.29091301709684E-4</v>
      </c>
      <c r="DU77" s="118">
        <v>-1.20213946519314E-4</v>
      </c>
      <c r="DV77" s="118">
        <v>-1.3716019353899101E-4</v>
      </c>
      <c r="DW77" s="117">
        <v>4.1927466831154503E-5</v>
      </c>
      <c r="DX77" s="117">
        <v>-3.8297088216060897E-5</v>
      </c>
      <c r="DY77" s="117">
        <v>-1.43431713045142E-5</v>
      </c>
      <c r="DZ77" s="118">
        <v>1.31007469780942E-4</v>
      </c>
      <c r="EA77" s="118">
        <v>1.0612444343801699E-4</v>
      </c>
      <c r="EB77" s="117">
        <v>7.9290586956528792E-6</v>
      </c>
      <c r="EC77" s="118">
        <v>2.3320899669495001E-4</v>
      </c>
      <c r="ED77" s="118">
        <v>-1.46321902900827E-4</v>
      </c>
      <c r="EE77" s="118">
        <v>1.8733866210906701E-4</v>
      </c>
      <c r="EF77" s="118">
        <v>3.58744935899187E-3</v>
      </c>
      <c r="EG77" s="117">
        <v>7.5620999982317001E-5</v>
      </c>
      <c r="EH77" s="117">
        <v>-9.2976830853906494E-5</v>
      </c>
      <c r="EI77" s="117">
        <v>9.45007359141076E-5</v>
      </c>
      <c r="EJ77" s="118">
        <v>-3.9000809514904002E-4</v>
      </c>
      <c r="EK77" s="117">
        <v>9.7602197372477199E-6</v>
      </c>
      <c r="EL77" s="118">
        <v>1.4560170284561399E-4</v>
      </c>
      <c r="EM77" s="118">
        <v>1.2361716696789699E-4</v>
      </c>
      <c r="EN77" s="118">
        <v>-1.2631127296128301E-3</v>
      </c>
      <c r="EO77" s="118">
        <v>2.6588939795283502E-4</v>
      </c>
      <c r="EP77" s="118">
        <v>-2.33075003722201E-4</v>
      </c>
      <c r="EQ77" s="117">
        <v>-5.6444880317982603E-5</v>
      </c>
      <c r="ER77" s="118">
        <v>-1.6081979588463E-2</v>
      </c>
      <c r="ES77" s="119">
        <v>3.9149568437841001E-4</v>
      </c>
    </row>
    <row r="78" spans="2:149" s="12" customFormat="1" ht="15.75" x14ac:dyDescent="0.25">
      <c r="B78" s="16" t="s">
        <v>98</v>
      </c>
      <c r="C78" s="1">
        <f>INDEX(Input_Cases!$B:$C,MATCH('D2T Male Homo'!$B78,Input_Cases!$B:$B,0),2)</f>
        <v>0</v>
      </c>
      <c r="E78" s="50"/>
      <c r="F78" s="7"/>
      <c r="G78" s="205"/>
      <c r="H78" s="7" t="s">
        <v>62</v>
      </c>
      <c r="I78" s="22">
        <f t="shared" si="4"/>
        <v>0</v>
      </c>
      <c r="J78" s="23">
        <v>0</v>
      </c>
      <c r="P78" s="7" t="str">
        <f t="shared" si="5"/>
        <v/>
      </c>
      <c r="Q78" s="7" t="str">
        <f t="shared" si="3"/>
        <v>X</v>
      </c>
      <c r="R78" s="12">
        <v>0</v>
      </c>
      <c r="S78" s="128"/>
      <c r="T78" s="117">
        <v>0</v>
      </c>
      <c r="U78" s="118">
        <v>0</v>
      </c>
      <c r="V78" s="117">
        <v>0</v>
      </c>
      <c r="W78" s="117">
        <v>0</v>
      </c>
      <c r="X78" s="117">
        <v>0</v>
      </c>
      <c r="Y78" s="118">
        <v>0</v>
      </c>
      <c r="Z78" s="118">
        <v>0</v>
      </c>
      <c r="AA78" s="118">
        <v>0</v>
      </c>
      <c r="AB78" s="117">
        <v>0</v>
      </c>
      <c r="AC78" s="118">
        <v>0</v>
      </c>
      <c r="AD78" s="117">
        <v>0</v>
      </c>
      <c r="AE78" s="117">
        <v>0</v>
      </c>
      <c r="AF78" s="117">
        <v>0</v>
      </c>
      <c r="AG78" s="118">
        <v>0</v>
      </c>
      <c r="AH78" s="117">
        <v>0</v>
      </c>
      <c r="AI78" s="118">
        <v>0</v>
      </c>
      <c r="AJ78" s="117">
        <v>0</v>
      </c>
      <c r="AK78" s="117">
        <v>0</v>
      </c>
      <c r="AL78" s="118">
        <v>0</v>
      </c>
      <c r="AM78" s="118">
        <v>0</v>
      </c>
      <c r="AN78" s="118">
        <v>0</v>
      </c>
      <c r="AO78" s="117">
        <v>0</v>
      </c>
      <c r="AP78" s="118">
        <v>0</v>
      </c>
      <c r="AQ78" s="117">
        <v>0</v>
      </c>
      <c r="AR78" s="117">
        <v>0</v>
      </c>
      <c r="AS78" s="118">
        <v>0</v>
      </c>
      <c r="AT78" s="118">
        <v>0</v>
      </c>
      <c r="AU78" s="118">
        <v>0</v>
      </c>
      <c r="AV78" s="117">
        <v>0</v>
      </c>
      <c r="AW78" s="118">
        <v>0</v>
      </c>
      <c r="AX78" s="117">
        <v>0</v>
      </c>
      <c r="AY78" s="117">
        <v>0</v>
      </c>
      <c r="AZ78" s="117">
        <v>0</v>
      </c>
      <c r="BA78" s="118">
        <v>0</v>
      </c>
      <c r="BB78" s="118">
        <v>0</v>
      </c>
      <c r="BC78" s="118">
        <v>0</v>
      </c>
      <c r="BD78" s="118">
        <v>0</v>
      </c>
      <c r="BE78" s="118">
        <v>0</v>
      </c>
      <c r="BF78" s="118">
        <v>0</v>
      </c>
      <c r="BG78" s="117">
        <v>0</v>
      </c>
      <c r="BH78" s="118">
        <v>0</v>
      </c>
      <c r="BI78" s="117">
        <v>0</v>
      </c>
      <c r="BJ78" s="118">
        <v>0</v>
      </c>
      <c r="BK78" s="117">
        <v>0</v>
      </c>
      <c r="BL78" s="117">
        <v>0</v>
      </c>
      <c r="BM78" s="118">
        <v>0</v>
      </c>
      <c r="BN78" s="118">
        <v>0</v>
      </c>
      <c r="BO78" s="118">
        <v>0</v>
      </c>
      <c r="BP78" s="118">
        <v>0</v>
      </c>
      <c r="BQ78" s="117">
        <v>0</v>
      </c>
      <c r="BR78" s="118">
        <v>0</v>
      </c>
      <c r="BS78" s="118">
        <v>0</v>
      </c>
      <c r="BT78" s="118">
        <v>0</v>
      </c>
      <c r="BU78" s="117">
        <v>0</v>
      </c>
      <c r="BV78" s="118">
        <v>0</v>
      </c>
      <c r="BW78" s="117">
        <v>0</v>
      </c>
      <c r="BX78" s="117">
        <v>0</v>
      </c>
      <c r="BY78" s="118">
        <v>0</v>
      </c>
      <c r="BZ78" s="118">
        <v>0</v>
      </c>
      <c r="CA78" s="117">
        <v>0</v>
      </c>
      <c r="CB78" s="118">
        <v>0</v>
      </c>
      <c r="CC78" s="118">
        <v>0</v>
      </c>
      <c r="CD78" s="118">
        <v>0</v>
      </c>
      <c r="CE78" s="118">
        <v>0</v>
      </c>
      <c r="CF78" s="118">
        <v>0</v>
      </c>
      <c r="CG78" s="118">
        <v>0</v>
      </c>
      <c r="CH78" s="117">
        <v>0</v>
      </c>
      <c r="CI78" s="117">
        <v>0</v>
      </c>
      <c r="CJ78" s="117">
        <v>0</v>
      </c>
      <c r="CK78" s="117">
        <v>0</v>
      </c>
      <c r="CL78" s="117">
        <v>0</v>
      </c>
      <c r="CM78" s="117">
        <v>0</v>
      </c>
      <c r="CN78" s="117">
        <v>0</v>
      </c>
      <c r="CO78" s="117">
        <v>0</v>
      </c>
      <c r="CP78" s="117">
        <v>0</v>
      </c>
      <c r="CQ78" s="117">
        <v>0</v>
      </c>
      <c r="CR78" s="117">
        <v>0</v>
      </c>
      <c r="CS78" s="117">
        <v>0</v>
      </c>
      <c r="CT78" s="117">
        <v>0</v>
      </c>
      <c r="CU78" s="117">
        <v>0</v>
      </c>
      <c r="CV78" s="117">
        <v>0</v>
      </c>
      <c r="CW78" s="118">
        <v>0</v>
      </c>
      <c r="CX78" s="117">
        <v>0</v>
      </c>
      <c r="CY78" s="117">
        <v>0</v>
      </c>
      <c r="CZ78" s="117">
        <v>0</v>
      </c>
      <c r="DA78" s="117">
        <v>0</v>
      </c>
      <c r="DB78" s="117">
        <v>0</v>
      </c>
      <c r="DC78" s="117">
        <v>0</v>
      </c>
      <c r="DD78" s="117">
        <v>0</v>
      </c>
      <c r="DE78" s="117">
        <v>0</v>
      </c>
      <c r="DF78" s="117">
        <v>0</v>
      </c>
      <c r="DG78" s="117">
        <v>0</v>
      </c>
      <c r="DH78" s="117">
        <v>0</v>
      </c>
      <c r="DI78" s="117">
        <v>0</v>
      </c>
      <c r="DJ78" s="117">
        <v>0</v>
      </c>
      <c r="DK78" s="118">
        <v>0</v>
      </c>
      <c r="DL78" s="118">
        <v>0</v>
      </c>
      <c r="DM78" s="117">
        <v>0</v>
      </c>
      <c r="DN78" s="118">
        <v>0</v>
      </c>
      <c r="DO78" s="117">
        <v>0</v>
      </c>
      <c r="DP78" s="117">
        <v>0</v>
      </c>
      <c r="DQ78" s="117">
        <v>0</v>
      </c>
      <c r="DR78" s="118">
        <v>0</v>
      </c>
      <c r="DS78" s="117">
        <v>0</v>
      </c>
      <c r="DT78" s="118">
        <v>0</v>
      </c>
      <c r="DU78" s="118">
        <v>0</v>
      </c>
      <c r="DV78" s="118">
        <v>0</v>
      </c>
      <c r="DW78" s="117">
        <v>0</v>
      </c>
      <c r="DX78" s="117">
        <v>0</v>
      </c>
      <c r="DY78" s="117">
        <v>0</v>
      </c>
      <c r="DZ78" s="118">
        <v>0</v>
      </c>
      <c r="EA78" s="118">
        <v>0</v>
      </c>
      <c r="EB78" s="117">
        <v>0</v>
      </c>
      <c r="EC78" s="118">
        <v>0</v>
      </c>
      <c r="ED78" s="118">
        <v>0</v>
      </c>
      <c r="EE78" s="118">
        <v>0</v>
      </c>
      <c r="EF78" s="118">
        <v>0</v>
      </c>
      <c r="EG78" s="117">
        <v>0</v>
      </c>
      <c r="EH78" s="117">
        <v>0</v>
      </c>
      <c r="EI78" s="117">
        <v>0</v>
      </c>
      <c r="EJ78" s="118">
        <v>0</v>
      </c>
      <c r="EK78" s="117">
        <v>0</v>
      </c>
      <c r="EL78" s="118">
        <v>0</v>
      </c>
      <c r="EM78" s="118">
        <v>0</v>
      </c>
      <c r="EN78" s="118">
        <v>0</v>
      </c>
      <c r="EO78" s="118">
        <v>0</v>
      </c>
      <c r="EP78" s="118">
        <v>0</v>
      </c>
      <c r="EQ78" s="117">
        <v>0</v>
      </c>
      <c r="ER78" s="118">
        <v>0</v>
      </c>
      <c r="ES78" s="119">
        <v>0</v>
      </c>
    </row>
    <row r="79" spans="2:149" s="12" customFormat="1" ht="15.75" x14ac:dyDescent="0.25">
      <c r="B79" s="16" t="s">
        <v>99</v>
      </c>
      <c r="C79" s="1">
        <f>INDEX(Input_Cases!$B:$C,MATCH('D2T Male Homo'!$B79,Input_Cases!$B:$B,0),2)</f>
        <v>0</v>
      </c>
      <c r="E79" s="50"/>
      <c r="F79" s="7"/>
      <c r="G79" s="205"/>
      <c r="H79" s="7" t="s">
        <v>63</v>
      </c>
      <c r="I79" s="22">
        <f t="shared" si="4"/>
        <v>0</v>
      </c>
      <c r="J79" s="23">
        <v>0.57651051104613904</v>
      </c>
      <c r="P79" s="7" t="str">
        <f t="shared" si="5"/>
        <v>X</v>
      </c>
      <c r="Q79" s="7" t="str">
        <f t="shared" si="3"/>
        <v>X</v>
      </c>
      <c r="R79" s="12" t="str">
        <v>Sch</v>
      </c>
      <c r="S79" s="128" t="s">
        <v>63</v>
      </c>
      <c r="T79" s="117">
        <v>1.55713417957244E-6</v>
      </c>
      <c r="U79" s="117">
        <v>-3.6781141005486501E-5</v>
      </c>
      <c r="V79" s="117">
        <v>6.5202328043601396E-6</v>
      </c>
      <c r="W79" s="117">
        <v>-1.01034170959944E-5</v>
      </c>
      <c r="X79" s="117">
        <v>-1.67273770342008E-6</v>
      </c>
      <c r="Y79" s="117">
        <v>-1.5877225072910098E-5</v>
      </c>
      <c r="Z79" s="117">
        <v>-9.7512439854703906E-7</v>
      </c>
      <c r="AA79" s="117">
        <v>3.2216836508059199E-6</v>
      </c>
      <c r="AB79" s="117">
        <v>6.0486380451878404E-6</v>
      </c>
      <c r="AC79" s="117">
        <v>1.4698357844060401E-5</v>
      </c>
      <c r="AD79" s="117">
        <v>2.0536078473704201E-6</v>
      </c>
      <c r="AE79" s="117">
        <v>1.5668389335642799E-5</v>
      </c>
      <c r="AF79" s="117">
        <v>9.2801656107889503E-6</v>
      </c>
      <c r="AG79" s="117">
        <v>-2.7025237805077601E-5</v>
      </c>
      <c r="AH79" s="117">
        <v>6.3091992882353299E-6</v>
      </c>
      <c r="AI79" s="118">
        <v>-1.96899245166435E-4</v>
      </c>
      <c r="AJ79" s="117">
        <v>-9.7225214487031199E-6</v>
      </c>
      <c r="AK79" s="117">
        <v>1.2479861850303699E-5</v>
      </c>
      <c r="AL79" s="117">
        <v>6.4151092410425403E-6</v>
      </c>
      <c r="AM79" s="117">
        <v>8.0635482179793902E-6</v>
      </c>
      <c r="AN79" s="117">
        <v>8.9601914573236003E-5</v>
      </c>
      <c r="AO79" s="117">
        <v>8.13164984882265E-7</v>
      </c>
      <c r="AP79" s="117">
        <v>6.7835011036534605E-5</v>
      </c>
      <c r="AQ79" s="117">
        <v>-4.9774777442651602E-7</v>
      </c>
      <c r="AR79" s="117">
        <v>0</v>
      </c>
      <c r="AS79" s="117">
        <v>-3.9966600681680201E-5</v>
      </c>
      <c r="AT79" s="118">
        <v>-1.77146724768199E-4</v>
      </c>
      <c r="AU79" s="118">
        <v>0</v>
      </c>
      <c r="AV79" s="117">
        <v>3.2485271067106198E-5</v>
      </c>
      <c r="AW79" s="117">
        <v>4.2659154897750699E-5</v>
      </c>
      <c r="AX79" s="117">
        <v>1.02357965227369E-5</v>
      </c>
      <c r="AY79" s="117">
        <v>0</v>
      </c>
      <c r="AZ79" s="117">
        <v>-1.7570924766458502E-5</v>
      </c>
      <c r="BA79" s="118">
        <v>-1.5328053891364401E-4</v>
      </c>
      <c r="BB79" s="117">
        <v>7.6621133974906503E-7</v>
      </c>
      <c r="BC79" s="117">
        <v>5.05684889753303E-5</v>
      </c>
      <c r="BD79" s="117">
        <v>0</v>
      </c>
      <c r="BE79" s="117">
        <v>4.0240560490374803E-5</v>
      </c>
      <c r="BF79" s="117">
        <v>-4.6141597984768301E-5</v>
      </c>
      <c r="BG79" s="117">
        <v>2.0672125262238598E-5</v>
      </c>
      <c r="BH79" s="117">
        <v>5.7006336313597403E-5</v>
      </c>
      <c r="BI79" s="117">
        <v>5.6955541375645603E-6</v>
      </c>
      <c r="BJ79" s="117">
        <v>2.21141750652563E-5</v>
      </c>
      <c r="BK79" s="117">
        <v>-5.4151409887449201E-5</v>
      </c>
      <c r="BL79" s="117">
        <v>-8.03113726795192E-5</v>
      </c>
      <c r="BM79" s="117">
        <v>-3.0477078918166899E-5</v>
      </c>
      <c r="BN79" s="117">
        <v>0</v>
      </c>
      <c r="BO79" s="117">
        <v>2.4261240516639201E-5</v>
      </c>
      <c r="BP79" s="117">
        <v>1.76824159605126E-5</v>
      </c>
      <c r="BQ79" s="117">
        <v>1.5574990538992399E-5</v>
      </c>
      <c r="BR79" s="118">
        <v>-3.6276757850377598E-4</v>
      </c>
      <c r="BS79" s="117">
        <v>1.04171049894312E-5</v>
      </c>
      <c r="BT79" s="117">
        <v>-3.5457971387412E-6</v>
      </c>
      <c r="BU79" s="117">
        <v>4.5664139770368397E-5</v>
      </c>
      <c r="BV79" s="117">
        <v>8.8493830824378704E-5</v>
      </c>
      <c r="BW79" s="117">
        <v>4.2612423613144498E-6</v>
      </c>
      <c r="BX79" s="117">
        <v>7.4936789540847097E-6</v>
      </c>
      <c r="BY79" s="117">
        <v>-5.9560883992951505E-7</v>
      </c>
      <c r="BZ79" s="117">
        <v>0</v>
      </c>
      <c r="CA79" s="118">
        <v>1.9583063258023599E-3</v>
      </c>
      <c r="CB79" s="118">
        <v>3.2532374837796201E-4</v>
      </c>
      <c r="CC79" s="117">
        <v>-1.8319678734580701E-5</v>
      </c>
      <c r="CD79" s="117">
        <v>-4.3918622562543103E-6</v>
      </c>
      <c r="CE79" s="117">
        <v>0</v>
      </c>
      <c r="CF79" s="117">
        <v>0</v>
      </c>
      <c r="CG79" s="117">
        <v>0</v>
      </c>
      <c r="CH79" s="117">
        <v>6.9082860178702403E-9</v>
      </c>
      <c r="CI79" s="117">
        <v>6.9946411103081101E-7</v>
      </c>
      <c r="CJ79" s="117">
        <v>-4.9502237886387502E-7</v>
      </c>
      <c r="CK79" s="117">
        <v>5.8516941116437905E-7</v>
      </c>
      <c r="CL79" s="117">
        <v>-4.5021298569335701E-7</v>
      </c>
      <c r="CM79" s="117">
        <v>2.0958716250955199E-6</v>
      </c>
      <c r="CN79" s="117">
        <v>-4.48330147341081E-7</v>
      </c>
      <c r="CO79" s="117">
        <v>8.9253062557982397E-8</v>
      </c>
      <c r="CP79" s="117">
        <v>3.5327671350065099E-7</v>
      </c>
      <c r="CQ79" s="117">
        <v>-1.02921885177516E-6</v>
      </c>
      <c r="CR79" s="117">
        <v>-1.03728258822144E-6</v>
      </c>
      <c r="CS79" s="117">
        <v>-1.1806490404909801E-6</v>
      </c>
      <c r="CT79" s="117">
        <v>-4.4179376033209999E-6</v>
      </c>
      <c r="CU79" s="117">
        <v>2.3504013801107901E-6</v>
      </c>
      <c r="CV79" s="117">
        <v>-5.7740076352139503E-7</v>
      </c>
      <c r="CW79" s="117">
        <v>5.1025878369174999E-7</v>
      </c>
      <c r="CX79" s="117">
        <v>1.84221466283154E-6</v>
      </c>
      <c r="CY79" s="117">
        <v>-9.0293670247962895E-8</v>
      </c>
      <c r="CZ79" s="117">
        <v>1.9373225022233801E-7</v>
      </c>
      <c r="DA79" s="117">
        <v>-1.9362110063677499E-7</v>
      </c>
      <c r="DB79" s="117">
        <v>5.4549436048697303E-6</v>
      </c>
      <c r="DC79" s="117">
        <v>7.6729556709091403E-6</v>
      </c>
      <c r="DD79" s="117">
        <v>2.3377329591123402E-6</v>
      </c>
      <c r="DE79" s="117">
        <v>2.0576886480362801E-5</v>
      </c>
      <c r="DF79" s="117">
        <v>-3.0830749401871298E-6</v>
      </c>
      <c r="DG79" s="117">
        <v>-2.8617313106433798E-7</v>
      </c>
      <c r="DH79" s="117">
        <v>2.3102098522011801E-6</v>
      </c>
      <c r="DI79" s="117">
        <v>-5.5188849317731398E-6</v>
      </c>
      <c r="DJ79" s="117">
        <v>-8.6974606653777903E-7</v>
      </c>
      <c r="DK79" s="117">
        <v>-7.2377432549668701E-6</v>
      </c>
      <c r="DL79" s="117">
        <v>4.8015743750721899E-5</v>
      </c>
      <c r="DM79" s="117">
        <v>3.9691257920380701E-6</v>
      </c>
      <c r="DN79" s="117">
        <v>5.6579647743565502E-6</v>
      </c>
      <c r="DO79" s="117">
        <v>-1.1335874322339699E-5</v>
      </c>
      <c r="DP79" s="117">
        <v>-2.1572797002857899E-5</v>
      </c>
      <c r="DQ79" s="117">
        <v>-6.3908962518971901E-6</v>
      </c>
      <c r="DR79" s="117">
        <v>-5.8818950037711E-6</v>
      </c>
      <c r="DS79" s="117">
        <v>-6.6090257194472397E-6</v>
      </c>
      <c r="DT79" s="117">
        <v>1.4262699338955799E-5</v>
      </c>
      <c r="DU79" s="117">
        <v>1.31858967759375E-5</v>
      </c>
      <c r="DV79" s="117">
        <v>6.3107071199944697E-6</v>
      </c>
      <c r="DW79" s="117">
        <v>-1.83535045533371E-6</v>
      </c>
      <c r="DX79" s="117">
        <v>1.1216498303851601E-5</v>
      </c>
      <c r="DY79" s="117">
        <v>-1.36658648728268E-5</v>
      </c>
      <c r="DZ79" s="117">
        <v>6.1360244702262802E-5</v>
      </c>
      <c r="EA79" s="118">
        <v>-1.8043320463389E-3</v>
      </c>
      <c r="EB79" s="117">
        <v>3.4071492604037998E-5</v>
      </c>
      <c r="EC79" s="117">
        <v>5.0461602530288599E-5</v>
      </c>
      <c r="ED79" s="117">
        <v>2.6135942098536901E-5</v>
      </c>
      <c r="EE79" s="117">
        <v>-9.7630429538983502E-6</v>
      </c>
      <c r="EF79" s="117">
        <v>-1.98701632857102E-5</v>
      </c>
      <c r="EG79" s="117">
        <v>3.8971975653901199E-5</v>
      </c>
      <c r="EH79" s="117">
        <v>1.5903096679580499E-5</v>
      </c>
      <c r="EI79" s="117">
        <v>-2.2913247281844799E-6</v>
      </c>
      <c r="EJ79" s="117">
        <v>5.4771235037348899E-5</v>
      </c>
      <c r="EK79" s="117">
        <v>-1.6189212761958801E-5</v>
      </c>
      <c r="EL79" s="117">
        <v>-9.6250610579527698E-6</v>
      </c>
      <c r="EM79" s="117">
        <v>2.63642211104763E-5</v>
      </c>
      <c r="EN79" s="117">
        <v>6.3883812962576797E-6</v>
      </c>
      <c r="EO79" s="118">
        <v>-1.3810980081247399E-3</v>
      </c>
      <c r="EP79" s="117">
        <v>-3.7660670486908502E-7</v>
      </c>
      <c r="EQ79" s="117">
        <v>-1.5486691245098E-5</v>
      </c>
      <c r="ER79" s="117">
        <v>-1.56842054173343E-5</v>
      </c>
      <c r="ES79" s="120">
        <v>-1.5326426215865798E-5</v>
      </c>
    </row>
    <row r="80" spans="2:149" s="12" customFormat="1" ht="15.75" x14ac:dyDescent="0.25">
      <c r="B80" s="16" t="s">
        <v>134</v>
      </c>
      <c r="C80" s="1">
        <f>INDEX(Input_Cases!$B:$C,MATCH('D2T Male Homo'!$B80,Input_Cases!$B:$B,0),2)</f>
        <v>0</v>
      </c>
      <c r="E80" s="50"/>
      <c r="F80" s="7"/>
      <c r="G80" s="205"/>
      <c r="H80" s="12" t="s">
        <v>109</v>
      </c>
      <c r="I80" s="22">
        <f t="shared" si="4"/>
        <v>0</v>
      </c>
      <c r="J80" s="23">
        <v>1.5715149350991899</v>
      </c>
      <c r="P80" s="7" t="str">
        <f t="shared" si="5"/>
        <v>X</v>
      </c>
      <c r="Q80" s="7" t="str">
        <f t="shared" si="3"/>
        <v>X</v>
      </c>
      <c r="R80" s="12" t="str">
        <v>SLD</v>
      </c>
      <c r="S80" s="128" t="s">
        <v>109</v>
      </c>
      <c r="T80" s="117">
        <v>1.42032394292446E-5</v>
      </c>
      <c r="U80" s="118">
        <v>-2.30612484420193E-4</v>
      </c>
      <c r="V80" s="117">
        <v>1.36663866900264E-5</v>
      </c>
      <c r="W80" s="117">
        <v>-8.4111140710006799E-6</v>
      </c>
      <c r="X80" s="117">
        <v>1.04065980920328E-5</v>
      </c>
      <c r="Y80" s="117">
        <v>3.69543942187923E-5</v>
      </c>
      <c r="Z80" s="117">
        <v>1.16799188084243E-5</v>
      </c>
      <c r="AA80" s="117">
        <v>-5.7452584677658798E-5</v>
      </c>
      <c r="AB80" s="117">
        <v>2.8350002414990901E-5</v>
      </c>
      <c r="AC80" s="117">
        <v>-7.5672794797214998E-5</v>
      </c>
      <c r="AD80" s="117">
        <v>2.0664628100434E-5</v>
      </c>
      <c r="AE80" s="117">
        <v>-8.9464421454336592E-6</v>
      </c>
      <c r="AF80" s="117">
        <v>2.39641844783122E-5</v>
      </c>
      <c r="AG80" s="118">
        <v>-5.0262524863530899E-4</v>
      </c>
      <c r="AH80" s="117">
        <v>2.3367255528771701E-5</v>
      </c>
      <c r="AI80" s="118">
        <v>-5.0865310557243304E-4</v>
      </c>
      <c r="AJ80" s="117">
        <v>-1.06947395353646E-5</v>
      </c>
      <c r="AK80" s="117">
        <v>2.1738444348452301E-5</v>
      </c>
      <c r="AL80" s="117">
        <v>-8.99248347598741E-5</v>
      </c>
      <c r="AM80" s="117">
        <v>3.1466410545734398E-5</v>
      </c>
      <c r="AN80" s="118">
        <v>4.0024710687721802E-4</v>
      </c>
      <c r="AO80" s="117">
        <v>-1.9173847432311601E-5</v>
      </c>
      <c r="AP80" s="118">
        <v>3.1394415822133602E-4</v>
      </c>
      <c r="AQ80" s="117">
        <v>2.1442764808821199E-5</v>
      </c>
      <c r="AR80" s="117">
        <v>0</v>
      </c>
      <c r="AS80" s="118">
        <v>5.4032790709577301E-4</v>
      </c>
      <c r="AT80" s="118">
        <v>-5.88530356354733E-3</v>
      </c>
      <c r="AU80" s="118">
        <v>0</v>
      </c>
      <c r="AV80" s="117">
        <v>-2.6621354263285599E-5</v>
      </c>
      <c r="AW80" s="118">
        <v>3.7882384884090601E-4</v>
      </c>
      <c r="AX80" s="117">
        <v>-1.9999116231047901E-5</v>
      </c>
      <c r="AY80" s="117">
        <v>0</v>
      </c>
      <c r="AZ80" s="117">
        <v>3.8460050938785302E-5</v>
      </c>
      <c r="BA80" s="117">
        <v>4.5253818887169603E-5</v>
      </c>
      <c r="BB80" s="117">
        <v>4.8365882589564098E-5</v>
      </c>
      <c r="BC80" s="118">
        <v>-9.0003086285871602E-4</v>
      </c>
      <c r="BD80" s="118">
        <v>0</v>
      </c>
      <c r="BE80" s="118">
        <v>-2.4010344381844798E-3</v>
      </c>
      <c r="BF80" s="118">
        <v>1.19571743312895E-4</v>
      </c>
      <c r="BG80" s="117">
        <v>-1.7009131614486598E-5</v>
      </c>
      <c r="BH80" s="118">
        <v>-7.7820607941221696E-4</v>
      </c>
      <c r="BI80" s="117">
        <v>2.7960652216685099E-5</v>
      </c>
      <c r="BJ80" s="118">
        <v>3.1794550533246899E-4</v>
      </c>
      <c r="BK80" s="117">
        <v>-2.49333320578922E-5</v>
      </c>
      <c r="BL80" s="117">
        <v>1.4723830127644401E-5</v>
      </c>
      <c r="BM80" s="118">
        <v>3.2501188531546698E-4</v>
      </c>
      <c r="BN80" s="118">
        <v>0</v>
      </c>
      <c r="BO80" s="118">
        <v>-2.6877574085352801E-4</v>
      </c>
      <c r="BP80" s="117">
        <v>2.3892397818797599E-5</v>
      </c>
      <c r="BQ80" s="117">
        <v>2.7118323108251299E-5</v>
      </c>
      <c r="BR80" s="118">
        <v>-1.23082159585114E-4</v>
      </c>
      <c r="BS80" s="118">
        <v>7.2475104078692499E-4</v>
      </c>
      <c r="BT80" s="117">
        <v>2.7551330021433901E-5</v>
      </c>
      <c r="BU80" s="117">
        <v>5.9728928287800799E-6</v>
      </c>
      <c r="BV80" s="118">
        <v>3.9023438845849502E-4</v>
      </c>
      <c r="BW80" s="117">
        <v>3.77800040373296E-6</v>
      </c>
      <c r="BX80" s="117">
        <v>-5.6839648760764798E-5</v>
      </c>
      <c r="BY80" s="118">
        <v>-7.8943039416912901E-4</v>
      </c>
      <c r="BZ80" s="118">
        <v>0</v>
      </c>
      <c r="CA80" s="118">
        <v>3.25323748377978E-4</v>
      </c>
      <c r="CB80" s="118">
        <v>2.6996190685868102E-2</v>
      </c>
      <c r="CC80" s="117">
        <v>-1.31213155317069E-5</v>
      </c>
      <c r="CD80" s="117">
        <v>-3.5740535296677E-5</v>
      </c>
      <c r="CE80" s="117">
        <v>0</v>
      </c>
      <c r="CF80" s="117">
        <v>0</v>
      </c>
      <c r="CG80" s="117">
        <v>0</v>
      </c>
      <c r="CH80" s="117">
        <v>-2.34851778639042E-7</v>
      </c>
      <c r="CI80" s="117">
        <v>-1.62582451143016E-7</v>
      </c>
      <c r="CJ80" s="117">
        <v>1.8289439930381099E-6</v>
      </c>
      <c r="CK80" s="117">
        <v>-6.9895835039089501E-6</v>
      </c>
      <c r="CL80" s="117">
        <v>-4.3155024581107799E-6</v>
      </c>
      <c r="CM80" s="117">
        <v>8.1858249702410402E-5</v>
      </c>
      <c r="CN80" s="117">
        <v>-5.5534682028470701E-6</v>
      </c>
      <c r="CO80" s="117">
        <v>8.607652213062E-7</v>
      </c>
      <c r="CP80" s="117">
        <v>2.8624492085887202E-6</v>
      </c>
      <c r="CQ80" s="117">
        <v>-4.0020188168250004E-6</v>
      </c>
      <c r="CR80" s="117">
        <v>-5.4657748785068899E-6</v>
      </c>
      <c r="CS80" s="117">
        <v>-5.0259814981399496E-6</v>
      </c>
      <c r="CT80" s="118">
        <v>-3.7047513305166598E-4</v>
      </c>
      <c r="CU80" s="117">
        <v>6.9709864847259398E-6</v>
      </c>
      <c r="CV80" s="117">
        <v>1.18947171326354E-5</v>
      </c>
      <c r="CW80" s="117">
        <v>5.6837423819966603E-6</v>
      </c>
      <c r="CX80" s="117">
        <v>-1.2867029192996701E-6</v>
      </c>
      <c r="CY80" s="117">
        <v>-5.0589347248654103E-6</v>
      </c>
      <c r="CZ80" s="117">
        <v>6.8069666449695401E-6</v>
      </c>
      <c r="DA80" s="117">
        <v>2.5589382317288901E-6</v>
      </c>
      <c r="DB80" s="117">
        <v>8.0775388338493207E-6</v>
      </c>
      <c r="DC80" s="117">
        <v>-1.55274347555885E-5</v>
      </c>
      <c r="DD80" s="117">
        <v>7.1115345289397503E-6</v>
      </c>
      <c r="DE80" s="117">
        <v>-2.2120696554968E-5</v>
      </c>
      <c r="DF80" s="117">
        <v>2.3092094461733901E-5</v>
      </c>
      <c r="DG80" s="117">
        <v>4.3561251520841801E-6</v>
      </c>
      <c r="DH80" s="117">
        <v>-2.9010613809014702E-6</v>
      </c>
      <c r="DI80" s="117">
        <v>5.1703024499472698E-5</v>
      </c>
      <c r="DJ80" s="117">
        <v>-2.8828819397864599E-5</v>
      </c>
      <c r="DK80" s="117">
        <v>3.4060755600306102E-5</v>
      </c>
      <c r="DL80" s="117">
        <v>-1.89184839517428E-5</v>
      </c>
      <c r="DM80" s="117">
        <v>6.3223852008973098E-6</v>
      </c>
      <c r="DN80" s="117">
        <v>-1.9539919787734801E-5</v>
      </c>
      <c r="DO80" s="117">
        <v>2.0113070571861399E-5</v>
      </c>
      <c r="DP80" s="117">
        <v>7.5429538892884701E-6</v>
      </c>
      <c r="DQ80" s="117">
        <v>4.2198556893883296E-6</v>
      </c>
      <c r="DR80" s="117">
        <v>5.2684543901899802E-5</v>
      </c>
      <c r="DS80" s="117">
        <v>-1.9950856349717199E-5</v>
      </c>
      <c r="DT80" s="117">
        <v>4.0758077728254001E-5</v>
      </c>
      <c r="DU80" s="118">
        <v>6.9347152679115603E-4</v>
      </c>
      <c r="DV80" s="117">
        <v>-2.60441527910244E-5</v>
      </c>
      <c r="DW80" s="117">
        <v>-2.09555107813831E-5</v>
      </c>
      <c r="DX80" s="117">
        <v>2.8064020598875501E-5</v>
      </c>
      <c r="DY80" s="117">
        <v>-3.4672160819384003E-5</v>
      </c>
      <c r="DZ80" s="117">
        <v>-3.9359906107646197E-5</v>
      </c>
      <c r="EA80" s="117">
        <v>-8.9443734511497296E-5</v>
      </c>
      <c r="EB80" s="117">
        <v>2.73380882297048E-5</v>
      </c>
      <c r="EC80" s="117">
        <v>-4.4239531477062197E-5</v>
      </c>
      <c r="ED80" s="118">
        <v>1.4976088462460101E-4</v>
      </c>
      <c r="EE80" s="117">
        <v>-8.0063052961761098E-5</v>
      </c>
      <c r="EF80" s="117">
        <v>-3.8340442163908402E-5</v>
      </c>
      <c r="EG80" s="117">
        <v>-3.3197761353741399E-5</v>
      </c>
      <c r="EH80" s="117">
        <v>-6.7550226393202405E-5</v>
      </c>
      <c r="EI80" s="118">
        <v>3.1226832457245202E-4</v>
      </c>
      <c r="EJ80" s="118">
        <v>2.5187749206879799E-4</v>
      </c>
      <c r="EK80" s="118">
        <v>-2.2015455710734701E-4</v>
      </c>
      <c r="EL80" s="118">
        <v>3.7363982595228702E-4</v>
      </c>
      <c r="EM80" s="118">
        <v>-1.7912586432091299E-4</v>
      </c>
      <c r="EN80" s="117">
        <v>2.5319788579567698E-6</v>
      </c>
      <c r="EO80" s="118">
        <v>-2.78207804316505E-3</v>
      </c>
      <c r="EP80" s="117">
        <v>-7.4827940201446205E-5</v>
      </c>
      <c r="EQ80" s="117">
        <v>6.5300178049133801E-5</v>
      </c>
      <c r="ER80" s="118">
        <v>4.6310202902252799E-4</v>
      </c>
      <c r="ES80" s="119">
        <v>5.1423343154355101E-4</v>
      </c>
    </row>
    <row r="81" spans="2:149" s="12" customFormat="1" ht="15.75" x14ac:dyDescent="0.25">
      <c r="B81" s="16" t="s">
        <v>100</v>
      </c>
      <c r="C81" s="1">
        <f>INDEX(Input_Cases!$B:$C,MATCH('D2T Male Homo'!$B81,Input_Cases!$B:$B,0),2)</f>
        <v>0</v>
      </c>
      <c r="E81" s="50"/>
      <c r="F81" s="7"/>
      <c r="G81" s="205"/>
      <c r="H81" s="7" t="s">
        <v>64</v>
      </c>
      <c r="I81" s="22">
        <f t="shared" si="4"/>
        <v>0</v>
      </c>
      <c r="J81" s="23">
        <v>0.47143976626312101</v>
      </c>
      <c r="P81" s="7" t="str">
        <f t="shared" si="5"/>
        <v>X</v>
      </c>
      <c r="Q81" s="7" t="str">
        <f t="shared" si="3"/>
        <v>X</v>
      </c>
      <c r="R81" s="12" t="str">
        <v>Str</v>
      </c>
      <c r="S81" s="128" t="s">
        <v>64</v>
      </c>
      <c r="T81" s="117">
        <v>-6.3054230374771E-6</v>
      </c>
      <c r="U81" s="117">
        <v>-1.3283393753694101E-5</v>
      </c>
      <c r="V81" s="117">
        <v>-9.6393682619725107E-7</v>
      </c>
      <c r="W81" s="117">
        <v>5.2353666246220398E-6</v>
      </c>
      <c r="X81" s="117">
        <v>-2.5672760630200002E-6</v>
      </c>
      <c r="Y81" s="117">
        <v>-9.5438454170609405E-6</v>
      </c>
      <c r="Z81" s="118">
        <v>-1.09911115093529E-4</v>
      </c>
      <c r="AA81" s="117">
        <v>1.44654413025075E-5</v>
      </c>
      <c r="AB81" s="117">
        <v>-8.2083764588390607E-6</v>
      </c>
      <c r="AC81" s="117">
        <v>9.1212045289957596E-6</v>
      </c>
      <c r="AD81" s="117">
        <v>-1.08195874488692E-5</v>
      </c>
      <c r="AE81" s="118">
        <v>1.7516745575608001E-4</v>
      </c>
      <c r="AF81" s="117">
        <v>1.8537386915078901E-6</v>
      </c>
      <c r="AG81" s="117">
        <v>-4.4730434518236801E-5</v>
      </c>
      <c r="AH81" s="117">
        <v>3.6211180524813702E-7</v>
      </c>
      <c r="AI81" s="117">
        <v>-6.0370549966508999E-5</v>
      </c>
      <c r="AJ81" s="117">
        <v>-4.9178321277501702E-7</v>
      </c>
      <c r="AK81" s="117">
        <v>-6.1627301243752202E-6</v>
      </c>
      <c r="AL81" s="117">
        <v>2.38344627592418E-5</v>
      </c>
      <c r="AM81" s="117">
        <v>4.3769748878840701E-6</v>
      </c>
      <c r="AN81" s="117">
        <v>-1.7408007611868499E-5</v>
      </c>
      <c r="AO81" s="117">
        <v>4.8847579579620296E-6</v>
      </c>
      <c r="AP81" s="117">
        <v>-3.8856871013348797E-5</v>
      </c>
      <c r="AQ81" s="117">
        <v>-9.761548109549721E-7</v>
      </c>
      <c r="AR81" s="117">
        <v>0</v>
      </c>
      <c r="AS81" s="117">
        <v>3.6457952035943502E-5</v>
      </c>
      <c r="AT81" s="117">
        <v>7.3302045854135797E-6</v>
      </c>
      <c r="AU81" s="117">
        <v>0</v>
      </c>
      <c r="AV81" s="117">
        <v>1.77128253366054E-5</v>
      </c>
      <c r="AW81" s="117">
        <v>-3.99419779841575E-5</v>
      </c>
      <c r="AX81" s="117">
        <v>-7.34042742894521E-6</v>
      </c>
      <c r="AY81" s="117">
        <v>0</v>
      </c>
      <c r="AZ81" s="117">
        <v>-1.16699819539892E-5</v>
      </c>
      <c r="BA81" s="117">
        <v>-6.5159258369572699E-6</v>
      </c>
      <c r="BB81" s="117">
        <v>3.5666086265015498E-6</v>
      </c>
      <c r="BC81" s="118">
        <v>-1.2591589041356901E-4</v>
      </c>
      <c r="BD81" s="118">
        <v>0</v>
      </c>
      <c r="BE81" s="117">
        <v>2.74868001498075E-5</v>
      </c>
      <c r="BF81" s="117">
        <v>-1.41297978307954E-5</v>
      </c>
      <c r="BG81" s="117">
        <v>-4.6366904995334304E-6</v>
      </c>
      <c r="BH81" s="117">
        <v>2.6946324484286899E-5</v>
      </c>
      <c r="BI81" s="117">
        <v>-4.0859376722597001E-7</v>
      </c>
      <c r="BJ81" s="117">
        <v>-1.14509401896922E-5</v>
      </c>
      <c r="BK81" s="117">
        <v>-5.0920420290247804E-6</v>
      </c>
      <c r="BL81" s="117">
        <v>1.81310121363247E-5</v>
      </c>
      <c r="BM81" s="117">
        <v>-9.1242255848104697E-5</v>
      </c>
      <c r="BN81" s="117">
        <v>0</v>
      </c>
      <c r="BO81" s="117">
        <v>-2.25195548437755E-5</v>
      </c>
      <c r="BP81" s="117">
        <v>-2.2298367830650201E-5</v>
      </c>
      <c r="BQ81" s="117">
        <v>-3.2601094044769602E-6</v>
      </c>
      <c r="BR81" s="117">
        <v>5.46421816299067E-6</v>
      </c>
      <c r="BS81" s="117">
        <v>1.0441047210617E-5</v>
      </c>
      <c r="BT81" s="117">
        <v>9.0273435646586204E-7</v>
      </c>
      <c r="BU81" s="117">
        <v>7.7159166639378794E-5</v>
      </c>
      <c r="BV81" s="117">
        <v>-1.6513168113578199E-5</v>
      </c>
      <c r="BW81" s="117">
        <v>-1.8737009507379999E-6</v>
      </c>
      <c r="BX81" s="117">
        <v>-4.5262935733490501E-6</v>
      </c>
      <c r="BY81" s="118">
        <v>-1.11769406143179E-4</v>
      </c>
      <c r="BZ81" s="118">
        <v>0</v>
      </c>
      <c r="CA81" s="117">
        <v>-1.8319678734582202E-5</v>
      </c>
      <c r="CB81" s="117">
        <v>-1.31213155317603E-5</v>
      </c>
      <c r="CC81" s="118">
        <v>1.6685051819673E-3</v>
      </c>
      <c r="CD81" s="117">
        <v>-6.9153348913308698E-6</v>
      </c>
      <c r="CE81" s="117">
        <v>0</v>
      </c>
      <c r="CF81" s="117">
        <v>0</v>
      </c>
      <c r="CG81" s="117">
        <v>0</v>
      </c>
      <c r="CH81" s="117">
        <v>1.8072209454724398E-8</v>
      </c>
      <c r="CI81" s="117">
        <v>-1.7413329507313E-10</v>
      </c>
      <c r="CJ81" s="117">
        <v>-4.8553160999935302E-7</v>
      </c>
      <c r="CK81" s="117">
        <v>-6.8837058745828302E-7</v>
      </c>
      <c r="CL81" s="117">
        <v>1.2807907323637599E-6</v>
      </c>
      <c r="CM81" s="117">
        <v>-3.5042640985798301E-7</v>
      </c>
      <c r="CN81" s="117">
        <v>4.2181331193567302E-7</v>
      </c>
      <c r="CO81" s="117">
        <v>3.38957304838191E-6</v>
      </c>
      <c r="CP81" s="117">
        <v>1.54334618924091E-7</v>
      </c>
      <c r="CQ81" s="117">
        <v>4.7301007249815E-7</v>
      </c>
      <c r="CR81" s="117">
        <v>1.0495298305622E-7</v>
      </c>
      <c r="CS81" s="117">
        <v>1.4266511210255499E-7</v>
      </c>
      <c r="CT81" s="117">
        <v>1.7765269140673E-7</v>
      </c>
      <c r="CU81" s="117">
        <v>1.7413855925820899E-6</v>
      </c>
      <c r="CV81" s="117">
        <v>3.01564977073384E-6</v>
      </c>
      <c r="CW81" s="117">
        <v>1.3377370181355301E-6</v>
      </c>
      <c r="CX81" s="117">
        <v>1.39022323544549E-7</v>
      </c>
      <c r="CY81" s="117">
        <v>-5.0164693788817101E-7</v>
      </c>
      <c r="CZ81" s="117">
        <v>5.9624525909272095E-7</v>
      </c>
      <c r="DA81" s="117">
        <v>1.7608863820674199E-7</v>
      </c>
      <c r="DB81" s="117">
        <v>1.8857307012529398E-5</v>
      </c>
      <c r="DC81" s="117">
        <v>-6.1460786404399198E-7</v>
      </c>
      <c r="DD81" s="117">
        <v>3.2633645059002302E-7</v>
      </c>
      <c r="DE81" s="118">
        <v>-4.5808331156912599E-4</v>
      </c>
      <c r="DF81" s="117">
        <v>1.2727968297651199E-5</v>
      </c>
      <c r="DG81" s="117">
        <v>-5.51603627834102E-7</v>
      </c>
      <c r="DH81" s="118">
        <v>-3.69078529202031E-4</v>
      </c>
      <c r="DI81" s="117">
        <v>3.4191050027049701E-5</v>
      </c>
      <c r="DJ81" s="118">
        <v>-4.5880543700024302E-4</v>
      </c>
      <c r="DK81" s="117">
        <v>8.5882177647481298E-6</v>
      </c>
      <c r="DL81" s="117">
        <v>-3.8922030972573103E-5</v>
      </c>
      <c r="DM81" s="117">
        <v>3.0478160619077499E-5</v>
      </c>
      <c r="DN81" s="117">
        <v>1.17038487967488E-5</v>
      </c>
      <c r="DO81" s="117">
        <v>-9.6983626789200592E-7</v>
      </c>
      <c r="DP81" s="117">
        <v>5.5804557106532698E-6</v>
      </c>
      <c r="DQ81" s="117">
        <v>-7.2925941635347704E-6</v>
      </c>
      <c r="DR81" s="117">
        <v>-1.7877855886813501E-5</v>
      </c>
      <c r="DS81" s="118">
        <v>-6.2595729120022302E-4</v>
      </c>
      <c r="DT81" s="117">
        <v>-5.3442178895357801E-6</v>
      </c>
      <c r="DU81" s="118">
        <v>-1.02647593589892E-4</v>
      </c>
      <c r="DV81" s="117">
        <v>1.8178992942756501E-5</v>
      </c>
      <c r="DW81" s="118">
        <v>-3.0982657606541702E-4</v>
      </c>
      <c r="DX81" s="117">
        <v>1.64135725972854E-5</v>
      </c>
      <c r="DY81" s="118">
        <v>1.9182662405144301E-4</v>
      </c>
      <c r="DZ81" s="117">
        <v>-9.6842052197896605E-5</v>
      </c>
      <c r="EA81" s="117">
        <v>3.9607193724365897E-5</v>
      </c>
      <c r="EB81" s="118">
        <v>-2.0610319043426801E-4</v>
      </c>
      <c r="EC81" s="117">
        <v>2.5468366778162699E-5</v>
      </c>
      <c r="ED81" s="117">
        <v>-3.2515640714023802E-6</v>
      </c>
      <c r="EE81" s="117">
        <v>1.6498161226234502E-5</v>
      </c>
      <c r="EF81" s="118">
        <v>-2.1151087962268501E-4</v>
      </c>
      <c r="EG81" s="117">
        <v>5.2007074749195303E-5</v>
      </c>
      <c r="EH81" s="117">
        <v>-4.8145089031346198E-6</v>
      </c>
      <c r="EI81" s="117">
        <v>1.30446726598228E-5</v>
      </c>
      <c r="EJ81" s="117">
        <v>5.7561005183253403E-5</v>
      </c>
      <c r="EK81" s="117">
        <v>3.7418992127619202E-5</v>
      </c>
      <c r="EL81" s="117">
        <v>1.58077716212979E-5</v>
      </c>
      <c r="EM81" s="117">
        <v>2.3313823775768E-5</v>
      </c>
      <c r="EN81" s="117">
        <v>1.0154042782100101E-5</v>
      </c>
      <c r="EO81" s="117">
        <v>1.20316813310932E-5</v>
      </c>
      <c r="EP81" s="117">
        <v>-7.0743208507277201E-6</v>
      </c>
      <c r="EQ81" s="117">
        <v>-3.30065151991966E-5</v>
      </c>
      <c r="ER81" s="117">
        <v>7.6212735164744898E-5</v>
      </c>
      <c r="ES81" s="120">
        <v>6.5601513252779799E-6</v>
      </c>
    </row>
    <row r="82" spans="2:149" s="12" customFormat="1" ht="15.75" x14ac:dyDescent="0.25">
      <c r="B82" s="16" t="s">
        <v>169</v>
      </c>
      <c r="C82" s="1">
        <f>INDEX(Input_Cases!$B:$C,MATCH('D2T Male Homo'!$B82,Input_Cases!$B:$B,0),2)</f>
        <v>0</v>
      </c>
      <c r="E82" s="50"/>
      <c r="F82" s="7"/>
      <c r="G82" s="205"/>
      <c r="H82" s="12" t="s">
        <v>168</v>
      </c>
      <c r="I82" s="22">
        <f t="shared" si="4"/>
        <v>0</v>
      </c>
      <c r="J82" s="23">
        <v>0.180361747604671</v>
      </c>
      <c r="P82" s="7" t="str">
        <f t="shared" si="5"/>
        <v>X</v>
      </c>
      <c r="Q82" s="7" t="str">
        <f t="shared" si="3"/>
        <v>X</v>
      </c>
      <c r="R82" s="12" t="str">
        <v>ThD</v>
      </c>
      <c r="S82" s="128" t="s">
        <v>168</v>
      </c>
      <c r="T82" s="117">
        <v>-7.5165983130979999E-7</v>
      </c>
      <c r="U82" s="117">
        <v>-5.6654178560261097E-5</v>
      </c>
      <c r="V82" s="117">
        <v>1.7226010783244099E-6</v>
      </c>
      <c r="W82" s="117">
        <v>-3.0173260958409997E-7</v>
      </c>
      <c r="X82" s="117">
        <v>-2.8788475662628701E-6</v>
      </c>
      <c r="Y82" s="117">
        <v>4.3958493228380301E-6</v>
      </c>
      <c r="Z82" s="117">
        <v>1.0837425229298599E-5</v>
      </c>
      <c r="AA82" s="117">
        <v>5.0321005960576699E-6</v>
      </c>
      <c r="AB82" s="117">
        <v>-1.7720116062282301E-7</v>
      </c>
      <c r="AC82" s="117">
        <v>-1.4938577594632801E-5</v>
      </c>
      <c r="AD82" s="117">
        <v>1.53272217430638E-6</v>
      </c>
      <c r="AE82" s="117">
        <v>1.61407222353054E-6</v>
      </c>
      <c r="AF82" s="117">
        <v>3.8596618663209196E-6</v>
      </c>
      <c r="AG82" s="117">
        <v>-2.4208318577045799E-5</v>
      </c>
      <c r="AH82" s="117">
        <v>9.5112460207332807E-5</v>
      </c>
      <c r="AI82" s="117">
        <v>-2.6880229450870701E-5</v>
      </c>
      <c r="AJ82" s="117">
        <v>5.0611655902884004E-7</v>
      </c>
      <c r="AK82" s="117">
        <v>4.1629332192065497E-6</v>
      </c>
      <c r="AL82" s="117">
        <v>-9.5551967566759807E-6</v>
      </c>
      <c r="AM82" s="117">
        <v>1.02135888830926E-6</v>
      </c>
      <c r="AN82" s="117">
        <v>1.4503735726167301E-5</v>
      </c>
      <c r="AO82" s="117">
        <v>2.25227190557575E-6</v>
      </c>
      <c r="AP82" s="117">
        <v>1.4600245669606E-5</v>
      </c>
      <c r="AQ82" s="117">
        <v>-2.32273874834837E-7</v>
      </c>
      <c r="AR82" s="117">
        <v>0</v>
      </c>
      <c r="AS82" s="117">
        <v>-2.45779311468181E-5</v>
      </c>
      <c r="AT82" s="117">
        <v>3.0357338396242899E-5</v>
      </c>
      <c r="AU82" s="117">
        <v>0</v>
      </c>
      <c r="AV82" s="117">
        <v>-1.5995298337823201E-5</v>
      </c>
      <c r="AW82" s="117">
        <v>1.131846914989E-5</v>
      </c>
      <c r="AX82" s="117">
        <v>-2.0395997293364099E-5</v>
      </c>
      <c r="AY82" s="117">
        <v>0</v>
      </c>
      <c r="AZ82" s="117">
        <v>-6.9246764204498003E-6</v>
      </c>
      <c r="BA82" s="117">
        <v>-9.5663121531040204E-5</v>
      </c>
      <c r="BB82" s="117">
        <v>-8.4541452788533097E-7</v>
      </c>
      <c r="BC82" s="117">
        <v>-7.5476882163436203E-6</v>
      </c>
      <c r="BD82" s="117">
        <v>0</v>
      </c>
      <c r="BE82" s="117">
        <v>2.2716312486560298E-6</v>
      </c>
      <c r="BF82" s="117">
        <v>-1.7158574690834401E-5</v>
      </c>
      <c r="BG82" s="117">
        <v>5.8553647509493098E-6</v>
      </c>
      <c r="BH82" s="118">
        <v>-1.98987305813816E-4</v>
      </c>
      <c r="BI82" s="117">
        <v>-1.03912490265567E-6</v>
      </c>
      <c r="BJ82" s="117">
        <v>2.43024203616957E-5</v>
      </c>
      <c r="BK82" s="117">
        <v>-4.7401762959193696E-6</v>
      </c>
      <c r="BL82" s="117">
        <v>-4.4184424708601001E-6</v>
      </c>
      <c r="BM82" s="117">
        <v>6.0532132645865099E-6</v>
      </c>
      <c r="BN82" s="117">
        <v>0</v>
      </c>
      <c r="BO82" s="117">
        <v>5.9895299535582198E-7</v>
      </c>
      <c r="BP82" s="117">
        <v>-1.81582549607767E-6</v>
      </c>
      <c r="BQ82" s="117">
        <v>1.81990014010274E-6</v>
      </c>
      <c r="BR82" s="117">
        <v>-5.25078400724954E-6</v>
      </c>
      <c r="BS82" s="117">
        <v>8.2962541819761108E-6</v>
      </c>
      <c r="BT82" s="117">
        <v>-2.3615590688941298E-6</v>
      </c>
      <c r="BU82" s="117">
        <v>-5.6629887611041902E-6</v>
      </c>
      <c r="BV82" s="117">
        <v>1.9757398269758001E-5</v>
      </c>
      <c r="BW82" s="117">
        <v>-2.22512232627635E-6</v>
      </c>
      <c r="BX82" s="117">
        <v>-2.04171864882206E-6</v>
      </c>
      <c r="BY82" s="118">
        <v>-1.63814308296807E-4</v>
      </c>
      <c r="BZ82" s="118">
        <v>0</v>
      </c>
      <c r="CA82" s="117">
        <v>-4.3918622562542299E-6</v>
      </c>
      <c r="CB82" s="117">
        <v>-3.5740535296676797E-5</v>
      </c>
      <c r="CC82" s="117">
        <v>-6.9153348913321497E-6</v>
      </c>
      <c r="CD82" s="118">
        <v>9.0268512160392796E-4</v>
      </c>
      <c r="CE82" s="118">
        <v>0</v>
      </c>
      <c r="CF82" s="118">
        <v>0</v>
      </c>
      <c r="CG82" s="118">
        <v>0</v>
      </c>
      <c r="CH82" s="117">
        <v>4.5486007948728302E-9</v>
      </c>
      <c r="CI82" s="117">
        <v>-9.1261780483132096E-10</v>
      </c>
      <c r="CJ82" s="117">
        <v>1.5856062576815499E-7</v>
      </c>
      <c r="CK82" s="117">
        <v>2.4306675368909999E-7</v>
      </c>
      <c r="CL82" s="117">
        <v>-3.7378239659750399E-7</v>
      </c>
      <c r="CM82" s="117">
        <v>-5.6591582095172903E-7</v>
      </c>
      <c r="CN82" s="117">
        <v>-1.9521256652640401E-7</v>
      </c>
      <c r="CO82" s="117">
        <v>-1.9547419398055899E-7</v>
      </c>
      <c r="CP82" s="117">
        <v>8.3995711138711699E-7</v>
      </c>
      <c r="CQ82" s="117">
        <v>-1.62005790673058E-7</v>
      </c>
      <c r="CR82" s="117">
        <v>-2.19024359764154E-7</v>
      </c>
      <c r="CS82" s="117">
        <v>-2.3996948520627702E-7</v>
      </c>
      <c r="CT82" s="117">
        <v>5.9578949774361E-7</v>
      </c>
      <c r="CU82" s="117">
        <v>3.1461125101498102E-7</v>
      </c>
      <c r="CV82" s="117">
        <v>4.4092913469992601E-8</v>
      </c>
      <c r="CW82" s="117">
        <v>2.3534929689533999E-6</v>
      </c>
      <c r="CX82" s="117">
        <v>1.32983839915438E-6</v>
      </c>
      <c r="CY82" s="117">
        <v>-1.6721103153261999E-7</v>
      </c>
      <c r="CZ82" s="117">
        <v>3.2667546246603299E-7</v>
      </c>
      <c r="DA82" s="117">
        <v>-4.7843186744484098E-7</v>
      </c>
      <c r="DB82" s="117">
        <v>-1.42703691407821E-5</v>
      </c>
      <c r="DC82" s="117">
        <v>5.5073678530877299E-6</v>
      </c>
      <c r="DD82" s="117">
        <v>-2.1814366971971999E-7</v>
      </c>
      <c r="DE82" s="117">
        <v>7.2509339064772102E-6</v>
      </c>
      <c r="DF82" s="117">
        <v>-7.4526188082150304E-6</v>
      </c>
      <c r="DG82" s="117">
        <v>2.9779056725656899E-7</v>
      </c>
      <c r="DH82" s="117">
        <v>-5.6921122768557899E-7</v>
      </c>
      <c r="DI82" s="117">
        <v>-5.0243538086071903E-6</v>
      </c>
      <c r="DJ82" s="117">
        <v>8.1097346792940294E-6</v>
      </c>
      <c r="DK82" s="118">
        <v>-8.9739387268584505E-4</v>
      </c>
      <c r="DL82" s="117">
        <v>-8.4066709889887201E-6</v>
      </c>
      <c r="DM82" s="117">
        <v>5.9878298941112602E-6</v>
      </c>
      <c r="DN82" s="117">
        <v>-4.0170283920365396E-6</v>
      </c>
      <c r="DO82" s="117">
        <v>-2.8365961080424901E-6</v>
      </c>
      <c r="DP82" s="117">
        <v>-1.3335291598216099E-6</v>
      </c>
      <c r="DQ82" s="117">
        <v>-2.61756384533936E-7</v>
      </c>
      <c r="DR82" s="117">
        <v>-5.5972243863018899E-6</v>
      </c>
      <c r="DS82" s="117">
        <v>-4.1109726930282401E-6</v>
      </c>
      <c r="DT82" s="117">
        <v>-8.4645192168569096E-6</v>
      </c>
      <c r="DU82" s="117">
        <v>-1.13488684321433E-6</v>
      </c>
      <c r="DV82" s="117">
        <v>1.85826448151319E-6</v>
      </c>
      <c r="DW82" s="117">
        <v>-3.14168573118683E-6</v>
      </c>
      <c r="DX82" s="117">
        <v>7.5702178514851902E-6</v>
      </c>
      <c r="DY82" s="117">
        <v>-7.3401296431849101E-6</v>
      </c>
      <c r="DZ82" s="117">
        <v>-9.6716934887556696E-7</v>
      </c>
      <c r="EA82" s="117">
        <v>-1.2238940584159699E-5</v>
      </c>
      <c r="EB82" s="117">
        <v>8.0334945545292302E-6</v>
      </c>
      <c r="EC82" s="117">
        <v>1.05310717072917E-5</v>
      </c>
      <c r="ED82" s="117">
        <v>3.2922219133614999E-6</v>
      </c>
      <c r="EE82" s="117">
        <v>1.27536980130362E-5</v>
      </c>
      <c r="EF82" s="117">
        <v>-2.5501743529839299E-5</v>
      </c>
      <c r="EG82" s="117">
        <v>-8.16492205128524E-6</v>
      </c>
      <c r="EH82" s="117">
        <v>1.4093778779885799E-6</v>
      </c>
      <c r="EI82" s="117">
        <v>-1.0436784834825901E-5</v>
      </c>
      <c r="EJ82" s="117">
        <v>3.1422543575725302E-6</v>
      </c>
      <c r="EK82" s="117">
        <v>1.1167949052702E-5</v>
      </c>
      <c r="EL82" s="117">
        <v>-8.4957316239758792E-6</v>
      </c>
      <c r="EM82" s="117">
        <v>-9.6821231665067701E-6</v>
      </c>
      <c r="EN82" s="117">
        <v>-1.0914908346293599E-5</v>
      </c>
      <c r="EO82" s="117">
        <v>-4.8909226636024301E-5</v>
      </c>
      <c r="EP82" s="117">
        <v>2.3318966223519701E-5</v>
      </c>
      <c r="EQ82" s="117">
        <v>2.01194847581973E-5</v>
      </c>
      <c r="ER82" s="117">
        <v>-1.8384434080176301E-7</v>
      </c>
      <c r="ES82" s="120">
        <v>3.0053617583702602E-6</v>
      </c>
    </row>
    <row r="83" spans="2:149" s="12" customFormat="1" ht="15.75" x14ac:dyDescent="0.25">
      <c r="B83" s="47"/>
      <c r="C83" s="19"/>
      <c r="D83" s="20"/>
      <c r="E83" s="57"/>
      <c r="F83" s="7"/>
      <c r="G83" s="205"/>
      <c r="H83" s="7"/>
      <c r="I83" s="22">
        <v>0</v>
      </c>
      <c r="J83" s="23"/>
      <c r="P83" s="7" t="str">
        <f t="shared" si="5"/>
        <v>X</v>
      </c>
      <c r="Q83" s="7" t="str">
        <f t="shared" si="3"/>
        <v>X</v>
      </c>
      <c r="R83" s="12">
        <v>0</v>
      </c>
      <c r="S83" s="128"/>
      <c r="T83" s="117">
        <v>0</v>
      </c>
      <c r="U83" s="117">
        <v>0</v>
      </c>
      <c r="V83" s="117">
        <v>0</v>
      </c>
      <c r="W83" s="117">
        <v>0</v>
      </c>
      <c r="X83" s="117">
        <v>0</v>
      </c>
      <c r="Y83" s="117">
        <v>0</v>
      </c>
      <c r="Z83" s="117">
        <v>0</v>
      </c>
      <c r="AA83" s="117">
        <v>0</v>
      </c>
      <c r="AB83" s="117">
        <v>0</v>
      </c>
      <c r="AC83" s="117">
        <v>0</v>
      </c>
      <c r="AD83" s="117">
        <v>0</v>
      </c>
      <c r="AE83" s="117">
        <v>0</v>
      </c>
      <c r="AF83" s="117">
        <v>0</v>
      </c>
      <c r="AG83" s="117">
        <v>0</v>
      </c>
      <c r="AH83" s="117">
        <v>0</v>
      </c>
      <c r="AI83" s="117">
        <v>0</v>
      </c>
      <c r="AJ83" s="117">
        <v>0</v>
      </c>
      <c r="AK83" s="117">
        <v>0</v>
      </c>
      <c r="AL83" s="117">
        <v>0</v>
      </c>
      <c r="AM83" s="117">
        <v>0</v>
      </c>
      <c r="AN83" s="117">
        <v>0</v>
      </c>
      <c r="AO83" s="117">
        <v>0</v>
      </c>
      <c r="AP83" s="117">
        <v>0</v>
      </c>
      <c r="AQ83" s="117">
        <v>0</v>
      </c>
      <c r="AR83" s="117">
        <v>0</v>
      </c>
      <c r="AS83" s="117">
        <v>0</v>
      </c>
      <c r="AT83" s="117">
        <v>0</v>
      </c>
      <c r="AU83" s="117">
        <v>0</v>
      </c>
      <c r="AV83" s="117">
        <v>0</v>
      </c>
      <c r="AW83" s="117">
        <v>0</v>
      </c>
      <c r="AX83" s="117">
        <v>0</v>
      </c>
      <c r="AY83" s="117">
        <v>0</v>
      </c>
      <c r="AZ83" s="117">
        <v>0</v>
      </c>
      <c r="BA83" s="117">
        <v>0</v>
      </c>
      <c r="BB83" s="117">
        <v>0</v>
      </c>
      <c r="BC83" s="117">
        <v>0</v>
      </c>
      <c r="BD83" s="117">
        <v>0</v>
      </c>
      <c r="BE83" s="117">
        <v>0</v>
      </c>
      <c r="BF83" s="117">
        <v>0</v>
      </c>
      <c r="BG83" s="117">
        <v>0</v>
      </c>
      <c r="BH83" s="118">
        <v>0</v>
      </c>
      <c r="BI83" s="117">
        <v>0</v>
      </c>
      <c r="BJ83" s="117">
        <v>0</v>
      </c>
      <c r="BK83" s="117">
        <v>0</v>
      </c>
      <c r="BL83" s="117">
        <v>0</v>
      </c>
      <c r="BM83" s="117">
        <v>0</v>
      </c>
      <c r="BN83" s="117">
        <v>0</v>
      </c>
      <c r="BO83" s="117">
        <v>0</v>
      </c>
      <c r="BP83" s="117">
        <v>0</v>
      </c>
      <c r="BQ83" s="117">
        <v>0</v>
      </c>
      <c r="BR83" s="117">
        <v>0</v>
      </c>
      <c r="BS83" s="117">
        <v>0</v>
      </c>
      <c r="BT83" s="117">
        <v>0</v>
      </c>
      <c r="BU83" s="117">
        <v>0</v>
      </c>
      <c r="BV83" s="117">
        <v>0</v>
      </c>
      <c r="BW83" s="117">
        <v>0</v>
      </c>
      <c r="BX83" s="117">
        <v>0</v>
      </c>
      <c r="BY83" s="118">
        <v>0</v>
      </c>
      <c r="BZ83" s="118">
        <v>0</v>
      </c>
      <c r="CA83" s="117">
        <v>0</v>
      </c>
      <c r="CB83" s="117">
        <v>0</v>
      </c>
      <c r="CC83" s="117">
        <v>0</v>
      </c>
      <c r="CD83" s="118">
        <v>0</v>
      </c>
      <c r="CE83" s="118">
        <v>0</v>
      </c>
      <c r="CF83" s="118">
        <v>0</v>
      </c>
      <c r="CG83" s="118">
        <v>0</v>
      </c>
      <c r="CH83" s="117">
        <v>0</v>
      </c>
      <c r="CI83" s="117">
        <v>0</v>
      </c>
      <c r="CJ83" s="117">
        <v>0</v>
      </c>
      <c r="CK83" s="117">
        <v>0</v>
      </c>
      <c r="CL83" s="117">
        <v>0</v>
      </c>
      <c r="CM83" s="117">
        <v>0</v>
      </c>
      <c r="CN83" s="117">
        <v>0</v>
      </c>
      <c r="CO83" s="117">
        <v>0</v>
      </c>
      <c r="CP83" s="117">
        <v>0</v>
      </c>
      <c r="CQ83" s="117">
        <v>0</v>
      </c>
      <c r="CR83" s="117">
        <v>0</v>
      </c>
      <c r="CS83" s="117">
        <v>0</v>
      </c>
      <c r="CT83" s="117">
        <v>0</v>
      </c>
      <c r="CU83" s="117">
        <v>0</v>
      </c>
      <c r="CV83" s="117">
        <v>0</v>
      </c>
      <c r="CW83" s="117">
        <v>0</v>
      </c>
      <c r="CX83" s="117">
        <v>0</v>
      </c>
      <c r="CY83" s="117">
        <v>0</v>
      </c>
      <c r="CZ83" s="117">
        <v>0</v>
      </c>
      <c r="DA83" s="117">
        <v>0</v>
      </c>
      <c r="DB83" s="117">
        <v>0</v>
      </c>
      <c r="DC83" s="117">
        <v>0</v>
      </c>
      <c r="DD83" s="117">
        <v>0</v>
      </c>
      <c r="DE83" s="117">
        <v>0</v>
      </c>
      <c r="DF83" s="117">
        <v>0</v>
      </c>
      <c r="DG83" s="117">
        <v>0</v>
      </c>
      <c r="DH83" s="117">
        <v>0</v>
      </c>
      <c r="DI83" s="117">
        <v>0</v>
      </c>
      <c r="DJ83" s="117">
        <v>0</v>
      </c>
      <c r="DK83" s="118">
        <v>0</v>
      </c>
      <c r="DL83" s="117">
        <v>0</v>
      </c>
      <c r="DM83" s="117">
        <v>0</v>
      </c>
      <c r="DN83" s="117">
        <v>0</v>
      </c>
      <c r="DO83" s="117">
        <v>0</v>
      </c>
      <c r="DP83" s="117">
        <v>0</v>
      </c>
      <c r="DQ83" s="117">
        <v>0</v>
      </c>
      <c r="DR83" s="117">
        <v>0</v>
      </c>
      <c r="DS83" s="117">
        <v>0</v>
      </c>
      <c r="DT83" s="117">
        <v>0</v>
      </c>
      <c r="DU83" s="117">
        <v>0</v>
      </c>
      <c r="DV83" s="117">
        <v>0</v>
      </c>
      <c r="DW83" s="117">
        <v>0</v>
      </c>
      <c r="DX83" s="117">
        <v>0</v>
      </c>
      <c r="DY83" s="117">
        <v>0</v>
      </c>
      <c r="DZ83" s="117">
        <v>0</v>
      </c>
      <c r="EA83" s="117">
        <v>0</v>
      </c>
      <c r="EB83" s="117">
        <v>0</v>
      </c>
      <c r="EC83" s="117">
        <v>0</v>
      </c>
      <c r="ED83" s="117">
        <v>0</v>
      </c>
      <c r="EE83" s="117">
        <v>0</v>
      </c>
      <c r="EF83" s="117">
        <v>0</v>
      </c>
      <c r="EG83" s="117">
        <v>0</v>
      </c>
      <c r="EH83" s="117">
        <v>0</v>
      </c>
      <c r="EI83" s="117">
        <v>0</v>
      </c>
      <c r="EJ83" s="117">
        <v>0</v>
      </c>
      <c r="EK83" s="117">
        <v>0</v>
      </c>
      <c r="EL83" s="117">
        <v>0</v>
      </c>
      <c r="EM83" s="117">
        <v>0</v>
      </c>
      <c r="EN83" s="117">
        <v>0</v>
      </c>
      <c r="EO83" s="117">
        <v>0</v>
      </c>
      <c r="EP83" s="117">
        <v>0</v>
      </c>
      <c r="EQ83" s="117">
        <v>0</v>
      </c>
      <c r="ER83" s="117">
        <v>0</v>
      </c>
      <c r="ES83" s="120">
        <v>0</v>
      </c>
    </row>
    <row r="84" spans="2:149" s="12" customFormat="1" x14ac:dyDescent="0.25">
      <c r="G84" s="205"/>
      <c r="I84" s="22">
        <v>0</v>
      </c>
      <c r="J84" s="23"/>
      <c r="P84" s="7" t="str">
        <f t="shared" ref="P84:P115" si="6">IF(H84=S84,"X","")</f>
        <v>X</v>
      </c>
      <c r="Q84" s="7" t="str">
        <f t="shared" si="3"/>
        <v>X</v>
      </c>
      <c r="R84" s="12">
        <v>0</v>
      </c>
      <c r="S84" s="128"/>
      <c r="T84" s="117">
        <v>0</v>
      </c>
      <c r="U84" s="117">
        <v>0</v>
      </c>
      <c r="V84" s="117">
        <v>0</v>
      </c>
      <c r="W84" s="117">
        <v>0</v>
      </c>
      <c r="X84" s="117">
        <v>0</v>
      </c>
      <c r="Y84" s="117">
        <v>0</v>
      </c>
      <c r="Z84" s="117">
        <v>0</v>
      </c>
      <c r="AA84" s="117">
        <v>0</v>
      </c>
      <c r="AB84" s="117">
        <v>0</v>
      </c>
      <c r="AC84" s="117">
        <v>0</v>
      </c>
      <c r="AD84" s="117">
        <v>0</v>
      </c>
      <c r="AE84" s="117">
        <v>0</v>
      </c>
      <c r="AF84" s="117">
        <v>0</v>
      </c>
      <c r="AG84" s="117">
        <v>0</v>
      </c>
      <c r="AH84" s="117">
        <v>0</v>
      </c>
      <c r="AI84" s="117">
        <v>0</v>
      </c>
      <c r="AJ84" s="117">
        <v>0</v>
      </c>
      <c r="AK84" s="117">
        <v>0</v>
      </c>
      <c r="AL84" s="117">
        <v>0</v>
      </c>
      <c r="AM84" s="117">
        <v>0</v>
      </c>
      <c r="AN84" s="117">
        <v>0</v>
      </c>
      <c r="AO84" s="117">
        <v>0</v>
      </c>
      <c r="AP84" s="117">
        <v>0</v>
      </c>
      <c r="AQ84" s="117">
        <v>0</v>
      </c>
      <c r="AR84" s="117">
        <v>0</v>
      </c>
      <c r="AS84" s="117">
        <v>0</v>
      </c>
      <c r="AT84" s="117">
        <v>0</v>
      </c>
      <c r="AU84" s="117">
        <v>0</v>
      </c>
      <c r="AV84" s="117">
        <v>0</v>
      </c>
      <c r="AW84" s="117">
        <v>0</v>
      </c>
      <c r="AX84" s="117">
        <v>0</v>
      </c>
      <c r="AY84" s="117">
        <v>0</v>
      </c>
      <c r="AZ84" s="117">
        <v>0</v>
      </c>
      <c r="BA84" s="117">
        <v>0</v>
      </c>
      <c r="BB84" s="117">
        <v>0</v>
      </c>
      <c r="BC84" s="117">
        <v>0</v>
      </c>
      <c r="BD84" s="117">
        <v>0</v>
      </c>
      <c r="BE84" s="117">
        <v>0</v>
      </c>
      <c r="BF84" s="117">
        <v>0</v>
      </c>
      <c r="BG84" s="117">
        <v>0</v>
      </c>
      <c r="BH84" s="118">
        <v>0</v>
      </c>
      <c r="BI84" s="117">
        <v>0</v>
      </c>
      <c r="BJ84" s="117">
        <v>0</v>
      </c>
      <c r="BK84" s="117">
        <v>0</v>
      </c>
      <c r="BL84" s="117">
        <v>0</v>
      </c>
      <c r="BM84" s="117">
        <v>0</v>
      </c>
      <c r="BN84" s="117">
        <v>0</v>
      </c>
      <c r="BO84" s="117">
        <v>0</v>
      </c>
      <c r="BP84" s="117">
        <v>0</v>
      </c>
      <c r="BQ84" s="117">
        <v>0</v>
      </c>
      <c r="BR84" s="117">
        <v>0</v>
      </c>
      <c r="BS84" s="117">
        <v>0</v>
      </c>
      <c r="BT84" s="117">
        <v>0</v>
      </c>
      <c r="BU84" s="117">
        <v>0</v>
      </c>
      <c r="BV84" s="117">
        <v>0</v>
      </c>
      <c r="BW84" s="117">
        <v>0</v>
      </c>
      <c r="BX84" s="117">
        <v>0</v>
      </c>
      <c r="BY84" s="118">
        <v>0</v>
      </c>
      <c r="BZ84" s="118">
        <v>0</v>
      </c>
      <c r="CA84" s="117">
        <v>0</v>
      </c>
      <c r="CB84" s="117">
        <v>0</v>
      </c>
      <c r="CC84" s="117">
        <v>0</v>
      </c>
      <c r="CD84" s="118">
        <v>0</v>
      </c>
      <c r="CE84" s="118">
        <v>0</v>
      </c>
      <c r="CF84" s="118">
        <v>0</v>
      </c>
      <c r="CG84" s="118">
        <v>0</v>
      </c>
      <c r="CH84" s="117">
        <v>0</v>
      </c>
      <c r="CI84" s="117">
        <v>0</v>
      </c>
      <c r="CJ84" s="117">
        <v>0</v>
      </c>
      <c r="CK84" s="117">
        <v>0</v>
      </c>
      <c r="CL84" s="117">
        <v>0</v>
      </c>
      <c r="CM84" s="117">
        <v>0</v>
      </c>
      <c r="CN84" s="117">
        <v>0</v>
      </c>
      <c r="CO84" s="117">
        <v>0</v>
      </c>
      <c r="CP84" s="117">
        <v>0</v>
      </c>
      <c r="CQ84" s="117">
        <v>0</v>
      </c>
      <c r="CR84" s="117">
        <v>0</v>
      </c>
      <c r="CS84" s="117">
        <v>0</v>
      </c>
      <c r="CT84" s="117">
        <v>0</v>
      </c>
      <c r="CU84" s="117">
        <v>0</v>
      </c>
      <c r="CV84" s="117">
        <v>0</v>
      </c>
      <c r="CW84" s="117">
        <v>0</v>
      </c>
      <c r="CX84" s="117">
        <v>0</v>
      </c>
      <c r="CY84" s="117">
        <v>0</v>
      </c>
      <c r="CZ84" s="117">
        <v>0</v>
      </c>
      <c r="DA84" s="117">
        <v>0</v>
      </c>
      <c r="DB84" s="117">
        <v>0</v>
      </c>
      <c r="DC84" s="117">
        <v>0</v>
      </c>
      <c r="DD84" s="117">
        <v>0</v>
      </c>
      <c r="DE84" s="117">
        <v>0</v>
      </c>
      <c r="DF84" s="117">
        <v>0</v>
      </c>
      <c r="DG84" s="117">
        <v>0</v>
      </c>
      <c r="DH84" s="117">
        <v>0</v>
      </c>
      <c r="DI84" s="117">
        <v>0</v>
      </c>
      <c r="DJ84" s="117">
        <v>0</v>
      </c>
      <c r="DK84" s="118">
        <v>0</v>
      </c>
      <c r="DL84" s="117">
        <v>0</v>
      </c>
      <c r="DM84" s="117">
        <v>0</v>
      </c>
      <c r="DN84" s="117">
        <v>0</v>
      </c>
      <c r="DO84" s="117">
        <v>0</v>
      </c>
      <c r="DP84" s="117">
        <v>0</v>
      </c>
      <c r="DQ84" s="117">
        <v>0</v>
      </c>
      <c r="DR84" s="117">
        <v>0</v>
      </c>
      <c r="DS84" s="117">
        <v>0</v>
      </c>
      <c r="DT84" s="117">
        <v>0</v>
      </c>
      <c r="DU84" s="117">
        <v>0</v>
      </c>
      <c r="DV84" s="117">
        <v>0</v>
      </c>
      <c r="DW84" s="117">
        <v>0</v>
      </c>
      <c r="DX84" s="117">
        <v>0</v>
      </c>
      <c r="DY84" s="117">
        <v>0</v>
      </c>
      <c r="DZ84" s="117">
        <v>0</v>
      </c>
      <c r="EA84" s="117">
        <v>0</v>
      </c>
      <c r="EB84" s="117">
        <v>0</v>
      </c>
      <c r="EC84" s="117">
        <v>0</v>
      </c>
      <c r="ED84" s="117">
        <v>0</v>
      </c>
      <c r="EE84" s="117">
        <v>0</v>
      </c>
      <c r="EF84" s="117">
        <v>0</v>
      </c>
      <c r="EG84" s="117">
        <v>0</v>
      </c>
      <c r="EH84" s="117">
        <v>0</v>
      </c>
      <c r="EI84" s="117">
        <v>0</v>
      </c>
      <c r="EJ84" s="117">
        <v>0</v>
      </c>
      <c r="EK84" s="117">
        <v>0</v>
      </c>
      <c r="EL84" s="117">
        <v>0</v>
      </c>
      <c r="EM84" s="117">
        <v>0</v>
      </c>
      <c r="EN84" s="117">
        <v>0</v>
      </c>
      <c r="EO84" s="117">
        <v>0</v>
      </c>
      <c r="EP84" s="117">
        <v>0</v>
      </c>
      <c r="EQ84" s="117">
        <v>0</v>
      </c>
      <c r="ER84" s="117">
        <v>0</v>
      </c>
      <c r="ES84" s="120">
        <v>0</v>
      </c>
    </row>
    <row r="85" spans="2:149" s="12" customFormat="1" x14ac:dyDescent="0.25">
      <c r="F85" s="94"/>
      <c r="G85" s="206"/>
      <c r="I85" s="22">
        <v>0</v>
      </c>
      <c r="J85" s="23"/>
      <c r="K85" s="12" t="s">
        <v>220</v>
      </c>
      <c r="L85" s="12" t="s">
        <v>221</v>
      </c>
      <c r="M85" s="7" t="s">
        <v>222</v>
      </c>
      <c r="N85" s="12" t="s">
        <v>223</v>
      </c>
      <c r="P85" s="7" t="str">
        <f t="shared" si="6"/>
        <v>X</v>
      </c>
      <c r="Q85" s="7" t="str">
        <f t="shared" ref="Q85:Q148" si="7">IF(R85=S85,"X","")</f>
        <v>X</v>
      </c>
      <c r="R85" s="12">
        <v>0</v>
      </c>
      <c r="S85" s="128"/>
      <c r="T85" s="117">
        <v>0</v>
      </c>
      <c r="U85" s="117">
        <v>0</v>
      </c>
      <c r="V85" s="117">
        <v>0</v>
      </c>
      <c r="W85" s="117">
        <v>0</v>
      </c>
      <c r="X85" s="117">
        <v>0</v>
      </c>
      <c r="Y85" s="117">
        <v>0</v>
      </c>
      <c r="Z85" s="117">
        <v>0</v>
      </c>
      <c r="AA85" s="117">
        <v>0</v>
      </c>
      <c r="AB85" s="117">
        <v>0</v>
      </c>
      <c r="AC85" s="117">
        <v>0</v>
      </c>
      <c r="AD85" s="117">
        <v>0</v>
      </c>
      <c r="AE85" s="117">
        <v>0</v>
      </c>
      <c r="AF85" s="117">
        <v>0</v>
      </c>
      <c r="AG85" s="117">
        <v>0</v>
      </c>
      <c r="AH85" s="117">
        <v>0</v>
      </c>
      <c r="AI85" s="117">
        <v>0</v>
      </c>
      <c r="AJ85" s="117">
        <v>0</v>
      </c>
      <c r="AK85" s="117">
        <v>0</v>
      </c>
      <c r="AL85" s="117">
        <v>0</v>
      </c>
      <c r="AM85" s="117">
        <v>0</v>
      </c>
      <c r="AN85" s="117">
        <v>0</v>
      </c>
      <c r="AO85" s="117">
        <v>0</v>
      </c>
      <c r="AP85" s="117">
        <v>0</v>
      </c>
      <c r="AQ85" s="117">
        <v>0</v>
      </c>
      <c r="AR85" s="117">
        <v>0</v>
      </c>
      <c r="AS85" s="117">
        <v>0</v>
      </c>
      <c r="AT85" s="117">
        <v>0</v>
      </c>
      <c r="AU85" s="117">
        <v>0</v>
      </c>
      <c r="AV85" s="117">
        <v>0</v>
      </c>
      <c r="AW85" s="117">
        <v>0</v>
      </c>
      <c r="AX85" s="117">
        <v>0</v>
      </c>
      <c r="AY85" s="117">
        <v>0</v>
      </c>
      <c r="AZ85" s="117">
        <v>0</v>
      </c>
      <c r="BA85" s="117">
        <v>0</v>
      </c>
      <c r="BB85" s="117">
        <v>0</v>
      </c>
      <c r="BC85" s="117">
        <v>0</v>
      </c>
      <c r="BD85" s="117">
        <v>0</v>
      </c>
      <c r="BE85" s="117">
        <v>0</v>
      </c>
      <c r="BF85" s="117">
        <v>0</v>
      </c>
      <c r="BG85" s="117">
        <v>0</v>
      </c>
      <c r="BH85" s="118">
        <v>0</v>
      </c>
      <c r="BI85" s="117">
        <v>0</v>
      </c>
      <c r="BJ85" s="117">
        <v>0</v>
      </c>
      <c r="BK85" s="117">
        <v>0</v>
      </c>
      <c r="BL85" s="117">
        <v>0</v>
      </c>
      <c r="BM85" s="117">
        <v>0</v>
      </c>
      <c r="BN85" s="117">
        <v>0</v>
      </c>
      <c r="BO85" s="117">
        <v>0</v>
      </c>
      <c r="BP85" s="117">
        <v>0</v>
      </c>
      <c r="BQ85" s="117">
        <v>0</v>
      </c>
      <c r="BR85" s="117">
        <v>0</v>
      </c>
      <c r="BS85" s="117">
        <v>0</v>
      </c>
      <c r="BT85" s="117">
        <v>0</v>
      </c>
      <c r="BU85" s="117">
        <v>0</v>
      </c>
      <c r="BV85" s="117">
        <v>0</v>
      </c>
      <c r="BW85" s="117">
        <v>0</v>
      </c>
      <c r="BX85" s="117">
        <v>0</v>
      </c>
      <c r="BY85" s="118">
        <v>0</v>
      </c>
      <c r="BZ85" s="118">
        <v>0</v>
      </c>
      <c r="CA85" s="117">
        <v>0</v>
      </c>
      <c r="CB85" s="117">
        <v>0</v>
      </c>
      <c r="CC85" s="117">
        <v>0</v>
      </c>
      <c r="CD85" s="118">
        <v>0</v>
      </c>
      <c r="CE85" s="118">
        <v>0</v>
      </c>
      <c r="CF85" s="118">
        <v>0</v>
      </c>
      <c r="CG85" s="118">
        <v>0</v>
      </c>
      <c r="CH85" s="117">
        <v>0</v>
      </c>
      <c r="CI85" s="117">
        <v>0</v>
      </c>
      <c r="CJ85" s="117">
        <v>0</v>
      </c>
      <c r="CK85" s="117">
        <v>0</v>
      </c>
      <c r="CL85" s="117">
        <v>0</v>
      </c>
      <c r="CM85" s="117">
        <v>0</v>
      </c>
      <c r="CN85" s="117">
        <v>0</v>
      </c>
      <c r="CO85" s="117">
        <v>0</v>
      </c>
      <c r="CP85" s="117">
        <v>0</v>
      </c>
      <c r="CQ85" s="117">
        <v>0</v>
      </c>
      <c r="CR85" s="117">
        <v>0</v>
      </c>
      <c r="CS85" s="117">
        <v>0</v>
      </c>
      <c r="CT85" s="117">
        <v>0</v>
      </c>
      <c r="CU85" s="117">
        <v>0</v>
      </c>
      <c r="CV85" s="117">
        <v>0</v>
      </c>
      <c r="CW85" s="117">
        <v>0</v>
      </c>
      <c r="CX85" s="117">
        <v>0</v>
      </c>
      <c r="CY85" s="117">
        <v>0</v>
      </c>
      <c r="CZ85" s="117">
        <v>0</v>
      </c>
      <c r="DA85" s="117">
        <v>0</v>
      </c>
      <c r="DB85" s="117">
        <v>0</v>
      </c>
      <c r="DC85" s="117">
        <v>0</v>
      </c>
      <c r="DD85" s="117">
        <v>0</v>
      </c>
      <c r="DE85" s="117">
        <v>0</v>
      </c>
      <c r="DF85" s="117">
        <v>0</v>
      </c>
      <c r="DG85" s="117">
        <v>0</v>
      </c>
      <c r="DH85" s="117">
        <v>0</v>
      </c>
      <c r="DI85" s="117">
        <v>0</v>
      </c>
      <c r="DJ85" s="117">
        <v>0</v>
      </c>
      <c r="DK85" s="118">
        <v>0</v>
      </c>
      <c r="DL85" s="117">
        <v>0</v>
      </c>
      <c r="DM85" s="117">
        <v>0</v>
      </c>
      <c r="DN85" s="117">
        <v>0</v>
      </c>
      <c r="DO85" s="117">
        <v>0</v>
      </c>
      <c r="DP85" s="117">
        <v>0</v>
      </c>
      <c r="DQ85" s="117">
        <v>0</v>
      </c>
      <c r="DR85" s="117">
        <v>0</v>
      </c>
      <c r="DS85" s="117">
        <v>0</v>
      </c>
      <c r="DT85" s="117">
        <v>0</v>
      </c>
      <c r="DU85" s="117">
        <v>0</v>
      </c>
      <c r="DV85" s="117">
        <v>0</v>
      </c>
      <c r="DW85" s="117">
        <v>0</v>
      </c>
      <c r="DX85" s="117">
        <v>0</v>
      </c>
      <c r="DY85" s="117">
        <v>0</v>
      </c>
      <c r="DZ85" s="117">
        <v>0</v>
      </c>
      <c r="EA85" s="117">
        <v>0</v>
      </c>
      <c r="EB85" s="117">
        <v>0</v>
      </c>
      <c r="EC85" s="117">
        <v>0</v>
      </c>
      <c r="ED85" s="117">
        <v>0</v>
      </c>
      <c r="EE85" s="117">
        <v>0</v>
      </c>
      <c r="EF85" s="117">
        <v>0</v>
      </c>
      <c r="EG85" s="117">
        <v>0</v>
      </c>
      <c r="EH85" s="117">
        <v>0</v>
      </c>
      <c r="EI85" s="117">
        <v>0</v>
      </c>
      <c r="EJ85" s="117">
        <v>0</v>
      </c>
      <c r="EK85" s="117">
        <v>0</v>
      </c>
      <c r="EL85" s="117">
        <v>0</v>
      </c>
      <c r="EM85" s="117">
        <v>0</v>
      </c>
      <c r="EN85" s="117">
        <v>0</v>
      </c>
      <c r="EO85" s="117">
        <v>0</v>
      </c>
      <c r="EP85" s="117">
        <v>0</v>
      </c>
      <c r="EQ85" s="117">
        <v>0</v>
      </c>
      <c r="ER85" s="117">
        <v>0</v>
      </c>
      <c r="ES85" s="120">
        <v>0</v>
      </c>
    </row>
    <row r="86" spans="2:149" s="12" customFormat="1" x14ac:dyDescent="0.25">
      <c r="F86" s="124"/>
      <c r="G86" s="204" t="s">
        <v>298</v>
      </c>
      <c r="H86" s="7" t="s">
        <v>190</v>
      </c>
      <c r="I86" s="22" t="e" cm="1">
        <f t="array" aca="1" ref="I86" ca="1">INDIRECT("I"&amp;M86)*INDIRECT("I"&amp;N86)</f>
        <v>#VALUE!</v>
      </c>
      <c r="J86" s="23">
        <v>-3.4216130840339999E-4</v>
      </c>
      <c r="K86" s="12" t="str">
        <f>LEFT(H86,FIND("_",H86)-1)</f>
        <v>age</v>
      </c>
      <c r="L86" s="12" t="str">
        <f t="shared" ref="L86:L117" si="8">MID(H86,FIND("_",H86)+1,100)</f>
        <v>DIBAge</v>
      </c>
      <c r="M86" s="7">
        <f>MATCH(K86,$H$1:$H$82,0)</f>
        <v>20</v>
      </c>
      <c r="N86" s="7">
        <f>MATCH(L86,$H$1:$H$82,0)</f>
        <v>43</v>
      </c>
      <c r="P86" s="7" t="str">
        <f t="shared" si="6"/>
        <v>X</v>
      </c>
      <c r="Q86" s="7" t="str">
        <f t="shared" si="7"/>
        <v>X</v>
      </c>
      <c r="R86" s="12" t="str">
        <v>age_DIBAge</v>
      </c>
      <c r="S86" s="128" t="s">
        <v>190</v>
      </c>
      <c r="T86" s="117">
        <v>-2.1931457511923201E-8</v>
      </c>
      <c r="U86" s="117">
        <v>2.4710318418347901E-8</v>
      </c>
      <c r="V86" s="117">
        <v>2.8760558370946598E-9</v>
      </c>
      <c r="W86" s="117">
        <v>1.1664478795280499E-8</v>
      </c>
      <c r="X86" s="117">
        <v>-1.1846055147946901E-8</v>
      </c>
      <c r="Y86" s="117">
        <v>2.6230076181120699E-8</v>
      </c>
      <c r="Z86" s="117">
        <v>-5.5183990615621402E-7</v>
      </c>
      <c r="AA86" s="117">
        <v>6.3793684483330301E-8</v>
      </c>
      <c r="AB86" s="117">
        <v>-1.02337889713599E-8</v>
      </c>
      <c r="AC86" s="117">
        <v>7.3473658984987197E-9</v>
      </c>
      <c r="AD86" s="117">
        <v>-8.42275686794813E-9</v>
      </c>
      <c r="AE86" s="117">
        <v>-6.4238370909160501E-9</v>
      </c>
      <c r="AF86" s="117">
        <v>8.7080746176045805E-9</v>
      </c>
      <c r="AG86" s="117">
        <v>3.69617178526457E-7</v>
      </c>
      <c r="AH86" s="117">
        <v>-1.6253709436932299E-8</v>
      </c>
      <c r="AI86" s="117">
        <v>-4.5999594284259898E-7</v>
      </c>
      <c r="AJ86" s="117">
        <v>-2.3405125966504998E-9</v>
      </c>
      <c r="AK86" s="117">
        <v>1.7246701786543101E-8</v>
      </c>
      <c r="AL86" s="117">
        <v>-1.5167157226525101E-8</v>
      </c>
      <c r="AM86" s="117">
        <v>-2.5396152375184899E-8</v>
      </c>
      <c r="AN86" s="117">
        <v>5.2485998143367403E-7</v>
      </c>
      <c r="AO86" s="117">
        <v>-2.6234053444931901E-8</v>
      </c>
      <c r="AP86" s="117">
        <v>2.1738439730986799E-7</v>
      </c>
      <c r="AQ86" s="117">
        <v>-3.5305257077878301E-7</v>
      </c>
      <c r="AR86" s="117">
        <v>0</v>
      </c>
      <c r="AS86" s="117">
        <v>-2.8061923117865402E-7</v>
      </c>
      <c r="AT86" s="117">
        <v>-2.9959706345258902E-7</v>
      </c>
      <c r="AU86" s="117">
        <v>0</v>
      </c>
      <c r="AV86" s="117">
        <v>1.2991393018254901E-7</v>
      </c>
      <c r="AW86" s="117">
        <v>5.4883704859725201E-7</v>
      </c>
      <c r="AX86" s="117">
        <v>2.6110326922700999E-8</v>
      </c>
      <c r="AY86" s="117">
        <v>0</v>
      </c>
      <c r="AZ86" s="117">
        <v>2.7990852313146901E-8</v>
      </c>
      <c r="BA86" s="117">
        <v>9.0396400033265801E-7</v>
      </c>
      <c r="BB86" s="117">
        <v>-5.5430380421769701E-9</v>
      </c>
      <c r="BC86" s="117">
        <v>-9.2705935639841699E-8</v>
      </c>
      <c r="BD86" s="117">
        <v>0</v>
      </c>
      <c r="BE86" s="117">
        <v>-1.40622028986835E-8</v>
      </c>
      <c r="BF86" s="117">
        <v>-6.7804826811607205E-8</v>
      </c>
      <c r="BG86" s="117">
        <v>6.3325702255952096E-9</v>
      </c>
      <c r="BH86" s="117">
        <v>-3.67216281722188E-9</v>
      </c>
      <c r="BI86" s="117">
        <v>-2.1153365764056702E-9</v>
      </c>
      <c r="BJ86" s="117">
        <v>3.62544814291375E-7</v>
      </c>
      <c r="BK86" s="117">
        <v>-4.2276458971638404E-9</v>
      </c>
      <c r="BL86" s="117">
        <v>2.8537959203197199E-8</v>
      </c>
      <c r="BM86" s="117">
        <v>-6.6661664160234206E-8</v>
      </c>
      <c r="BN86" s="117">
        <v>0</v>
      </c>
      <c r="BO86" s="117">
        <v>3.0337264991302801E-7</v>
      </c>
      <c r="BP86" s="117">
        <v>1.0649945543396E-7</v>
      </c>
      <c r="BQ86" s="117">
        <v>6.7131368952055496E-9</v>
      </c>
      <c r="BR86" s="117">
        <v>-2.8567337872266301E-7</v>
      </c>
      <c r="BS86" s="117">
        <v>2.9212514782555501E-8</v>
      </c>
      <c r="BT86" s="117">
        <v>-8.5702617612408401E-12</v>
      </c>
      <c r="BU86" s="117">
        <v>-6.4952631442535903E-9</v>
      </c>
      <c r="BV86" s="117">
        <v>3.3045932013453501E-7</v>
      </c>
      <c r="BW86" s="117">
        <v>-4.4170026650703299E-9</v>
      </c>
      <c r="BX86" s="117">
        <v>9.9851651776358299E-9</v>
      </c>
      <c r="BY86" s="117">
        <v>-2.5972596181031298E-7</v>
      </c>
      <c r="BZ86" s="117">
        <v>0</v>
      </c>
      <c r="CA86" s="117">
        <v>6.9082860178575298E-9</v>
      </c>
      <c r="CB86" s="117">
        <v>-2.34851778639543E-7</v>
      </c>
      <c r="CC86" s="117">
        <v>1.8072209454725901E-8</v>
      </c>
      <c r="CD86" s="117">
        <v>4.5486007948814701E-9</v>
      </c>
      <c r="CE86" s="117">
        <v>0</v>
      </c>
      <c r="CF86" s="117">
        <v>0</v>
      </c>
      <c r="CG86" s="117">
        <v>0</v>
      </c>
      <c r="CH86" s="117">
        <v>4.8800547903916402E-9</v>
      </c>
      <c r="CI86" s="117">
        <v>6.9984328965403503E-10</v>
      </c>
      <c r="CJ86" s="117">
        <v>-4.7114816022778896E-9</v>
      </c>
      <c r="CK86" s="117">
        <v>4.1708177919477098E-9</v>
      </c>
      <c r="CL86" s="117">
        <v>-5.0364151895739E-9</v>
      </c>
      <c r="CM86" s="117">
        <v>4.1970946992529896E-9</v>
      </c>
      <c r="CN86" s="117">
        <v>-7.2098283793973798E-9</v>
      </c>
      <c r="CO86" s="117">
        <v>7.6782256555569805E-9</v>
      </c>
      <c r="CP86" s="117">
        <v>-5.6375831716610495E-10</v>
      </c>
      <c r="CQ86" s="117">
        <v>-3.0423217542150601E-9</v>
      </c>
      <c r="CR86" s="117">
        <v>-7.1749611730886496E-9</v>
      </c>
      <c r="CS86" s="117">
        <v>-4.4303076741865901E-9</v>
      </c>
      <c r="CT86" s="117">
        <v>3.6394867960216401E-9</v>
      </c>
      <c r="CU86" s="117">
        <v>6.5276402314027002E-9</v>
      </c>
      <c r="CV86" s="117">
        <v>1.38709998293534E-9</v>
      </c>
      <c r="CW86" s="117">
        <v>2.3999148102074002E-9</v>
      </c>
      <c r="CX86" s="117">
        <v>-1.20564235750667E-8</v>
      </c>
      <c r="CY86" s="117">
        <v>-1.14566597728267E-8</v>
      </c>
      <c r="CZ86" s="117">
        <v>-5.1590055060060403E-9</v>
      </c>
      <c r="DA86" s="117">
        <v>5.2434459814804097E-9</v>
      </c>
      <c r="DB86" s="117">
        <v>1.37298990963337E-9</v>
      </c>
      <c r="DC86" s="117">
        <v>2.5762196956665302E-9</v>
      </c>
      <c r="DD86" s="117">
        <v>4.60877857086896E-8</v>
      </c>
      <c r="DE86" s="117">
        <v>9.88960382466589E-10</v>
      </c>
      <c r="DF86" s="117">
        <v>6.8056537919543702E-9</v>
      </c>
      <c r="DG86" s="117">
        <v>-5.6562423483115397E-9</v>
      </c>
      <c r="DH86" s="117">
        <v>7.6854971699526795E-9</v>
      </c>
      <c r="DI86" s="117">
        <v>2.22236884427147E-9</v>
      </c>
      <c r="DJ86" s="117">
        <v>-1.6609869419842802E-8</v>
      </c>
      <c r="DK86" s="117">
        <v>5.6806357442991302E-9</v>
      </c>
      <c r="DL86" s="117">
        <v>3.3745216168928398E-8</v>
      </c>
      <c r="DM86" s="117">
        <v>-6.3711814437734901E-9</v>
      </c>
      <c r="DN86" s="117">
        <v>-9.9482159450874498E-9</v>
      </c>
      <c r="DO86" s="117">
        <v>-2.3697438004196702E-9</v>
      </c>
      <c r="DP86" s="117">
        <v>9.16284267027069E-10</v>
      </c>
      <c r="DQ86" s="117">
        <v>-5.5855802544540704E-9</v>
      </c>
      <c r="DR86" s="117">
        <v>-4.15383721384841E-8</v>
      </c>
      <c r="DS86" s="117">
        <v>-7.1651684520936602E-9</v>
      </c>
      <c r="DT86" s="117">
        <v>4.0722303054992601E-8</v>
      </c>
      <c r="DU86" s="117">
        <v>-7.3729442199415797E-9</v>
      </c>
      <c r="DV86" s="117">
        <v>-2.9979184984896697E-8</v>
      </c>
      <c r="DW86" s="117">
        <v>2.3924667260936601E-9</v>
      </c>
      <c r="DX86" s="117">
        <v>-5.8978202085752804E-9</v>
      </c>
      <c r="DY86" s="117">
        <v>-2.42514361472318E-8</v>
      </c>
      <c r="DZ86" s="117">
        <v>-1.4667525011752E-8</v>
      </c>
      <c r="EA86" s="117">
        <v>-1.5419879163118E-9</v>
      </c>
      <c r="EB86" s="117">
        <v>3.3622606719716103E-8</v>
      </c>
      <c r="EC86" s="117">
        <v>6.2298635426124601E-8</v>
      </c>
      <c r="ED86" s="117">
        <v>-1.8015280164928299E-8</v>
      </c>
      <c r="EE86" s="117">
        <v>2.2217006286827301E-8</v>
      </c>
      <c r="EF86" s="117">
        <v>-7.9988743748873101E-9</v>
      </c>
      <c r="EG86" s="117">
        <v>-6.9226804934002802E-8</v>
      </c>
      <c r="EH86" s="117">
        <v>1.02359346031507E-8</v>
      </c>
      <c r="EI86" s="117">
        <v>-1.3196720899362801E-8</v>
      </c>
      <c r="EJ86" s="117">
        <v>-9.8106166493447707E-9</v>
      </c>
      <c r="EK86" s="117">
        <v>6.1843749383235104E-8</v>
      </c>
      <c r="EL86" s="117">
        <v>2.9478785665086501E-9</v>
      </c>
      <c r="EM86" s="117">
        <v>1.6718040225684399E-8</v>
      </c>
      <c r="EN86" s="117">
        <v>-4.6302656932004497E-8</v>
      </c>
      <c r="EO86" s="117">
        <v>-2.2130580736535601E-7</v>
      </c>
      <c r="EP86" s="117">
        <v>-6.6500610795233801E-9</v>
      </c>
      <c r="EQ86" s="117">
        <v>2.5047218557847699E-9</v>
      </c>
      <c r="ER86" s="117">
        <v>7.6672313739562198E-8</v>
      </c>
      <c r="ES86" s="120">
        <v>-2.05867240727071E-8</v>
      </c>
    </row>
    <row r="87" spans="2:149" s="12" customFormat="1" x14ac:dyDescent="0.25">
      <c r="F87" s="7"/>
      <c r="G87" s="205"/>
      <c r="H87" s="7" t="s">
        <v>11</v>
      </c>
      <c r="I87" s="22" cm="1">
        <f t="array" aca="1" ref="I87" ca="1">INDIRECT("I"&amp;M87)*INDIRECT("I"&amp;N87)</f>
        <v>0</v>
      </c>
      <c r="J87" s="23">
        <v>-6.9975601627257702E-3</v>
      </c>
      <c r="K87" s="12" t="str">
        <f t="shared" ref="K87:K149" si="9">LEFT(H87,FIND("_",H87)-1)</f>
        <v>age</v>
      </c>
      <c r="L87" s="12" t="str">
        <f t="shared" si="8"/>
        <v>COP</v>
      </c>
      <c r="M87" s="7">
        <f t="shared" ref="M87:M149" si="10">MATCH(K87,$H$1:$H$82,0)</f>
        <v>20</v>
      </c>
      <c r="N87" s="7">
        <f t="shared" ref="N87:N149" si="11">MATCH(L87,$H$1:$H$82,0)</f>
        <v>58</v>
      </c>
      <c r="P87" s="7" t="str">
        <f t="shared" si="6"/>
        <v>X</v>
      </c>
      <c r="Q87" s="7" t="str">
        <f t="shared" si="7"/>
        <v>X</v>
      </c>
      <c r="R87" s="12" t="str">
        <v>age_COP</v>
      </c>
      <c r="S87" s="128" t="s">
        <v>11</v>
      </c>
      <c r="T87" s="117">
        <v>-6.5238361748777302E-8</v>
      </c>
      <c r="U87" s="117">
        <v>5.0594810897196501E-6</v>
      </c>
      <c r="V87" s="117">
        <v>-1.67902621133164E-7</v>
      </c>
      <c r="W87" s="117">
        <v>-8.7834236685434003E-8</v>
      </c>
      <c r="X87" s="117">
        <v>6.8647942143547794E-8</v>
      </c>
      <c r="Y87" s="117">
        <v>-3.4481588156398098E-7</v>
      </c>
      <c r="Z87" s="117">
        <v>1.30289376130576E-6</v>
      </c>
      <c r="AA87" s="117">
        <v>-3.6714486205985198E-7</v>
      </c>
      <c r="AB87" s="117">
        <v>2.0107392705208701E-7</v>
      </c>
      <c r="AC87" s="117">
        <v>7.1819542063789995E-7</v>
      </c>
      <c r="AD87" s="117">
        <v>-1.66948574404571E-7</v>
      </c>
      <c r="AE87" s="117">
        <v>6.9481573041236799E-9</v>
      </c>
      <c r="AF87" s="117">
        <v>7.2692390797264903E-8</v>
      </c>
      <c r="AG87" s="117">
        <v>-3.5822925565356201E-6</v>
      </c>
      <c r="AH87" s="117">
        <v>-2.1520378744872401E-7</v>
      </c>
      <c r="AI87" s="117">
        <v>1.1416479290563E-5</v>
      </c>
      <c r="AJ87" s="117">
        <v>-9.1083268095384303E-8</v>
      </c>
      <c r="AK87" s="117">
        <v>2.6831077786534401E-7</v>
      </c>
      <c r="AL87" s="117">
        <v>-1.25076826308628E-6</v>
      </c>
      <c r="AM87" s="117">
        <v>-2.2722284819087199E-7</v>
      </c>
      <c r="AN87" s="117">
        <v>-1.01808730869629E-6</v>
      </c>
      <c r="AO87" s="117">
        <v>-1.76614857379823E-7</v>
      </c>
      <c r="AP87" s="117">
        <v>-2.5688341179777101E-6</v>
      </c>
      <c r="AQ87" s="117">
        <v>-5.9061172052785999E-8</v>
      </c>
      <c r="AR87" s="117">
        <v>0</v>
      </c>
      <c r="AS87" s="117">
        <v>5.4908666206337804E-6</v>
      </c>
      <c r="AT87" s="117">
        <v>8.54465543588184E-6</v>
      </c>
      <c r="AU87" s="117">
        <v>0</v>
      </c>
      <c r="AV87" s="117">
        <v>4.8710884084417204E-7</v>
      </c>
      <c r="AW87" s="117">
        <v>1.1006599208416E-5</v>
      </c>
      <c r="AX87" s="117">
        <v>3.6835749022665802E-7</v>
      </c>
      <c r="AY87" s="117">
        <v>0</v>
      </c>
      <c r="AZ87" s="117">
        <v>-1.39403308694231E-6</v>
      </c>
      <c r="BA87" s="117">
        <v>2.9909644159242002E-6</v>
      </c>
      <c r="BB87" s="117">
        <v>-1.2552455430961699E-7</v>
      </c>
      <c r="BC87" s="117">
        <v>5.4759842341759998E-6</v>
      </c>
      <c r="BD87" s="117">
        <v>0</v>
      </c>
      <c r="BE87" s="117">
        <v>8.0887567509047705E-7</v>
      </c>
      <c r="BF87" s="118">
        <v>-1.19096943094526E-4</v>
      </c>
      <c r="BG87" s="117">
        <v>-1.5049580750663901E-7</v>
      </c>
      <c r="BH87" s="117">
        <v>7.34009568652791E-6</v>
      </c>
      <c r="BI87" s="117">
        <v>-2.8882818833434399E-7</v>
      </c>
      <c r="BJ87" s="117">
        <v>7.4879018472363302E-6</v>
      </c>
      <c r="BK87" s="117">
        <v>2.7867380409814102E-7</v>
      </c>
      <c r="BL87" s="117">
        <v>-1.5226717752929101E-7</v>
      </c>
      <c r="BM87" s="117">
        <v>7.5244182370366394E-8</v>
      </c>
      <c r="BN87" s="117">
        <v>0</v>
      </c>
      <c r="BO87" s="117">
        <v>1.51544631384724E-5</v>
      </c>
      <c r="BP87" s="117">
        <v>3.7946952472776802E-7</v>
      </c>
      <c r="BQ87" s="117">
        <v>3.1042260228219301E-7</v>
      </c>
      <c r="BR87" s="117">
        <v>-5.7933739054534099E-7</v>
      </c>
      <c r="BS87" s="117">
        <v>-1.1802582313589799E-6</v>
      </c>
      <c r="BT87" s="117">
        <v>6.6888322504796101E-7</v>
      </c>
      <c r="BU87" s="117">
        <v>3.5961315912300798E-8</v>
      </c>
      <c r="BV87" s="117">
        <v>6.6207505375700903E-6</v>
      </c>
      <c r="BW87" s="117">
        <v>-1.39778531837613E-7</v>
      </c>
      <c r="BX87" s="117">
        <v>2.4173069799097198E-7</v>
      </c>
      <c r="BY87" s="117">
        <v>3.2836842352731901E-5</v>
      </c>
      <c r="BZ87" s="117">
        <v>0</v>
      </c>
      <c r="CA87" s="117">
        <v>6.9946411103083399E-7</v>
      </c>
      <c r="CB87" s="117">
        <v>-1.62582451145622E-7</v>
      </c>
      <c r="CC87" s="117">
        <v>-1.7413329429763499E-10</v>
      </c>
      <c r="CD87" s="117">
        <v>-9.12617804640646E-10</v>
      </c>
      <c r="CE87" s="117">
        <v>0</v>
      </c>
      <c r="CF87" s="117">
        <v>0</v>
      </c>
      <c r="CG87" s="117">
        <v>0</v>
      </c>
      <c r="CH87" s="117">
        <v>6.9984328965363302E-10</v>
      </c>
      <c r="CI87" s="117">
        <v>1.62853239119146E-6</v>
      </c>
      <c r="CJ87" s="117">
        <v>-2.0746422546319301E-7</v>
      </c>
      <c r="CK87" s="117">
        <v>-7.2358555703430998E-8</v>
      </c>
      <c r="CL87" s="117">
        <v>-1.0059117239361E-7</v>
      </c>
      <c r="CM87" s="117">
        <v>-1.11844686795236E-7</v>
      </c>
      <c r="CN87" s="117">
        <v>-1.4648317403718501E-7</v>
      </c>
      <c r="CO87" s="117">
        <v>-2.4599199982392198E-8</v>
      </c>
      <c r="CP87" s="117">
        <v>-6.6924514582441198E-8</v>
      </c>
      <c r="CQ87" s="117">
        <v>3.8005008889724497E-8</v>
      </c>
      <c r="CR87" s="117">
        <v>1.74921636885047E-8</v>
      </c>
      <c r="CS87" s="117">
        <v>-9.1371308344361202E-8</v>
      </c>
      <c r="CT87" s="117">
        <v>-6.8007988828946804E-9</v>
      </c>
      <c r="CU87" s="117">
        <v>-1.5088813402707999E-7</v>
      </c>
      <c r="CV87" s="117">
        <v>-7.3446467126926797E-8</v>
      </c>
      <c r="CW87" s="117">
        <v>-4.42938005858996E-7</v>
      </c>
      <c r="CX87" s="117">
        <v>-4.4730372802124799E-8</v>
      </c>
      <c r="CY87" s="117">
        <v>1.47230633935859E-9</v>
      </c>
      <c r="CZ87" s="117">
        <v>4.6374457660771797E-8</v>
      </c>
      <c r="DA87" s="117">
        <v>9.7537032872449202E-9</v>
      </c>
      <c r="DB87" s="117">
        <v>9.7353006526365299E-8</v>
      </c>
      <c r="DC87" s="117">
        <v>9.0498403876504601E-7</v>
      </c>
      <c r="DD87" s="117">
        <v>2.19720522220031E-8</v>
      </c>
      <c r="DE87" s="117">
        <v>-3.0207350737205801E-8</v>
      </c>
      <c r="DF87" s="117">
        <v>-2.6723302445584301E-7</v>
      </c>
      <c r="DG87" s="117">
        <v>-4.9382852126326797E-8</v>
      </c>
      <c r="DH87" s="117">
        <v>4.0394215568494802E-8</v>
      </c>
      <c r="DI87" s="117">
        <v>3.5003937986918799E-7</v>
      </c>
      <c r="DJ87" s="117">
        <v>-1.0092451144822799E-9</v>
      </c>
      <c r="DK87" s="117">
        <v>3.4445385427059601E-8</v>
      </c>
      <c r="DL87" s="117">
        <v>2.0006193127663601E-7</v>
      </c>
      <c r="DM87" s="117">
        <v>4.3473798083499202E-8</v>
      </c>
      <c r="DN87" s="117">
        <v>-2.34298966777152E-7</v>
      </c>
      <c r="DO87" s="117">
        <v>9.4563895557946904E-8</v>
      </c>
      <c r="DP87" s="117">
        <v>1.9284365857869601E-7</v>
      </c>
      <c r="DQ87" s="117">
        <v>-1.1677871211705799E-8</v>
      </c>
      <c r="DR87" s="117">
        <v>5.6527921905185304E-7</v>
      </c>
      <c r="DS87" s="117">
        <v>-3.3797475852620801E-9</v>
      </c>
      <c r="DT87" s="117">
        <v>7.76260686078221E-8</v>
      </c>
      <c r="DU87" s="117">
        <v>-2.0564280830413999E-7</v>
      </c>
      <c r="DV87" s="117">
        <v>1.3584217284166299E-6</v>
      </c>
      <c r="DW87" s="117">
        <v>8.2970605137420698E-8</v>
      </c>
      <c r="DX87" s="117">
        <v>-5.6072149675012797E-7</v>
      </c>
      <c r="DY87" s="117">
        <v>-9.3259574346404805E-7</v>
      </c>
      <c r="DZ87" s="117">
        <v>8.0285057529192497E-7</v>
      </c>
      <c r="EA87" s="117">
        <v>9.4701504725727794E-8</v>
      </c>
      <c r="EB87" s="117">
        <v>-6.2362004804681698E-8</v>
      </c>
      <c r="EC87" s="117">
        <v>6.5815157207686103E-7</v>
      </c>
      <c r="ED87" s="117">
        <v>9.3350523453977097E-7</v>
      </c>
      <c r="EE87" s="117">
        <v>-1.6874126803567701E-7</v>
      </c>
      <c r="EF87" s="117">
        <v>1.2189122122831499E-6</v>
      </c>
      <c r="EG87" s="117">
        <v>5.9009251041473699E-7</v>
      </c>
      <c r="EH87" s="117">
        <v>-7.7598058085881004E-8</v>
      </c>
      <c r="EI87" s="117">
        <v>-2.7958399582668299E-8</v>
      </c>
      <c r="EJ87" s="117">
        <v>1.2791653671664901E-6</v>
      </c>
      <c r="EK87" s="117">
        <v>2.8069209659265602E-7</v>
      </c>
      <c r="EL87" s="117">
        <v>-1.6055059097183699E-7</v>
      </c>
      <c r="EM87" s="117">
        <v>-7.8985730336427601E-7</v>
      </c>
      <c r="EN87" s="117">
        <v>-4.5303878856222901E-7</v>
      </c>
      <c r="EO87" s="117">
        <v>1.99002599382332E-6</v>
      </c>
      <c r="EP87" s="117">
        <v>8.8220874247324795E-7</v>
      </c>
      <c r="EQ87" s="117">
        <v>1.0818524964619601E-8</v>
      </c>
      <c r="ER87" s="117">
        <v>-1.50362373421327E-8</v>
      </c>
      <c r="ES87" s="120">
        <v>3.6931352066062098E-7</v>
      </c>
    </row>
    <row r="88" spans="2:149" s="12" customFormat="1" x14ac:dyDescent="0.25">
      <c r="F88" s="40"/>
      <c r="G88" s="205"/>
      <c r="H88" s="7" t="s">
        <v>3</v>
      </c>
      <c r="I88" s="22" cm="1">
        <f t="array" aca="1" ref="I88" ca="1">INDIRECT("I"&amp;M88)*INDIRECT("I"&amp;N88)</f>
        <v>0</v>
      </c>
      <c r="J88" s="23">
        <v>-9.1494563904104698E-3</v>
      </c>
      <c r="K88" s="12" t="str">
        <f t="shared" si="9"/>
        <v>age</v>
      </c>
      <c r="L88" s="12" t="str">
        <f t="shared" si="8"/>
        <v>HF</v>
      </c>
      <c r="M88" s="7">
        <f t="shared" si="10"/>
        <v>20</v>
      </c>
      <c r="N88" s="7">
        <f t="shared" si="11"/>
        <v>67</v>
      </c>
      <c r="P88" s="7" t="str">
        <f t="shared" si="6"/>
        <v>X</v>
      </c>
      <c r="Q88" s="7" t="str">
        <f t="shared" si="7"/>
        <v>X</v>
      </c>
      <c r="R88" s="12" t="str">
        <v>age_HF</v>
      </c>
      <c r="S88" s="128" t="s">
        <v>3</v>
      </c>
      <c r="T88" s="117">
        <v>-1.63604723912788E-7</v>
      </c>
      <c r="U88" s="117">
        <v>1.5155606918805399E-7</v>
      </c>
      <c r="V88" s="117">
        <v>8.1970826419895994E-8</v>
      </c>
      <c r="W88" s="117">
        <v>-6.6965012455375694E-8</v>
      </c>
      <c r="X88" s="117">
        <v>1.1991163060753899E-7</v>
      </c>
      <c r="Y88" s="117">
        <v>6.0839332143195301E-7</v>
      </c>
      <c r="Z88" s="117">
        <v>4.7240388681796497E-6</v>
      </c>
      <c r="AA88" s="117">
        <v>-3.2739531022695302E-7</v>
      </c>
      <c r="AB88" s="117">
        <v>2.7128273463633699E-7</v>
      </c>
      <c r="AC88" s="117">
        <v>8.2790334456818504E-7</v>
      </c>
      <c r="AD88" s="117">
        <v>-9.5042419716427597E-8</v>
      </c>
      <c r="AE88" s="117">
        <v>-5.3772833535573005E-7</v>
      </c>
      <c r="AF88" s="117">
        <v>1.17770412438208E-7</v>
      </c>
      <c r="AG88" s="117">
        <v>7.7172052617934195E-7</v>
      </c>
      <c r="AH88" s="117">
        <v>8.3345576563330095E-8</v>
      </c>
      <c r="AI88" s="117">
        <v>-3.40435235543659E-6</v>
      </c>
      <c r="AJ88" s="117">
        <v>3.4962660281449902E-8</v>
      </c>
      <c r="AK88" s="117">
        <v>-3.8577645226087402E-7</v>
      </c>
      <c r="AL88" s="117">
        <v>4.33357641808542E-7</v>
      </c>
      <c r="AM88" s="117">
        <v>-3.5384873146926002E-7</v>
      </c>
      <c r="AN88" s="117">
        <v>1.3091413652954399E-6</v>
      </c>
      <c r="AO88" s="117">
        <v>-2.1061942813458999E-7</v>
      </c>
      <c r="AP88" s="117">
        <v>3.4088879703152901E-6</v>
      </c>
      <c r="AQ88" s="117">
        <v>3.6680623567606998E-7</v>
      </c>
      <c r="AR88" s="117">
        <v>0</v>
      </c>
      <c r="AS88" s="117">
        <v>3.8304262681458899E-5</v>
      </c>
      <c r="AT88" s="117">
        <v>4.5770007588867003E-6</v>
      </c>
      <c r="AU88" s="117">
        <v>0</v>
      </c>
      <c r="AV88" s="117">
        <v>4.4739953844890598E-7</v>
      </c>
      <c r="AW88" s="117">
        <v>3.1732038629900501E-5</v>
      </c>
      <c r="AX88" s="117">
        <v>1.08075751693128E-7</v>
      </c>
      <c r="AY88" s="117">
        <v>0</v>
      </c>
      <c r="AZ88" s="117">
        <v>-1.1140018067019401E-6</v>
      </c>
      <c r="BA88" s="117">
        <v>1.0600346489558199E-5</v>
      </c>
      <c r="BB88" s="117">
        <v>2.3420932238666401E-7</v>
      </c>
      <c r="BC88" s="117">
        <v>-4.87693123546367E-7</v>
      </c>
      <c r="BD88" s="117">
        <v>0</v>
      </c>
      <c r="BE88" s="117">
        <v>-1.7052461858493601E-6</v>
      </c>
      <c r="BF88" s="117">
        <v>1.52498304566099E-5</v>
      </c>
      <c r="BG88" s="117">
        <v>-2.37480103752264E-7</v>
      </c>
      <c r="BH88" s="117">
        <v>1.71392535379275E-6</v>
      </c>
      <c r="BI88" s="117">
        <v>3.2923998419276998E-8</v>
      </c>
      <c r="BJ88" s="117">
        <v>-4.7894826046566899E-6</v>
      </c>
      <c r="BK88" s="117">
        <v>-1.15232587809146E-7</v>
      </c>
      <c r="BL88" s="117">
        <v>-1.5438219093639401E-6</v>
      </c>
      <c r="BM88" s="117">
        <v>6.8103861481104497E-7</v>
      </c>
      <c r="BN88" s="117">
        <v>0</v>
      </c>
      <c r="BO88" s="118">
        <v>-1.3923601522716899E-4</v>
      </c>
      <c r="BP88" s="117">
        <v>4.8601942553588104E-7</v>
      </c>
      <c r="BQ88" s="117">
        <v>-3.3901703581843798E-7</v>
      </c>
      <c r="BR88" s="117">
        <v>-1.7486992630539299E-7</v>
      </c>
      <c r="BS88" s="117">
        <v>2.6556710989125999E-7</v>
      </c>
      <c r="BT88" s="117">
        <v>1.2239418552233799E-8</v>
      </c>
      <c r="BU88" s="117">
        <v>5.6094323159070597E-7</v>
      </c>
      <c r="BV88" s="117">
        <v>3.55550487871705E-6</v>
      </c>
      <c r="BW88" s="117">
        <v>1.7002286413060001E-7</v>
      </c>
      <c r="BX88" s="117">
        <v>-8.8365536008067906E-8</v>
      </c>
      <c r="BY88" s="117">
        <v>1.63347518508994E-7</v>
      </c>
      <c r="BZ88" s="117">
        <v>0</v>
      </c>
      <c r="CA88" s="117">
        <v>-4.9502237886395105E-7</v>
      </c>
      <c r="CB88" s="117">
        <v>1.8289439930382101E-6</v>
      </c>
      <c r="CC88" s="117">
        <v>-4.8553160999809698E-7</v>
      </c>
      <c r="CD88" s="117">
        <v>1.5856062576828001E-7</v>
      </c>
      <c r="CE88" s="117">
        <v>0</v>
      </c>
      <c r="CF88" s="117">
        <v>0</v>
      </c>
      <c r="CG88" s="117">
        <v>0</v>
      </c>
      <c r="CH88" s="117">
        <v>-4.7114816022759002E-9</v>
      </c>
      <c r="CI88" s="117">
        <v>-2.0746422546318301E-7</v>
      </c>
      <c r="CJ88" s="117">
        <v>1.9040566943029599E-6</v>
      </c>
      <c r="CK88" s="117">
        <v>-4.9576138792147697E-7</v>
      </c>
      <c r="CL88" s="117">
        <v>8.5520244112262503E-8</v>
      </c>
      <c r="CM88" s="117">
        <v>-6.6727402174408704E-8</v>
      </c>
      <c r="CN88" s="117">
        <v>-4.2740237910928602E-7</v>
      </c>
      <c r="CO88" s="117">
        <v>-7.37589854784283E-8</v>
      </c>
      <c r="CP88" s="117">
        <v>-1.32007976211191E-9</v>
      </c>
      <c r="CQ88" s="117">
        <v>-5.1236375815441298E-8</v>
      </c>
      <c r="CR88" s="117">
        <v>-1.61312605286942E-8</v>
      </c>
      <c r="CS88" s="117">
        <v>-4.7048879591015701E-8</v>
      </c>
      <c r="CT88" s="117">
        <v>-3.26455770484393E-8</v>
      </c>
      <c r="CU88" s="117">
        <v>4.4051094415286502E-8</v>
      </c>
      <c r="CV88" s="117">
        <v>6.9025767079062896E-9</v>
      </c>
      <c r="CW88" s="117">
        <v>-7.14501233458296E-9</v>
      </c>
      <c r="CX88" s="117">
        <v>-1.36505900699558E-7</v>
      </c>
      <c r="CY88" s="117">
        <v>-2.35083180618757E-8</v>
      </c>
      <c r="CZ88" s="117">
        <v>-1.17354177112556E-8</v>
      </c>
      <c r="DA88" s="117">
        <v>2.0691697189816401E-8</v>
      </c>
      <c r="DB88" s="117">
        <v>-2.6878711680740101E-6</v>
      </c>
      <c r="DC88" s="117">
        <v>1.5849109836238899E-7</v>
      </c>
      <c r="DD88" s="117">
        <v>-1.1349372195614901E-7</v>
      </c>
      <c r="DE88" s="117">
        <v>3.40952921998398E-7</v>
      </c>
      <c r="DF88" s="117">
        <v>-1.25944434746216E-6</v>
      </c>
      <c r="DG88" s="117">
        <v>-4.2610685635310697E-9</v>
      </c>
      <c r="DH88" s="117">
        <v>6.4535813458418704E-8</v>
      </c>
      <c r="DI88" s="117">
        <v>8.6813472952889201E-7</v>
      </c>
      <c r="DJ88" s="117">
        <v>3.8137509729527097E-8</v>
      </c>
      <c r="DK88" s="117">
        <v>-2.8296014626066601E-7</v>
      </c>
      <c r="DL88" s="117">
        <v>3.9310084474339999E-7</v>
      </c>
      <c r="DM88" s="117">
        <v>-5.21090324795763E-6</v>
      </c>
      <c r="DN88" s="117">
        <v>4.7489666533578998E-7</v>
      </c>
      <c r="DO88" s="117">
        <v>-3.61857079047639E-8</v>
      </c>
      <c r="DP88" s="117">
        <v>-3.57794848951488E-8</v>
      </c>
      <c r="DQ88" s="117">
        <v>-6.8257606239185906E-8</v>
      </c>
      <c r="DR88" s="117">
        <v>-5.5175894584926202E-8</v>
      </c>
      <c r="DS88" s="117">
        <v>3.5829650279034901E-7</v>
      </c>
      <c r="DT88" s="117">
        <v>1.3058925849270899E-6</v>
      </c>
      <c r="DU88" s="117">
        <v>-6.0546128067998705E-7</v>
      </c>
      <c r="DV88" s="117">
        <v>1.5120700389484099E-6</v>
      </c>
      <c r="DW88" s="117">
        <v>9.2864300479814892E-9</v>
      </c>
      <c r="DX88" s="117">
        <v>3.8787118155880398E-7</v>
      </c>
      <c r="DY88" s="117">
        <v>-2.3589499805227501E-7</v>
      </c>
      <c r="DZ88" s="117">
        <v>-6.8007239905919195E-8</v>
      </c>
      <c r="EA88" s="117">
        <v>6.2277018798545798E-7</v>
      </c>
      <c r="EB88" s="117">
        <v>-2.0364198890445601E-7</v>
      </c>
      <c r="EC88" s="117">
        <v>-6.1927620855913897E-7</v>
      </c>
      <c r="ED88" s="117">
        <v>3.2688272515372299E-7</v>
      </c>
      <c r="EE88" s="117">
        <v>1.48739942188617E-7</v>
      </c>
      <c r="EF88" s="117">
        <v>-1.1710143678770499E-6</v>
      </c>
      <c r="EG88" s="117">
        <v>4.4082538031314499E-7</v>
      </c>
      <c r="EH88" s="117">
        <v>2.3086519204814998E-6</v>
      </c>
      <c r="EI88" s="117">
        <v>1.06671959189932E-5</v>
      </c>
      <c r="EJ88" s="117">
        <v>4.8263098730289105E-7</v>
      </c>
      <c r="EK88" s="117">
        <v>-1.69792116089174E-6</v>
      </c>
      <c r="EL88" s="117">
        <v>-2.6100236547893301E-6</v>
      </c>
      <c r="EM88" s="117">
        <v>4.6366210689772299E-6</v>
      </c>
      <c r="EN88" s="117">
        <v>4.1184110263110502E-7</v>
      </c>
      <c r="EO88" s="117">
        <v>4.0117137796636099E-7</v>
      </c>
      <c r="EP88" s="117">
        <v>-1.20603783508725E-6</v>
      </c>
      <c r="EQ88" s="117">
        <v>-1.5107324791939301E-6</v>
      </c>
      <c r="ER88" s="117">
        <v>1.0033731537524801E-6</v>
      </c>
      <c r="ES88" s="120">
        <v>1.09352683694394E-6</v>
      </c>
    </row>
    <row r="89" spans="2:149" s="12" customFormat="1" x14ac:dyDescent="0.25">
      <c r="F89" s="40"/>
      <c r="G89" s="205"/>
      <c r="H89" s="7" t="s">
        <v>13</v>
      </c>
      <c r="I89" s="22" cm="1">
        <f t="array" aca="1" ref="I89" ca="1">INDIRECT("I"&amp;M89)*INDIRECT("I"&amp;N89)</f>
        <v>0</v>
      </c>
      <c r="J89" s="23">
        <v>-6.1661111240619397E-3</v>
      </c>
      <c r="K89" s="12" t="str">
        <f t="shared" si="9"/>
        <v>age</v>
      </c>
      <c r="L89" s="12" t="str">
        <f t="shared" si="8"/>
        <v>AF</v>
      </c>
      <c r="M89" s="7">
        <f t="shared" si="10"/>
        <v>20</v>
      </c>
      <c r="N89" s="7">
        <f t="shared" si="11"/>
        <v>45</v>
      </c>
      <c r="P89" s="7" t="str">
        <f t="shared" si="6"/>
        <v>X</v>
      </c>
      <c r="Q89" s="7" t="str">
        <f t="shared" si="7"/>
        <v>X</v>
      </c>
      <c r="R89" s="12" t="str">
        <v>age_AF</v>
      </c>
      <c r="S89" s="128" t="s">
        <v>13</v>
      </c>
      <c r="T89" s="117">
        <v>-2.2491277765792901E-7</v>
      </c>
      <c r="U89" s="117">
        <v>-2.3849074758315198E-7</v>
      </c>
      <c r="V89" s="117">
        <v>2.4135723315555699E-8</v>
      </c>
      <c r="W89" s="117">
        <v>-7.8832175826689797E-8</v>
      </c>
      <c r="X89" s="117">
        <v>-5.9882310622183505E-8</v>
      </c>
      <c r="Y89" s="117">
        <v>1.3425704353642799E-6</v>
      </c>
      <c r="Z89" s="117">
        <v>4.18832388475214E-7</v>
      </c>
      <c r="AA89" s="117">
        <v>2.0474435864732399E-7</v>
      </c>
      <c r="AB89" s="117">
        <v>5.2817789325980601E-7</v>
      </c>
      <c r="AC89" s="117">
        <v>6.8396148002472898E-7</v>
      </c>
      <c r="AD89" s="117">
        <v>-1.31762090004072E-7</v>
      </c>
      <c r="AE89" s="117">
        <v>-1.6642641960850399E-7</v>
      </c>
      <c r="AF89" s="117">
        <v>1.8035013081083301E-8</v>
      </c>
      <c r="AG89" s="117">
        <v>-2.0893999097991301E-6</v>
      </c>
      <c r="AH89" s="117">
        <v>2.7396920825942199E-7</v>
      </c>
      <c r="AI89" s="117">
        <v>-1.3125621628356001E-5</v>
      </c>
      <c r="AJ89" s="117">
        <v>2.09769694307176E-7</v>
      </c>
      <c r="AK89" s="117">
        <v>-2.8637422576248399E-7</v>
      </c>
      <c r="AL89" s="117">
        <v>-2.0786526128029301E-7</v>
      </c>
      <c r="AM89" s="117">
        <v>6.18503579493194E-9</v>
      </c>
      <c r="AN89" s="117">
        <v>-1.6968892878186201E-6</v>
      </c>
      <c r="AO89" s="117">
        <v>-5.2746933809488798E-8</v>
      </c>
      <c r="AP89" s="117">
        <v>-2.6459032083197699E-6</v>
      </c>
      <c r="AQ89" s="117">
        <v>-2.5351958397481902E-7</v>
      </c>
      <c r="AR89" s="117">
        <v>0</v>
      </c>
      <c r="AS89" s="118">
        <v>-1.5619714778068199E-4</v>
      </c>
      <c r="AT89" s="117">
        <v>1.35228342245903E-6</v>
      </c>
      <c r="AU89" s="117">
        <v>0</v>
      </c>
      <c r="AV89" s="117">
        <v>-2.4945310028604E-8</v>
      </c>
      <c r="AW89" s="117">
        <v>6.7995026952880903E-6</v>
      </c>
      <c r="AX89" s="117">
        <v>-8.3978654031875499E-7</v>
      </c>
      <c r="AY89" s="117">
        <v>0</v>
      </c>
      <c r="AZ89" s="117">
        <v>1.2506728822727599E-7</v>
      </c>
      <c r="BA89" s="117">
        <v>-2.8421969458555798E-6</v>
      </c>
      <c r="BB89" s="117">
        <v>-1.43143879214244E-7</v>
      </c>
      <c r="BC89" s="117">
        <v>4.3476243154872598E-6</v>
      </c>
      <c r="BD89" s="117">
        <v>0</v>
      </c>
      <c r="BE89" s="117">
        <v>-4.1730774230591398E-7</v>
      </c>
      <c r="BF89" s="117">
        <v>5.87952770413361E-6</v>
      </c>
      <c r="BG89" s="117">
        <v>3.5763464803316598E-7</v>
      </c>
      <c r="BH89" s="117">
        <v>-2.0461654987596999E-7</v>
      </c>
      <c r="BI89" s="117">
        <v>1.9117796941276099E-7</v>
      </c>
      <c r="BJ89" s="117">
        <v>3.5640201865244801E-6</v>
      </c>
      <c r="BK89" s="117">
        <v>-6.3112663009870302E-8</v>
      </c>
      <c r="BL89" s="117">
        <v>-1.2551750423482001E-7</v>
      </c>
      <c r="BM89" s="117">
        <v>-1.35205409631463E-6</v>
      </c>
      <c r="BN89" s="117">
        <v>0</v>
      </c>
      <c r="BO89" s="117">
        <v>3.7099391710320801E-5</v>
      </c>
      <c r="BP89" s="117">
        <v>5.3851934051178098E-7</v>
      </c>
      <c r="BQ89" s="117">
        <v>1.8431433977519699E-7</v>
      </c>
      <c r="BR89" s="117">
        <v>-6.8966359370152805E-7</v>
      </c>
      <c r="BS89" s="117">
        <v>1.4799967651512501E-7</v>
      </c>
      <c r="BT89" s="117">
        <v>2.5820304713429798E-7</v>
      </c>
      <c r="BU89" s="117">
        <v>-1.82848235243468E-7</v>
      </c>
      <c r="BV89" s="117">
        <v>7.4649959484451402E-6</v>
      </c>
      <c r="BW89" s="117">
        <v>-4.1408843556771998E-10</v>
      </c>
      <c r="BX89" s="117">
        <v>-1.3849761200930201E-7</v>
      </c>
      <c r="BY89" s="117">
        <v>2.9229258676128202E-6</v>
      </c>
      <c r="BZ89" s="117">
        <v>0</v>
      </c>
      <c r="CA89" s="117">
        <v>5.85169411164344E-7</v>
      </c>
      <c r="CB89" s="117">
        <v>-6.98958350391152E-6</v>
      </c>
      <c r="CC89" s="117">
        <v>-6.8837058745959698E-7</v>
      </c>
      <c r="CD89" s="117">
        <v>2.4306675368901503E-7</v>
      </c>
      <c r="CE89" s="117">
        <v>0</v>
      </c>
      <c r="CF89" s="117">
        <v>0</v>
      </c>
      <c r="CG89" s="117">
        <v>0</v>
      </c>
      <c r="CH89" s="117">
        <v>4.1708177919451596E-9</v>
      </c>
      <c r="CI89" s="117">
        <v>-7.2358555703437602E-8</v>
      </c>
      <c r="CJ89" s="117">
        <v>-4.9576138792149401E-7</v>
      </c>
      <c r="CK89" s="117">
        <v>2.0934590029366102E-6</v>
      </c>
      <c r="CL89" s="117">
        <v>-4.93828360310264E-8</v>
      </c>
      <c r="CM89" s="117">
        <v>-1.3379225518945699E-8</v>
      </c>
      <c r="CN89" s="117">
        <v>-8.8017914076936102E-8</v>
      </c>
      <c r="CO89" s="117">
        <v>-3.9775681009658903E-9</v>
      </c>
      <c r="CP89" s="117">
        <v>3.9052469099354899E-9</v>
      </c>
      <c r="CQ89" s="117">
        <v>3.9170698565104903E-8</v>
      </c>
      <c r="CR89" s="117">
        <v>2.2960930496695399E-8</v>
      </c>
      <c r="CS89" s="117">
        <v>-1.01051198072672E-7</v>
      </c>
      <c r="CT89" s="117">
        <v>1.0283134069761799E-7</v>
      </c>
      <c r="CU89" s="117">
        <v>1.85313175823146E-7</v>
      </c>
      <c r="CV89" s="117">
        <v>-5.8368501747845801E-8</v>
      </c>
      <c r="CW89" s="117">
        <v>-4.9647538764201503E-8</v>
      </c>
      <c r="CX89" s="117">
        <v>3.2171107883939902E-8</v>
      </c>
      <c r="CY89" s="117">
        <v>-2.20370886661594E-8</v>
      </c>
      <c r="CZ89" s="117">
        <v>3.2918422766996201E-8</v>
      </c>
      <c r="DA89" s="117">
        <v>-1.5416514157043401E-8</v>
      </c>
      <c r="DB89" s="117">
        <v>7.4460908885830798E-7</v>
      </c>
      <c r="DC89" s="117">
        <v>-1.03227184918362E-7</v>
      </c>
      <c r="DD89" s="117">
        <v>1.3277549313359801E-8</v>
      </c>
      <c r="DE89" s="117">
        <v>1.50841712799941E-7</v>
      </c>
      <c r="DF89" s="117">
        <v>-7.3697167830270402E-8</v>
      </c>
      <c r="DG89" s="117">
        <v>9.2535957874318597E-8</v>
      </c>
      <c r="DH89" s="117">
        <v>-2.24301164960627E-7</v>
      </c>
      <c r="DI89" s="117">
        <v>-2.1447091290804901E-7</v>
      </c>
      <c r="DJ89" s="117">
        <v>3.7121390864512897E-7</v>
      </c>
      <c r="DK89" s="117">
        <v>-7.9089765306495597E-7</v>
      </c>
      <c r="DL89" s="117">
        <v>-5.0806158574332499E-8</v>
      </c>
      <c r="DM89" s="117">
        <v>-4.3755379913650001E-7</v>
      </c>
      <c r="DN89" s="117">
        <v>-6.1592237579300999E-7</v>
      </c>
      <c r="DO89" s="117">
        <v>-3.33474699157466E-7</v>
      </c>
      <c r="DP89" s="117">
        <v>7.7577675491348494E-8</v>
      </c>
      <c r="DQ89" s="117">
        <v>-2.2058066561758801E-7</v>
      </c>
      <c r="DR89" s="117">
        <v>4.12897002213305E-7</v>
      </c>
      <c r="DS89" s="117">
        <v>6.5780974782433095E-7</v>
      </c>
      <c r="DT89" s="117">
        <v>2.0987125865404599E-7</v>
      </c>
      <c r="DU89" s="117">
        <v>6.7208304210701604E-7</v>
      </c>
      <c r="DV89" s="117">
        <v>1.2222983011598999E-7</v>
      </c>
      <c r="DW89" s="117">
        <v>-2.00441287627296E-7</v>
      </c>
      <c r="DX89" s="117">
        <v>4.8288206006671105E-7</v>
      </c>
      <c r="DY89" s="117">
        <v>8.4995948248136003E-7</v>
      </c>
      <c r="DZ89" s="117">
        <v>-6.7333845316585801E-9</v>
      </c>
      <c r="EA89" s="117">
        <v>-3.67981547510993E-7</v>
      </c>
      <c r="EB89" s="117">
        <v>4.9458728018125003E-7</v>
      </c>
      <c r="EC89" s="117">
        <v>-1.18640896000725E-7</v>
      </c>
      <c r="ED89" s="117">
        <v>1.9255933868250901E-7</v>
      </c>
      <c r="EE89" s="117">
        <v>-3.1796306938811001E-7</v>
      </c>
      <c r="EF89" s="117">
        <v>-4.9384231578065999E-7</v>
      </c>
      <c r="EG89" s="117">
        <v>-8.4311970379818099E-7</v>
      </c>
      <c r="EH89" s="117">
        <v>-1.18723385765754E-7</v>
      </c>
      <c r="EI89" s="117">
        <v>-8.6162342191942301E-7</v>
      </c>
      <c r="EJ89" s="117">
        <v>2.2006199144792701E-7</v>
      </c>
      <c r="EK89" s="117">
        <v>1.57750763587265E-6</v>
      </c>
      <c r="EL89" s="117">
        <v>8.5741982533568399E-7</v>
      </c>
      <c r="EM89" s="117">
        <v>-7.5690053783630098E-7</v>
      </c>
      <c r="EN89" s="117">
        <v>1.05627351726895E-6</v>
      </c>
      <c r="EO89" s="117">
        <v>-6.4032091018014302E-7</v>
      </c>
      <c r="EP89" s="117">
        <v>-9.3310564066772003E-7</v>
      </c>
      <c r="EQ89" s="117">
        <v>-6.7865154314075803E-6</v>
      </c>
      <c r="ER89" s="117">
        <v>9.9947676900850107E-7</v>
      </c>
      <c r="ES89" s="120">
        <v>3.5173529855999099E-7</v>
      </c>
    </row>
    <row r="90" spans="2:149" s="12" customFormat="1" x14ac:dyDescent="0.25">
      <c r="F90" s="40"/>
      <c r="G90" s="205"/>
      <c r="H90" s="7" t="s">
        <v>35</v>
      </c>
      <c r="I90" s="22" cm="1">
        <f t="array" aca="1" ref="I90" ca="1">INDIRECT("I"&amp;M90)*INDIRECT("I"&amp;N90)</f>
        <v>0</v>
      </c>
      <c r="J90" s="23">
        <v>1.40883426754819E-2</v>
      </c>
      <c r="K90" s="12" t="str">
        <f t="shared" si="9"/>
        <v>age</v>
      </c>
      <c r="L90" s="12" t="str">
        <f t="shared" si="8"/>
        <v>Dem</v>
      </c>
      <c r="M90" s="7">
        <f t="shared" si="10"/>
        <v>20</v>
      </c>
      <c r="N90" s="7">
        <f t="shared" si="11"/>
        <v>62</v>
      </c>
      <c r="P90" s="7" t="str">
        <f t="shared" si="6"/>
        <v>X</v>
      </c>
      <c r="Q90" s="7" t="str">
        <f t="shared" si="7"/>
        <v>X</v>
      </c>
      <c r="R90" s="12" t="str">
        <v>age_Dem</v>
      </c>
      <c r="S90" s="128" t="s">
        <v>35</v>
      </c>
      <c r="T90" s="117">
        <v>-6.3076542008893495E-7</v>
      </c>
      <c r="U90" s="117">
        <v>-2.7323249075009301E-6</v>
      </c>
      <c r="V90" s="117">
        <v>-1.2964239528579799E-7</v>
      </c>
      <c r="W90" s="117">
        <v>-3.0844016949693298E-9</v>
      </c>
      <c r="X90" s="117">
        <v>5.4172723755309297E-8</v>
      </c>
      <c r="Y90" s="117">
        <v>-5.7514496987027E-7</v>
      </c>
      <c r="Z90" s="117">
        <v>-1.00028179628763E-6</v>
      </c>
      <c r="AA90" s="117">
        <v>-3.5355683223719099E-6</v>
      </c>
      <c r="AB90" s="117">
        <v>1.07860637890136E-7</v>
      </c>
      <c r="AC90" s="117">
        <v>-1.6505376617913099E-7</v>
      </c>
      <c r="AD90" s="117">
        <v>1.9353139536457099E-7</v>
      </c>
      <c r="AE90" s="117">
        <v>-4.37146953566799E-8</v>
      </c>
      <c r="AF90" s="117">
        <v>1.57417126126374E-7</v>
      </c>
      <c r="AG90" s="117">
        <v>-2.0667497021669601E-6</v>
      </c>
      <c r="AH90" s="117">
        <v>1.5802928767399701E-7</v>
      </c>
      <c r="AI90" s="117">
        <v>-7.1353415752025296E-6</v>
      </c>
      <c r="AJ90" s="117">
        <v>-1.38712741860482E-7</v>
      </c>
      <c r="AK90" s="117">
        <v>1.65446831263872E-7</v>
      </c>
      <c r="AL90" s="117">
        <v>-1.55061151812794E-7</v>
      </c>
      <c r="AM90" s="117">
        <v>3.4984341323442702E-7</v>
      </c>
      <c r="AN90" s="117">
        <v>1.17261120426878E-7</v>
      </c>
      <c r="AO90" s="117">
        <v>1.0797124255610599E-7</v>
      </c>
      <c r="AP90" s="117">
        <v>-5.0956343083692296E-6</v>
      </c>
      <c r="AQ90" s="117">
        <v>3.5190916419672098E-7</v>
      </c>
      <c r="AR90" s="117">
        <v>0</v>
      </c>
      <c r="AS90" s="117">
        <v>3.5334909021157398E-6</v>
      </c>
      <c r="AT90" s="117">
        <v>-2.0996907746488198E-6</v>
      </c>
      <c r="AU90" s="117">
        <v>0</v>
      </c>
      <c r="AV90" s="117">
        <v>3.2561807093359203E-8</v>
      </c>
      <c r="AW90" s="117">
        <v>3.22207860938657E-6</v>
      </c>
      <c r="AX90" s="117">
        <v>-7.3910277732663397E-7</v>
      </c>
      <c r="AY90" s="117">
        <v>0</v>
      </c>
      <c r="AZ90" s="117">
        <v>-2.1877437698331799E-8</v>
      </c>
      <c r="BA90" s="117">
        <v>1.2558185220258501E-5</v>
      </c>
      <c r="BB90" s="117">
        <v>1.1663702963076599E-7</v>
      </c>
      <c r="BC90" s="117">
        <v>4.8245712741892502E-6</v>
      </c>
      <c r="BD90" s="117">
        <v>0</v>
      </c>
      <c r="BE90" s="117">
        <v>-4.4478207527518099E-7</v>
      </c>
      <c r="BF90" s="117">
        <v>7.6916305216130598E-6</v>
      </c>
      <c r="BG90" s="117">
        <v>6.5721592134805196E-7</v>
      </c>
      <c r="BH90" s="117">
        <v>9.6035923959550503E-7</v>
      </c>
      <c r="BI90" s="117">
        <v>6.3384396587458404E-8</v>
      </c>
      <c r="BJ90" s="118">
        <v>-1.00289884225879E-4</v>
      </c>
      <c r="BK90" s="117">
        <v>-1.4155976622155799E-7</v>
      </c>
      <c r="BL90" s="117">
        <v>2.26786793301121E-7</v>
      </c>
      <c r="BM90" s="117">
        <v>-3.6251217736927602E-7</v>
      </c>
      <c r="BN90" s="117">
        <v>0</v>
      </c>
      <c r="BO90" s="117">
        <v>-4.4114737611824001E-6</v>
      </c>
      <c r="BP90" s="117">
        <v>3.4476777089935099E-7</v>
      </c>
      <c r="BQ90" s="117">
        <v>1.5741835834792801E-7</v>
      </c>
      <c r="BR90" s="117">
        <v>1.5537220828623999E-6</v>
      </c>
      <c r="BS90" s="117">
        <v>4.1661529525747399E-7</v>
      </c>
      <c r="BT90" s="117">
        <v>8.3115697404585801E-7</v>
      </c>
      <c r="BU90" s="117">
        <v>-3.05567683351378E-10</v>
      </c>
      <c r="BV90" s="117">
        <v>1.0540504480081499E-5</v>
      </c>
      <c r="BW90" s="117">
        <v>8.9874288962377898E-8</v>
      </c>
      <c r="BX90" s="117">
        <v>6.7539184085481995E-8</v>
      </c>
      <c r="BY90" s="117">
        <v>-5.1533145043207099E-6</v>
      </c>
      <c r="BZ90" s="117">
        <v>0</v>
      </c>
      <c r="CA90" s="117">
        <v>-4.5021298569317802E-7</v>
      </c>
      <c r="CB90" s="117">
        <v>-4.3155024581084599E-6</v>
      </c>
      <c r="CC90" s="117">
        <v>1.28079073236468E-6</v>
      </c>
      <c r="CD90" s="117">
        <v>-3.7378239659758001E-7</v>
      </c>
      <c r="CE90" s="117">
        <v>0</v>
      </c>
      <c r="CF90" s="117">
        <v>0</v>
      </c>
      <c r="CG90" s="117">
        <v>0</v>
      </c>
      <c r="CH90" s="117">
        <v>-5.0364151895730902E-9</v>
      </c>
      <c r="CI90" s="117">
        <v>-1.0059117239360501E-7</v>
      </c>
      <c r="CJ90" s="117">
        <v>8.5520244112263403E-8</v>
      </c>
      <c r="CK90" s="117">
        <v>-4.93828360310165E-8</v>
      </c>
      <c r="CL90" s="117">
        <v>1.37808230879564E-6</v>
      </c>
      <c r="CM90" s="117">
        <v>2.7744405821994601E-8</v>
      </c>
      <c r="CN90" s="117">
        <v>-4.3923131602491102E-8</v>
      </c>
      <c r="CO90" s="117">
        <v>1.5375400416806598E-8</v>
      </c>
      <c r="CP90" s="117">
        <v>3.65174167813668E-8</v>
      </c>
      <c r="CQ90" s="117">
        <v>7.12401832713391E-8</v>
      </c>
      <c r="CR90" s="117">
        <v>-2.5727444311694601E-9</v>
      </c>
      <c r="CS90" s="117">
        <v>-1.40892018974482E-7</v>
      </c>
      <c r="CT90" s="117">
        <v>5.9447353994138098E-8</v>
      </c>
      <c r="CU90" s="117">
        <v>9.6819287690551297E-8</v>
      </c>
      <c r="CV90" s="117">
        <v>-6.5298912832134795E-8</v>
      </c>
      <c r="CW90" s="117">
        <v>8.6409752071274995E-8</v>
      </c>
      <c r="CX90" s="117">
        <v>-1.7215533340138301E-7</v>
      </c>
      <c r="CY90" s="117">
        <v>1.9247345670358101E-8</v>
      </c>
      <c r="CZ90" s="117">
        <v>2.68697000067596E-8</v>
      </c>
      <c r="DA90" s="117">
        <v>-1.7352788959809901E-9</v>
      </c>
      <c r="DB90" s="117">
        <v>-2.2406690178229001E-7</v>
      </c>
      <c r="DC90" s="117">
        <v>6.4022155546063704E-9</v>
      </c>
      <c r="DD90" s="117">
        <v>1.9972424278562499E-8</v>
      </c>
      <c r="DE90" s="117">
        <v>2.3273679131540001E-7</v>
      </c>
      <c r="DF90" s="117">
        <v>1.05689738131801E-7</v>
      </c>
      <c r="DG90" s="117">
        <v>4.9900667264377499E-8</v>
      </c>
      <c r="DH90" s="117">
        <v>-3.4804682202353899E-6</v>
      </c>
      <c r="DI90" s="117">
        <v>-3.2533134503652599E-7</v>
      </c>
      <c r="DJ90" s="117">
        <v>-1.6399573441900999E-7</v>
      </c>
      <c r="DK90" s="117">
        <v>5.0050244839187598E-7</v>
      </c>
      <c r="DL90" s="117">
        <v>1.7202257301131701E-7</v>
      </c>
      <c r="DM90" s="117">
        <v>-3.5619217392359702E-6</v>
      </c>
      <c r="DN90" s="117">
        <v>7.2659185410526698E-6</v>
      </c>
      <c r="DO90" s="117">
        <v>-1.38937114377579E-7</v>
      </c>
      <c r="DP90" s="117">
        <v>4.1423410434431999E-7</v>
      </c>
      <c r="DQ90" s="117">
        <v>-3.57648382764228E-7</v>
      </c>
      <c r="DR90" s="117">
        <v>1.66752503513187E-8</v>
      </c>
      <c r="DS90" s="117">
        <v>2.67111227533371E-7</v>
      </c>
      <c r="DT90" s="117">
        <v>2.9283357203647302E-7</v>
      </c>
      <c r="DU90" s="117">
        <v>8.8753209071738303E-7</v>
      </c>
      <c r="DV90" s="117">
        <v>8.2333469066345795E-8</v>
      </c>
      <c r="DW90" s="117">
        <v>2.5364079029571201E-7</v>
      </c>
      <c r="DX90" s="117">
        <v>2.20325475732636E-7</v>
      </c>
      <c r="DY90" s="117">
        <v>-9.5718567281629895E-8</v>
      </c>
      <c r="DZ90" s="117">
        <v>3.0931999930442101E-7</v>
      </c>
      <c r="EA90" s="117">
        <v>6.4645143357023304E-7</v>
      </c>
      <c r="EB90" s="117">
        <v>4.14040140819421E-7</v>
      </c>
      <c r="EC90" s="117">
        <v>1.07504850447733E-6</v>
      </c>
      <c r="ED90" s="117">
        <v>-2.0762551982858E-7</v>
      </c>
      <c r="EE90" s="117">
        <v>-3.2481719056375002E-7</v>
      </c>
      <c r="EF90" s="117">
        <v>-5.8685249509072601E-7</v>
      </c>
      <c r="EG90" s="117">
        <v>6.1913272227443999E-7</v>
      </c>
      <c r="EH90" s="117">
        <v>-7.2189641351729195E-8</v>
      </c>
      <c r="EI90" s="117">
        <v>2.8505135750452599E-7</v>
      </c>
      <c r="EJ90" s="117">
        <v>5.5249017734992704E-7</v>
      </c>
      <c r="EK90" s="117">
        <v>2.8741090865912897E-7</v>
      </c>
      <c r="EL90" s="117">
        <v>-3.6726663290082497E-8</v>
      </c>
      <c r="EM90" s="117">
        <v>2.1177362921425201E-7</v>
      </c>
      <c r="EN90" s="117">
        <v>-1.2691462936762601E-7</v>
      </c>
      <c r="EO90" s="117">
        <v>8.9388747653020898E-7</v>
      </c>
      <c r="EP90" s="117">
        <v>-5.6547529232523098E-7</v>
      </c>
      <c r="EQ90" s="117">
        <v>-4.51168675598206E-7</v>
      </c>
      <c r="ER90" s="117">
        <v>-2.6452472530329701E-7</v>
      </c>
      <c r="ES90" s="120">
        <v>1.2496804563475E-6</v>
      </c>
    </row>
    <row r="91" spans="2:149" s="12" customFormat="1" x14ac:dyDescent="0.25">
      <c r="F91" s="40"/>
      <c r="G91" s="205"/>
      <c r="H91" s="7" t="s">
        <v>5</v>
      </c>
      <c r="I91" s="22" cm="1">
        <f t="array" aca="1" ref="I91" ca="1">INDIRECT("I"&amp;M91)*INDIRECT("I"&amp;N91)</f>
        <v>0</v>
      </c>
      <c r="J91" s="23">
        <v>-1.25463887885452E-2</v>
      </c>
      <c r="K91" s="12" t="str">
        <f t="shared" si="9"/>
        <v>age</v>
      </c>
      <c r="L91" s="12" t="str">
        <f t="shared" si="8"/>
        <v>Alc</v>
      </c>
      <c r="M91" s="7">
        <f t="shared" si="10"/>
        <v>20</v>
      </c>
      <c r="N91" s="7">
        <f t="shared" si="11"/>
        <v>46</v>
      </c>
      <c r="P91" s="7" t="str">
        <f t="shared" si="6"/>
        <v>X</v>
      </c>
      <c r="Q91" s="7" t="str">
        <f t="shared" si="7"/>
        <v>X</v>
      </c>
      <c r="R91" s="12" t="str">
        <v>age_Alc</v>
      </c>
      <c r="S91" s="128" t="s">
        <v>5</v>
      </c>
      <c r="T91" s="117">
        <v>-1.7606095167445799E-7</v>
      </c>
      <c r="U91" s="117">
        <v>4.4663899252166099E-6</v>
      </c>
      <c r="V91" s="117">
        <v>2.0034460420589201E-7</v>
      </c>
      <c r="W91" s="117">
        <v>3.3937881305860998E-8</v>
      </c>
      <c r="X91" s="117">
        <v>1.16392308916954E-7</v>
      </c>
      <c r="Y91" s="117">
        <v>5.8835505240603102E-7</v>
      </c>
      <c r="Z91" s="117">
        <v>-1.1356880804416601E-6</v>
      </c>
      <c r="AA91" s="117">
        <v>-2.0942080852748999E-8</v>
      </c>
      <c r="AB91" s="117">
        <v>-1.9319846646837301E-7</v>
      </c>
      <c r="AC91" s="117">
        <v>6.8077178235603702E-8</v>
      </c>
      <c r="AD91" s="117">
        <v>1.4599479193521499E-7</v>
      </c>
      <c r="AE91" s="117">
        <v>1.8656825624565801E-7</v>
      </c>
      <c r="AF91" s="117">
        <v>-1.3440094860629901E-8</v>
      </c>
      <c r="AG91" s="117">
        <v>1.0818913096521901E-6</v>
      </c>
      <c r="AH91" s="117">
        <v>-2.3617020070320701E-7</v>
      </c>
      <c r="AI91" s="117">
        <v>3.6772462501575903E-5</v>
      </c>
      <c r="AJ91" s="117">
        <v>-3.2963748124609399E-7</v>
      </c>
      <c r="AK91" s="117">
        <v>3.7284104708225101E-7</v>
      </c>
      <c r="AL91" s="117">
        <v>1.3963167264375501E-6</v>
      </c>
      <c r="AM91" s="117">
        <v>5.8743439334926101E-8</v>
      </c>
      <c r="AN91" s="117">
        <v>-4.8314160147504804E-6</v>
      </c>
      <c r="AO91" s="117">
        <v>-1.5535008619565701E-7</v>
      </c>
      <c r="AP91" s="117">
        <v>1.18835093819202E-5</v>
      </c>
      <c r="AQ91" s="117">
        <v>-2.78884656860889E-7</v>
      </c>
      <c r="AR91" s="117">
        <v>0</v>
      </c>
      <c r="AS91" s="117">
        <v>8.2408008374493503E-7</v>
      </c>
      <c r="AT91" s="118">
        <v>-2.0654074277149E-4</v>
      </c>
      <c r="AU91" s="118">
        <v>0</v>
      </c>
      <c r="AV91" s="117">
        <v>1.0333399163346101E-6</v>
      </c>
      <c r="AW91" s="117">
        <v>4.9951088247104604E-6</v>
      </c>
      <c r="AX91" s="117">
        <v>4.64318508750094E-7</v>
      </c>
      <c r="AY91" s="117">
        <v>0</v>
      </c>
      <c r="AZ91" s="117">
        <v>8.6544635724194705E-7</v>
      </c>
      <c r="BA91" s="117">
        <v>1.35278384695246E-5</v>
      </c>
      <c r="BB91" s="117">
        <v>-7.9657172329586103E-7</v>
      </c>
      <c r="BC91" s="117">
        <v>1.46363141690567E-6</v>
      </c>
      <c r="BD91" s="117">
        <v>0</v>
      </c>
      <c r="BE91" s="117">
        <v>1.6460299882826701E-6</v>
      </c>
      <c r="BF91" s="117">
        <v>8.3287834593270403E-6</v>
      </c>
      <c r="BG91" s="117">
        <v>6.1402816297910704E-8</v>
      </c>
      <c r="BH91" s="117">
        <v>5.4304089268339303E-8</v>
      </c>
      <c r="BI91" s="117">
        <v>-2.50950571461104E-7</v>
      </c>
      <c r="BJ91" s="117">
        <v>-1.99612208067804E-6</v>
      </c>
      <c r="BK91" s="117">
        <v>2.3552057489753699E-7</v>
      </c>
      <c r="BL91" s="117">
        <v>1.8381440743180399E-6</v>
      </c>
      <c r="BM91" s="117">
        <v>1.14313810441323E-7</v>
      </c>
      <c r="BN91" s="117">
        <v>0</v>
      </c>
      <c r="BO91" s="117">
        <v>5.0618697855639797E-6</v>
      </c>
      <c r="BP91" s="117">
        <v>2.8599622888038097E-7</v>
      </c>
      <c r="BQ91" s="117">
        <v>-5.1645136219817301E-7</v>
      </c>
      <c r="BR91" s="117">
        <v>4.8775688740250201E-7</v>
      </c>
      <c r="BS91" s="117">
        <v>-9.604805448153591E-7</v>
      </c>
      <c r="BT91" s="117">
        <v>-1.11096994091529E-7</v>
      </c>
      <c r="BU91" s="117">
        <v>8.9539085436039296E-8</v>
      </c>
      <c r="BV91" s="117">
        <v>-7.1881943873382001E-6</v>
      </c>
      <c r="BW91" s="117">
        <v>1.8489690607697401E-7</v>
      </c>
      <c r="BX91" s="117">
        <v>1.4854503736000601E-7</v>
      </c>
      <c r="BY91" s="117">
        <v>-9.1495714952953893E-6</v>
      </c>
      <c r="BZ91" s="117">
        <v>0</v>
      </c>
      <c r="CA91" s="117">
        <v>2.0958716250957401E-6</v>
      </c>
      <c r="CB91" s="117">
        <v>8.1858249702408898E-5</v>
      </c>
      <c r="CC91" s="117">
        <v>-3.5042640985765399E-7</v>
      </c>
      <c r="CD91" s="117">
        <v>-5.6591582095180802E-7</v>
      </c>
      <c r="CE91" s="117">
        <v>0</v>
      </c>
      <c r="CF91" s="117">
        <v>0</v>
      </c>
      <c r="CG91" s="117">
        <v>0</v>
      </c>
      <c r="CH91" s="117">
        <v>4.1970946992573E-9</v>
      </c>
      <c r="CI91" s="117">
        <v>-1.1184468679524599E-7</v>
      </c>
      <c r="CJ91" s="117">
        <v>-6.6727402174412503E-8</v>
      </c>
      <c r="CK91" s="117">
        <v>-1.33792255189496E-8</v>
      </c>
      <c r="CL91" s="117">
        <v>2.7744405821970199E-8</v>
      </c>
      <c r="CM91" s="117">
        <v>3.0263594118686799E-6</v>
      </c>
      <c r="CN91" s="117">
        <v>-7.1107364879819197E-8</v>
      </c>
      <c r="CO91" s="117">
        <v>1.1321750243293001E-8</v>
      </c>
      <c r="CP91" s="117">
        <v>-6.1851128253085203E-8</v>
      </c>
      <c r="CQ91" s="117">
        <v>-1.6461999564822699E-7</v>
      </c>
      <c r="CR91" s="117">
        <v>6.6912476077734401E-8</v>
      </c>
      <c r="CS91" s="117">
        <v>9.7404965719301302E-8</v>
      </c>
      <c r="CT91" s="117">
        <v>-1.1630397099135399E-6</v>
      </c>
      <c r="CU91" s="117">
        <v>-5.3404700130624002E-7</v>
      </c>
      <c r="CV91" s="117">
        <v>-1.98626290320156E-8</v>
      </c>
      <c r="CW91" s="117">
        <v>1.10632611105069E-7</v>
      </c>
      <c r="CX91" s="117">
        <v>-1.8657894576327399E-7</v>
      </c>
      <c r="CY91" s="117">
        <v>-6.6614189572714605E-8</v>
      </c>
      <c r="CZ91" s="117">
        <v>-3.6056891923184199E-9</v>
      </c>
      <c r="DA91" s="117">
        <v>2.5034904028614501E-8</v>
      </c>
      <c r="DB91" s="117">
        <v>-7.4913349950464299E-8</v>
      </c>
      <c r="DC91" s="117">
        <v>-6.5094477215153499E-8</v>
      </c>
      <c r="DD91" s="117">
        <v>-1.17062854078541E-7</v>
      </c>
      <c r="DE91" s="117">
        <v>3.6158350622120597E-8</v>
      </c>
      <c r="DF91" s="117">
        <v>-5.1581034461989401E-7</v>
      </c>
      <c r="DG91" s="117">
        <v>-9.6479667438386307E-8</v>
      </c>
      <c r="DH91" s="117">
        <v>-2.0969000311796401E-7</v>
      </c>
      <c r="DI91" s="117">
        <v>-4.4933915131464801E-8</v>
      </c>
      <c r="DJ91" s="117">
        <v>3.504491474644E-7</v>
      </c>
      <c r="DK91" s="117">
        <v>1.0031379531773099E-6</v>
      </c>
      <c r="DL91" s="117">
        <v>1.6828467739686101E-6</v>
      </c>
      <c r="DM91" s="117">
        <v>1.9786803854137101E-7</v>
      </c>
      <c r="DN91" s="117">
        <v>-1.5835010271267299E-7</v>
      </c>
      <c r="DO91" s="117">
        <v>4.6965713409738398E-7</v>
      </c>
      <c r="DP91" s="117">
        <v>9.27681553766573E-7</v>
      </c>
      <c r="DQ91" s="117">
        <v>-5.2044467450259798E-8</v>
      </c>
      <c r="DR91" s="117">
        <v>-2.2978179037371601E-7</v>
      </c>
      <c r="DS91" s="117">
        <v>-1.83483890182744E-7</v>
      </c>
      <c r="DT91" s="117">
        <v>6.8063028747018104E-8</v>
      </c>
      <c r="DU91" s="117">
        <v>1.3622812509967399E-6</v>
      </c>
      <c r="DV91" s="117">
        <v>-6.0966596008334999E-7</v>
      </c>
      <c r="DW91" s="117">
        <v>1.53659269276552E-7</v>
      </c>
      <c r="DX91" s="117">
        <v>-3.1271396160739602E-7</v>
      </c>
      <c r="DY91" s="117">
        <v>-7.3218867846003298E-7</v>
      </c>
      <c r="DZ91" s="117">
        <v>-8.73044374268673E-7</v>
      </c>
      <c r="EA91" s="117">
        <v>-1.65932886960957E-6</v>
      </c>
      <c r="EB91" s="117">
        <v>-2.74356057972011E-8</v>
      </c>
      <c r="EC91" s="117">
        <v>2.6047923139350498E-6</v>
      </c>
      <c r="ED91" s="117">
        <v>3.6532334712253301E-7</v>
      </c>
      <c r="EE91" s="117">
        <v>-3.2263198920587799E-8</v>
      </c>
      <c r="EF91" s="117">
        <v>-1.4305343160576E-6</v>
      </c>
      <c r="EG91" s="117">
        <v>-5.4334500846496598E-7</v>
      </c>
      <c r="EH91" s="117">
        <v>-2.8664005458176098E-7</v>
      </c>
      <c r="EI91" s="117">
        <v>-1.9002039814543899E-6</v>
      </c>
      <c r="EJ91" s="117">
        <v>9.5117093808129296E-7</v>
      </c>
      <c r="EK91" s="117">
        <v>-1.15774444327383E-6</v>
      </c>
      <c r="EL91" s="117">
        <v>-7.0131705052468797E-7</v>
      </c>
      <c r="EM91" s="117">
        <v>-7.8996486318960999E-7</v>
      </c>
      <c r="EN91" s="117">
        <v>7.9433646102303303E-7</v>
      </c>
      <c r="EO91" s="117">
        <v>4.7898089361925497E-6</v>
      </c>
      <c r="EP91" s="117">
        <v>-1.2300828136514199E-6</v>
      </c>
      <c r="EQ91" s="117">
        <v>-3.0896947871868301E-6</v>
      </c>
      <c r="ER91" s="117">
        <v>7.8002603105064498E-7</v>
      </c>
      <c r="ES91" s="120">
        <v>5.4439322038434004E-7</v>
      </c>
    </row>
    <row r="92" spans="2:149" s="12" customFormat="1" x14ac:dyDescent="0.25">
      <c r="F92" s="40"/>
      <c r="G92" s="205"/>
      <c r="H92" s="7" t="s">
        <v>114</v>
      </c>
      <c r="I92" s="22" cm="1">
        <f t="array" aca="1" ref="I92" ca="1">INDIRECT("I"&amp;M92)*INDIRECT("I"&amp;N92)</f>
        <v>0</v>
      </c>
      <c r="J92" s="23">
        <v>-6.1685668581851804E-3</v>
      </c>
      <c r="K92" s="12" t="str">
        <f t="shared" si="9"/>
        <v>age</v>
      </c>
      <c r="L92" s="12" t="str">
        <f t="shared" si="8"/>
        <v>Ang</v>
      </c>
      <c r="M92" s="7">
        <f t="shared" si="10"/>
        <v>20</v>
      </c>
      <c r="N92" s="7">
        <f t="shared" si="11"/>
        <v>49</v>
      </c>
      <c r="P92" s="7" t="str">
        <f t="shared" si="6"/>
        <v>X</v>
      </c>
      <c r="Q92" s="7" t="str">
        <f t="shared" si="7"/>
        <v>X</v>
      </c>
      <c r="R92" s="12" t="str">
        <v>age_Ang</v>
      </c>
      <c r="S92" s="128" t="s">
        <v>114</v>
      </c>
      <c r="T92" s="117">
        <v>-1.8553323099812699E-7</v>
      </c>
      <c r="U92" s="117">
        <v>3.5653966622153901E-6</v>
      </c>
      <c r="V92" s="117">
        <v>2.6231703638637601E-8</v>
      </c>
      <c r="W92" s="117">
        <v>2.5246816051151301E-7</v>
      </c>
      <c r="X92" s="117">
        <v>-5.0934439291665097E-8</v>
      </c>
      <c r="Y92" s="117">
        <v>1.1744703912421199E-6</v>
      </c>
      <c r="Z92" s="117">
        <v>1.5921391477594E-6</v>
      </c>
      <c r="AA92" s="117">
        <v>3.0570310185612998E-8</v>
      </c>
      <c r="AB92" s="117">
        <v>-8.3819893018164305E-8</v>
      </c>
      <c r="AC92" s="117">
        <v>1.70721316299723E-7</v>
      </c>
      <c r="AD92" s="117">
        <v>-1.5768167635060201E-7</v>
      </c>
      <c r="AE92" s="117">
        <v>-3.0338995557911401E-7</v>
      </c>
      <c r="AF92" s="117">
        <v>-1.9432607697211199E-9</v>
      </c>
      <c r="AG92" s="117">
        <v>-5.0480910979156301E-7</v>
      </c>
      <c r="AH92" s="117">
        <v>1.55883919913692E-7</v>
      </c>
      <c r="AI92" s="117">
        <v>1.72360918234309E-6</v>
      </c>
      <c r="AJ92" s="117">
        <v>9.7373859018006902E-8</v>
      </c>
      <c r="AK92" s="117">
        <v>-2.87521044775915E-7</v>
      </c>
      <c r="AL92" s="117">
        <v>8.3968813758616497E-8</v>
      </c>
      <c r="AM92" s="117">
        <v>-1.6826322481266299E-7</v>
      </c>
      <c r="AN92" s="117">
        <v>2.2217429706574802E-6</v>
      </c>
      <c r="AO92" s="117">
        <v>-2.8813334188592599E-8</v>
      </c>
      <c r="AP92" s="117">
        <v>-4.76354038057931E-7</v>
      </c>
      <c r="AQ92" s="117">
        <v>6.1546086113997895E-7</v>
      </c>
      <c r="AR92" s="117">
        <v>0</v>
      </c>
      <c r="AS92" s="117">
        <v>6.6022289895041397E-6</v>
      </c>
      <c r="AT92" s="117">
        <v>5.1060562245650503E-6</v>
      </c>
      <c r="AU92" s="117">
        <v>0</v>
      </c>
      <c r="AV92" s="117">
        <v>1.74899506650415E-6</v>
      </c>
      <c r="AW92" s="118">
        <v>-1.0949685755130699E-4</v>
      </c>
      <c r="AX92" s="117">
        <v>3.2990359004281398E-7</v>
      </c>
      <c r="AY92" s="117">
        <v>0</v>
      </c>
      <c r="AZ92" s="117">
        <v>-2.9683813889676302E-7</v>
      </c>
      <c r="BA92" s="117">
        <v>5.6589152487865298E-6</v>
      </c>
      <c r="BB92" s="117">
        <v>2.51257280187079E-7</v>
      </c>
      <c r="BC92" s="117">
        <v>2.7049068389190398E-6</v>
      </c>
      <c r="BD92" s="117">
        <v>0</v>
      </c>
      <c r="BE92" s="117">
        <v>-3.0883473600223299E-6</v>
      </c>
      <c r="BF92" s="117">
        <v>1.0742516224343399E-5</v>
      </c>
      <c r="BG92" s="117">
        <v>-2.5459183361901399E-7</v>
      </c>
      <c r="BH92" s="117">
        <v>-3.1121198124932998E-6</v>
      </c>
      <c r="BI92" s="117">
        <v>-2.2766149870729699E-7</v>
      </c>
      <c r="BJ92" s="117">
        <v>3.2785682148079101E-6</v>
      </c>
      <c r="BK92" s="117">
        <v>2.5659852257339598E-7</v>
      </c>
      <c r="BL92" s="117">
        <v>-2.3400582860478599E-7</v>
      </c>
      <c r="BM92" s="117">
        <v>-5.66380402725931E-7</v>
      </c>
      <c r="BN92" s="117">
        <v>0</v>
      </c>
      <c r="BO92" s="117">
        <v>3.19683815700656E-5</v>
      </c>
      <c r="BP92" s="117">
        <v>1.5104468082675101E-6</v>
      </c>
      <c r="BQ92" s="117">
        <v>4.65376297200971E-8</v>
      </c>
      <c r="BR92" s="117">
        <v>2.3107759623853201E-7</v>
      </c>
      <c r="BS92" s="117">
        <v>-1.5006577902922201E-7</v>
      </c>
      <c r="BT92" s="117">
        <v>-5.2266275839982305E-7</v>
      </c>
      <c r="BU92" s="117">
        <v>1.00920398331353E-6</v>
      </c>
      <c r="BV92" s="117">
        <v>1.0360563415549499E-5</v>
      </c>
      <c r="BW92" s="117">
        <v>-9.4523165586731406E-8</v>
      </c>
      <c r="BX92" s="117">
        <v>5.2065500954681599E-7</v>
      </c>
      <c r="BY92" s="117">
        <v>5.6153924508900503E-6</v>
      </c>
      <c r="BZ92" s="117">
        <v>0</v>
      </c>
      <c r="CA92" s="117">
        <v>-4.4833014734102801E-7</v>
      </c>
      <c r="CB92" s="117">
        <v>-5.5534682028420599E-6</v>
      </c>
      <c r="CC92" s="117">
        <v>4.2181331193484198E-7</v>
      </c>
      <c r="CD92" s="117">
        <v>-1.9521256652661399E-7</v>
      </c>
      <c r="CE92" s="117">
        <v>0</v>
      </c>
      <c r="CF92" s="117">
        <v>0</v>
      </c>
      <c r="CG92" s="117">
        <v>0</v>
      </c>
      <c r="CH92" s="117">
        <v>-7.2098283793986603E-9</v>
      </c>
      <c r="CI92" s="117">
        <v>-1.46483174037193E-7</v>
      </c>
      <c r="CJ92" s="117">
        <v>-4.27402379109274E-7</v>
      </c>
      <c r="CK92" s="117">
        <v>-8.8017914076960904E-8</v>
      </c>
      <c r="CL92" s="117">
        <v>-4.39231316024985E-8</v>
      </c>
      <c r="CM92" s="117">
        <v>-7.1107364879805803E-8</v>
      </c>
      <c r="CN92" s="117">
        <v>1.4836850014008101E-6</v>
      </c>
      <c r="CO92" s="117">
        <v>-2.5524206241414899E-8</v>
      </c>
      <c r="CP92" s="117">
        <v>-5.0574475222908899E-8</v>
      </c>
      <c r="CQ92" s="117">
        <v>1.35420691052003E-8</v>
      </c>
      <c r="CR92" s="117">
        <v>-3.0225305295247497E-8</v>
      </c>
      <c r="CS92" s="117">
        <v>-1.4194152915040499E-7</v>
      </c>
      <c r="CT92" s="117">
        <v>8.7793300318567305E-8</v>
      </c>
      <c r="CU92" s="117">
        <v>-2.29777032147756E-8</v>
      </c>
      <c r="CV92" s="117">
        <v>-3.4247959198228798E-8</v>
      </c>
      <c r="CW92" s="117">
        <v>-4.8548404671420103E-8</v>
      </c>
      <c r="CX92" s="117">
        <v>-8.0246734373100098E-8</v>
      </c>
      <c r="CY92" s="117">
        <v>-8.1201909693483095E-8</v>
      </c>
      <c r="CZ92" s="117">
        <v>7.8282405644673199E-9</v>
      </c>
      <c r="DA92" s="117">
        <v>3.9512643175408604E-9</v>
      </c>
      <c r="DB92" s="117">
        <v>-8.7947821000222294E-8</v>
      </c>
      <c r="DC92" s="117">
        <v>-7.8273861553046805E-9</v>
      </c>
      <c r="DD92" s="117">
        <v>-8.5781564890497596E-8</v>
      </c>
      <c r="DE92" s="117">
        <v>-1.6266478468797E-6</v>
      </c>
      <c r="DF92" s="117">
        <v>-7.73124671626398E-7</v>
      </c>
      <c r="DG92" s="117">
        <v>4.1561295028203104E-9</v>
      </c>
      <c r="DH92" s="117">
        <v>-3.9847173416887998E-7</v>
      </c>
      <c r="DI92" s="117">
        <v>2.8519904930870098E-7</v>
      </c>
      <c r="DJ92" s="117">
        <v>7.4711048394541702E-7</v>
      </c>
      <c r="DK92" s="117">
        <v>-2.8927524043870598E-9</v>
      </c>
      <c r="DL92" s="117">
        <v>1.29825968651344E-6</v>
      </c>
      <c r="DM92" s="117">
        <v>4.0180231354348401E-7</v>
      </c>
      <c r="DN92" s="117">
        <v>-1.6231303952401499E-7</v>
      </c>
      <c r="DO92" s="117">
        <v>-2.41901774876266E-7</v>
      </c>
      <c r="DP92" s="117">
        <v>2.2283146722903799E-7</v>
      </c>
      <c r="DQ92" s="117">
        <v>-3.0498515953403299E-7</v>
      </c>
      <c r="DR92" s="117">
        <v>3.0919573185530498E-7</v>
      </c>
      <c r="DS92" s="117">
        <v>1.49120250502034E-7</v>
      </c>
      <c r="DT92" s="117">
        <v>-2.09015564763067E-7</v>
      </c>
      <c r="DU92" s="117">
        <v>-6.4199925212932805E-7</v>
      </c>
      <c r="DV92" s="117">
        <v>4.0511997012713998E-7</v>
      </c>
      <c r="DW92" s="117">
        <v>-2.3422861634368101E-7</v>
      </c>
      <c r="DX92" s="117">
        <v>-4.5036008996019398E-7</v>
      </c>
      <c r="DY92" s="117">
        <v>-1.7086002176634099E-7</v>
      </c>
      <c r="DZ92" s="117">
        <v>4.4844948656975201E-7</v>
      </c>
      <c r="EA92" s="117">
        <v>1.7194060303014701E-6</v>
      </c>
      <c r="EB92" s="117">
        <v>1.4560863692003501E-6</v>
      </c>
      <c r="EC92" s="117">
        <v>1.09750853097232E-6</v>
      </c>
      <c r="ED92" s="117">
        <v>1.4264461622233501E-6</v>
      </c>
      <c r="EE92" s="117">
        <v>1.6217720267185701E-7</v>
      </c>
      <c r="EF92" s="117">
        <v>4.9371958527128998E-8</v>
      </c>
      <c r="EG92" s="117">
        <v>-3.2060830976369498E-7</v>
      </c>
      <c r="EH92" s="117">
        <v>-7.0393604854790903E-7</v>
      </c>
      <c r="EI92" s="117">
        <v>-2.7246783966940401E-6</v>
      </c>
      <c r="EJ92" s="117">
        <v>-1.63604707244172E-6</v>
      </c>
      <c r="EK92" s="117">
        <v>3.4838484879372301E-8</v>
      </c>
      <c r="EL92" s="117">
        <v>7.6821345323988306E-6</v>
      </c>
      <c r="EM92" s="117">
        <v>6.5767505353615396E-7</v>
      </c>
      <c r="EN92" s="117">
        <v>-7.7396434670454397E-8</v>
      </c>
      <c r="EO92" s="117">
        <v>-1.42802588202399E-7</v>
      </c>
      <c r="EP92" s="117">
        <v>-7.0038001262231597E-7</v>
      </c>
      <c r="EQ92" s="117">
        <v>-5.7045737585413903E-8</v>
      </c>
      <c r="ER92" s="117">
        <v>-2.28282429128121E-6</v>
      </c>
      <c r="ES92" s="120">
        <v>-1.7598180513678899E-6</v>
      </c>
    </row>
    <row r="93" spans="2:149" s="12" customFormat="1" x14ac:dyDescent="0.25">
      <c r="F93" s="40"/>
      <c r="G93" s="205"/>
      <c r="H93" s="7" t="s">
        <v>192</v>
      </c>
      <c r="I93" s="22" cm="1">
        <f t="array" aca="1" ref="I93" ca="1">INDIRECT("I"&amp;M93)*INDIRECT("I"&amp;N93)</f>
        <v>25.265000000000001</v>
      </c>
      <c r="J93" s="23">
        <v>4.4994184633943496E-3</v>
      </c>
      <c r="K93" s="12" t="str">
        <f t="shared" si="9"/>
        <v>age</v>
      </c>
      <c r="L93" s="12" t="str">
        <f t="shared" si="8"/>
        <v>BMI2</v>
      </c>
      <c r="M93" s="7">
        <f t="shared" si="10"/>
        <v>20</v>
      </c>
      <c r="N93" s="7">
        <f t="shared" si="11"/>
        <v>26</v>
      </c>
      <c r="P93" s="7" t="str">
        <f t="shared" si="6"/>
        <v>X</v>
      </c>
      <c r="Q93" s="7" t="str">
        <f t="shared" si="7"/>
        <v>X</v>
      </c>
      <c r="R93" s="12" t="str">
        <v>age_BMI2</v>
      </c>
      <c r="S93" s="128" t="s">
        <v>192</v>
      </c>
      <c r="T93" s="117">
        <v>-1.1162128397527699E-6</v>
      </c>
      <c r="U93" s="117">
        <v>4.3950017200335804E-6</v>
      </c>
      <c r="V93" s="117">
        <v>-4.69448116015399E-8</v>
      </c>
      <c r="W93" s="117">
        <v>-2.10118631749893E-8</v>
      </c>
      <c r="X93" s="117">
        <v>1.55018057348922E-7</v>
      </c>
      <c r="Y93" s="117">
        <v>-3.2214860825839501E-7</v>
      </c>
      <c r="Z93" s="118">
        <v>-1.2244066831971299E-4</v>
      </c>
      <c r="AA93" s="117">
        <v>4.0673821132951097E-6</v>
      </c>
      <c r="AB93" s="117">
        <v>1.0844699605296599E-6</v>
      </c>
      <c r="AC93" s="117">
        <v>1.34772533005969E-6</v>
      </c>
      <c r="AD93" s="117">
        <v>-5.7587371383850298E-8</v>
      </c>
      <c r="AE93" s="117">
        <v>3.8327597684510202E-7</v>
      </c>
      <c r="AF93" s="117">
        <v>2.1470215899896199E-7</v>
      </c>
      <c r="AG93" s="117">
        <v>7.8647327266996405E-6</v>
      </c>
      <c r="AH93" s="117">
        <v>-3.0592319803351999E-7</v>
      </c>
      <c r="AI93" s="117">
        <v>-5.04352566193213E-6</v>
      </c>
      <c r="AJ93" s="117">
        <v>4.4536718645870601E-7</v>
      </c>
      <c r="AK93" s="117">
        <v>-1.5598189955521599E-7</v>
      </c>
      <c r="AL93" s="117">
        <v>7.3503975516747605E-7</v>
      </c>
      <c r="AM93" s="117">
        <v>5.98180150928576E-7</v>
      </c>
      <c r="AN93" s="117">
        <v>7.8278983798691602E-6</v>
      </c>
      <c r="AO93" s="117">
        <v>-1.38350987441349E-7</v>
      </c>
      <c r="AP93" s="117">
        <v>-8.21808887329372E-7</v>
      </c>
      <c r="AQ93" s="117">
        <v>-5.2616710409134396E-7</v>
      </c>
      <c r="AR93" s="117">
        <v>0</v>
      </c>
      <c r="AS93" s="117">
        <v>3.6778278098350399E-7</v>
      </c>
      <c r="AT93" s="117">
        <v>-1.12445837139381E-6</v>
      </c>
      <c r="AU93" s="117">
        <v>0</v>
      </c>
      <c r="AV93" s="117">
        <v>2.0749170071166799E-7</v>
      </c>
      <c r="AW93" s="117">
        <v>1.82134432564204E-6</v>
      </c>
      <c r="AX93" s="117">
        <v>-7.6318477044108899E-7</v>
      </c>
      <c r="AY93" s="117">
        <v>0</v>
      </c>
      <c r="AZ93" s="117">
        <v>-1.3465189941245601E-7</v>
      </c>
      <c r="BA93" s="117">
        <v>-1.07816050441743E-5</v>
      </c>
      <c r="BB93" s="117">
        <v>-3.0494428859999798E-7</v>
      </c>
      <c r="BC93" s="117">
        <v>-1.1121483041258299E-6</v>
      </c>
      <c r="BD93" s="117">
        <v>0</v>
      </c>
      <c r="BE93" s="117">
        <v>-1.18740429822131E-6</v>
      </c>
      <c r="BF93" s="117">
        <v>1.9735934255659999E-6</v>
      </c>
      <c r="BG93" s="117">
        <v>7.2361966041562795E-7</v>
      </c>
      <c r="BH93" s="117">
        <v>-6.2063422564444604E-6</v>
      </c>
      <c r="BI93" s="117">
        <v>-2.2599113925729901E-8</v>
      </c>
      <c r="BJ93" s="117">
        <v>-2.9578507771490699E-7</v>
      </c>
      <c r="BK93" s="117">
        <v>-2.5568052947188897E-7</v>
      </c>
      <c r="BL93" s="117">
        <v>-6.0956242078336995E-7</v>
      </c>
      <c r="BM93" s="117">
        <v>2.41851028613949E-7</v>
      </c>
      <c r="BN93" s="117">
        <v>0</v>
      </c>
      <c r="BO93" s="117">
        <v>4.8820863186328598E-6</v>
      </c>
      <c r="BP93" s="117">
        <v>5.5789577204004105E-7</v>
      </c>
      <c r="BQ93" s="117">
        <v>-3.7014076641876102E-8</v>
      </c>
      <c r="BR93" s="117">
        <v>-2.06335684110782E-7</v>
      </c>
      <c r="BS93" s="117">
        <v>3.1314552861800101E-7</v>
      </c>
      <c r="BT93" s="117">
        <v>-1.3101435794145999E-6</v>
      </c>
      <c r="BU93" s="117">
        <v>-1.52062387621314E-7</v>
      </c>
      <c r="BV93" s="117">
        <v>-5.9529442777866003E-6</v>
      </c>
      <c r="BW93" s="117">
        <v>1.19601591637591E-8</v>
      </c>
      <c r="BX93" s="117">
        <v>-1.37078685914252E-7</v>
      </c>
      <c r="BY93" s="117">
        <v>-7.36392648557876E-6</v>
      </c>
      <c r="BZ93" s="117">
        <v>0</v>
      </c>
      <c r="CA93" s="117">
        <v>8.9253062557978095E-8</v>
      </c>
      <c r="CB93" s="117">
        <v>8.6076522130550501E-7</v>
      </c>
      <c r="CC93" s="117">
        <v>3.38957304838194E-6</v>
      </c>
      <c r="CD93" s="117">
        <v>-1.95474193980579E-7</v>
      </c>
      <c r="CE93" s="117">
        <v>0</v>
      </c>
      <c r="CF93" s="117">
        <v>0</v>
      </c>
      <c r="CG93" s="117">
        <v>0</v>
      </c>
      <c r="CH93" s="117">
        <v>7.6782256555558307E-9</v>
      </c>
      <c r="CI93" s="117">
        <v>-2.4599199982378699E-8</v>
      </c>
      <c r="CJ93" s="117">
        <v>-7.3758985478433806E-8</v>
      </c>
      <c r="CK93" s="117">
        <v>-3.97756810095282E-9</v>
      </c>
      <c r="CL93" s="117">
        <v>1.5375400416817501E-8</v>
      </c>
      <c r="CM93" s="117">
        <v>1.13217502432852E-8</v>
      </c>
      <c r="CN93" s="117">
        <v>-2.55242062414058E-8</v>
      </c>
      <c r="CO93" s="117">
        <v>1.64614401374248E-6</v>
      </c>
      <c r="CP93" s="117">
        <v>-6.05209858640786E-8</v>
      </c>
      <c r="CQ93" s="117">
        <v>6.3646492391700097E-9</v>
      </c>
      <c r="CR93" s="117">
        <v>-1.0653770562700701E-7</v>
      </c>
      <c r="CS93" s="117">
        <v>7.6800111829699098E-8</v>
      </c>
      <c r="CT93" s="117">
        <v>-1.3345279735578399E-8</v>
      </c>
      <c r="CU93" s="117">
        <v>6.4235532640577299E-8</v>
      </c>
      <c r="CV93" s="117">
        <v>1.9114288560523398E-8</v>
      </c>
      <c r="CW93" s="117">
        <v>1.3987887615677299E-7</v>
      </c>
      <c r="CX93" s="117">
        <v>1.54515518980485E-7</v>
      </c>
      <c r="CY93" s="117">
        <v>-5.3352199791979598E-8</v>
      </c>
      <c r="CZ93" s="117">
        <v>-1.0876497015259799E-7</v>
      </c>
      <c r="DA93" s="117">
        <v>4.97801540745902E-9</v>
      </c>
      <c r="DB93" s="117">
        <v>4.2792280041181399E-8</v>
      </c>
      <c r="DC93" s="117">
        <v>-5.0102085241060797E-8</v>
      </c>
      <c r="DD93" s="117">
        <v>3.5767451322987103E-8</v>
      </c>
      <c r="DE93" s="117">
        <v>3.2915007620739699E-7</v>
      </c>
      <c r="DF93" s="117">
        <v>1.00652395901354E-7</v>
      </c>
      <c r="DG93" s="117">
        <v>8.0099352955833894E-8</v>
      </c>
      <c r="DH93" s="117">
        <v>-2.25743625041417E-7</v>
      </c>
      <c r="DI93" s="117">
        <v>-6.3068646609826099E-7</v>
      </c>
      <c r="DJ93" s="117">
        <v>-4.5583331299752698E-6</v>
      </c>
      <c r="DK93" s="117">
        <v>-2.1441849380235201E-7</v>
      </c>
      <c r="DL93" s="117">
        <v>-3.7563675045464299E-7</v>
      </c>
      <c r="DM93" s="117">
        <v>2.0032573895746499E-7</v>
      </c>
      <c r="DN93" s="117">
        <v>-2.00786357962079E-6</v>
      </c>
      <c r="DO93" s="117">
        <v>-3.1063955960337701E-8</v>
      </c>
      <c r="DP93" s="117">
        <v>1.6865070906315901E-6</v>
      </c>
      <c r="DQ93" s="117">
        <v>-8.6223168881986801E-7</v>
      </c>
      <c r="DR93" s="117">
        <v>-1.2133785400925701E-6</v>
      </c>
      <c r="DS93" s="117">
        <v>-3.27693229988581E-7</v>
      </c>
      <c r="DT93" s="117">
        <v>4.3380870924268401E-7</v>
      </c>
      <c r="DU93" s="117">
        <v>4.6291171976177802E-7</v>
      </c>
      <c r="DV93" s="117">
        <v>2.2847567945503501E-7</v>
      </c>
      <c r="DW93" s="117">
        <v>-1.16800828464127E-7</v>
      </c>
      <c r="DX93" s="117">
        <v>2.5913821929430099E-7</v>
      </c>
      <c r="DY93" s="117">
        <v>-1.16377113778788E-7</v>
      </c>
      <c r="DZ93" s="117">
        <v>6.6612170291465997E-7</v>
      </c>
      <c r="EA93" s="117">
        <v>-2.9949342389504798E-7</v>
      </c>
      <c r="EB93" s="117">
        <v>-6.02152362286325E-7</v>
      </c>
      <c r="EC93" s="117">
        <v>-5.1123883335549699E-7</v>
      </c>
      <c r="ED93" s="117">
        <v>4.2455674831554899E-7</v>
      </c>
      <c r="EE93" s="117">
        <v>-4.3819487601136902E-7</v>
      </c>
      <c r="EF93" s="117">
        <v>-8.8896085864600998E-7</v>
      </c>
      <c r="EG93" s="117">
        <v>2.9913855908646399E-7</v>
      </c>
      <c r="EH93" s="117">
        <v>3.7689842769467099E-7</v>
      </c>
      <c r="EI93" s="117">
        <v>1.2382948195783399E-6</v>
      </c>
      <c r="EJ93" s="117">
        <v>-1.15683372965655E-6</v>
      </c>
      <c r="EK93" s="117">
        <v>-1.7099923153653801E-7</v>
      </c>
      <c r="EL93" s="117">
        <v>2.4208940453058898E-7</v>
      </c>
      <c r="EM93" s="117">
        <v>1.29349011147987E-6</v>
      </c>
      <c r="EN93" s="117">
        <v>1.4682898575032399E-8</v>
      </c>
      <c r="EO93" s="117">
        <v>6.4201338149395298E-7</v>
      </c>
      <c r="EP93" s="117">
        <v>-1.12376379379584E-7</v>
      </c>
      <c r="EQ93" s="117">
        <v>4.8559757989632199E-6</v>
      </c>
      <c r="ER93" s="117">
        <v>-3.1860846013867301E-6</v>
      </c>
      <c r="ES93" s="120">
        <v>-4.9695361647824502E-7</v>
      </c>
    </row>
    <row r="94" spans="2:149" s="12" customFormat="1" x14ac:dyDescent="0.25">
      <c r="F94" s="40"/>
      <c r="G94" s="205"/>
      <c r="H94" s="7" t="s">
        <v>381</v>
      </c>
      <c r="I94" s="22" cm="1">
        <f t="array" aca="1" ref="I94" ca="1">INDIRECT("I"&amp;M94)*INDIRECT("I"&amp;N94)</f>
        <v>0</v>
      </c>
      <c r="J94" s="23">
        <v>-5.4829402519728197E-3</v>
      </c>
      <c r="K94" s="12" t="str">
        <f t="shared" si="9"/>
        <v>age</v>
      </c>
      <c r="L94" s="12" t="str">
        <f t="shared" si="8"/>
        <v>IMD2</v>
      </c>
      <c r="M94" s="7">
        <f t="shared" si="10"/>
        <v>20</v>
      </c>
      <c r="N94" s="7">
        <f t="shared" si="11"/>
        <v>21</v>
      </c>
      <c r="P94" s="7" t="str">
        <f t="shared" si="6"/>
        <v>X</v>
      </c>
      <c r="Q94" s="7" t="str">
        <f t="shared" si="7"/>
        <v>X</v>
      </c>
      <c r="R94" s="7" t="str">
        <v>age_IMD2</v>
      </c>
      <c r="S94" s="128" t="s">
        <v>381</v>
      </c>
      <c r="T94" s="117">
        <v>-1.7331968777301199E-6</v>
      </c>
      <c r="U94" s="118">
        <v>-1.6234639577090401E-4</v>
      </c>
      <c r="V94" s="117">
        <v>1.94941532318766E-7</v>
      </c>
      <c r="W94" s="117">
        <v>3.1368481799288698E-7</v>
      </c>
      <c r="X94" s="117">
        <v>2.8648970418236202E-7</v>
      </c>
      <c r="Y94" s="117">
        <v>-1.3977395745527099E-7</v>
      </c>
      <c r="Z94" s="117">
        <v>4.36682386430613E-6</v>
      </c>
      <c r="AA94" s="117">
        <v>-4.3080783971928701E-7</v>
      </c>
      <c r="AB94" s="117">
        <v>1.6002245909995301E-7</v>
      </c>
      <c r="AC94" s="117">
        <v>8.4252113445319798E-7</v>
      </c>
      <c r="AD94" s="117">
        <v>4.5329621846261199E-8</v>
      </c>
      <c r="AE94" s="117">
        <v>-2.7502518195303401E-8</v>
      </c>
      <c r="AF94" s="117">
        <v>1.08338341911716E-7</v>
      </c>
      <c r="AG94" s="117">
        <v>-4.05133618236599E-8</v>
      </c>
      <c r="AH94" s="117">
        <v>1.8912560782522301E-7</v>
      </c>
      <c r="AI94" s="117">
        <v>1.214203509324E-5</v>
      </c>
      <c r="AJ94" s="117">
        <v>-1.17835622545177E-7</v>
      </c>
      <c r="AK94" s="117">
        <v>2.5309658712721701E-7</v>
      </c>
      <c r="AL94" s="117">
        <v>5.4156932294432498E-7</v>
      </c>
      <c r="AM94" s="117">
        <v>-4.3960401823429298E-7</v>
      </c>
      <c r="AN94" s="117">
        <v>1.53307312310066E-7</v>
      </c>
      <c r="AO94" s="117">
        <v>2.8426961144278098E-7</v>
      </c>
      <c r="AP94" s="117">
        <v>5.4337507286383303E-6</v>
      </c>
      <c r="AQ94" s="117">
        <v>2.8048179156482202E-8</v>
      </c>
      <c r="AR94" s="117">
        <v>0</v>
      </c>
      <c r="AS94" s="117">
        <v>-1.7437803123548499E-7</v>
      </c>
      <c r="AT94" s="117">
        <v>4.4373852243454504E-6</v>
      </c>
      <c r="AU94" s="117">
        <v>0</v>
      </c>
      <c r="AV94" s="117">
        <v>-1.29119406260395E-7</v>
      </c>
      <c r="AW94" s="117">
        <v>3.7032711595276099E-6</v>
      </c>
      <c r="AX94" s="117">
        <v>4.8803050733466601E-9</v>
      </c>
      <c r="AY94" s="117">
        <v>0</v>
      </c>
      <c r="AZ94" s="117">
        <v>-1.00899899126405E-7</v>
      </c>
      <c r="BA94" s="117">
        <v>8.27047517436707E-6</v>
      </c>
      <c r="BB94" s="117">
        <v>1.2508158961236699E-7</v>
      </c>
      <c r="BC94" s="117">
        <v>-3.5570728978325898E-6</v>
      </c>
      <c r="BD94" s="117">
        <v>0</v>
      </c>
      <c r="BE94" s="117">
        <v>-1.45969172527066E-6</v>
      </c>
      <c r="BF94" s="117">
        <v>4.6299173267000997E-6</v>
      </c>
      <c r="BG94" s="117">
        <v>-5.2073405455262898E-7</v>
      </c>
      <c r="BH94" s="117">
        <v>2.1648477375712198E-6</v>
      </c>
      <c r="BI94" s="117">
        <v>4.4048391464944002E-8</v>
      </c>
      <c r="BJ94" s="117">
        <v>-2.6592530014900702E-6</v>
      </c>
      <c r="BK94" s="117">
        <v>-3.7333853580613403E-8</v>
      </c>
      <c r="BL94" s="117">
        <v>2.6094674575811499E-7</v>
      </c>
      <c r="BM94" s="117">
        <v>1.2702159943940801E-6</v>
      </c>
      <c r="BN94" s="117">
        <v>0</v>
      </c>
      <c r="BO94" s="117">
        <v>1.9547106443935001E-8</v>
      </c>
      <c r="BP94" s="117">
        <v>1.0064101485669099E-7</v>
      </c>
      <c r="BQ94" s="117">
        <v>2.8216014136485E-8</v>
      </c>
      <c r="BR94" s="117">
        <v>1.1533520467882501E-6</v>
      </c>
      <c r="BS94" s="117">
        <v>1.39478438458733E-6</v>
      </c>
      <c r="BT94" s="117">
        <v>-1.26971180875519E-6</v>
      </c>
      <c r="BU94" s="117">
        <v>-6.3802922526949598E-9</v>
      </c>
      <c r="BV94" s="117">
        <v>-4.3295718404349501E-6</v>
      </c>
      <c r="BW94" s="117">
        <v>-1.7564228814631601E-7</v>
      </c>
      <c r="BX94" s="117">
        <v>3.7024439407822097E-8</v>
      </c>
      <c r="BY94" s="117">
        <v>4.1708363897260797E-6</v>
      </c>
      <c r="BZ94" s="117">
        <v>0</v>
      </c>
      <c r="CA94" s="117">
        <v>3.5327671350064098E-7</v>
      </c>
      <c r="CB94" s="117">
        <v>2.8624492085885E-6</v>
      </c>
      <c r="CC94" s="117">
        <v>1.5433461892415501E-7</v>
      </c>
      <c r="CD94" s="117">
        <v>8.3995711138712896E-7</v>
      </c>
      <c r="CE94" s="117">
        <v>0</v>
      </c>
      <c r="CF94" s="117">
        <v>0</v>
      </c>
      <c r="CG94" s="117">
        <v>0</v>
      </c>
      <c r="CH94" s="117">
        <v>-5.6375831716485601E-10</v>
      </c>
      <c r="CI94" s="117">
        <v>-6.6924514582434806E-8</v>
      </c>
      <c r="CJ94" s="117">
        <v>-1.3200797621175799E-9</v>
      </c>
      <c r="CK94" s="117">
        <v>3.9052469099349902E-9</v>
      </c>
      <c r="CL94" s="117">
        <v>3.6517416781354101E-8</v>
      </c>
      <c r="CM94" s="117">
        <v>-6.1851128253091397E-8</v>
      </c>
      <c r="CN94" s="117">
        <v>-5.0574475222905299E-8</v>
      </c>
      <c r="CO94" s="117">
        <v>-6.0520985864075702E-8</v>
      </c>
      <c r="CP94" s="117">
        <v>2.1907406706843099E-6</v>
      </c>
      <c r="CQ94" s="117">
        <v>-7.6060464777044001E-8</v>
      </c>
      <c r="CR94" s="117">
        <v>-4.7356758013190001E-9</v>
      </c>
      <c r="CS94" s="117">
        <v>6.0015481367445205E-8</v>
      </c>
      <c r="CT94" s="117">
        <v>-2.3218130689160999E-8</v>
      </c>
      <c r="CU94" s="117">
        <v>-1.7006850860145901E-7</v>
      </c>
      <c r="CV94" s="117">
        <v>4.6280658410665898E-8</v>
      </c>
      <c r="CW94" s="117">
        <v>-4.4922991813179699E-8</v>
      </c>
      <c r="CX94" s="117">
        <v>-1.10464703914827E-7</v>
      </c>
      <c r="CY94" s="117">
        <v>-1.3563194008643499E-9</v>
      </c>
      <c r="CZ94" s="117">
        <v>1.0259875119325E-9</v>
      </c>
      <c r="DA94" s="117">
        <v>2.2371763905548899E-9</v>
      </c>
      <c r="DB94" s="117">
        <v>-1.5882102131208401E-7</v>
      </c>
      <c r="DC94" s="117">
        <v>1.2396492891407999E-7</v>
      </c>
      <c r="DD94" s="117">
        <v>5.9708791855507997E-9</v>
      </c>
      <c r="DE94" s="117">
        <v>-3.31390691505297E-7</v>
      </c>
      <c r="DF94" s="117">
        <v>-1.2378021271073001E-7</v>
      </c>
      <c r="DG94" s="117">
        <v>-1.7720971615926699E-8</v>
      </c>
      <c r="DH94" s="117">
        <v>3.8253567903646503E-8</v>
      </c>
      <c r="DI94" s="117">
        <v>6.1481687076710596E-8</v>
      </c>
      <c r="DJ94" s="117">
        <v>-2.2031157771874099E-7</v>
      </c>
      <c r="DK94" s="117">
        <v>-7.6257796243929004E-7</v>
      </c>
      <c r="DL94" s="117">
        <v>-7.1533703874473895E-7</v>
      </c>
      <c r="DM94" s="117">
        <v>-1.4082803378538399E-7</v>
      </c>
      <c r="DN94" s="117">
        <v>-1.03964573155549E-7</v>
      </c>
      <c r="DO94" s="117">
        <v>3.8638410132931997E-8</v>
      </c>
      <c r="DP94" s="117">
        <v>-5.9947138405371306E-8</v>
      </c>
      <c r="DQ94" s="117">
        <v>2.4146297576608999E-7</v>
      </c>
      <c r="DR94" s="117">
        <v>3.0189546914283702E-7</v>
      </c>
      <c r="DS94" s="117">
        <v>2.4913371528289898E-7</v>
      </c>
      <c r="DT94" s="117">
        <v>3.0100160481851499E-7</v>
      </c>
      <c r="DU94" s="117">
        <v>2.4181643126679299E-7</v>
      </c>
      <c r="DV94" s="117">
        <v>1.2867355753100399E-7</v>
      </c>
      <c r="DW94" s="117">
        <v>3.7147364424971798E-7</v>
      </c>
      <c r="DX94" s="117">
        <v>-9.5512004337963807E-8</v>
      </c>
      <c r="DY94" s="117">
        <v>-1.1222144887987599E-7</v>
      </c>
      <c r="DZ94" s="117">
        <v>-2.09235638741009E-7</v>
      </c>
      <c r="EA94" s="117">
        <v>1.8680787493035201E-7</v>
      </c>
      <c r="EB94" s="117">
        <v>1.65920476901026E-7</v>
      </c>
      <c r="EC94" s="117">
        <v>2.0433426045929099E-7</v>
      </c>
      <c r="ED94" s="117">
        <v>5.9767647767967302E-7</v>
      </c>
      <c r="EE94" s="117">
        <v>1.7324511990230499E-7</v>
      </c>
      <c r="EF94" s="117">
        <v>2.1606019632143599E-7</v>
      </c>
      <c r="EG94" s="117">
        <v>-3.4425891950552698E-7</v>
      </c>
      <c r="EH94" s="117">
        <v>5.1353238566483096E-7</v>
      </c>
      <c r="EI94" s="117">
        <v>-8.6502671672083799E-8</v>
      </c>
      <c r="EJ94" s="117">
        <v>9.5286133366631798E-7</v>
      </c>
      <c r="EK94" s="117">
        <v>-8.0986151366107196E-7</v>
      </c>
      <c r="EL94" s="117">
        <v>-6.95087205522409E-9</v>
      </c>
      <c r="EM94" s="117">
        <v>-1.747495459299E-7</v>
      </c>
      <c r="EN94" s="117">
        <v>-7.7509115037403797E-7</v>
      </c>
      <c r="EO94" s="117">
        <v>-1.7860193479080201E-6</v>
      </c>
      <c r="EP94" s="117">
        <v>-2.8183054898678699E-8</v>
      </c>
      <c r="EQ94" s="117">
        <v>1.71298421536779E-8</v>
      </c>
      <c r="ER94" s="117">
        <v>-9.1434418898926901E-7</v>
      </c>
      <c r="ES94" s="120">
        <v>3.9457451336739697E-8</v>
      </c>
    </row>
    <row r="95" spans="2:149" s="12" customFormat="1" x14ac:dyDescent="0.25">
      <c r="F95" s="40"/>
      <c r="G95" s="205"/>
      <c r="H95" s="7" t="s">
        <v>147</v>
      </c>
      <c r="I95" s="22" cm="1">
        <f t="array" aca="1" ref="I95" ca="1">INDIRECT("I"&amp;M95)*INDIRECT("I"&amp;N95)</f>
        <v>0</v>
      </c>
      <c r="J95" s="23">
        <v>-1.18067779536796E-2</v>
      </c>
      <c r="K95" s="12" t="str">
        <f t="shared" si="9"/>
        <v>age</v>
      </c>
      <c r="L95" s="12" t="str">
        <f t="shared" si="8"/>
        <v>HbA1C4</v>
      </c>
      <c r="M95" s="7">
        <f t="shared" si="10"/>
        <v>20</v>
      </c>
      <c r="N95" s="7">
        <f t="shared" si="11"/>
        <v>42</v>
      </c>
      <c r="P95" s="7" t="str">
        <f t="shared" si="6"/>
        <v>X</v>
      </c>
      <c r="Q95" s="7" t="str">
        <f t="shared" si="7"/>
        <v>X</v>
      </c>
      <c r="R95" s="7" t="str">
        <v>age_HbA1C4</v>
      </c>
      <c r="S95" s="128" t="s">
        <v>147</v>
      </c>
      <c r="T95" s="117">
        <v>2.03542929340536E-8</v>
      </c>
      <c r="U95" s="117">
        <v>5.6183888140055901E-6</v>
      </c>
      <c r="V95" s="117">
        <v>-2.4643961481953699E-7</v>
      </c>
      <c r="W95" s="117">
        <v>1.11809383707136E-7</v>
      </c>
      <c r="X95" s="117">
        <v>3.3765827211768702E-7</v>
      </c>
      <c r="Y95" s="117">
        <v>1.3318384281729101E-6</v>
      </c>
      <c r="Z95" s="117">
        <v>-8.9465729684350302E-7</v>
      </c>
      <c r="AA95" s="117">
        <v>2.1196864856560199E-7</v>
      </c>
      <c r="AB95" s="117">
        <v>-3.51160792473897E-8</v>
      </c>
      <c r="AC95" s="117">
        <v>-4.1808924141630098E-7</v>
      </c>
      <c r="AD95" s="117">
        <v>4.4346469774619899E-7</v>
      </c>
      <c r="AE95" s="117">
        <v>1.52494653875174E-7</v>
      </c>
      <c r="AF95" s="117">
        <v>2.6245586905968799E-9</v>
      </c>
      <c r="AG95" s="117">
        <v>1.49184778803443E-6</v>
      </c>
      <c r="AH95" s="117">
        <v>-2.2397829171370299E-7</v>
      </c>
      <c r="AI95" s="117">
        <v>1.6491399504612401E-5</v>
      </c>
      <c r="AJ95" s="117">
        <v>5.4368605774308603E-7</v>
      </c>
      <c r="AK95" s="117">
        <v>2.20635962934098E-6</v>
      </c>
      <c r="AL95" s="117">
        <v>9.5112832270836796E-7</v>
      </c>
      <c r="AM95" s="117">
        <v>5.9929052405924896E-7</v>
      </c>
      <c r="AN95" s="117">
        <v>3.9296084619227598E-5</v>
      </c>
      <c r="AO95" s="117">
        <v>6.8537231032363002E-8</v>
      </c>
      <c r="AP95" s="118">
        <v>-2.5145495486677102E-4</v>
      </c>
      <c r="AQ95" s="117">
        <v>2.5692456772270301E-7</v>
      </c>
      <c r="AR95" s="117">
        <v>0</v>
      </c>
      <c r="AS95" s="117">
        <v>-2.8248055261321901E-6</v>
      </c>
      <c r="AT95" s="117">
        <v>1.1651469262971901E-5</v>
      </c>
      <c r="AU95" s="117">
        <v>0</v>
      </c>
      <c r="AV95" s="117">
        <v>1.52227560501528E-6</v>
      </c>
      <c r="AW95" s="117">
        <v>-8.8670173788936095E-7</v>
      </c>
      <c r="AX95" s="117">
        <v>5.3740031466904105E-7</v>
      </c>
      <c r="AY95" s="117">
        <v>0</v>
      </c>
      <c r="AZ95" s="117">
        <v>-1.27169512407785E-7</v>
      </c>
      <c r="BA95" s="117">
        <v>-1.2858473028057001E-7</v>
      </c>
      <c r="BB95" s="117">
        <v>2.67366929917577E-7</v>
      </c>
      <c r="BC95" s="117">
        <v>-7.0522546021475299E-6</v>
      </c>
      <c r="BD95" s="117">
        <v>0</v>
      </c>
      <c r="BE95" s="117">
        <v>-1.5711466333996199E-6</v>
      </c>
      <c r="BF95" s="117">
        <v>-2.6443940340168202E-6</v>
      </c>
      <c r="BG95" s="117">
        <v>-6.0323523826812905E-7</v>
      </c>
      <c r="BH95" s="117">
        <v>-1.97396215208316E-6</v>
      </c>
      <c r="BI95" s="117">
        <v>-2.6680298059712799E-7</v>
      </c>
      <c r="BJ95" s="117">
        <v>-4.9245896566212004E-6</v>
      </c>
      <c r="BK95" s="117">
        <v>3.7424771684147898E-7</v>
      </c>
      <c r="BL95" s="117">
        <v>5.0848923694424597E-7</v>
      </c>
      <c r="BM95" s="117">
        <v>6.3301596748974198E-7</v>
      </c>
      <c r="BN95" s="117">
        <v>0</v>
      </c>
      <c r="BO95" s="117">
        <v>4.5771828391606001E-6</v>
      </c>
      <c r="BP95" s="117">
        <v>-2.4114597100762098E-7</v>
      </c>
      <c r="BQ95" s="117">
        <v>2.19435523454326E-7</v>
      </c>
      <c r="BR95" s="117">
        <v>2.9403989076926999E-6</v>
      </c>
      <c r="BS95" s="117">
        <v>8.1041164705078599E-7</v>
      </c>
      <c r="BT95" s="117">
        <v>-7.2783518749635199E-7</v>
      </c>
      <c r="BU95" s="117">
        <v>-1.09763381579218E-7</v>
      </c>
      <c r="BV95" s="117">
        <v>-8.87932473829397E-6</v>
      </c>
      <c r="BW95" s="117">
        <v>-1.16729290768163E-7</v>
      </c>
      <c r="BX95" s="117">
        <v>-2.1597560074768401E-7</v>
      </c>
      <c r="BY95" s="117">
        <v>-7.5578606020410897E-6</v>
      </c>
      <c r="BZ95" s="117">
        <v>0</v>
      </c>
      <c r="CA95" s="117">
        <v>-1.0292188517750101E-6</v>
      </c>
      <c r="CB95" s="117">
        <v>-4.0020188168231301E-6</v>
      </c>
      <c r="CC95" s="117">
        <v>4.7301007249858903E-7</v>
      </c>
      <c r="CD95" s="117">
        <v>-1.6200579067306901E-7</v>
      </c>
      <c r="CE95" s="117">
        <v>0</v>
      </c>
      <c r="CF95" s="117">
        <v>0</v>
      </c>
      <c r="CG95" s="117">
        <v>0</v>
      </c>
      <c r="CH95" s="117">
        <v>-3.04232175421368E-9</v>
      </c>
      <c r="CI95" s="117">
        <v>3.8005008889742603E-8</v>
      </c>
      <c r="CJ95" s="117">
        <v>-5.1236375815456697E-8</v>
      </c>
      <c r="CK95" s="117">
        <v>3.9170698565088803E-8</v>
      </c>
      <c r="CL95" s="117">
        <v>7.1240183271289602E-8</v>
      </c>
      <c r="CM95" s="117">
        <v>-1.6461999564821701E-7</v>
      </c>
      <c r="CN95" s="117">
        <v>1.35420691052047E-8</v>
      </c>
      <c r="CO95" s="117">
        <v>6.3646492391935199E-9</v>
      </c>
      <c r="CP95" s="117">
        <v>-7.6060464777042995E-8</v>
      </c>
      <c r="CQ95" s="117">
        <v>3.7048102207882801E-6</v>
      </c>
      <c r="CR95" s="117">
        <v>-5.3284837796290404E-7</v>
      </c>
      <c r="CS95" s="117">
        <v>1.18086308041776E-7</v>
      </c>
      <c r="CT95" s="117">
        <v>6.4117335552439403E-8</v>
      </c>
      <c r="CU95" s="117">
        <v>-2.3670159761839601E-7</v>
      </c>
      <c r="CV95" s="117">
        <v>9.7901689670706094E-8</v>
      </c>
      <c r="CW95" s="117">
        <v>1.0773330603566E-7</v>
      </c>
      <c r="CX95" s="117">
        <v>6.1091021593003397E-9</v>
      </c>
      <c r="CY95" s="117">
        <v>1.9327365395330101E-8</v>
      </c>
      <c r="CZ95" s="117">
        <v>-1.6388625817545399E-8</v>
      </c>
      <c r="DA95" s="117">
        <v>-1.2853832192665101E-7</v>
      </c>
      <c r="DB95" s="117">
        <v>6.3822130281870498E-8</v>
      </c>
      <c r="DC95" s="117">
        <v>-3.2543123087217801E-7</v>
      </c>
      <c r="DD95" s="117">
        <v>-1.0468344967501499E-7</v>
      </c>
      <c r="DE95" s="117">
        <v>2.00314371309468E-8</v>
      </c>
      <c r="DF95" s="117">
        <v>-1.45745459721341E-7</v>
      </c>
      <c r="DG95" s="117">
        <v>-5.81344790949067E-8</v>
      </c>
      <c r="DH95" s="117">
        <v>-2.1479391291372399E-7</v>
      </c>
      <c r="DI95" s="117">
        <v>-8.5347991770818895E-7</v>
      </c>
      <c r="DJ95" s="117">
        <v>-5.2729661693808701E-8</v>
      </c>
      <c r="DK95" s="117">
        <v>7.5466664970880002E-7</v>
      </c>
      <c r="DL95" s="117">
        <v>-8.4779000254022597E-7</v>
      </c>
      <c r="DM95" s="117">
        <v>-1.39401850546102E-7</v>
      </c>
      <c r="DN95" s="117">
        <v>1.59845939378538E-7</v>
      </c>
      <c r="DO95" s="117">
        <v>4.8320454993736803E-7</v>
      </c>
      <c r="DP95" s="117">
        <v>-8.2168927420420594E-8</v>
      </c>
      <c r="DQ95" s="117">
        <v>-2.80130027675764E-7</v>
      </c>
      <c r="DR95" s="117">
        <v>-4.4349106007743198E-7</v>
      </c>
      <c r="DS95" s="117">
        <v>-7.5736872918332896E-8</v>
      </c>
      <c r="DT95" s="117">
        <v>-2.33944691165743E-7</v>
      </c>
      <c r="DU95" s="117">
        <v>6.4787381394855499E-7</v>
      </c>
      <c r="DV95" s="117">
        <v>2.2031526829165101E-7</v>
      </c>
      <c r="DW95" s="117">
        <v>-3.45515411600944E-7</v>
      </c>
      <c r="DX95" s="117">
        <v>-1.05481710578641E-7</v>
      </c>
      <c r="DY95" s="117">
        <v>5.8829704352208899E-7</v>
      </c>
      <c r="DZ95" s="117">
        <v>-1.2475086500717199E-6</v>
      </c>
      <c r="EA95" s="117">
        <v>8.5627766728368801E-7</v>
      </c>
      <c r="EB95" s="117">
        <v>8.0413359616518398E-7</v>
      </c>
      <c r="EC95" s="117">
        <v>3.12044280648715E-7</v>
      </c>
      <c r="ED95" s="117">
        <v>-1.3109671072344301E-7</v>
      </c>
      <c r="EE95" s="117">
        <v>-3.0390562758808602E-7</v>
      </c>
      <c r="EF95" s="117">
        <v>5.2424665678022601E-8</v>
      </c>
      <c r="EG95" s="117">
        <v>8.9356207970827493E-8</v>
      </c>
      <c r="EH95" s="117">
        <v>4.1815787357586101E-7</v>
      </c>
      <c r="EI95" s="117">
        <v>4.5774201969419201E-8</v>
      </c>
      <c r="EJ95" s="117">
        <v>-2.5094363535813701E-6</v>
      </c>
      <c r="EK95" s="117">
        <v>-6.81345396851353E-7</v>
      </c>
      <c r="EL95" s="117">
        <v>1.96372885404768E-7</v>
      </c>
      <c r="EM95" s="117">
        <v>7.8131804228651901E-7</v>
      </c>
      <c r="EN95" s="117">
        <v>-2.3262908117183301E-7</v>
      </c>
      <c r="EO95" s="117">
        <v>1.82743012816111E-6</v>
      </c>
      <c r="EP95" s="117">
        <v>-3.4367491800165198E-7</v>
      </c>
      <c r="EQ95" s="117">
        <v>-5.72800484919046E-7</v>
      </c>
      <c r="ER95" s="117">
        <v>-1.87496706078702E-8</v>
      </c>
      <c r="ES95" s="120">
        <v>4.8355514978368797E-8</v>
      </c>
    </row>
    <row r="96" spans="2:149" x14ac:dyDescent="0.25">
      <c r="G96" s="205"/>
      <c r="H96" s="7" t="s">
        <v>224</v>
      </c>
      <c r="I96" s="22" cm="1">
        <f t="array" aca="1" ref="I96" ca="1">INDIRECT("I"&amp;M96)*INDIRECT("I"&amp;N96)</f>
        <v>25.265000000000001</v>
      </c>
      <c r="J96" s="23">
        <v>4.2549654846485698E-3</v>
      </c>
      <c r="K96" s="12" t="str">
        <f t="shared" si="9"/>
        <v>age</v>
      </c>
      <c r="L96" s="12" t="str">
        <f t="shared" si="8"/>
        <v>HbA1C2</v>
      </c>
      <c r="M96" s="7">
        <f t="shared" si="10"/>
        <v>20</v>
      </c>
      <c r="N96" s="7">
        <f t="shared" si="11"/>
        <v>40</v>
      </c>
      <c r="P96" s="7" t="str">
        <f t="shared" si="6"/>
        <v>X</v>
      </c>
      <c r="Q96" s="7" t="str">
        <f t="shared" si="7"/>
        <v>X</v>
      </c>
      <c r="R96" s="7" t="str">
        <v>age_HbA1C2</v>
      </c>
      <c r="S96" s="128" t="s">
        <v>224</v>
      </c>
      <c r="T96" s="117">
        <v>-7.6698958157919798E-7</v>
      </c>
      <c r="U96" s="117">
        <v>3.3358642623211399E-7</v>
      </c>
      <c r="V96" s="117">
        <v>-1.2260121387471701E-7</v>
      </c>
      <c r="W96" s="117">
        <v>5.5637967162591698E-8</v>
      </c>
      <c r="X96" s="117">
        <v>-1.69122907495086E-7</v>
      </c>
      <c r="Y96" s="117">
        <v>5.4240731520915896E-7</v>
      </c>
      <c r="Z96" s="117">
        <v>8.0159092569787003E-6</v>
      </c>
      <c r="AA96" s="117">
        <v>-5.7734013238008801E-6</v>
      </c>
      <c r="AB96" s="117">
        <v>1.3389987293048101E-7</v>
      </c>
      <c r="AC96" s="117">
        <v>5.6871631628883297E-8</v>
      </c>
      <c r="AD96" s="117">
        <v>-2.7385839363225301E-7</v>
      </c>
      <c r="AE96" s="117">
        <v>-1.21656131689546E-7</v>
      </c>
      <c r="AF96" s="117">
        <v>2.0723324429108901E-7</v>
      </c>
      <c r="AG96" s="117">
        <v>-6.5271940792318706E-8</v>
      </c>
      <c r="AH96" s="117">
        <v>-7.6562613993639403E-8</v>
      </c>
      <c r="AI96" s="117">
        <v>7.8163273109988699E-7</v>
      </c>
      <c r="AJ96" s="117">
        <v>-3.5945703120837202E-8</v>
      </c>
      <c r="AK96" s="117">
        <v>-3.8072012410060901E-8</v>
      </c>
      <c r="AL96" s="117">
        <v>-6.4513925209740101E-7</v>
      </c>
      <c r="AM96" s="117">
        <v>1.3101825756914099E-7</v>
      </c>
      <c r="AN96" s="118">
        <v>-1.06532165499556E-4</v>
      </c>
      <c r="AO96" s="117">
        <v>2.1215165733994101E-6</v>
      </c>
      <c r="AP96" s="117">
        <v>3.8648196258039198E-5</v>
      </c>
      <c r="AQ96" s="117">
        <v>6.3769992369920302E-7</v>
      </c>
      <c r="AR96" s="117">
        <v>0</v>
      </c>
      <c r="AS96" s="117">
        <v>-1.84690684030332E-6</v>
      </c>
      <c r="AT96" s="117">
        <v>-5.0319383806654299E-6</v>
      </c>
      <c r="AU96" s="117">
        <v>0</v>
      </c>
      <c r="AV96" s="117">
        <v>-8.39756765699528E-8</v>
      </c>
      <c r="AW96" s="117">
        <v>2.1922386498522598E-6</v>
      </c>
      <c r="AX96" s="117">
        <v>9.9647655856076201E-8</v>
      </c>
      <c r="AY96" s="117">
        <v>0</v>
      </c>
      <c r="AZ96" s="117">
        <v>-5.5373236613318198E-8</v>
      </c>
      <c r="BA96" s="117">
        <v>-5.0448015512648903E-7</v>
      </c>
      <c r="BB96" s="117">
        <v>-2.7925346956375098E-8</v>
      </c>
      <c r="BC96" s="117">
        <v>2.8009711517443298E-7</v>
      </c>
      <c r="BD96" s="117">
        <v>0</v>
      </c>
      <c r="BE96" s="117">
        <v>2.5224369867723901E-7</v>
      </c>
      <c r="BF96" s="117">
        <v>-1.23703589909149E-6</v>
      </c>
      <c r="BG96" s="117">
        <v>-2.5158435892452499E-7</v>
      </c>
      <c r="BH96" s="117">
        <v>3.5217752055003098E-6</v>
      </c>
      <c r="BI96" s="117">
        <v>-2.1050192994931602E-8</v>
      </c>
      <c r="BJ96" s="117">
        <v>1.8244760852356099E-7</v>
      </c>
      <c r="BK96" s="117">
        <v>1.00676823493689E-7</v>
      </c>
      <c r="BL96" s="117">
        <v>-6.5222198586013401E-7</v>
      </c>
      <c r="BM96" s="117">
        <v>-3.77044501785501E-7</v>
      </c>
      <c r="BN96" s="117">
        <v>0</v>
      </c>
      <c r="BO96" s="117">
        <v>3.7602363390383001E-6</v>
      </c>
      <c r="BP96" s="117">
        <v>6.75936811363932E-8</v>
      </c>
      <c r="BQ96" s="117">
        <v>8.2447178996989497E-8</v>
      </c>
      <c r="BR96" s="117">
        <v>-9.5580695819269201E-7</v>
      </c>
      <c r="BS96" s="117">
        <v>-2.5060854935821502E-7</v>
      </c>
      <c r="BT96" s="117">
        <v>-1.46760241003787E-6</v>
      </c>
      <c r="BU96" s="117">
        <v>3.0403597750392503E-8</v>
      </c>
      <c r="BV96" s="117">
        <v>-1.6121549651276E-6</v>
      </c>
      <c r="BW96" s="117">
        <v>-1.41255436367449E-7</v>
      </c>
      <c r="BX96" s="117">
        <v>-7.5918023215170902E-8</v>
      </c>
      <c r="BY96" s="117">
        <v>5.7012884372820004E-6</v>
      </c>
      <c r="BZ96" s="117">
        <v>0</v>
      </c>
      <c r="CA96" s="117">
        <v>-1.03728258822131E-6</v>
      </c>
      <c r="CB96" s="117">
        <v>-5.4657748785087E-6</v>
      </c>
      <c r="CC96" s="117">
        <v>1.04952983054996E-7</v>
      </c>
      <c r="CD96" s="117">
        <v>-2.1902435976411101E-7</v>
      </c>
      <c r="CE96" s="117">
        <v>0</v>
      </c>
      <c r="CF96" s="117">
        <v>0</v>
      </c>
      <c r="CG96" s="117">
        <v>0</v>
      </c>
      <c r="CH96" s="117">
        <v>-7.17496117308938E-9</v>
      </c>
      <c r="CI96" s="117">
        <v>1.7492163688490499E-8</v>
      </c>
      <c r="CJ96" s="117">
        <v>-1.61312605286704E-8</v>
      </c>
      <c r="CK96" s="117">
        <v>2.29609304966706E-8</v>
      </c>
      <c r="CL96" s="117">
        <v>-2.5727444311976798E-9</v>
      </c>
      <c r="CM96" s="117">
        <v>6.6912476077724104E-8</v>
      </c>
      <c r="CN96" s="117">
        <v>-3.0225305295243302E-8</v>
      </c>
      <c r="CO96" s="117">
        <v>-1.0653770562702299E-7</v>
      </c>
      <c r="CP96" s="117">
        <v>-4.7356758013137103E-9</v>
      </c>
      <c r="CQ96" s="117">
        <v>-5.3284837796287005E-7</v>
      </c>
      <c r="CR96" s="117">
        <v>1.44159195372073E-6</v>
      </c>
      <c r="CS96" s="117">
        <v>2.0761564388056499E-8</v>
      </c>
      <c r="CT96" s="117">
        <v>7.0347009969225901E-8</v>
      </c>
      <c r="CU96" s="117">
        <v>-1.1964505195598599E-8</v>
      </c>
      <c r="CV96" s="117">
        <v>-6.4147685403106203E-9</v>
      </c>
      <c r="CW96" s="117">
        <v>-7.1113021833135406E-8</v>
      </c>
      <c r="CX96" s="117">
        <v>9.1369743358542407E-9</v>
      </c>
      <c r="CY96" s="117">
        <v>-3.70246284556914E-8</v>
      </c>
      <c r="CZ96" s="117">
        <v>-1.2639600188615899E-9</v>
      </c>
      <c r="DA96" s="117">
        <v>-1.8155492326855399E-7</v>
      </c>
      <c r="DB96" s="117">
        <v>5.6597336210995803E-8</v>
      </c>
      <c r="DC96" s="117">
        <v>-1.2822865637747999E-7</v>
      </c>
      <c r="DD96" s="117">
        <v>5.2310536365107003E-8</v>
      </c>
      <c r="DE96" s="117">
        <v>-1.12755906766506E-7</v>
      </c>
      <c r="DF96" s="117">
        <v>5.2488294543369896E-9</v>
      </c>
      <c r="DG96" s="117">
        <v>-1.6548922230753801E-8</v>
      </c>
      <c r="DH96" s="117">
        <v>2.33863507664936E-7</v>
      </c>
      <c r="DI96" s="117">
        <v>1.4393819256777001E-7</v>
      </c>
      <c r="DJ96" s="117">
        <v>-2.7106822801614898E-7</v>
      </c>
      <c r="DK96" s="117">
        <v>2.89721460330408E-7</v>
      </c>
      <c r="DL96" s="117">
        <v>7.4563658926092801E-8</v>
      </c>
      <c r="DM96" s="117">
        <v>1.5599326157439499E-7</v>
      </c>
      <c r="DN96" s="117">
        <v>3.5790068299313902E-8</v>
      </c>
      <c r="DO96" s="117">
        <v>4.2276583344853098E-8</v>
      </c>
      <c r="DP96" s="117">
        <v>-1.63652905435529E-7</v>
      </c>
      <c r="DQ96" s="117">
        <v>-2.5472268159608599E-8</v>
      </c>
      <c r="DR96" s="117">
        <v>6.41821114537098E-6</v>
      </c>
      <c r="DS96" s="117">
        <v>2.1301755589292898E-9</v>
      </c>
      <c r="DT96" s="117">
        <v>-3.1751725328063902E-6</v>
      </c>
      <c r="DU96" s="117">
        <v>-8.1331940622944502E-7</v>
      </c>
      <c r="DV96" s="117">
        <v>1.5697472285399599E-7</v>
      </c>
      <c r="DW96" s="117">
        <v>1.35625895947122E-7</v>
      </c>
      <c r="DX96" s="117">
        <v>1.5321123016419299E-7</v>
      </c>
      <c r="DY96" s="117">
        <v>2.9063737475593201E-8</v>
      </c>
      <c r="DZ96" s="117">
        <v>5.0751662037010401E-7</v>
      </c>
      <c r="EA96" s="117">
        <v>9.0589588191541695E-7</v>
      </c>
      <c r="EB96" s="117">
        <v>6.7994942638418098E-8</v>
      </c>
      <c r="EC96" s="117">
        <v>-3.1835450851600801E-7</v>
      </c>
      <c r="ED96" s="117">
        <v>-1.9752435072279601E-8</v>
      </c>
      <c r="EE96" s="117">
        <v>1.4207755769929901E-7</v>
      </c>
      <c r="EF96" s="117">
        <v>-4.0922080927159498E-9</v>
      </c>
      <c r="EG96" s="117">
        <v>4.0490028513650101E-7</v>
      </c>
      <c r="EH96" s="117">
        <v>3.4005774566047701E-8</v>
      </c>
      <c r="EI96" s="117">
        <v>2.11049439732032E-7</v>
      </c>
      <c r="EJ96" s="117">
        <v>1.62863174926757E-7</v>
      </c>
      <c r="EK96" s="117">
        <v>3.0206957615338697E-7</v>
      </c>
      <c r="EL96" s="117">
        <v>-1.4988883614012501E-9</v>
      </c>
      <c r="EM96" s="117">
        <v>7.0165452044976197E-7</v>
      </c>
      <c r="EN96" s="117">
        <v>1.73998376776225E-6</v>
      </c>
      <c r="EO96" s="117">
        <v>-6.0811397642861798E-7</v>
      </c>
      <c r="EP96" s="117">
        <v>1.58628580721978E-7</v>
      </c>
      <c r="EQ96" s="117">
        <v>-3.0178130506033603E-7</v>
      </c>
      <c r="ER96" s="117">
        <v>-1.1881116815550201E-6</v>
      </c>
      <c r="ES96" s="120">
        <v>4.6749594430482998E-7</v>
      </c>
    </row>
    <row r="97" spans="7:149" x14ac:dyDescent="0.25">
      <c r="G97" s="205"/>
      <c r="H97" s="7" t="s">
        <v>225</v>
      </c>
      <c r="I97" s="22" cm="1">
        <f t="array" aca="1" ref="I97" ca="1">INDIRECT("I"&amp;M97)*INDIRECT("I"&amp;N97)</f>
        <v>0</v>
      </c>
      <c r="J97" s="23">
        <v>1.23349903799341E-2</v>
      </c>
      <c r="K97" s="12" t="str">
        <f t="shared" si="9"/>
        <v>age</v>
      </c>
      <c r="L97" s="12" t="str">
        <f t="shared" si="8"/>
        <v>PrD</v>
      </c>
      <c r="M97" s="7">
        <f t="shared" si="10"/>
        <v>20</v>
      </c>
      <c r="N97" s="7">
        <f t="shared" si="11"/>
        <v>74</v>
      </c>
      <c r="P97" s="7" t="str">
        <f t="shared" si="6"/>
        <v>X</v>
      </c>
      <c r="Q97" s="7" t="str">
        <f t="shared" si="7"/>
        <v>X</v>
      </c>
      <c r="R97" s="7" t="str">
        <v>age_PrD</v>
      </c>
      <c r="S97" s="128" t="s">
        <v>225</v>
      </c>
      <c r="T97" s="117">
        <v>-3.2732833263867999E-7</v>
      </c>
      <c r="U97" s="117">
        <v>-4.3022809643468196E-6</v>
      </c>
      <c r="V97" s="117">
        <v>5.0979528596455097E-8</v>
      </c>
      <c r="W97" s="117">
        <v>-4.7906108395443996E-10</v>
      </c>
      <c r="X97" s="117">
        <v>-4.43522183756145E-8</v>
      </c>
      <c r="Y97" s="117">
        <v>1.29768863714797E-7</v>
      </c>
      <c r="Z97" s="117">
        <v>-5.7321095709251204E-6</v>
      </c>
      <c r="AA97" s="117">
        <v>-9.0031418273991302E-10</v>
      </c>
      <c r="AB97" s="117">
        <v>6.2058415719504099E-9</v>
      </c>
      <c r="AC97" s="117">
        <v>-1.0994361351849301E-6</v>
      </c>
      <c r="AD97" s="117">
        <v>1.0823167697782601E-7</v>
      </c>
      <c r="AE97" s="117">
        <v>7.2680687779753005E-8</v>
      </c>
      <c r="AF97" s="117">
        <v>-8.8904614839220594E-8</v>
      </c>
      <c r="AG97" s="117">
        <v>-3.23340278144661E-6</v>
      </c>
      <c r="AH97" s="117">
        <v>-1.78750986483466E-8</v>
      </c>
      <c r="AI97" s="117">
        <v>-1.29816254681535E-5</v>
      </c>
      <c r="AJ97" s="117">
        <v>-4.6677622239312801E-7</v>
      </c>
      <c r="AK97" s="117">
        <v>-4.9253491225953805E-7</v>
      </c>
      <c r="AL97" s="117">
        <v>8.6593448073550896E-7</v>
      </c>
      <c r="AM97" s="117">
        <v>8.6983208543498101E-8</v>
      </c>
      <c r="AN97" s="117">
        <v>-1.5422721299576E-6</v>
      </c>
      <c r="AO97" s="117">
        <v>4.9386591925152701E-8</v>
      </c>
      <c r="AP97" s="117">
        <v>-8.4150283376480493E-6</v>
      </c>
      <c r="AQ97" s="117">
        <v>3.53819597122606E-7</v>
      </c>
      <c r="AR97" s="117">
        <v>0</v>
      </c>
      <c r="AS97" s="117">
        <v>7.5637592696663802E-6</v>
      </c>
      <c r="AT97" s="117">
        <v>-6.7826375631091301E-6</v>
      </c>
      <c r="AU97" s="117">
        <v>0</v>
      </c>
      <c r="AV97" s="117">
        <v>-5.4128749516774298E-7</v>
      </c>
      <c r="AW97" s="117">
        <v>1.0459082773730899E-5</v>
      </c>
      <c r="AX97" s="117">
        <v>-6.3527524316014096E-7</v>
      </c>
      <c r="AY97" s="117">
        <v>0</v>
      </c>
      <c r="AZ97" s="117">
        <v>-4.00194562863116E-7</v>
      </c>
      <c r="BA97" s="117">
        <v>3.1117205825743702E-6</v>
      </c>
      <c r="BB97" s="117">
        <v>6.1346264411920795E-8</v>
      </c>
      <c r="BC97" s="117">
        <v>1.2596371505716401E-5</v>
      </c>
      <c r="BD97" s="117">
        <v>0</v>
      </c>
      <c r="BE97" s="117">
        <v>-3.6786803240693202E-7</v>
      </c>
      <c r="BF97" s="117">
        <v>6.4712094809788402E-6</v>
      </c>
      <c r="BG97" s="117">
        <v>3.7409302499439301E-7</v>
      </c>
      <c r="BH97" s="117">
        <v>-1.52656899059188E-6</v>
      </c>
      <c r="BI97" s="117">
        <v>8.6116090659672102E-8</v>
      </c>
      <c r="BJ97" s="117">
        <v>1.0234490109875301E-5</v>
      </c>
      <c r="BK97" s="117">
        <v>1.06964252256741E-7</v>
      </c>
      <c r="BL97" s="117">
        <v>-2.4572868693501899E-7</v>
      </c>
      <c r="BM97" s="117">
        <v>1.4304182802186699E-6</v>
      </c>
      <c r="BN97" s="117">
        <v>0</v>
      </c>
      <c r="BO97" s="117">
        <v>4.4182554182459999E-6</v>
      </c>
      <c r="BP97" s="117">
        <v>3.0321927059367998E-7</v>
      </c>
      <c r="BQ97" s="117">
        <v>2.2710384616319099E-8</v>
      </c>
      <c r="BR97" s="117">
        <v>2.01106163832438E-7</v>
      </c>
      <c r="BS97" s="117">
        <v>3.9845431255427501E-7</v>
      </c>
      <c r="BT97" s="117">
        <v>-6.1082778505174898E-7</v>
      </c>
      <c r="BU97" s="117">
        <v>-7.1181883686584705E-8</v>
      </c>
      <c r="BV97" s="118">
        <v>-1.5998800463855301E-4</v>
      </c>
      <c r="BW97" s="117">
        <v>2.4053877350062301E-8</v>
      </c>
      <c r="BX97" s="117">
        <v>-1.2044345726229101E-7</v>
      </c>
      <c r="BY97" s="117">
        <v>-1.72813510357926E-6</v>
      </c>
      <c r="BZ97" s="117">
        <v>0</v>
      </c>
      <c r="CA97" s="117">
        <v>-1.18064904049101E-6</v>
      </c>
      <c r="CB97" s="117">
        <v>-5.0259814981412498E-6</v>
      </c>
      <c r="CC97" s="117">
        <v>1.4266511210231999E-7</v>
      </c>
      <c r="CD97" s="117">
        <v>-2.3996948520614901E-7</v>
      </c>
      <c r="CE97" s="117">
        <v>0</v>
      </c>
      <c r="CF97" s="117">
        <v>0</v>
      </c>
      <c r="CG97" s="117">
        <v>0</v>
      </c>
      <c r="CH97" s="117">
        <v>-4.4303076741831698E-9</v>
      </c>
      <c r="CI97" s="117">
        <v>-9.1371308344394501E-8</v>
      </c>
      <c r="CJ97" s="117">
        <v>-4.7048879591007E-8</v>
      </c>
      <c r="CK97" s="117">
        <v>-1.01051198072664E-7</v>
      </c>
      <c r="CL97" s="117">
        <v>-1.4089201897440201E-7</v>
      </c>
      <c r="CM97" s="117">
        <v>9.7404965719294605E-8</v>
      </c>
      <c r="CN97" s="117">
        <v>-1.4194152915041399E-7</v>
      </c>
      <c r="CO97" s="117">
        <v>7.6800111829721994E-8</v>
      </c>
      <c r="CP97" s="117">
        <v>6.0015481367444305E-8</v>
      </c>
      <c r="CQ97" s="117">
        <v>1.1808630804178E-7</v>
      </c>
      <c r="CR97" s="117">
        <v>2.0761564388017099E-8</v>
      </c>
      <c r="CS97" s="117">
        <v>2.12154972007294E-6</v>
      </c>
      <c r="CT97" s="117">
        <v>6.8508732800908895E-8</v>
      </c>
      <c r="CU97" s="117">
        <v>1.8626321112644299E-7</v>
      </c>
      <c r="CV97" s="117">
        <v>-1.6575396929552499E-7</v>
      </c>
      <c r="CW97" s="117">
        <v>2.5306411059975299E-9</v>
      </c>
      <c r="CX97" s="117">
        <v>-4.4033484251368598E-8</v>
      </c>
      <c r="CY97" s="117">
        <v>-2.5508208440271E-8</v>
      </c>
      <c r="CZ97" s="117">
        <v>3.7293452694451801E-8</v>
      </c>
      <c r="DA97" s="117">
        <v>-9.1619676629983395E-10</v>
      </c>
      <c r="DB97" s="117">
        <v>2.1714049916626101E-8</v>
      </c>
      <c r="DC97" s="117">
        <v>1.2066410290209599E-7</v>
      </c>
      <c r="DD97" s="117">
        <v>-1.20784083153333E-8</v>
      </c>
      <c r="DE97" s="117">
        <v>1.33066749825927E-7</v>
      </c>
      <c r="DF97" s="117">
        <v>8.6135265747716195E-8</v>
      </c>
      <c r="DG97" s="117">
        <v>2.7287960144415998E-9</v>
      </c>
      <c r="DH97" s="117">
        <v>1.6777839261593801E-7</v>
      </c>
      <c r="DI97" s="117">
        <v>-1.2436826165085301E-7</v>
      </c>
      <c r="DJ97" s="117">
        <v>-2.0458902509832301E-8</v>
      </c>
      <c r="DK97" s="117">
        <v>-1.45367473418278E-7</v>
      </c>
      <c r="DL97" s="117">
        <v>-4.7877782974630296E-7</v>
      </c>
      <c r="DM97" s="117">
        <v>4.2531538359523899E-7</v>
      </c>
      <c r="DN97" s="117">
        <v>-1.2743933469491499E-7</v>
      </c>
      <c r="DO97" s="117">
        <v>4.0253534528505603E-7</v>
      </c>
      <c r="DP97" s="117">
        <v>1.8461454429915899E-7</v>
      </c>
      <c r="DQ97" s="117">
        <v>-1.4323918007057801E-7</v>
      </c>
      <c r="DR97" s="117">
        <v>3.6376285838928699E-7</v>
      </c>
      <c r="DS97" s="117">
        <v>-1.1706948355949E-7</v>
      </c>
      <c r="DT97" s="117">
        <v>-1.3219515396530199E-6</v>
      </c>
      <c r="DU97" s="117">
        <v>5.7989770918259997E-7</v>
      </c>
      <c r="DV97" s="117">
        <v>4.0380687940285599E-7</v>
      </c>
      <c r="DW97" s="117">
        <v>-4.4331692867336102E-7</v>
      </c>
      <c r="DX97" s="117">
        <v>-1.15321029725479E-7</v>
      </c>
      <c r="DY97" s="117">
        <v>-3.74661722292945E-8</v>
      </c>
      <c r="DZ97" s="117">
        <v>-4.0213313475906201E-7</v>
      </c>
      <c r="EA97" s="117">
        <v>1.1618527473654501E-6</v>
      </c>
      <c r="EB97" s="117">
        <v>-2.8413597919398799E-7</v>
      </c>
      <c r="EC97" s="117">
        <v>7.2559786033830798E-7</v>
      </c>
      <c r="ED97" s="117">
        <v>1.8081281078767801E-7</v>
      </c>
      <c r="EE97" s="117">
        <v>3.3816976273586199E-7</v>
      </c>
      <c r="EF97" s="117">
        <v>1.2521436849498E-6</v>
      </c>
      <c r="EG97" s="117">
        <v>6.5121473770228899E-7</v>
      </c>
      <c r="EH97" s="117">
        <v>1.334129706142E-7</v>
      </c>
      <c r="EI97" s="117">
        <v>-3.7096778426385198E-7</v>
      </c>
      <c r="EJ97" s="117">
        <v>-1.9819638016051302E-6</v>
      </c>
      <c r="EK97" s="117">
        <v>-8.9802330249416003E-7</v>
      </c>
      <c r="EL97" s="117">
        <v>4.1727136069152203E-7</v>
      </c>
      <c r="EM97" s="117">
        <v>2.2375181020677599E-7</v>
      </c>
      <c r="EN97" s="117">
        <v>-8.3363780699947196E-7</v>
      </c>
      <c r="EO97" s="117">
        <v>3.5871235593927098E-6</v>
      </c>
      <c r="EP97" s="117">
        <v>1.0405807952100099E-6</v>
      </c>
      <c r="EQ97" s="117">
        <v>1.0201784349222801E-6</v>
      </c>
      <c r="ER97" s="117">
        <v>1.06168817131102E-6</v>
      </c>
      <c r="ES97" s="120">
        <v>2.9205950649853102E-6</v>
      </c>
    </row>
    <row r="98" spans="7:149" x14ac:dyDescent="0.25">
      <c r="G98" s="205"/>
      <c r="H98" s="7" t="s">
        <v>226</v>
      </c>
      <c r="I98" s="22" cm="1">
        <f t="array" aca="1" ref="I98" ca="1">INDIRECT("I"&amp;M98)*INDIRECT("I"&amp;N98)</f>
        <v>0</v>
      </c>
      <c r="J98" s="23">
        <v>-1.8086997993294301E-2</v>
      </c>
      <c r="K98" s="12" t="str">
        <f t="shared" si="9"/>
        <v>age</v>
      </c>
      <c r="L98" s="12" t="str">
        <f t="shared" si="8"/>
        <v>SLD</v>
      </c>
      <c r="M98" s="7">
        <f t="shared" si="10"/>
        <v>20</v>
      </c>
      <c r="N98" s="7">
        <f t="shared" si="11"/>
        <v>80</v>
      </c>
      <c r="P98" s="7" t="str">
        <f t="shared" si="6"/>
        <v>X</v>
      </c>
      <c r="Q98" s="7" t="str">
        <f t="shared" si="7"/>
        <v>X</v>
      </c>
      <c r="R98" s="7" t="str">
        <v>age_SLD</v>
      </c>
      <c r="S98" s="128" t="s">
        <v>226</v>
      </c>
      <c r="T98" s="117">
        <v>-2.20252774780826E-7</v>
      </c>
      <c r="U98" s="117">
        <v>1.76661849209972E-6</v>
      </c>
      <c r="V98" s="117">
        <v>-7.8646765186348503E-8</v>
      </c>
      <c r="W98" s="117">
        <v>7.7902847849462906E-8</v>
      </c>
      <c r="X98" s="117">
        <v>2.65778350582864E-8</v>
      </c>
      <c r="Y98" s="117">
        <v>-4.6472601425020999E-7</v>
      </c>
      <c r="Z98" s="117">
        <v>-6.0299886564644697E-8</v>
      </c>
      <c r="AA98" s="117">
        <v>7.0645478104459799E-7</v>
      </c>
      <c r="AB98" s="117">
        <v>-4.28777520673419E-7</v>
      </c>
      <c r="AC98" s="117">
        <v>1.14268723207215E-6</v>
      </c>
      <c r="AD98" s="117">
        <v>-5.5752221903980502E-7</v>
      </c>
      <c r="AE98" s="117">
        <v>8.1355295667790903E-8</v>
      </c>
      <c r="AF98" s="117">
        <v>-4.2513605576289398E-7</v>
      </c>
      <c r="AG98" s="117">
        <v>7.7728074803598996E-6</v>
      </c>
      <c r="AH98" s="117">
        <v>-3.1808307937179902E-7</v>
      </c>
      <c r="AI98" s="117">
        <v>9.0642171731893694E-6</v>
      </c>
      <c r="AJ98" s="117">
        <v>2.6007082126809502E-7</v>
      </c>
      <c r="AK98" s="117">
        <v>-6.0445843186178104E-7</v>
      </c>
      <c r="AL98" s="117">
        <v>1.6588275798996399E-6</v>
      </c>
      <c r="AM98" s="117">
        <v>-4.9123649365653501E-7</v>
      </c>
      <c r="AN98" s="117">
        <v>-5.0971202025004102E-6</v>
      </c>
      <c r="AO98" s="117">
        <v>2.3353189342619599E-7</v>
      </c>
      <c r="AP98" s="117">
        <v>-5.0327787578869996E-6</v>
      </c>
      <c r="AQ98" s="117">
        <v>-3.4214841155046801E-7</v>
      </c>
      <c r="AR98" s="117">
        <v>0</v>
      </c>
      <c r="AS98" s="117">
        <v>-7.7335880093005408E-6</v>
      </c>
      <c r="AT98" s="117">
        <v>8.2199870179351295E-5</v>
      </c>
      <c r="AU98" s="117">
        <v>0</v>
      </c>
      <c r="AV98" s="117">
        <v>6.3532363940380397E-7</v>
      </c>
      <c r="AW98" s="117">
        <v>-6.0843224897568299E-6</v>
      </c>
      <c r="AX98" s="117">
        <v>8.6669280024142602E-7</v>
      </c>
      <c r="AY98" s="117">
        <v>0</v>
      </c>
      <c r="AZ98" s="117">
        <v>-5.1299978417461898E-7</v>
      </c>
      <c r="BA98" s="117">
        <v>-3.5988855535999699E-6</v>
      </c>
      <c r="BB98" s="117">
        <v>4.2451312967104501E-8</v>
      </c>
      <c r="BC98" s="117">
        <v>1.1359290209772699E-5</v>
      </c>
      <c r="BD98" s="117">
        <v>0</v>
      </c>
      <c r="BE98" s="117">
        <v>-1.45124487276458E-5</v>
      </c>
      <c r="BF98" s="117">
        <v>-1.3674552827335299E-6</v>
      </c>
      <c r="BG98" s="117">
        <v>-6.6599479682873797E-8</v>
      </c>
      <c r="BH98" s="117">
        <v>1.1960650689217299E-5</v>
      </c>
      <c r="BI98" s="117">
        <v>-4.6549122819646699E-7</v>
      </c>
      <c r="BJ98" s="117">
        <v>-4.3710199747167101E-6</v>
      </c>
      <c r="BK98" s="117">
        <v>3.33123826782036E-7</v>
      </c>
      <c r="BL98" s="117">
        <v>4.9410730446139196E-7</v>
      </c>
      <c r="BM98" s="117">
        <v>-5.2682158472362504E-6</v>
      </c>
      <c r="BN98" s="117">
        <v>0</v>
      </c>
      <c r="BO98" s="117">
        <v>4.6726069488585799E-6</v>
      </c>
      <c r="BP98" s="117">
        <v>-3.8222628764303801E-7</v>
      </c>
      <c r="BQ98" s="117">
        <v>-3.9473792176040199E-7</v>
      </c>
      <c r="BR98" s="117">
        <v>6.3823134254044997E-7</v>
      </c>
      <c r="BS98" s="117">
        <v>1.9040342179527599E-5</v>
      </c>
      <c r="BT98" s="117">
        <v>-8.1289752384347998E-8</v>
      </c>
      <c r="BU98" s="117">
        <v>5.8855926625671803E-8</v>
      </c>
      <c r="BV98" s="117">
        <v>-5.1437154876187198E-6</v>
      </c>
      <c r="BW98" s="117">
        <v>-1.9937692526848699E-7</v>
      </c>
      <c r="BX98" s="117">
        <v>2.5342122787320601E-7</v>
      </c>
      <c r="BY98" s="117">
        <v>1.3469403568866199E-6</v>
      </c>
      <c r="BZ98" s="117">
        <v>0</v>
      </c>
      <c r="CA98" s="117">
        <v>-4.4179376033212303E-6</v>
      </c>
      <c r="CB98" s="118">
        <v>-3.7047513305166598E-4</v>
      </c>
      <c r="CC98" s="117">
        <v>1.7765269140572701E-7</v>
      </c>
      <c r="CD98" s="117">
        <v>5.9578949774360196E-7</v>
      </c>
      <c r="CE98" s="117">
        <v>0</v>
      </c>
      <c r="CF98" s="117">
        <v>0</v>
      </c>
      <c r="CG98" s="117">
        <v>0</v>
      </c>
      <c r="CH98" s="117">
        <v>3.6394867960144499E-9</v>
      </c>
      <c r="CI98" s="117">
        <v>-6.8007988829292499E-9</v>
      </c>
      <c r="CJ98" s="117">
        <v>-3.2645577048433603E-8</v>
      </c>
      <c r="CK98" s="117">
        <v>1.0283134069757701E-7</v>
      </c>
      <c r="CL98" s="117">
        <v>5.9447353994171E-8</v>
      </c>
      <c r="CM98" s="117">
        <v>-1.16303970991356E-6</v>
      </c>
      <c r="CN98" s="117">
        <v>8.77933003186307E-8</v>
      </c>
      <c r="CO98" s="117">
        <v>-1.3345279735589799E-8</v>
      </c>
      <c r="CP98" s="117">
        <v>-2.32181306891649E-8</v>
      </c>
      <c r="CQ98" s="117">
        <v>6.4117335552467196E-8</v>
      </c>
      <c r="CR98" s="117">
        <v>7.0347009969206896E-8</v>
      </c>
      <c r="CS98" s="117">
        <v>6.8508732800892894E-8</v>
      </c>
      <c r="CT98" s="117">
        <v>5.8046188082427502E-6</v>
      </c>
      <c r="CU98" s="117">
        <v>-1.2408518411796101E-7</v>
      </c>
      <c r="CV98" s="117">
        <v>-1.4980221102206601E-7</v>
      </c>
      <c r="CW98" s="117">
        <v>-4.4065551477024097E-9</v>
      </c>
      <c r="CX98" s="117">
        <v>5.7791515877890503E-8</v>
      </c>
      <c r="CY98" s="117">
        <v>7.2387388789113499E-8</v>
      </c>
      <c r="CZ98" s="117">
        <v>-1.0635212206689601E-7</v>
      </c>
      <c r="DA98" s="117">
        <v>-2.2958904126079799E-8</v>
      </c>
      <c r="DB98" s="117">
        <v>-2.1328391104907501E-7</v>
      </c>
      <c r="DC98" s="117">
        <v>-1.6565786810460399E-8</v>
      </c>
      <c r="DD98" s="117">
        <v>-4.0036687738141997E-8</v>
      </c>
      <c r="DE98" s="117">
        <v>3.14357708580914E-7</v>
      </c>
      <c r="DF98" s="117">
        <v>-4.2911867080296501E-7</v>
      </c>
      <c r="DG98" s="117">
        <v>-1.0968937122160599E-7</v>
      </c>
      <c r="DH98" s="117">
        <v>-7.0990572037645095E-8</v>
      </c>
      <c r="DI98" s="117">
        <v>-1.00215398502128E-6</v>
      </c>
      <c r="DJ98" s="117">
        <v>4.3760547050346002E-7</v>
      </c>
      <c r="DK98" s="117">
        <v>-8.0287980280424304E-7</v>
      </c>
      <c r="DL98" s="117">
        <v>1.02739438735191E-6</v>
      </c>
      <c r="DM98" s="117">
        <v>-3.2989313744317197E-7</v>
      </c>
      <c r="DN98" s="117">
        <v>1.94163873521607E-7</v>
      </c>
      <c r="DO98" s="117">
        <v>-2.5841308561172501E-8</v>
      </c>
      <c r="DP98" s="117">
        <v>9.6666587085351393E-9</v>
      </c>
      <c r="DQ98" s="117">
        <v>7.6994684378214704E-8</v>
      </c>
      <c r="DR98" s="117">
        <v>-7.3653812004500801E-7</v>
      </c>
      <c r="DS98" s="117">
        <v>4.8487478704237402E-7</v>
      </c>
      <c r="DT98" s="117">
        <v>-4.6388010226826899E-7</v>
      </c>
      <c r="DU98" s="117">
        <v>-8.6456337453768905E-6</v>
      </c>
      <c r="DV98" s="117">
        <v>4.08463892347997E-7</v>
      </c>
      <c r="DW98" s="117">
        <v>1.4077348379283501E-7</v>
      </c>
      <c r="DX98" s="117">
        <v>-2.13605106354791E-7</v>
      </c>
      <c r="DY98" s="117">
        <v>6.3504721620507401E-7</v>
      </c>
      <c r="DZ98" s="117">
        <v>1.7754273233370501E-7</v>
      </c>
      <c r="EA98" s="117">
        <v>1.20712648455417E-6</v>
      </c>
      <c r="EB98" s="117">
        <v>-4.7797280179876195E-7</v>
      </c>
      <c r="EC98" s="117">
        <v>1.8092494586041399E-6</v>
      </c>
      <c r="ED98" s="117">
        <v>-2.1275679274603501E-6</v>
      </c>
      <c r="EE98" s="117">
        <v>1.7303415658320799E-6</v>
      </c>
      <c r="EF98" s="117">
        <v>3.2545010894135299E-7</v>
      </c>
      <c r="EG98" s="117">
        <v>3.77585332741158E-7</v>
      </c>
      <c r="EH98" s="117">
        <v>2.5166328594062799E-7</v>
      </c>
      <c r="EI98" s="117">
        <v>-7.4813545655835196E-6</v>
      </c>
      <c r="EJ98" s="117">
        <v>-3.6142837486402402E-6</v>
      </c>
      <c r="EK98" s="117">
        <v>2.96625637005239E-6</v>
      </c>
      <c r="EL98" s="117">
        <v>-3.0735319639607102E-6</v>
      </c>
      <c r="EM98" s="117">
        <v>2.1693885351778599E-6</v>
      </c>
      <c r="EN98" s="117">
        <v>5.4259940780114395E-7</v>
      </c>
      <c r="EO98" s="117">
        <v>4.2620987908528998E-5</v>
      </c>
      <c r="EP98" s="117">
        <v>5.9848794023527404E-7</v>
      </c>
      <c r="EQ98" s="117">
        <v>-3.0349037052168499E-7</v>
      </c>
      <c r="ER98" s="117">
        <v>-2.45884143874152E-6</v>
      </c>
      <c r="ES98" s="120">
        <v>-8.8504549388272903E-6</v>
      </c>
    </row>
    <row r="99" spans="7:149" x14ac:dyDescent="0.25">
      <c r="G99" s="205"/>
      <c r="H99" s="7" t="s">
        <v>227</v>
      </c>
      <c r="I99" s="22" cm="1">
        <f t="array" aca="1" ref="I99" ca="1">INDIRECT("I"&amp;M99)*INDIRECT("I"&amp;N99)</f>
        <v>0</v>
      </c>
      <c r="J99" s="23">
        <v>-9.9192531318657504E-3</v>
      </c>
      <c r="K99" s="12" t="str">
        <f t="shared" si="9"/>
        <v>age</v>
      </c>
      <c r="L99" s="12" t="str">
        <f t="shared" si="8"/>
        <v>SmokerCurrent</v>
      </c>
      <c r="M99" s="7">
        <f t="shared" si="10"/>
        <v>20</v>
      </c>
      <c r="N99" s="7">
        <f t="shared" si="11"/>
        <v>35</v>
      </c>
      <c r="P99" s="7" t="str">
        <f t="shared" si="6"/>
        <v>X</v>
      </c>
      <c r="Q99" s="7" t="str">
        <f t="shared" si="7"/>
        <v>X</v>
      </c>
      <c r="R99" s="7" t="str">
        <v>age_SmokerCurrent</v>
      </c>
      <c r="S99" s="128" t="s">
        <v>227</v>
      </c>
      <c r="T99" s="117">
        <v>-3.8576627378433702E-7</v>
      </c>
      <c r="U99" s="117">
        <v>1.2266673245440001E-5</v>
      </c>
      <c r="V99" s="117">
        <v>3.1769230862528601E-7</v>
      </c>
      <c r="W99" s="117">
        <v>-7.2474556131500498E-8</v>
      </c>
      <c r="X99" s="117">
        <v>1.6043603077640199E-7</v>
      </c>
      <c r="Y99" s="117">
        <v>-4.34275778317508E-7</v>
      </c>
      <c r="Z99" s="117">
        <v>-4.7853753301005403E-6</v>
      </c>
      <c r="AA99" s="117">
        <v>-5.5005378788769297E-7</v>
      </c>
      <c r="AB99" s="117">
        <v>-3.5860665387723998E-7</v>
      </c>
      <c r="AC99" s="117">
        <v>-1.7789510898535901E-8</v>
      </c>
      <c r="AD99" s="117">
        <v>-1.5478468563513499E-7</v>
      </c>
      <c r="AE99" s="117">
        <v>-2.9894691481275102E-7</v>
      </c>
      <c r="AF99" s="117">
        <v>3.9240240372724397E-8</v>
      </c>
      <c r="AG99" s="117">
        <v>3.8962041937677502E-6</v>
      </c>
      <c r="AH99" s="117">
        <v>3.2114186367371699E-7</v>
      </c>
      <c r="AI99" s="118">
        <v>-1.65300865801773E-4</v>
      </c>
      <c r="AJ99" s="117">
        <v>1.01901468987709E-7</v>
      </c>
      <c r="AK99" s="117">
        <v>1.26729900090141E-6</v>
      </c>
      <c r="AL99" s="117">
        <v>9.1362049144933703E-7</v>
      </c>
      <c r="AM99" s="117">
        <v>-2.2850613009687999E-7</v>
      </c>
      <c r="AN99" s="117">
        <v>7.5856917109214004E-7</v>
      </c>
      <c r="AO99" s="117">
        <v>9.5332012704823898E-8</v>
      </c>
      <c r="AP99" s="117">
        <v>1.7300533334191E-5</v>
      </c>
      <c r="AQ99" s="117">
        <v>-5.5945490107200499E-7</v>
      </c>
      <c r="AR99" s="117">
        <v>0</v>
      </c>
      <c r="AS99" s="117">
        <v>-1.3516987837381101E-5</v>
      </c>
      <c r="AT99" s="117">
        <v>3.7110811171588398E-5</v>
      </c>
      <c r="AU99" s="117">
        <v>0</v>
      </c>
      <c r="AV99" s="117">
        <v>-5.3415720222552705E-7</v>
      </c>
      <c r="AW99" s="117">
        <v>2.0209268805251499E-6</v>
      </c>
      <c r="AX99" s="117">
        <v>-2.2435766071979699E-7</v>
      </c>
      <c r="AY99" s="117">
        <v>0</v>
      </c>
      <c r="AZ99" s="117">
        <v>4.45302814982071E-7</v>
      </c>
      <c r="BA99" s="117">
        <v>-3.53207775513644E-6</v>
      </c>
      <c r="BB99" s="117">
        <v>-1.8501433534587099E-7</v>
      </c>
      <c r="BC99" s="117">
        <v>-7.1301565410163898E-6</v>
      </c>
      <c r="BD99" s="117">
        <v>0</v>
      </c>
      <c r="BE99" s="117">
        <v>1.4694493315093101E-6</v>
      </c>
      <c r="BF99" s="117">
        <v>9.8997135356952098E-6</v>
      </c>
      <c r="BG99" s="117">
        <v>-9.7321114030922796E-8</v>
      </c>
      <c r="BH99" s="117">
        <v>-2.2728659650246901E-6</v>
      </c>
      <c r="BI99" s="117">
        <v>7.8501384629722501E-8</v>
      </c>
      <c r="BJ99" s="117">
        <v>-6.93786631477376E-6</v>
      </c>
      <c r="BK99" s="117">
        <v>2.99093411583848E-7</v>
      </c>
      <c r="BL99" s="117">
        <v>1.07391420745005E-6</v>
      </c>
      <c r="BM99" s="117">
        <v>-2.9003728358040101E-6</v>
      </c>
      <c r="BN99" s="117">
        <v>0</v>
      </c>
      <c r="BO99" s="117">
        <v>-3.6846809645422599E-6</v>
      </c>
      <c r="BP99" s="117">
        <v>-4.9716917597876401E-7</v>
      </c>
      <c r="BQ99" s="117">
        <v>3.9539039603238902E-8</v>
      </c>
      <c r="BR99" s="117">
        <v>2.4386219303624399E-6</v>
      </c>
      <c r="BS99" s="117">
        <v>-8.3166835081893197E-7</v>
      </c>
      <c r="BT99" s="117">
        <v>-9.58946438952744E-8</v>
      </c>
      <c r="BU99" s="117">
        <v>-4.3733570545517598E-7</v>
      </c>
      <c r="BV99" s="117">
        <v>-1.38729960875688E-5</v>
      </c>
      <c r="BW99" s="117">
        <v>-1.18107243408265E-8</v>
      </c>
      <c r="BX99" s="117">
        <v>-2.0004818210180599E-7</v>
      </c>
      <c r="BY99" s="117">
        <v>-1.687250167578E-5</v>
      </c>
      <c r="BZ99" s="117">
        <v>0</v>
      </c>
      <c r="CA99" s="117">
        <v>2.3504013801106902E-6</v>
      </c>
      <c r="CB99" s="117">
        <v>6.9709864847254299E-6</v>
      </c>
      <c r="CC99" s="117">
        <v>1.7413855925824201E-6</v>
      </c>
      <c r="CD99" s="117">
        <v>3.1461125101509902E-7</v>
      </c>
      <c r="CE99" s="117">
        <v>0</v>
      </c>
      <c r="CF99" s="117">
        <v>0</v>
      </c>
      <c r="CG99" s="117">
        <v>0</v>
      </c>
      <c r="CH99" s="117">
        <v>6.5276402314046797E-9</v>
      </c>
      <c r="CI99" s="117">
        <v>-1.5088813402704E-7</v>
      </c>
      <c r="CJ99" s="117">
        <v>4.4051094415268701E-8</v>
      </c>
      <c r="CK99" s="117">
        <v>1.85313175823183E-7</v>
      </c>
      <c r="CL99" s="117">
        <v>9.6819287690558603E-8</v>
      </c>
      <c r="CM99" s="117">
        <v>-5.3404700130624595E-7</v>
      </c>
      <c r="CN99" s="117">
        <v>-2.2977703214782899E-8</v>
      </c>
      <c r="CO99" s="117">
        <v>6.4235532640582302E-8</v>
      </c>
      <c r="CP99" s="117">
        <v>-1.70068508601461E-7</v>
      </c>
      <c r="CQ99" s="117">
        <v>-2.3670159761838799E-7</v>
      </c>
      <c r="CR99" s="117">
        <v>-1.19645051956072E-8</v>
      </c>
      <c r="CS99" s="117">
        <v>1.86263211126418E-7</v>
      </c>
      <c r="CT99" s="117">
        <v>-1.24085184117955E-7</v>
      </c>
      <c r="CU99" s="117">
        <v>2.4898428050517199E-6</v>
      </c>
      <c r="CV99" s="117">
        <v>9.6157812269906903E-8</v>
      </c>
      <c r="CW99" s="117">
        <v>2.22906826997525E-7</v>
      </c>
      <c r="CX99" s="117">
        <v>4.0676276074984202E-8</v>
      </c>
      <c r="CY99" s="117">
        <v>6.6455560126476394E-8</v>
      </c>
      <c r="CZ99" s="117">
        <v>-5.4228677719405499E-8</v>
      </c>
      <c r="DA99" s="117">
        <v>1.5015934458095299E-8</v>
      </c>
      <c r="DB99" s="117">
        <v>7.1139858463728094E-8</v>
      </c>
      <c r="DC99" s="117">
        <v>5.7787641353795898E-7</v>
      </c>
      <c r="DD99" s="117">
        <v>-5.16341992794802E-8</v>
      </c>
      <c r="DE99" s="117">
        <v>3.0618958024259101E-7</v>
      </c>
      <c r="DF99" s="117">
        <v>-2.05951222010201E-7</v>
      </c>
      <c r="DG99" s="117">
        <v>8.6746144684411205E-8</v>
      </c>
      <c r="DH99" s="117">
        <v>-4.5332627338206901E-7</v>
      </c>
      <c r="DI99" s="117">
        <v>2.6782067995730398E-7</v>
      </c>
      <c r="DJ99" s="117">
        <v>-1.3934622372573701E-7</v>
      </c>
      <c r="DK99" s="117">
        <v>-7.51880531245418E-7</v>
      </c>
      <c r="DL99" s="117">
        <v>7.0304481332654805E-7</v>
      </c>
      <c r="DM99" s="117">
        <v>-4.7143363354391901E-7</v>
      </c>
      <c r="DN99" s="117">
        <v>2.8344213939058101E-7</v>
      </c>
      <c r="DO99" s="117">
        <v>2.01565842723369E-7</v>
      </c>
      <c r="DP99" s="117">
        <v>-3.6870938088496699E-9</v>
      </c>
      <c r="DQ99" s="117">
        <v>2.9317349472450301E-7</v>
      </c>
      <c r="DR99" s="117">
        <v>1.5632075168968301E-7</v>
      </c>
      <c r="DS99" s="117">
        <v>-1.5410706106683601E-7</v>
      </c>
      <c r="DT99" s="117">
        <v>7.7413290972696103E-7</v>
      </c>
      <c r="DU99" s="117">
        <v>-5.6958697763646204E-7</v>
      </c>
      <c r="DV99" s="117">
        <v>-1.97058881578964E-7</v>
      </c>
      <c r="DW99" s="117">
        <v>-3.1094943399139602E-7</v>
      </c>
      <c r="DX99" s="117">
        <v>2.1728851321171299E-7</v>
      </c>
      <c r="DY99" s="117">
        <v>5.3878825489464201E-7</v>
      </c>
      <c r="DZ99" s="117">
        <v>-5.9672620305915404E-7</v>
      </c>
      <c r="EA99" s="117">
        <v>-1.9361444684476598E-6</v>
      </c>
      <c r="EB99" s="117">
        <v>-7.1926584093625902E-6</v>
      </c>
      <c r="EC99" s="117">
        <v>-1.0408285159417601E-6</v>
      </c>
      <c r="ED99" s="117">
        <v>-3.2811390070296601E-6</v>
      </c>
      <c r="EE99" s="117">
        <v>1.4257389689784001E-7</v>
      </c>
      <c r="EF99" s="117">
        <v>1.52180326818215E-7</v>
      </c>
      <c r="EG99" s="117">
        <v>-2.1718774467130299E-7</v>
      </c>
      <c r="EH99" s="117">
        <v>-4.61895249213763E-8</v>
      </c>
      <c r="EI99" s="117">
        <v>-7.3746375130395199E-7</v>
      </c>
      <c r="EJ99" s="117">
        <v>3.6492655485506602E-7</v>
      </c>
      <c r="EK99" s="117">
        <v>2.3497346080629599E-6</v>
      </c>
      <c r="EL99" s="117">
        <v>3.75250143088132E-7</v>
      </c>
      <c r="EM99" s="117">
        <v>-1.5083562954135299E-7</v>
      </c>
      <c r="EN99" s="117">
        <v>-3.7953262581496698E-7</v>
      </c>
      <c r="EO99" s="117">
        <v>3.6113752640347202E-6</v>
      </c>
      <c r="EP99" s="117">
        <v>-1.4297550910480499E-6</v>
      </c>
      <c r="EQ99" s="117">
        <v>6.7135486010819203E-7</v>
      </c>
      <c r="ER99" s="117">
        <v>7.8305139053026605E-7</v>
      </c>
      <c r="ES99" s="120">
        <v>-7.6366932738837498E-7</v>
      </c>
    </row>
    <row r="100" spans="7:149" x14ac:dyDescent="0.25">
      <c r="G100" s="205"/>
      <c r="H100" s="7" t="s">
        <v>1</v>
      </c>
      <c r="I100" s="22" cm="1">
        <f t="array" aca="1" ref="I100" ca="1">INDIRECT("I"&amp;M100)*INDIRECT("I"&amp;N100)</f>
        <v>0</v>
      </c>
      <c r="J100" s="23">
        <v>-3.7459121158035701E-2</v>
      </c>
      <c r="K100" s="12" t="str">
        <f t="shared" si="9"/>
        <v>age</v>
      </c>
      <c r="L100" s="12" t="str">
        <f t="shared" si="8"/>
        <v>Can</v>
      </c>
      <c r="M100" s="7">
        <f t="shared" si="10"/>
        <v>20</v>
      </c>
      <c r="N100" s="7">
        <f t="shared" si="11"/>
        <v>55</v>
      </c>
      <c r="P100" s="7" t="str">
        <f t="shared" si="6"/>
        <v>X</v>
      </c>
      <c r="Q100" s="7" t="str">
        <f t="shared" si="7"/>
        <v>X</v>
      </c>
      <c r="R100" s="7" t="str">
        <v>age_Can</v>
      </c>
      <c r="S100" s="128" t="s">
        <v>1</v>
      </c>
      <c r="T100" s="117">
        <v>-5.5663786600292303E-7</v>
      </c>
      <c r="U100" s="117">
        <v>-3.4587980283859602E-6</v>
      </c>
      <c r="V100" s="117">
        <v>1.9992571077446199E-7</v>
      </c>
      <c r="W100" s="117">
        <v>-1.8608834469271299E-7</v>
      </c>
      <c r="X100" s="117">
        <v>-8.37109250382997E-8</v>
      </c>
      <c r="Y100" s="117">
        <v>1.3925270263246099E-6</v>
      </c>
      <c r="Z100" s="117">
        <v>-1.1164175641444001E-6</v>
      </c>
      <c r="AA100" s="117">
        <v>-3.0698927048253801E-6</v>
      </c>
      <c r="AB100" s="117">
        <v>1.3403298415013401E-7</v>
      </c>
      <c r="AC100" s="117">
        <v>-4.1814350410865698E-7</v>
      </c>
      <c r="AD100" s="117">
        <v>-1.0430378311588401E-7</v>
      </c>
      <c r="AE100" s="117">
        <v>1.60902950386125E-7</v>
      </c>
      <c r="AF100" s="117">
        <v>-5.0975421555074198E-9</v>
      </c>
      <c r="AG100" s="117">
        <v>2.2515852577130801E-6</v>
      </c>
      <c r="AH100" s="117">
        <v>-4.4043427121470103E-8</v>
      </c>
      <c r="AI100" s="117">
        <v>-6.4290638205128603E-6</v>
      </c>
      <c r="AJ100" s="117">
        <v>-1.4643044778626E-7</v>
      </c>
      <c r="AK100" s="117">
        <v>-2.6370289222248E-7</v>
      </c>
      <c r="AL100" s="117">
        <v>1.1203312656697099E-7</v>
      </c>
      <c r="AM100" s="117">
        <v>8.1939991162407799E-9</v>
      </c>
      <c r="AN100" s="117">
        <v>4.12068622803293E-7</v>
      </c>
      <c r="AO100" s="117">
        <v>-1.4008231241653299E-7</v>
      </c>
      <c r="AP100" s="117">
        <v>-7.2288026371067002E-6</v>
      </c>
      <c r="AQ100" s="117">
        <v>-9.2810416529806796E-8</v>
      </c>
      <c r="AR100" s="117">
        <v>0</v>
      </c>
      <c r="AS100" s="117">
        <v>4.1587097031270598E-6</v>
      </c>
      <c r="AT100" s="117">
        <v>1.4389495758046801E-6</v>
      </c>
      <c r="AU100" s="117">
        <v>0</v>
      </c>
      <c r="AV100" s="117">
        <v>-4.4198702831335203E-7</v>
      </c>
      <c r="AW100" s="117">
        <v>2.4494434313504699E-6</v>
      </c>
      <c r="AX100" s="117">
        <v>6.89222229166932E-8</v>
      </c>
      <c r="AY100" s="117">
        <v>0</v>
      </c>
      <c r="AZ100" s="117">
        <v>4.23096093514423E-7</v>
      </c>
      <c r="BA100" s="117">
        <v>4.6474686105258798E-6</v>
      </c>
      <c r="BB100" s="117">
        <v>3.2270634660495002E-7</v>
      </c>
      <c r="BC100" s="117">
        <v>-9.9463673591344194E-5</v>
      </c>
      <c r="BD100" s="117">
        <v>0</v>
      </c>
      <c r="BE100" s="117">
        <v>-5.0711447535986203E-7</v>
      </c>
      <c r="BF100" s="117">
        <v>5.4580552348914398E-6</v>
      </c>
      <c r="BG100" s="117">
        <v>1.9575527634141401E-8</v>
      </c>
      <c r="BH100" s="117">
        <v>-4.7595451842595702E-6</v>
      </c>
      <c r="BI100" s="117">
        <v>-2.2336405517249301E-8</v>
      </c>
      <c r="BJ100" s="117">
        <v>4.8238420127059196E-6</v>
      </c>
      <c r="BK100" s="117">
        <v>3.45321156714384E-8</v>
      </c>
      <c r="BL100" s="117">
        <v>-2.74494473452454E-6</v>
      </c>
      <c r="BM100" s="117">
        <v>-6.4667645885139001E-7</v>
      </c>
      <c r="BN100" s="117">
        <v>0</v>
      </c>
      <c r="BO100" s="117">
        <v>-6.44587898848855E-7</v>
      </c>
      <c r="BP100" s="117">
        <v>1.90312069255812E-7</v>
      </c>
      <c r="BQ100" s="117">
        <v>-1.7104103351406399E-7</v>
      </c>
      <c r="BR100" s="117">
        <v>-3.4165730727974502E-8</v>
      </c>
      <c r="BS100" s="117">
        <v>5.8185991086865795E-7</v>
      </c>
      <c r="BT100" s="117">
        <v>3.6570424420195402E-8</v>
      </c>
      <c r="BU100" s="117">
        <v>-4.2210773923440901E-8</v>
      </c>
      <c r="BV100" s="117">
        <v>1.22757512365827E-5</v>
      </c>
      <c r="BW100" s="117">
        <v>-4.8024357921985899E-8</v>
      </c>
      <c r="BX100" s="117">
        <v>3.6742172781982499E-7</v>
      </c>
      <c r="BY100" s="117">
        <v>-2.3992629675662501E-6</v>
      </c>
      <c r="BZ100" s="117">
        <v>0</v>
      </c>
      <c r="CA100" s="117">
        <v>-5.77400763521625E-7</v>
      </c>
      <c r="CB100" s="117">
        <v>1.1894717132636801E-5</v>
      </c>
      <c r="CC100" s="117">
        <v>3.01564977073536E-6</v>
      </c>
      <c r="CD100" s="117">
        <v>4.40929134702778E-8</v>
      </c>
      <c r="CE100" s="117">
        <v>0</v>
      </c>
      <c r="CF100" s="117">
        <v>0</v>
      </c>
      <c r="CG100" s="117">
        <v>0</v>
      </c>
      <c r="CH100" s="117">
        <v>1.3870999829366899E-9</v>
      </c>
      <c r="CI100" s="117">
        <v>-7.3446467126915997E-8</v>
      </c>
      <c r="CJ100" s="117">
        <v>6.90257670791128E-9</v>
      </c>
      <c r="CK100" s="117">
        <v>-5.8368501747865699E-8</v>
      </c>
      <c r="CL100" s="117">
        <v>-6.5298912832151498E-8</v>
      </c>
      <c r="CM100" s="117">
        <v>-1.9862629032024001E-8</v>
      </c>
      <c r="CN100" s="117">
        <v>-3.4247959198233801E-8</v>
      </c>
      <c r="CO100" s="117">
        <v>1.91142885605411E-8</v>
      </c>
      <c r="CP100" s="117">
        <v>4.6280658410666699E-8</v>
      </c>
      <c r="CQ100" s="117">
        <v>9.7901689670715001E-8</v>
      </c>
      <c r="CR100" s="117">
        <v>-6.4147685403368899E-9</v>
      </c>
      <c r="CS100" s="117">
        <v>-1.6575396929552801E-7</v>
      </c>
      <c r="CT100" s="117">
        <v>-1.4980221102209499E-7</v>
      </c>
      <c r="CU100" s="117">
        <v>9.6157812269888705E-8</v>
      </c>
      <c r="CV100" s="117">
        <v>1.34954002256489E-6</v>
      </c>
      <c r="CW100" s="117">
        <v>2.9421933416981402E-8</v>
      </c>
      <c r="CX100" s="117">
        <v>-6.6418867498189801E-8</v>
      </c>
      <c r="CY100" s="117">
        <v>-1.50951746984738E-8</v>
      </c>
      <c r="CZ100" s="117">
        <v>-2.8855207072644599E-8</v>
      </c>
      <c r="DA100" s="117">
        <v>1.02671680001236E-8</v>
      </c>
      <c r="DB100" s="117">
        <v>1.9767652012920001E-7</v>
      </c>
      <c r="DC100" s="117">
        <v>1.55298590246659E-7</v>
      </c>
      <c r="DD100" s="117">
        <v>-6.88295022309572E-8</v>
      </c>
      <c r="DE100" s="117">
        <v>-2.7188667561350098E-7</v>
      </c>
      <c r="DF100" s="117">
        <v>1.6732609710965901E-7</v>
      </c>
      <c r="DG100" s="117">
        <v>-3.3087958417134998E-8</v>
      </c>
      <c r="DH100" s="117">
        <v>5.5618866279795196E-7</v>
      </c>
      <c r="DI100" s="117">
        <v>-7.8992785842421699E-8</v>
      </c>
      <c r="DJ100" s="117">
        <v>-3.1188868441351599E-7</v>
      </c>
      <c r="DK100" s="117">
        <v>1.5076176443098799E-7</v>
      </c>
      <c r="DL100" s="117">
        <v>1.3934771206532601E-7</v>
      </c>
      <c r="DM100" s="117">
        <v>-2.6246073270878599E-7</v>
      </c>
      <c r="DN100" s="117">
        <v>-3.5196009919469002E-7</v>
      </c>
      <c r="DO100" s="117">
        <v>-6.7008244637741706E-8</v>
      </c>
      <c r="DP100" s="117">
        <v>8.7931536178075304E-8</v>
      </c>
      <c r="DQ100" s="117">
        <v>6.9402590015437097E-6</v>
      </c>
      <c r="DR100" s="117">
        <v>-1.09193376445922E-7</v>
      </c>
      <c r="DS100" s="117">
        <v>-3.6148907324985801E-7</v>
      </c>
      <c r="DT100" s="117">
        <v>1.08738454670195E-7</v>
      </c>
      <c r="DU100" s="117">
        <v>-9.3615338861034604E-7</v>
      </c>
      <c r="DV100" s="117">
        <v>-5.3912808568962E-7</v>
      </c>
      <c r="DW100" s="117">
        <v>-4.8010032149096798E-6</v>
      </c>
      <c r="DX100" s="117">
        <v>-1.3277915286641901E-7</v>
      </c>
      <c r="DY100" s="117">
        <v>2.4134961041696799E-6</v>
      </c>
      <c r="DZ100" s="117">
        <v>1.25890881894386E-6</v>
      </c>
      <c r="EA100" s="117">
        <v>2.7065660784937202E-7</v>
      </c>
      <c r="EB100" s="117">
        <v>-1.08953812548467E-6</v>
      </c>
      <c r="EC100" s="117">
        <v>-9.7627258028698507E-7</v>
      </c>
      <c r="ED100" s="117">
        <v>7.0420958365707202E-8</v>
      </c>
      <c r="EE100" s="117">
        <v>-8.4071031621996297E-8</v>
      </c>
      <c r="EF100" s="117">
        <v>-1.49556414959295E-7</v>
      </c>
      <c r="EG100" s="117">
        <v>4.4012596402294602E-6</v>
      </c>
      <c r="EH100" s="117">
        <v>2.31602752051028E-7</v>
      </c>
      <c r="EI100" s="117">
        <v>-2.0284526885097301E-7</v>
      </c>
      <c r="EJ100" s="117">
        <v>-1.1710888386645601E-6</v>
      </c>
      <c r="EK100" s="117">
        <v>-7.2543791974452596E-7</v>
      </c>
      <c r="EL100" s="117">
        <v>2.02073233703257E-7</v>
      </c>
      <c r="EM100" s="117">
        <v>6.6057164712848202E-7</v>
      </c>
      <c r="EN100" s="117">
        <v>6.7185654761323301E-7</v>
      </c>
      <c r="EO100" s="117">
        <v>-1.81562413591294E-6</v>
      </c>
      <c r="EP100" s="117">
        <v>-8.0571297458006602E-8</v>
      </c>
      <c r="EQ100" s="117">
        <v>-2.20785952460594E-7</v>
      </c>
      <c r="ER100" s="117">
        <v>1.6474027405015901E-7</v>
      </c>
      <c r="ES100" s="120">
        <v>1.76842789682338E-6</v>
      </c>
    </row>
    <row r="101" spans="7:149" x14ac:dyDescent="0.25">
      <c r="G101" s="205"/>
      <c r="H101" s="54" t="s">
        <v>228</v>
      </c>
      <c r="I101" s="22" cm="1">
        <f t="array" aca="1" ref="I101" ca="1">INDIRECT("I"&amp;M101)*INDIRECT("I"&amp;N101)</f>
        <v>0</v>
      </c>
      <c r="J101" s="23">
        <v>-1.8657818378644501E-2</v>
      </c>
      <c r="K101" s="12" t="str">
        <f t="shared" si="9"/>
        <v>age</v>
      </c>
      <c r="L101" s="12" t="str">
        <f t="shared" si="8"/>
        <v>PuF</v>
      </c>
      <c r="M101" s="7">
        <f t="shared" si="10"/>
        <v>20</v>
      </c>
      <c r="N101" s="7">
        <f t="shared" si="11"/>
        <v>77</v>
      </c>
      <c r="P101" s="7" t="str">
        <f t="shared" si="6"/>
        <v>X</v>
      </c>
      <c r="Q101" s="7" t="str">
        <f t="shared" si="7"/>
        <v>X</v>
      </c>
      <c r="R101" s="7" t="str">
        <v>age_PuF</v>
      </c>
      <c r="S101" s="128" t="s">
        <v>228</v>
      </c>
      <c r="T101" s="117">
        <v>-3.01702547773375E-7</v>
      </c>
      <c r="U101" s="117">
        <v>3.0530217334866799E-6</v>
      </c>
      <c r="V101" s="117">
        <v>-4.4001236618291998E-7</v>
      </c>
      <c r="W101" s="117">
        <v>1.06238750955814E-6</v>
      </c>
      <c r="X101" s="117">
        <v>-6.1010996326410299E-7</v>
      </c>
      <c r="Y101" s="117">
        <v>-6.4245813930595498E-6</v>
      </c>
      <c r="Z101" s="117">
        <v>-1.0615130987586E-5</v>
      </c>
      <c r="AA101" s="117">
        <v>1.0950812178968301E-6</v>
      </c>
      <c r="AB101" s="117">
        <v>-1.0143982072074799E-7</v>
      </c>
      <c r="AC101" s="117">
        <v>1.17675708216669E-6</v>
      </c>
      <c r="AD101" s="117">
        <v>2.4405298653738099E-7</v>
      </c>
      <c r="AE101" s="117">
        <v>-9.4029147208393599E-7</v>
      </c>
      <c r="AF101" s="117">
        <v>-4.4967960294913401E-7</v>
      </c>
      <c r="AG101" s="117">
        <v>8.0144244235573393E-6</v>
      </c>
      <c r="AH101" s="117">
        <v>2.24638925771823E-8</v>
      </c>
      <c r="AI101" s="117">
        <v>-1.6102452788081201E-5</v>
      </c>
      <c r="AJ101" s="117">
        <v>7.2164987077306099E-7</v>
      </c>
      <c r="AK101" s="117">
        <v>-3.7884981405580703E-7</v>
      </c>
      <c r="AL101" s="117">
        <v>-2.16299010126296E-6</v>
      </c>
      <c r="AM101" s="117">
        <v>1.12151940464601E-7</v>
      </c>
      <c r="AN101" s="117">
        <v>4.9412045457107598E-6</v>
      </c>
      <c r="AO101" s="117">
        <v>1.1055558717004699E-6</v>
      </c>
      <c r="AP101" s="117">
        <v>-7.8887366725982903E-6</v>
      </c>
      <c r="AQ101" s="117">
        <v>-1.67824779265543E-7</v>
      </c>
      <c r="AR101" s="117">
        <v>0</v>
      </c>
      <c r="AS101" s="117">
        <v>3.5521665819900399E-6</v>
      </c>
      <c r="AT101" s="117">
        <v>-8.3735419340661306E-6</v>
      </c>
      <c r="AU101" s="117">
        <v>0</v>
      </c>
      <c r="AV101" s="117">
        <v>-4.3040938792714702E-7</v>
      </c>
      <c r="AW101" s="117">
        <v>3.4409374727798699E-6</v>
      </c>
      <c r="AX101" s="117">
        <v>-1.6566897815295599E-7</v>
      </c>
      <c r="AY101" s="117">
        <v>0</v>
      </c>
      <c r="AZ101" s="117">
        <v>-7.1803048858117398E-7</v>
      </c>
      <c r="BA101" s="117">
        <v>-1.22353936469661E-5</v>
      </c>
      <c r="BB101" s="117">
        <v>3.2675660169967103E-7</v>
      </c>
      <c r="BC101" s="117">
        <v>-2.2442562223468901E-6</v>
      </c>
      <c r="BD101" s="117">
        <v>0</v>
      </c>
      <c r="BE101" s="117">
        <v>-5.0681109246895899E-6</v>
      </c>
      <c r="BF101" s="117">
        <v>3.3081810849270401E-5</v>
      </c>
      <c r="BG101" s="117">
        <v>6.28207809194569E-7</v>
      </c>
      <c r="BH101" s="117">
        <v>3.47195348882651E-5</v>
      </c>
      <c r="BI101" s="117">
        <v>3.2304350534110501E-7</v>
      </c>
      <c r="BJ101" s="117">
        <v>-5.9194633952126096E-6</v>
      </c>
      <c r="BK101" s="117">
        <v>8.7827323056342306E-8</v>
      </c>
      <c r="BL101" s="117">
        <v>5.2868733185688596E-7</v>
      </c>
      <c r="BM101" s="117">
        <v>-1.0021853972930101E-6</v>
      </c>
      <c r="BN101" s="117">
        <v>0</v>
      </c>
      <c r="BO101" s="117">
        <v>6.8808513894029202E-7</v>
      </c>
      <c r="BP101" s="117">
        <v>1.46385427580207E-6</v>
      </c>
      <c r="BQ101" s="117">
        <v>-1.49653148875358E-7</v>
      </c>
      <c r="BR101" s="117">
        <v>-2.7082839370894399E-6</v>
      </c>
      <c r="BS101" s="117">
        <v>5.83649056534715E-6</v>
      </c>
      <c r="BT101" s="117">
        <v>-8.3271992032749103E-7</v>
      </c>
      <c r="BU101" s="117">
        <v>-1.15023359298357E-7</v>
      </c>
      <c r="BV101" s="117">
        <v>-1.33188198037474E-6</v>
      </c>
      <c r="BW101" s="117">
        <v>8.2909260049252195E-8</v>
      </c>
      <c r="BX101" s="117">
        <v>3.26805836581182E-7</v>
      </c>
      <c r="BY101" s="118">
        <v>-1.8462720689467801E-3</v>
      </c>
      <c r="BZ101" s="118">
        <v>0</v>
      </c>
      <c r="CA101" s="117">
        <v>5.1025878369121605E-7</v>
      </c>
      <c r="CB101" s="117">
        <v>5.6837423819954202E-6</v>
      </c>
      <c r="CC101" s="117">
        <v>1.3377370181292599E-6</v>
      </c>
      <c r="CD101" s="117">
        <v>2.3534929689532902E-6</v>
      </c>
      <c r="CE101" s="117">
        <v>0</v>
      </c>
      <c r="CF101" s="117">
        <v>0</v>
      </c>
      <c r="CG101" s="117">
        <v>0</v>
      </c>
      <c r="CH101" s="117">
        <v>2.39991481020776E-9</v>
      </c>
      <c r="CI101" s="117">
        <v>-4.4293800585899102E-7</v>
      </c>
      <c r="CJ101" s="117">
        <v>-7.1450123344844304E-9</v>
      </c>
      <c r="CK101" s="117">
        <v>-4.9647538764252901E-8</v>
      </c>
      <c r="CL101" s="117">
        <v>8.6409752071240094E-8</v>
      </c>
      <c r="CM101" s="117">
        <v>1.1063261110497099E-7</v>
      </c>
      <c r="CN101" s="117">
        <v>-4.8548404671432703E-8</v>
      </c>
      <c r="CO101" s="117">
        <v>1.3987887615677699E-7</v>
      </c>
      <c r="CP101" s="117">
        <v>-4.49229918131625E-8</v>
      </c>
      <c r="CQ101" s="117">
        <v>1.07733306035744E-7</v>
      </c>
      <c r="CR101" s="117">
        <v>-7.1113021833086503E-8</v>
      </c>
      <c r="CS101" s="117">
        <v>2.5306411060364802E-9</v>
      </c>
      <c r="CT101" s="117">
        <v>-4.4065551476838503E-9</v>
      </c>
      <c r="CU101" s="117">
        <v>2.2290682699756399E-7</v>
      </c>
      <c r="CV101" s="117">
        <v>2.9421933417042199E-8</v>
      </c>
      <c r="CW101" s="117">
        <v>2.5695788387490901E-5</v>
      </c>
      <c r="CX101" s="117">
        <v>1.5152277879551901E-7</v>
      </c>
      <c r="CY101" s="117">
        <v>-8.4880115637468205E-8</v>
      </c>
      <c r="CZ101" s="117">
        <v>-7.3685866665953694E-8</v>
      </c>
      <c r="DA101" s="117">
        <v>-1.43552348005668E-8</v>
      </c>
      <c r="DB101" s="117">
        <v>3.8993904706809001E-7</v>
      </c>
      <c r="DC101" s="117">
        <v>-1.1808241675146101E-6</v>
      </c>
      <c r="DD101" s="117">
        <v>1.3773053302963599E-7</v>
      </c>
      <c r="DE101" s="117">
        <v>3.9607116677668699E-7</v>
      </c>
      <c r="DF101" s="117">
        <v>2.4035487902553002E-7</v>
      </c>
      <c r="DG101" s="117">
        <v>1.439297326047E-7</v>
      </c>
      <c r="DH101" s="117">
        <v>-3.5943078959050302E-7</v>
      </c>
      <c r="DI101" s="117">
        <v>-1.0829412343142701E-6</v>
      </c>
      <c r="DJ101" s="117">
        <v>-1.2530608526063E-6</v>
      </c>
      <c r="DK101" s="117">
        <v>-1.3692823074472999E-6</v>
      </c>
      <c r="DL101" s="117">
        <v>-1.84891092260389E-6</v>
      </c>
      <c r="DM101" s="117">
        <v>-1.8077790985099801E-7</v>
      </c>
      <c r="DN101" s="117">
        <v>1.6360345199631801E-6</v>
      </c>
      <c r="DO101" s="117">
        <v>1.4484082847976899E-7</v>
      </c>
      <c r="DP101" s="117">
        <v>1.44472803329519E-7</v>
      </c>
      <c r="DQ101" s="117">
        <v>6.5855113732738101E-7</v>
      </c>
      <c r="DR101" s="117">
        <v>-2.0725409929890398E-6</v>
      </c>
      <c r="DS101" s="117">
        <v>1.04331263566743E-6</v>
      </c>
      <c r="DT101" s="117">
        <v>4.63550629876083E-7</v>
      </c>
      <c r="DU101" s="117">
        <v>1.8914177701666E-6</v>
      </c>
      <c r="DV101" s="117">
        <v>1.64345426290558E-6</v>
      </c>
      <c r="DW101" s="117">
        <v>-4.7812279410941995E-7</v>
      </c>
      <c r="DX101" s="117">
        <v>3.0113659902197702E-7</v>
      </c>
      <c r="DY101" s="117">
        <v>6.4120641962895996E-7</v>
      </c>
      <c r="DZ101" s="117">
        <v>-1.2632253259952001E-6</v>
      </c>
      <c r="EA101" s="117">
        <v>-1.8625084768735099E-6</v>
      </c>
      <c r="EB101" s="117">
        <v>-2.82980122292176E-7</v>
      </c>
      <c r="EC101" s="117">
        <v>-2.6842356275822401E-6</v>
      </c>
      <c r="ED101" s="117">
        <v>2.0177733493987901E-6</v>
      </c>
      <c r="EE101" s="117">
        <v>2.18565659173412E-7</v>
      </c>
      <c r="EF101" s="117">
        <v>-9.2345820725852606E-5</v>
      </c>
      <c r="EG101" s="117">
        <v>-3.4084400785391001E-7</v>
      </c>
      <c r="EH101" s="117">
        <v>1.3350164252242701E-6</v>
      </c>
      <c r="EI101" s="117">
        <v>4.7537072615489002E-7</v>
      </c>
      <c r="EJ101" s="117">
        <v>5.4948817395710497E-6</v>
      </c>
      <c r="EK101" s="117">
        <v>1.8957213679257501E-6</v>
      </c>
      <c r="EL101" s="117">
        <v>-2.4934424977220702E-6</v>
      </c>
      <c r="EM101" s="117">
        <v>-1.54920564155109E-6</v>
      </c>
      <c r="EN101" s="117">
        <v>-4.1487828305342802E-6</v>
      </c>
      <c r="EO101" s="117">
        <v>-2.9552976895371899E-6</v>
      </c>
      <c r="EP101" s="117">
        <v>3.5436227432273799E-6</v>
      </c>
      <c r="EQ101" s="117">
        <v>3.6332746359918002E-6</v>
      </c>
      <c r="ER101" s="117">
        <v>-1.13651949856363E-5</v>
      </c>
      <c r="ES101" s="120">
        <v>-3.4897459469605E-6</v>
      </c>
    </row>
    <row r="102" spans="7:149" x14ac:dyDescent="0.25">
      <c r="G102" s="205"/>
      <c r="H102" s="7" t="s">
        <v>194</v>
      </c>
      <c r="I102" s="22" cm="1">
        <f t="array" aca="1" ref="I102" ca="1">INDIRECT("I"&amp;M102)*INDIRECT("I"&amp;N102)</f>
        <v>0</v>
      </c>
      <c r="J102" s="23">
        <v>-1.27725381929664E-2</v>
      </c>
      <c r="K102" s="12" t="str">
        <f t="shared" si="9"/>
        <v>age</v>
      </c>
      <c r="L102" s="12" t="str">
        <f t="shared" si="8"/>
        <v>Bli</v>
      </c>
      <c r="M102" s="7">
        <f t="shared" si="10"/>
        <v>20</v>
      </c>
      <c r="N102" s="7">
        <f t="shared" si="11"/>
        <v>53</v>
      </c>
      <c r="P102" s="7" t="str">
        <f t="shared" si="6"/>
        <v>X</v>
      </c>
      <c r="Q102" s="7" t="str">
        <f t="shared" si="7"/>
        <v>X</v>
      </c>
      <c r="R102" s="7" t="str">
        <v>age_Bli</v>
      </c>
      <c r="S102" s="128" t="s">
        <v>194</v>
      </c>
      <c r="T102" s="117">
        <v>-7.6679689619874003E-8</v>
      </c>
      <c r="U102" s="117">
        <v>8.0914089435622097E-6</v>
      </c>
      <c r="V102" s="117">
        <v>2.9991749595963499E-7</v>
      </c>
      <c r="W102" s="117">
        <v>-3.6708846971240399E-7</v>
      </c>
      <c r="X102" s="117">
        <v>-1.9896854656309099E-7</v>
      </c>
      <c r="Y102" s="117">
        <v>-1.20799901595515E-6</v>
      </c>
      <c r="Z102" s="117">
        <v>-1.1405160589300801E-5</v>
      </c>
      <c r="AA102" s="117">
        <v>4.9805943676472905E-7</v>
      </c>
      <c r="AB102" s="117">
        <v>-3.2372753767506103E-7</v>
      </c>
      <c r="AC102" s="117">
        <v>-3.3563117096759697E-7</v>
      </c>
      <c r="AD102" s="117">
        <v>1.3845666467359499E-8</v>
      </c>
      <c r="AE102" s="117">
        <v>-2.74320472838245E-8</v>
      </c>
      <c r="AF102" s="117">
        <v>3.8670968649665499E-7</v>
      </c>
      <c r="AG102" s="117">
        <v>-9.8813666539106805E-8</v>
      </c>
      <c r="AH102" s="117">
        <v>-2.8829134621625398E-7</v>
      </c>
      <c r="AI102" s="117">
        <v>-3.60768846926915E-6</v>
      </c>
      <c r="AJ102" s="117">
        <v>-4.7274613098645699E-7</v>
      </c>
      <c r="AK102" s="117">
        <v>-1.17212877741277E-6</v>
      </c>
      <c r="AL102" s="117">
        <v>1.9848502635621998E-6</v>
      </c>
      <c r="AM102" s="117">
        <v>9.0584275593276502E-7</v>
      </c>
      <c r="AN102" s="117">
        <v>-6.7345445889943703E-7</v>
      </c>
      <c r="AO102" s="117">
        <v>-5.40216347895602E-9</v>
      </c>
      <c r="AP102" s="117">
        <v>-3.5556680149132002E-7</v>
      </c>
      <c r="AQ102" s="117">
        <v>7.9152372252693203E-7</v>
      </c>
      <c r="AR102" s="117">
        <v>0</v>
      </c>
      <c r="AS102" s="117">
        <v>-2.3113092812869802E-6</v>
      </c>
      <c r="AT102" s="117">
        <v>1.2638060519545801E-5</v>
      </c>
      <c r="AU102" s="117">
        <v>0</v>
      </c>
      <c r="AV102" s="117">
        <v>2.7664561424345998E-7</v>
      </c>
      <c r="AW102" s="117">
        <v>5.7680523455326102E-6</v>
      </c>
      <c r="AX102" s="117">
        <v>-1.01739452988084E-7</v>
      </c>
      <c r="AY102" s="117">
        <v>0</v>
      </c>
      <c r="AZ102" s="117">
        <v>1.82480956494213E-7</v>
      </c>
      <c r="BA102" s="118">
        <v>-4.6427188301523698E-4</v>
      </c>
      <c r="BB102" s="117">
        <v>6.3322667882966298E-7</v>
      </c>
      <c r="BC102" s="117">
        <v>4.5326243047090603E-6</v>
      </c>
      <c r="BD102" s="117">
        <v>0</v>
      </c>
      <c r="BE102" s="117">
        <v>-3.75951647867757E-6</v>
      </c>
      <c r="BF102" s="117">
        <v>2.8670427791186402E-6</v>
      </c>
      <c r="BG102" s="117">
        <v>1.5149006315138E-6</v>
      </c>
      <c r="BH102" s="117">
        <v>-3.02970474453102E-6</v>
      </c>
      <c r="BI102" s="117">
        <v>5.6258771206951602E-7</v>
      </c>
      <c r="BJ102" s="117">
        <v>1.2366282182097501E-5</v>
      </c>
      <c r="BK102" s="117">
        <v>-3.5853672850141002E-7</v>
      </c>
      <c r="BL102" s="117">
        <v>2.43585689447557E-6</v>
      </c>
      <c r="BM102" s="117">
        <v>-1.2837886043477199E-7</v>
      </c>
      <c r="BN102" s="117">
        <v>0</v>
      </c>
      <c r="BO102" s="117">
        <v>1.1978103132488401E-5</v>
      </c>
      <c r="BP102" s="117">
        <v>-1.6417730998766999E-7</v>
      </c>
      <c r="BQ102" s="117">
        <v>2.0998353387807701E-7</v>
      </c>
      <c r="BR102" s="117">
        <v>1.05888513093203E-5</v>
      </c>
      <c r="BS102" s="117">
        <v>2.05472694831026E-6</v>
      </c>
      <c r="BT102" s="117">
        <v>1.10886232547351E-6</v>
      </c>
      <c r="BU102" s="117">
        <v>-2.6969070415064602E-7</v>
      </c>
      <c r="BV102" s="117">
        <v>3.5596618797091998E-6</v>
      </c>
      <c r="BW102" s="117">
        <v>1.17932270778513E-7</v>
      </c>
      <c r="BX102" s="117">
        <v>-3.21539323485365E-7</v>
      </c>
      <c r="BY102" s="117">
        <v>-8.6521242220414696E-6</v>
      </c>
      <c r="BZ102" s="117">
        <v>0</v>
      </c>
      <c r="CA102" s="117">
        <v>1.84221466283155E-6</v>
      </c>
      <c r="CB102" s="117">
        <v>-1.28670291929902E-6</v>
      </c>
      <c r="CC102" s="117">
        <v>1.3902232354307199E-7</v>
      </c>
      <c r="CD102" s="117">
        <v>1.3298383991539E-6</v>
      </c>
      <c r="CE102" s="117">
        <v>0</v>
      </c>
      <c r="CF102" s="117">
        <v>0</v>
      </c>
      <c r="CG102" s="117">
        <v>0</v>
      </c>
      <c r="CH102" s="117">
        <v>-1.2056423575069699E-8</v>
      </c>
      <c r="CI102" s="117">
        <v>-4.4730372802105999E-8</v>
      </c>
      <c r="CJ102" s="117">
        <v>-1.3650590069949299E-7</v>
      </c>
      <c r="CK102" s="117">
        <v>3.21711078839061E-8</v>
      </c>
      <c r="CL102" s="117">
        <v>-1.7215533340134701E-7</v>
      </c>
      <c r="CM102" s="117">
        <v>-1.8657894576325401E-7</v>
      </c>
      <c r="CN102" s="117">
        <v>-8.0246734373138996E-8</v>
      </c>
      <c r="CO102" s="117">
        <v>1.54515518980479E-7</v>
      </c>
      <c r="CP102" s="117">
        <v>-1.10464703914832E-7</v>
      </c>
      <c r="CQ102" s="117">
        <v>6.1091021593007102E-9</v>
      </c>
      <c r="CR102" s="117">
        <v>9.1369743358472907E-9</v>
      </c>
      <c r="CS102" s="117">
        <v>-4.4033484251326802E-8</v>
      </c>
      <c r="CT102" s="117">
        <v>5.7791515877871703E-8</v>
      </c>
      <c r="CU102" s="117">
        <v>4.0676276075003598E-8</v>
      </c>
      <c r="CV102" s="117">
        <v>-6.6418867498245295E-8</v>
      </c>
      <c r="CW102" s="117">
        <v>1.5152277879569901E-7</v>
      </c>
      <c r="CX102" s="117">
        <v>6.1755423728757503E-6</v>
      </c>
      <c r="CY102" s="117">
        <v>1.18912002037741E-7</v>
      </c>
      <c r="CZ102" s="117">
        <v>-4.4086433658188602E-9</v>
      </c>
      <c r="DA102" s="117">
        <v>2.0205649121013999E-8</v>
      </c>
      <c r="DB102" s="117">
        <v>-5.5263310929446205E-7</v>
      </c>
      <c r="DC102" s="117">
        <v>-3.6617509659194301E-7</v>
      </c>
      <c r="DD102" s="117">
        <v>-2.09190264827154E-8</v>
      </c>
      <c r="DE102" s="117">
        <v>-4.7982869851520299E-7</v>
      </c>
      <c r="DF102" s="117">
        <v>6.9004107430055004E-7</v>
      </c>
      <c r="DG102" s="117">
        <v>6.5645742602300202E-8</v>
      </c>
      <c r="DH102" s="117">
        <v>-2.2735289934046001E-7</v>
      </c>
      <c r="DI102" s="117">
        <v>-2.2887446993769901E-7</v>
      </c>
      <c r="DJ102" s="117">
        <v>4.9650917158794796E-7</v>
      </c>
      <c r="DK102" s="117">
        <v>-9.3926477231418999E-7</v>
      </c>
      <c r="DL102" s="117">
        <v>1.44529345992487E-6</v>
      </c>
      <c r="DM102" s="117">
        <v>4.1398944849417202E-7</v>
      </c>
      <c r="DN102" s="117">
        <v>3.4560845916314601E-7</v>
      </c>
      <c r="DO102" s="117">
        <v>2.05502339904631E-7</v>
      </c>
      <c r="DP102" s="117">
        <v>1.39998199145436E-7</v>
      </c>
      <c r="DQ102" s="117">
        <v>2.8244709470288502E-7</v>
      </c>
      <c r="DR102" s="117">
        <v>-1.07264545733397E-6</v>
      </c>
      <c r="DS102" s="117">
        <v>6.15445558705692E-7</v>
      </c>
      <c r="DT102" s="117">
        <v>-1.9019199222380601E-6</v>
      </c>
      <c r="DU102" s="117">
        <v>2.68064323696322E-6</v>
      </c>
      <c r="DV102" s="117">
        <v>2.75692544436495E-7</v>
      </c>
      <c r="DW102" s="117">
        <v>-1.39841732991995E-8</v>
      </c>
      <c r="DX102" s="117">
        <v>-5.9112416452380002E-7</v>
      </c>
      <c r="DY102" s="117">
        <v>6.69933134620115E-7</v>
      </c>
      <c r="DZ102" s="117">
        <v>-2.8512240871045499E-8</v>
      </c>
      <c r="EA102" s="117">
        <v>-1.1659680082597599E-6</v>
      </c>
      <c r="EB102" s="117">
        <v>-2.1846261273939799E-7</v>
      </c>
      <c r="EC102" s="117">
        <v>5.1630580068140098E-6</v>
      </c>
      <c r="ED102" s="117">
        <v>1.14209200349023E-6</v>
      </c>
      <c r="EE102" s="117">
        <v>5.4735954869621804E-7</v>
      </c>
      <c r="EF102" s="117">
        <v>-3.1895005143457699E-6</v>
      </c>
      <c r="EG102" s="117">
        <v>-2.3031347263158802E-6</v>
      </c>
      <c r="EH102" s="117">
        <v>1.3142896679666301E-7</v>
      </c>
      <c r="EI102" s="117">
        <v>9.3243237852723501E-7</v>
      </c>
      <c r="EJ102" s="117">
        <v>5.7371027253469601E-7</v>
      </c>
      <c r="EK102" s="117">
        <v>-9.4891830809856897E-7</v>
      </c>
      <c r="EL102" s="117">
        <v>-1.9637499612968E-7</v>
      </c>
      <c r="EM102" s="117">
        <v>2.5845961104912901E-8</v>
      </c>
      <c r="EN102" s="117">
        <v>-2.32853877871659E-6</v>
      </c>
      <c r="EO102" s="117">
        <v>7.0789671102679502E-6</v>
      </c>
      <c r="EP102" s="117">
        <v>1.10043665517807E-6</v>
      </c>
      <c r="EQ102" s="117">
        <v>3.2547542227544301E-6</v>
      </c>
      <c r="ER102" s="117">
        <v>-1.7192482368502401E-6</v>
      </c>
      <c r="ES102" s="120">
        <v>-3.4517682519624498E-7</v>
      </c>
    </row>
    <row r="103" spans="7:149" x14ac:dyDescent="0.25">
      <c r="G103" s="205"/>
      <c r="H103" s="7" t="s">
        <v>229</v>
      </c>
      <c r="I103" s="22" t="e" cm="1">
        <f t="array" aca="1" ref="I103" ca="1">INDIRECT("I"&amp;M103)*INDIRECT("I"&amp;N103)</f>
        <v>#VALUE!</v>
      </c>
      <c r="J103" s="23">
        <v>7.6925838924298603E-3</v>
      </c>
      <c r="K103" s="12" t="str">
        <f t="shared" si="9"/>
        <v>DIBAge</v>
      </c>
      <c r="L103" s="12" t="str">
        <f t="shared" si="8"/>
        <v>Hyp</v>
      </c>
      <c r="M103" s="7">
        <f t="shared" si="10"/>
        <v>43</v>
      </c>
      <c r="N103" s="7">
        <f t="shared" si="11"/>
        <v>68</v>
      </c>
      <c r="P103" s="7" t="str">
        <f t="shared" si="6"/>
        <v>X</v>
      </c>
      <c r="Q103" s="7" t="str">
        <f t="shared" si="7"/>
        <v>X</v>
      </c>
      <c r="R103" s="7" t="str">
        <v>DIBAge_Hyp</v>
      </c>
      <c r="S103" s="128" t="s">
        <v>229</v>
      </c>
      <c r="T103" s="117">
        <v>2.4610638005029001E-7</v>
      </c>
      <c r="U103" s="117">
        <v>3.3618349403365998E-7</v>
      </c>
      <c r="V103" s="117">
        <v>-1.8416805437855101E-7</v>
      </c>
      <c r="W103" s="117">
        <v>-1.14569220607428E-7</v>
      </c>
      <c r="X103" s="117">
        <v>2.89577596418641E-7</v>
      </c>
      <c r="Y103" s="117">
        <v>1.74937005570603E-6</v>
      </c>
      <c r="Z103" s="117">
        <v>3.6679628697770601E-6</v>
      </c>
      <c r="AA103" s="117">
        <v>4.3640121058645698E-7</v>
      </c>
      <c r="AB103" s="117">
        <v>-1.0729571011846E-7</v>
      </c>
      <c r="AC103" s="117">
        <v>2.6813325907761402E-7</v>
      </c>
      <c r="AD103" s="117">
        <v>-3.4702922354718698E-7</v>
      </c>
      <c r="AE103" s="117">
        <v>-2.12804223097723E-7</v>
      </c>
      <c r="AF103" s="117">
        <v>-1.8261297814500301E-7</v>
      </c>
      <c r="AG103" s="117">
        <v>5.1221214603420302E-6</v>
      </c>
      <c r="AH103" s="117">
        <v>1.12265314147334E-7</v>
      </c>
      <c r="AI103" s="117">
        <v>-3.8173068422653804E-6</v>
      </c>
      <c r="AJ103" s="117">
        <v>-2.9673970031511697E-7</v>
      </c>
      <c r="AK103" s="117">
        <v>-2.2915602810159201E-7</v>
      </c>
      <c r="AL103" s="117">
        <v>3.7999450053020501E-7</v>
      </c>
      <c r="AM103" s="117">
        <v>-4.7800319758367703E-7</v>
      </c>
      <c r="AN103" s="117">
        <v>2.4370708000400099E-6</v>
      </c>
      <c r="AO103" s="117">
        <v>8.9797459354845698E-7</v>
      </c>
      <c r="AP103" s="117">
        <v>-1.31422136614366E-6</v>
      </c>
      <c r="AQ103" s="117">
        <v>-3.3097644313993899E-6</v>
      </c>
      <c r="AR103" s="117">
        <v>0</v>
      </c>
      <c r="AS103" s="117">
        <v>1.4534565408381599E-6</v>
      </c>
      <c r="AT103" s="117">
        <v>4.2257539373998304E-6</v>
      </c>
      <c r="AU103" s="117">
        <v>0</v>
      </c>
      <c r="AV103" s="117">
        <v>-1.69159521145137E-6</v>
      </c>
      <c r="AW103" s="117">
        <v>6.0060588295718603E-6</v>
      </c>
      <c r="AX103" s="117">
        <v>-1.9629624839722701E-7</v>
      </c>
      <c r="AY103" s="117">
        <v>0</v>
      </c>
      <c r="AZ103" s="117">
        <v>-2.7959696806935501E-7</v>
      </c>
      <c r="BA103" s="117">
        <v>-9.0163976584599105E-6</v>
      </c>
      <c r="BB103" s="117">
        <v>-2.4684097577024201E-8</v>
      </c>
      <c r="BC103" s="117">
        <v>6.9209175265639098E-7</v>
      </c>
      <c r="BD103" s="117">
        <v>0</v>
      </c>
      <c r="BE103" s="117">
        <v>9.3122429303483296E-7</v>
      </c>
      <c r="BF103" s="117">
        <v>-3.9796154684847602E-7</v>
      </c>
      <c r="BG103" s="117">
        <v>1.1955121738481199E-7</v>
      </c>
      <c r="BH103" s="117">
        <v>1.2979912932842401E-6</v>
      </c>
      <c r="BI103" s="117">
        <v>-1.19807168059079E-7</v>
      </c>
      <c r="BJ103" s="117">
        <v>-1.4631247606713899E-6</v>
      </c>
      <c r="BK103" s="117">
        <v>2.5288519771477201E-7</v>
      </c>
      <c r="BL103" s="117">
        <v>2.92097123134658E-8</v>
      </c>
      <c r="BM103" s="117">
        <v>2.8298802353573401E-6</v>
      </c>
      <c r="BN103" s="117">
        <v>0</v>
      </c>
      <c r="BO103" s="117">
        <v>7.0733876451410495E-7</v>
      </c>
      <c r="BP103" s="117">
        <v>-2.09941554825685E-5</v>
      </c>
      <c r="BQ103" s="117">
        <v>1.27019931573028E-7</v>
      </c>
      <c r="BR103" s="117">
        <v>-4.7667819716164801E-8</v>
      </c>
      <c r="BS103" s="117">
        <v>-1.5731900065203401E-7</v>
      </c>
      <c r="BT103" s="117">
        <v>1.3273527105210301E-6</v>
      </c>
      <c r="BU103" s="117">
        <v>-1.8727081863435201E-7</v>
      </c>
      <c r="BV103" s="117">
        <v>1.6384688187069799E-6</v>
      </c>
      <c r="BW103" s="117">
        <v>-3.6002568210922901E-7</v>
      </c>
      <c r="BX103" s="117">
        <v>-2.3501466458468701E-7</v>
      </c>
      <c r="BY103" s="117">
        <v>6.2196283179265099E-6</v>
      </c>
      <c r="BZ103" s="117">
        <v>0</v>
      </c>
      <c r="CA103" s="117">
        <v>-9.0293670247694994E-8</v>
      </c>
      <c r="CB103" s="117">
        <v>-5.0589347248641804E-6</v>
      </c>
      <c r="CC103" s="117">
        <v>-5.0164693788796105E-7</v>
      </c>
      <c r="CD103" s="117">
        <v>-1.6721103153256099E-7</v>
      </c>
      <c r="CE103" s="117">
        <v>0</v>
      </c>
      <c r="CF103" s="117">
        <v>0</v>
      </c>
      <c r="CG103" s="117">
        <v>0</v>
      </c>
      <c r="CH103" s="117">
        <v>-1.1456659772827299E-8</v>
      </c>
      <c r="CI103" s="117">
        <v>1.47230633937046E-9</v>
      </c>
      <c r="CJ103" s="117">
        <v>-2.3508318061871601E-8</v>
      </c>
      <c r="CK103" s="117">
        <v>-2.2037088666142999E-8</v>
      </c>
      <c r="CL103" s="117">
        <v>1.9247345670352801E-8</v>
      </c>
      <c r="CM103" s="117">
        <v>-6.6614189572746898E-8</v>
      </c>
      <c r="CN103" s="117">
        <v>-8.1201909693490295E-8</v>
      </c>
      <c r="CO103" s="117">
        <v>-5.3352199791974198E-8</v>
      </c>
      <c r="CP103" s="117">
        <v>-1.35631940088571E-9</v>
      </c>
      <c r="CQ103" s="117">
        <v>1.9327365395343601E-8</v>
      </c>
      <c r="CR103" s="117">
        <v>-3.70246284556986E-8</v>
      </c>
      <c r="CS103" s="117">
        <v>-2.55082084403386E-8</v>
      </c>
      <c r="CT103" s="117">
        <v>7.23873887890937E-8</v>
      </c>
      <c r="CU103" s="117">
        <v>6.6455560126492104E-8</v>
      </c>
      <c r="CV103" s="117">
        <v>-1.5095174698455801E-8</v>
      </c>
      <c r="CW103" s="117">
        <v>-8.4880115637383899E-8</v>
      </c>
      <c r="CX103" s="117">
        <v>1.18912002037752E-7</v>
      </c>
      <c r="CY103" s="117">
        <v>4.6627180435153702E-6</v>
      </c>
      <c r="CZ103" s="117">
        <v>-7.6500577525391898E-8</v>
      </c>
      <c r="DA103" s="117">
        <v>-1.3256012682887499E-7</v>
      </c>
      <c r="DB103" s="117">
        <v>6.7425067528385499E-7</v>
      </c>
      <c r="DC103" s="117">
        <v>4.16001758022782E-7</v>
      </c>
      <c r="DD103" s="117">
        <v>1.6093554649362399E-7</v>
      </c>
      <c r="DE103" s="117">
        <v>9.0764152631537605E-9</v>
      </c>
      <c r="DF103" s="117">
        <v>5.1064460538739004E-7</v>
      </c>
      <c r="DG103" s="117">
        <v>5.32202537540696E-8</v>
      </c>
      <c r="DH103" s="117">
        <v>-2.8985472617372901E-7</v>
      </c>
      <c r="DI103" s="117">
        <v>9.8063521131909003E-8</v>
      </c>
      <c r="DJ103" s="117">
        <v>3.8243634703034603E-7</v>
      </c>
      <c r="DK103" s="117">
        <v>2.9770433109999299E-8</v>
      </c>
      <c r="DL103" s="117">
        <v>1.0930778293827201E-6</v>
      </c>
      <c r="DM103" s="117">
        <v>-2.1641109929776901E-7</v>
      </c>
      <c r="DN103" s="117">
        <v>2.12879218181983E-7</v>
      </c>
      <c r="DO103" s="117">
        <v>2.8615629598720199E-7</v>
      </c>
      <c r="DP103" s="117">
        <v>7.2581029666880202E-8</v>
      </c>
      <c r="DQ103" s="117">
        <v>2.6518737287143698E-7</v>
      </c>
      <c r="DR103" s="117">
        <v>-5.4052676351392299E-7</v>
      </c>
      <c r="DS103" s="117">
        <v>-1.33114852459482E-7</v>
      </c>
      <c r="DT103" s="117">
        <v>2.8365711590018999E-7</v>
      </c>
      <c r="DU103" s="117">
        <v>3.5730899845804702E-7</v>
      </c>
      <c r="DV103" s="117">
        <v>1.5971361128622301E-8</v>
      </c>
      <c r="DW103" s="117">
        <v>4.6297370241951202E-7</v>
      </c>
      <c r="DX103" s="117">
        <v>-2.5201062647152099E-8</v>
      </c>
      <c r="DY103" s="117">
        <v>6.5387144496579402E-7</v>
      </c>
      <c r="DZ103" s="117">
        <v>-2.5432475207500598E-7</v>
      </c>
      <c r="EA103" s="117">
        <v>4.8970440290151795E-7</v>
      </c>
      <c r="EB103" s="117">
        <v>-5.1342112086572102E-7</v>
      </c>
      <c r="EC103" s="117">
        <v>-4.7113905278911797E-8</v>
      </c>
      <c r="ED103" s="117">
        <v>-8.2148915572067695E-7</v>
      </c>
      <c r="EE103" s="117">
        <v>6.8877775919716706E-8</v>
      </c>
      <c r="EF103" s="117">
        <v>-4.0811121567776202E-7</v>
      </c>
      <c r="EG103" s="117">
        <v>-8.85550673384281E-7</v>
      </c>
      <c r="EH103" s="117">
        <v>-3.9687487038480798E-7</v>
      </c>
      <c r="EI103" s="117">
        <v>4.36051598588151E-7</v>
      </c>
      <c r="EJ103" s="117">
        <v>-1.0425081687898999E-6</v>
      </c>
      <c r="EK103" s="117">
        <v>-4.31401165557876E-6</v>
      </c>
      <c r="EL103" s="117">
        <v>-7.8650214655284703E-7</v>
      </c>
      <c r="EM103" s="117">
        <v>1.17748135939957E-6</v>
      </c>
      <c r="EN103" s="117">
        <v>1.37848735238031E-7</v>
      </c>
      <c r="EO103" s="117">
        <v>-2.72471947956731E-6</v>
      </c>
      <c r="EP103" s="117">
        <v>4.4350687905571998E-7</v>
      </c>
      <c r="EQ103" s="117">
        <v>-9.3776219695017798E-7</v>
      </c>
      <c r="ER103" s="117">
        <v>-2.8037635210387099E-7</v>
      </c>
      <c r="ES103" s="120">
        <v>6.8651900522559899E-7</v>
      </c>
    </row>
    <row r="104" spans="7:149" x14ac:dyDescent="0.25">
      <c r="G104" s="205"/>
      <c r="H104" s="7" t="s">
        <v>124</v>
      </c>
      <c r="I104" s="22" cm="1">
        <f t="array" aca="1" ref="I104" ca="1">INDIRECT("I"&amp;M104)*INDIRECT("I"&amp;N104)</f>
        <v>0</v>
      </c>
      <c r="J104" s="23">
        <v>-5.4827032449801796E-3</v>
      </c>
      <c r="K104" s="12" t="str">
        <f t="shared" si="9"/>
        <v>age</v>
      </c>
      <c r="L104" s="12" t="str">
        <f t="shared" si="8"/>
        <v>BP4</v>
      </c>
      <c r="M104" s="7">
        <f t="shared" si="10"/>
        <v>20</v>
      </c>
      <c r="N104" s="7">
        <f t="shared" si="11"/>
        <v>33</v>
      </c>
      <c r="P104" s="7" t="str">
        <f t="shared" si="6"/>
        <v>X</v>
      </c>
      <c r="Q104" s="7" t="str">
        <f t="shared" si="7"/>
        <v>X</v>
      </c>
      <c r="R104" s="7" t="str">
        <v>age_BP4</v>
      </c>
      <c r="S104" s="128" t="s">
        <v>124</v>
      </c>
      <c r="T104" s="117">
        <v>-1.9700461036636599E-7</v>
      </c>
      <c r="U104" s="117">
        <v>1.04940994234647E-7</v>
      </c>
      <c r="V104" s="117">
        <v>-3.2441125705746699E-7</v>
      </c>
      <c r="W104" s="117">
        <v>3.5613034026330201E-7</v>
      </c>
      <c r="X104" s="117">
        <v>-2.3791720898604499E-7</v>
      </c>
      <c r="Y104" s="117">
        <v>5.7023133706830402E-7</v>
      </c>
      <c r="Z104" s="117">
        <v>7.6594849862518005E-6</v>
      </c>
      <c r="AA104" s="117">
        <v>1.6537700038365E-6</v>
      </c>
      <c r="AB104" s="117">
        <v>5.0288541226457996E-7</v>
      </c>
      <c r="AC104" s="117">
        <v>1.46630101499781E-6</v>
      </c>
      <c r="AD104" s="117">
        <v>9.2440808148571397E-7</v>
      </c>
      <c r="AE104" s="117">
        <v>3.1492500564709798E-7</v>
      </c>
      <c r="AF104" s="117">
        <v>-5.44274025335296E-8</v>
      </c>
      <c r="AG104" s="118">
        <v>-2.96021369011601E-4</v>
      </c>
      <c r="AH104" s="117">
        <v>-7.4455185448861006E-8</v>
      </c>
      <c r="AI104" s="117">
        <v>4.0563265323315597E-6</v>
      </c>
      <c r="AJ104" s="117">
        <v>1.15987307319006E-7</v>
      </c>
      <c r="AK104" s="117">
        <v>3.4420891707341999E-7</v>
      </c>
      <c r="AL104" s="117">
        <v>1.9198024066825399E-6</v>
      </c>
      <c r="AM104" s="117">
        <v>5.3485878314218003E-7</v>
      </c>
      <c r="AN104" s="117">
        <v>1.8364367120688901E-7</v>
      </c>
      <c r="AO104" s="117">
        <v>-1.89694999329886E-8</v>
      </c>
      <c r="AP104" s="117">
        <v>1.8343630590534199E-6</v>
      </c>
      <c r="AQ104" s="117">
        <v>4.4887687916600299E-7</v>
      </c>
      <c r="AR104" s="117">
        <v>0</v>
      </c>
      <c r="AS104" s="117">
        <v>-2.1536564030867901E-6</v>
      </c>
      <c r="AT104" s="117">
        <v>9.9819640025221708E-7</v>
      </c>
      <c r="AU104" s="117">
        <v>0</v>
      </c>
      <c r="AV104" s="117">
        <v>1.03203403029456E-6</v>
      </c>
      <c r="AW104" s="117">
        <v>-3.6628459843014098E-7</v>
      </c>
      <c r="AX104" s="117">
        <v>3.2815805553820498E-7</v>
      </c>
      <c r="AY104" s="117">
        <v>0</v>
      </c>
      <c r="AZ104" s="117">
        <v>-5.4056512556740405E-7</v>
      </c>
      <c r="BA104" s="117">
        <v>1.3180237201719401E-7</v>
      </c>
      <c r="BB104" s="117">
        <v>7.4499132233935505E-8</v>
      </c>
      <c r="BC104" s="117">
        <v>2.4241724931665598E-6</v>
      </c>
      <c r="BD104" s="117">
        <v>0</v>
      </c>
      <c r="BE104" s="117">
        <v>6.0982832306693795E-7</v>
      </c>
      <c r="BF104" s="117">
        <v>-4.1693155329570304E-6</v>
      </c>
      <c r="BG104" s="117">
        <v>-6.77089535258438E-7</v>
      </c>
      <c r="BH104" s="117">
        <v>-1.90074262102504E-6</v>
      </c>
      <c r="BI104" s="117">
        <v>1.2515021155288901E-7</v>
      </c>
      <c r="BJ104" s="117">
        <v>-2.0724629260478799E-6</v>
      </c>
      <c r="BK104" s="117">
        <v>-2.9759473970032498E-7</v>
      </c>
      <c r="BL104" s="117">
        <v>4.2250943281463102E-7</v>
      </c>
      <c r="BM104" s="117">
        <v>1.0043578376757799E-6</v>
      </c>
      <c r="BN104" s="117">
        <v>0</v>
      </c>
      <c r="BO104" s="117">
        <v>1.7866907398377401E-6</v>
      </c>
      <c r="BP104" s="117">
        <v>9.3242571355789397E-7</v>
      </c>
      <c r="BQ104" s="117">
        <v>-2.4597642633932901E-7</v>
      </c>
      <c r="BR104" s="117">
        <v>5.2163606799043603E-7</v>
      </c>
      <c r="BS104" s="117">
        <v>-6.8453455474911303E-7</v>
      </c>
      <c r="BT104" s="117">
        <v>1.00157275677477E-7</v>
      </c>
      <c r="BU104" s="117">
        <v>-3.0621983517987802E-7</v>
      </c>
      <c r="BV104" s="117">
        <v>-3.0026916826445402E-6</v>
      </c>
      <c r="BW104" s="117">
        <v>2.01932561394552E-7</v>
      </c>
      <c r="BX104" s="117">
        <v>-3.2612058277251698E-7</v>
      </c>
      <c r="BY104" s="117">
        <v>1.1497868864901E-5</v>
      </c>
      <c r="BZ104" s="117">
        <v>0</v>
      </c>
      <c r="CA104" s="117">
        <v>1.9373225022225399E-7</v>
      </c>
      <c r="CB104" s="117">
        <v>6.8069666449712003E-6</v>
      </c>
      <c r="CC104" s="117">
        <v>5.96245259093046E-7</v>
      </c>
      <c r="CD104" s="117">
        <v>3.2667546246613098E-7</v>
      </c>
      <c r="CE104" s="117">
        <v>0</v>
      </c>
      <c r="CF104" s="117">
        <v>0</v>
      </c>
      <c r="CG104" s="117">
        <v>0</v>
      </c>
      <c r="CH104" s="117">
        <v>-5.1590055060067203E-9</v>
      </c>
      <c r="CI104" s="117">
        <v>4.6374457660767298E-8</v>
      </c>
      <c r="CJ104" s="117">
        <v>-1.17354177112673E-8</v>
      </c>
      <c r="CK104" s="117">
        <v>3.2918422767013698E-8</v>
      </c>
      <c r="CL104" s="117">
        <v>2.68697000067663E-8</v>
      </c>
      <c r="CM104" s="117">
        <v>-3.6056891923065498E-9</v>
      </c>
      <c r="CN104" s="117">
        <v>7.8282405644582507E-9</v>
      </c>
      <c r="CO104" s="117">
        <v>-1.08764970152613E-7</v>
      </c>
      <c r="CP104" s="117">
        <v>1.02598751193071E-9</v>
      </c>
      <c r="CQ104" s="117">
        <v>-1.6388625817556E-8</v>
      </c>
      <c r="CR104" s="117">
        <v>-1.26396001883814E-9</v>
      </c>
      <c r="CS104" s="117">
        <v>3.7293452694450702E-8</v>
      </c>
      <c r="CT104" s="117">
        <v>-1.0635212206693201E-7</v>
      </c>
      <c r="CU104" s="117">
        <v>-5.4228677719413003E-8</v>
      </c>
      <c r="CV104" s="117">
        <v>-2.8855207072674E-8</v>
      </c>
      <c r="CW104" s="117">
        <v>-7.3685866666016798E-8</v>
      </c>
      <c r="CX104" s="117">
        <v>-4.4086433657979499E-9</v>
      </c>
      <c r="CY104" s="117">
        <v>-7.6500577525380899E-8</v>
      </c>
      <c r="CZ104" s="117">
        <v>4.1281751594819998E-6</v>
      </c>
      <c r="DA104" s="117">
        <v>-1.6954757121869801E-8</v>
      </c>
      <c r="DB104" s="117">
        <v>1.83414955099838E-7</v>
      </c>
      <c r="DC104" s="117">
        <v>2.9068363366503299E-7</v>
      </c>
      <c r="DD104" s="117">
        <v>2.5675384290737902E-8</v>
      </c>
      <c r="DE104" s="117">
        <v>-8.5444996352636803E-8</v>
      </c>
      <c r="DF104" s="117">
        <v>5.1241728749958501E-8</v>
      </c>
      <c r="DG104" s="117">
        <v>5.5629402178084102E-8</v>
      </c>
      <c r="DH104" s="117">
        <v>4.06103063409682E-7</v>
      </c>
      <c r="DI104" s="117">
        <v>-3.5486569179473903E-7</v>
      </c>
      <c r="DJ104" s="117">
        <v>5.1453629125024905E-7</v>
      </c>
      <c r="DK104" s="117">
        <v>-8.0325052093201796E-7</v>
      </c>
      <c r="DL104" s="117">
        <v>6.3781253154048896E-7</v>
      </c>
      <c r="DM104" s="117">
        <v>2.63531435472583E-8</v>
      </c>
      <c r="DN104" s="117">
        <v>-2.22741012322513E-7</v>
      </c>
      <c r="DO104" s="117">
        <v>-4.81330457437892E-7</v>
      </c>
      <c r="DP104" s="117">
        <v>2.8655372511667402E-7</v>
      </c>
      <c r="DQ104" s="117">
        <v>1.6507367085402899E-8</v>
      </c>
      <c r="DR104" s="117">
        <v>-1.8755218008120299E-6</v>
      </c>
      <c r="DS104" s="117">
        <v>-1.0754342347596501E-6</v>
      </c>
      <c r="DT104" s="117">
        <v>-6.5054066476835097E-7</v>
      </c>
      <c r="DU104" s="117">
        <v>-1.0395463407825701E-6</v>
      </c>
      <c r="DV104" s="117">
        <v>4.0473294305344299E-7</v>
      </c>
      <c r="DW104" s="117">
        <v>-9.7402890689888999E-8</v>
      </c>
      <c r="DX104" s="117">
        <v>3.9305296678754402E-7</v>
      </c>
      <c r="DY104" s="117">
        <v>-1.07130583490081E-6</v>
      </c>
      <c r="DZ104" s="117">
        <v>-7.0747512683622998E-7</v>
      </c>
      <c r="EA104" s="117">
        <v>2.3341277576091501E-7</v>
      </c>
      <c r="EB104" s="117">
        <v>-1.75614280418951E-7</v>
      </c>
      <c r="EC104" s="117">
        <v>-6.8364652086128299E-7</v>
      </c>
      <c r="ED104" s="117">
        <v>1.2566571478874801E-6</v>
      </c>
      <c r="EE104" s="117">
        <v>6.8530273965167201E-7</v>
      </c>
      <c r="EF104" s="117">
        <v>-4.5485252286195101E-7</v>
      </c>
      <c r="EG104" s="117">
        <v>2.73873312530002E-8</v>
      </c>
      <c r="EH104" s="117">
        <v>-9.8511326950933305E-7</v>
      </c>
      <c r="EI104" s="117">
        <v>-9.4147264841755304E-7</v>
      </c>
      <c r="EJ104" s="117">
        <v>-1.27555020990425E-6</v>
      </c>
      <c r="EK104" s="117">
        <v>-1.0603937837099801E-6</v>
      </c>
      <c r="EL104" s="117">
        <v>1.1604855582103899E-6</v>
      </c>
      <c r="EM104" s="117">
        <v>-1.1599755154322499E-6</v>
      </c>
      <c r="EN104" s="117">
        <v>5.0063853790961095E-7</v>
      </c>
      <c r="EO104" s="117">
        <v>5.3119343642890801E-6</v>
      </c>
      <c r="EP104" s="117">
        <v>1.2346415743759801E-7</v>
      </c>
      <c r="EQ104" s="117">
        <v>-2.7261577245964601E-6</v>
      </c>
      <c r="ER104" s="117">
        <v>-5.3128541302648501E-6</v>
      </c>
      <c r="ES104" s="120">
        <v>-2.4894881974819799E-6</v>
      </c>
    </row>
    <row r="105" spans="7:149" x14ac:dyDescent="0.25">
      <c r="G105" s="205"/>
      <c r="H105" s="7" t="s">
        <v>230</v>
      </c>
      <c r="I105" s="22" t="e" cm="1">
        <f t="array" aca="1" ref="I105" ca="1">INDIRECT("I"&amp;M105)*INDIRECT("I"&amp;N105)</f>
        <v>#VALUE!</v>
      </c>
      <c r="J105" s="23">
        <v>-8.67523912632444E-3</v>
      </c>
      <c r="K105" s="12" t="str">
        <f t="shared" si="9"/>
        <v>HbA1C3</v>
      </c>
      <c r="L105" s="12" t="str">
        <f t="shared" si="8"/>
        <v>DIBAge</v>
      </c>
      <c r="M105" s="7">
        <f t="shared" si="10"/>
        <v>41</v>
      </c>
      <c r="N105" s="7">
        <f t="shared" si="11"/>
        <v>43</v>
      </c>
      <c r="P105" s="7" t="str">
        <f t="shared" si="6"/>
        <v>X</v>
      </c>
      <c r="Q105" s="7" t="str">
        <f t="shared" si="7"/>
        <v>X</v>
      </c>
      <c r="R105" s="7" t="str">
        <v>HbA1C3_DIBAge</v>
      </c>
      <c r="S105" s="128" t="s">
        <v>230</v>
      </c>
      <c r="T105" s="25">
        <v>8.5769734773763096E-8</v>
      </c>
      <c r="U105" s="25">
        <v>1.7719311506574001E-7</v>
      </c>
      <c r="V105" s="25">
        <v>-1.12109233424279E-7</v>
      </c>
      <c r="W105" s="25">
        <v>1.8377047687186299E-7</v>
      </c>
      <c r="X105" s="25">
        <v>2.77498887565379E-8</v>
      </c>
      <c r="Y105" s="25">
        <v>-1.35358934992507E-7</v>
      </c>
      <c r="Z105" s="25">
        <v>-3.8318080144777498E-7</v>
      </c>
      <c r="AA105" s="25">
        <v>4.4102741937027699E-7</v>
      </c>
      <c r="AB105" s="25">
        <v>3.3353911200887201E-8</v>
      </c>
      <c r="AC105" s="25">
        <v>1.85065820041896E-7</v>
      </c>
      <c r="AD105" s="25">
        <v>-4.6713165466957802E-8</v>
      </c>
      <c r="AE105" s="25">
        <v>8.4779830778355901E-8</v>
      </c>
      <c r="AF105" s="25">
        <v>-2.5628187583681E-8</v>
      </c>
      <c r="AG105" s="25">
        <v>1.2052419796670999E-6</v>
      </c>
      <c r="AH105" s="25">
        <v>-3.82014202541984E-8</v>
      </c>
      <c r="AI105" s="25">
        <v>-3.18259934095841E-7</v>
      </c>
      <c r="AJ105" s="25">
        <v>2.7255151608824398E-7</v>
      </c>
      <c r="AK105" s="25">
        <v>-1.12784076342997E-7</v>
      </c>
      <c r="AL105" s="25">
        <v>1.5536067834987401E-7</v>
      </c>
      <c r="AM105" s="25">
        <v>-9.7079017751013293E-7</v>
      </c>
      <c r="AN105" s="25">
        <v>1.42875048330394E-5</v>
      </c>
      <c r="AO105" s="25">
        <v>-1.19260424925134E-5</v>
      </c>
      <c r="AP105" s="25">
        <v>7.9635155692340794E-6</v>
      </c>
      <c r="AQ105" s="25">
        <v>-1.09820680221158E-6</v>
      </c>
      <c r="AR105" s="25">
        <v>0</v>
      </c>
      <c r="AS105" s="25">
        <v>1.02995397854359E-6</v>
      </c>
      <c r="AT105" s="25">
        <v>-1.67645981060029E-6</v>
      </c>
      <c r="AU105" s="25">
        <v>0</v>
      </c>
      <c r="AV105" s="25">
        <v>-3.3426416843262097E-7</v>
      </c>
      <c r="AW105" s="25">
        <v>-4.5254852878791102E-7</v>
      </c>
      <c r="AX105" s="25">
        <v>-1.55163090259191E-7</v>
      </c>
      <c r="AY105" s="25">
        <v>0</v>
      </c>
      <c r="AZ105" s="25">
        <v>-1.5168014137569699E-7</v>
      </c>
      <c r="BA105" s="25">
        <v>-1.76363855376189E-6</v>
      </c>
      <c r="BB105" s="25">
        <v>1.6751870109053099E-7</v>
      </c>
      <c r="BC105" s="25">
        <v>-6.8430808619255299E-7</v>
      </c>
      <c r="BD105" s="25">
        <v>0</v>
      </c>
      <c r="BE105" s="25">
        <v>-6.1405263178985704E-7</v>
      </c>
      <c r="BF105" s="25">
        <v>-8.5656625225120399E-7</v>
      </c>
      <c r="BG105" s="25">
        <v>-3.28488564079835E-7</v>
      </c>
      <c r="BH105" s="25">
        <v>-8.9383104964053404E-7</v>
      </c>
      <c r="BI105" s="25">
        <v>6.2102964055149996E-8</v>
      </c>
      <c r="BJ105" s="25">
        <v>-3.9713356032702599E-8</v>
      </c>
      <c r="BK105" s="25">
        <v>-1.2980113620661E-7</v>
      </c>
      <c r="BL105" s="25">
        <v>-1.5045089139582599E-7</v>
      </c>
      <c r="BM105" s="25">
        <v>-1.3496783280753799E-6</v>
      </c>
      <c r="BN105" s="25">
        <v>0</v>
      </c>
      <c r="BO105" s="25">
        <v>-2.4310670358049599E-7</v>
      </c>
      <c r="BP105" s="25">
        <v>4.2410671803093E-7</v>
      </c>
      <c r="BQ105" s="25">
        <v>-2.6043185896018001E-7</v>
      </c>
      <c r="BR105" s="25">
        <v>4.8537334837148497E-7</v>
      </c>
      <c r="BS105" s="25">
        <v>-5.0069211446552601E-8</v>
      </c>
      <c r="BT105" s="25">
        <v>4.5262017757601803E-7</v>
      </c>
      <c r="BU105" s="25">
        <v>-2.30337446791749E-7</v>
      </c>
      <c r="BV105" s="25">
        <v>4.20553491366549E-8</v>
      </c>
      <c r="BW105" s="25">
        <v>1.14916728338805E-7</v>
      </c>
      <c r="BX105" s="25">
        <v>3.3423080509257999E-8</v>
      </c>
      <c r="BY105" s="25">
        <v>2.25134085371438E-7</v>
      </c>
      <c r="BZ105" s="25">
        <v>0</v>
      </c>
      <c r="CA105" s="25">
        <v>-1.9362110063683601E-7</v>
      </c>
      <c r="CB105" s="25">
        <v>2.5589382317283002E-6</v>
      </c>
      <c r="CC105" s="25">
        <v>1.7608863820698499E-7</v>
      </c>
      <c r="CD105" s="25">
        <v>-4.7843186744482203E-7</v>
      </c>
      <c r="CE105" s="25">
        <v>0</v>
      </c>
      <c r="CF105" s="25">
        <v>0</v>
      </c>
      <c r="CG105" s="25">
        <v>0</v>
      </c>
      <c r="CH105" s="25">
        <v>5.2434459814803204E-9</v>
      </c>
      <c r="CI105" s="25">
        <v>9.7537032872471205E-9</v>
      </c>
      <c r="CJ105" s="25">
        <v>2.0691697189812401E-8</v>
      </c>
      <c r="CK105" s="25">
        <v>-1.5416514157037102E-8</v>
      </c>
      <c r="CL105" s="25">
        <v>-1.735278895982E-9</v>
      </c>
      <c r="CM105" s="25">
        <v>2.5034904028617499E-8</v>
      </c>
      <c r="CN105" s="25">
        <v>3.9512643175352901E-9</v>
      </c>
      <c r="CO105" s="25">
        <v>4.9780154074615802E-9</v>
      </c>
      <c r="CP105" s="25">
        <v>2.2371763905504401E-9</v>
      </c>
      <c r="CQ105" s="25">
        <v>-1.2853832192669101E-7</v>
      </c>
      <c r="CR105" s="25">
        <v>-1.8155492326856299E-7</v>
      </c>
      <c r="CS105" s="25">
        <v>-9.1619676629526399E-10</v>
      </c>
      <c r="CT105" s="25">
        <v>-2.2958904126071298E-8</v>
      </c>
      <c r="CU105" s="25">
        <v>1.5015934458084099E-8</v>
      </c>
      <c r="CV105" s="25">
        <v>1.0267168000117901E-8</v>
      </c>
      <c r="CW105" s="25">
        <v>-1.43552348005809E-8</v>
      </c>
      <c r="CX105" s="25">
        <v>2.02056491209945E-8</v>
      </c>
      <c r="CY105" s="25">
        <v>-1.3256012682887399E-7</v>
      </c>
      <c r="CZ105" s="25">
        <v>-1.69547571218686E-8</v>
      </c>
      <c r="DA105" s="25">
        <v>1.69866837702993E-6</v>
      </c>
      <c r="DB105" s="25">
        <v>2.5739016552084598E-7</v>
      </c>
      <c r="DC105" s="25">
        <v>-1.9931604190467E-9</v>
      </c>
      <c r="DD105" s="25">
        <v>-1.7719461844539701E-7</v>
      </c>
      <c r="DE105" s="25">
        <v>6.8533224645892005E-8</v>
      </c>
      <c r="DF105" s="25">
        <v>-6.3570823322346806E-8</v>
      </c>
      <c r="DG105" s="25">
        <v>2.0891033702465399E-8</v>
      </c>
      <c r="DH105" s="25">
        <v>-8.57435168445433E-8</v>
      </c>
      <c r="DI105" s="25">
        <v>-2.2988769358155299E-7</v>
      </c>
      <c r="DJ105" s="25">
        <v>-3.1008593529947497E-7</v>
      </c>
      <c r="DK105" s="25">
        <v>2.070813583247E-7</v>
      </c>
      <c r="DL105" s="25">
        <v>7.2729477226340395E-7</v>
      </c>
      <c r="DM105" s="25">
        <v>-1.4930889920388299E-9</v>
      </c>
      <c r="DN105" s="25">
        <v>-3.0929350336209199E-8</v>
      </c>
      <c r="DO105" s="25">
        <v>-9.1434612541352197E-8</v>
      </c>
      <c r="DP105" s="25">
        <v>2.01157090610629E-7</v>
      </c>
      <c r="DQ105" s="25">
        <v>-4.7537558101073202E-8</v>
      </c>
      <c r="DR105" s="25">
        <v>-1.9596613738296201E-7</v>
      </c>
      <c r="DS105" s="25">
        <v>2.30858773299345E-7</v>
      </c>
      <c r="DT105" s="25">
        <v>-1.25100151709722E-6</v>
      </c>
      <c r="DU105" s="25">
        <v>-1.17738934294055E-7</v>
      </c>
      <c r="DV105" s="25">
        <v>2.8532038772627002E-7</v>
      </c>
      <c r="DW105" s="25">
        <v>-7.0611691068652604E-8</v>
      </c>
      <c r="DX105" s="25">
        <v>3.9983972935526402E-7</v>
      </c>
      <c r="DY105" s="25">
        <v>-3.8231682249641698E-8</v>
      </c>
      <c r="DZ105" s="25">
        <v>7.8198290469291098E-7</v>
      </c>
      <c r="EA105" s="25">
        <v>1.01608046071495E-6</v>
      </c>
      <c r="EB105" s="25">
        <v>-4.4434512236663198E-7</v>
      </c>
      <c r="EC105" s="25">
        <v>2.6164563739011602E-7</v>
      </c>
      <c r="ED105" s="25">
        <v>-2.6036952708971903E-7</v>
      </c>
      <c r="EE105" s="25">
        <v>3.6511744855453402E-8</v>
      </c>
      <c r="EF105" s="25">
        <v>2.5727286099758E-6</v>
      </c>
      <c r="EG105" s="25">
        <v>-6.8198227907153601E-8</v>
      </c>
      <c r="EH105" s="25">
        <v>-5.7586713960518903E-7</v>
      </c>
      <c r="EI105" s="25">
        <v>-1.6577039878224898E-8</v>
      </c>
      <c r="EJ105" s="25">
        <v>-2.7119598514266501E-7</v>
      </c>
      <c r="EK105" s="25">
        <v>9.8595137592654104E-7</v>
      </c>
      <c r="EL105" s="25">
        <v>3.7144788720765502E-7</v>
      </c>
      <c r="EM105" s="25">
        <v>7.8447662371803306E-8</v>
      </c>
      <c r="EN105" s="25">
        <v>-4.23422441174339E-7</v>
      </c>
      <c r="EO105" s="25">
        <v>-2.4602865883397502E-7</v>
      </c>
      <c r="EP105" s="25">
        <v>4.7709246764796405E-7</v>
      </c>
      <c r="EQ105" s="25">
        <v>2.3927299246862699E-8</v>
      </c>
      <c r="ER105" s="25">
        <v>9.962330097553091E-7</v>
      </c>
      <c r="ES105" s="27">
        <v>1.2346031437402899E-6</v>
      </c>
    </row>
    <row r="106" spans="7:149" x14ac:dyDescent="0.25">
      <c r="G106" s="205"/>
      <c r="H106" s="7" t="s">
        <v>199</v>
      </c>
      <c r="I106" s="22" cm="1">
        <f t="array" aca="1" ref="I106" ca="1">INDIRECT("I"&amp;M106)*INDIRECT("I"&amp;N106)</f>
        <v>0</v>
      </c>
      <c r="J106" s="23">
        <v>-0.155311270035659</v>
      </c>
      <c r="K106" s="12" t="str">
        <f t="shared" si="9"/>
        <v>AF</v>
      </c>
      <c r="L106" s="12" t="str">
        <f t="shared" si="8"/>
        <v>HF</v>
      </c>
      <c r="M106" s="7">
        <f t="shared" si="10"/>
        <v>45</v>
      </c>
      <c r="N106" s="7">
        <f t="shared" si="11"/>
        <v>67</v>
      </c>
      <c r="P106" s="7" t="str">
        <f t="shared" si="6"/>
        <v>X</v>
      </c>
      <c r="Q106" s="7" t="str">
        <f t="shared" si="7"/>
        <v>X</v>
      </c>
      <c r="R106" s="7" t="str">
        <v>AF_HF</v>
      </c>
      <c r="S106" s="128" t="s">
        <v>199</v>
      </c>
      <c r="T106" s="25">
        <v>1.51928147945767E-6</v>
      </c>
      <c r="U106" s="25">
        <v>1.44045790411353E-5</v>
      </c>
      <c r="V106" s="25">
        <v>-3.4719770119980899E-6</v>
      </c>
      <c r="W106" s="25">
        <v>1.7201098040111E-6</v>
      </c>
      <c r="X106" s="25">
        <v>3.4809406451574901E-7</v>
      </c>
      <c r="Y106" s="25">
        <v>-1.41245488429151E-5</v>
      </c>
      <c r="Z106" s="25">
        <v>3.33069099307314E-6</v>
      </c>
      <c r="AA106" s="25">
        <v>6.7099603930436602E-6</v>
      </c>
      <c r="AB106" s="25">
        <v>-9.5800092285575097E-7</v>
      </c>
      <c r="AC106" s="25">
        <v>6.2804628769642503E-7</v>
      </c>
      <c r="AD106" s="25">
        <v>-5.7211964647148097E-6</v>
      </c>
      <c r="AE106" s="25">
        <v>-1.42422858850506E-5</v>
      </c>
      <c r="AF106" s="25">
        <v>1.9684659372828001E-7</v>
      </c>
      <c r="AG106" s="25">
        <v>-1.4185166571471599E-5</v>
      </c>
      <c r="AH106" s="25">
        <v>1.82827463965238E-7</v>
      </c>
      <c r="AI106" s="25">
        <v>-3.5644742408306802E-6</v>
      </c>
      <c r="AJ106" s="25">
        <v>1.67259890114092E-6</v>
      </c>
      <c r="AK106" s="25">
        <v>-1.98508795941619E-6</v>
      </c>
      <c r="AL106" s="25">
        <v>3.63397410127355E-6</v>
      </c>
      <c r="AM106" s="25">
        <v>2.6355866824257802E-6</v>
      </c>
      <c r="AN106" s="25">
        <v>-3.8956957178807299E-6</v>
      </c>
      <c r="AO106" s="25">
        <v>-1.7600262177970301E-6</v>
      </c>
      <c r="AP106" s="25">
        <v>-1.8673835840971101E-6</v>
      </c>
      <c r="AQ106" s="25">
        <v>-7.6898968477426596E-7</v>
      </c>
      <c r="AR106" s="25">
        <v>0</v>
      </c>
      <c r="AS106" s="24">
        <v>-3.6082062012094399E-4</v>
      </c>
      <c r="AT106" s="25">
        <v>9.2448861151497198E-6</v>
      </c>
      <c r="AU106" s="25">
        <v>0</v>
      </c>
      <c r="AV106" s="25">
        <v>-8.0444216681431493E-6</v>
      </c>
      <c r="AW106" s="25">
        <v>1.6549012925399199E-5</v>
      </c>
      <c r="AX106" s="25">
        <v>1.06502616378654E-5</v>
      </c>
      <c r="AY106" s="25">
        <v>0</v>
      </c>
      <c r="AZ106" s="25">
        <v>7.7838128692355894E-6</v>
      </c>
      <c r="BA106" s="25">
        <v>3.93667676041642E-5</v>
      </c>
      <c r="BB106" s="25">
        <v>-5.8771723808331497E-6</v>
      </c>
      <c r="BC106" s="25">
        <v>-8.5563539763661095E-6</v>
      </c>
      <c r="BD106" s="25">
        <v>0</v>
      </c>
      <c r="BE106" s="25">
        <v>1.9051907397583702E-5</v>
      </c>
      <c r="BF106" s="25">
        <v>-3.4357066024359899E-6</v>
      </c>
      <c r="BG106" s="25">
        <v>1.6477194877903601E-6</v>
      </c>
      <c r="BH106" s="25">
        <v>1.22347202064455E-5</v>
      </c>
      <c r="BI106" s="25">
        <v>6.9920998480759003E-7</v>
      </c>
      <c r="BJ106" s="25">
        <v>2.4799818789225E-5</v>
      </c>
      <c r="BK106" s="25">
        <v>8.0768901316001E-7</v>
      </c>
      <c r="BL106" s="25">
        <v>9.5641252666959096E-7</v>
      </c>
      <c r="BM106" s="25">
        <v>3.6590607762961099E-5</v>
      </c>
      <c r="BN106" s="25">
        <v>0</v>
      </c>
      <c r="BO106" s="25">
        <v>-4.02264430373569E-5</v>
      </c>
      <c r="BP106" s="25">
        <v>6.92030876719694E-6</v>
      </c>
      <c r="BQ106" s="25">
        <v>2.1079737255956199E-6</v>
      </c>
      <c r="BR106" s="25">
        <v>-6.72812386882651E-6</v>
      </c>
      <c r="BS106" s="25">
        <v>1.42326246949372E-6</v>
      </c>
      <c r="BT106" s="25">
        <v>-7.0921078914570702E-6</v>
      </c>
      <c r="BU106" s="25">
        <v>1.38235416974521E-5</v>
      </c>
      <c r="BV106" s="25">
        <v>-4.7023604199896802E-8</v>
      </c>
      <c r="BW106" s="25">
        <v>-1.7083479944697101E-6</v>
      </c>
      <c r="BX106" s="25">
        <v>2.0220205128450299E-6</v>
      </c>
      <c r="BY106" s="25">
        <v>-3.7740707939476499E-5</v>
      </c>
      <c r="BZ106" s="25">
        <v>0</v>
      </c>
      <c r="CA106" s="25">
        <v>5.45494360486961E-6</v>
      </c>
      <c r="CB106" s="25">
        <v>8.0775388338468694E-6</v>
      </c>
      <c r="CC106" s="25">
        <v>1.8857307012527399E-5</v>
      </c>
      <c r="CD106" s="25">
        <v>-1.4270369140782E-5</v>
      </c>
      <c r="CE106" s="25">
        <v>0</v>
      </c>
      <c r="CF106" s="25">
        <v>0</v>
      </c>
      <c r="CG106" s="25">
        <v>0</v>
      </c>
      <c r="CH106" s="25">
        <v>1.3729899096264201E-9</v>
      </c>
      <c r="CI106" s="25">
        <v>9.7353006526390498E-8</v>
      </c>
      <c r="CJ106" s="25">
        <v>-2.6878711680741299E-6</v>
      </c>
      <c r="CK106" s="25">
        <v>7.4460908885850195E-7</v>
      </c>
      <c r="CL106" s="25">
        <v>-2.2406690178219099E-7</v>
      </c>
      <c r="CM106" s="25">
        <v>-7.49133499504641E-8</v>
      </c>
      <c r="CN106" s="25">
        <v>-8.7947821000187698E-8</v>
      </c>
      <c r="CO106" s="25">
        <v>4.2792280041164299E-8</v>
      </c>
      <c r="CP106" s="25">
        <v>-1.5882102131205799E-7</v>
      </c>
      <c r="CQ106" s="25">
        <v>6.3822130281839502E-8</v>
      </c>
      <c r="CR106" s="25">
        <v>5.6597336211042099E-8</v>
      </c>
      <c r="CS106" s="25">
        <v>2.1714049916599E-8</v>
      </c>
      <c r="CT106" s="25">
        <v>-2.1328391104904301E-7</v>
      </c>
      <c r="CU106" s="25">
        <v>7.1139858463704403E-8</v>
      </c>
      <c r="CV106" s="25">
        <v>1.9767652012930599E-7</v>
      </c>
      <c r="CW106" s="25">
        <v>3.8993904706793198E-7</v>
      </c>
      <c r="CX106" s="25">
        <v>-5.5263310929448196E-7</v>
      </c>
      <c r="CY106" s="25">
        <v>6.7425067528390104E-7</v>
      </c>
      <c r="CZ106" s="25">
        <v>1.83414955099829E-7</v>
      </c>
      <c r="DA106" s="25">
        <v>2.57390165520813E-7</v>
      </c>
      <c r="DB106" s="24">
        <v>6.5884296672942598E-4</v>
      </c>
      <c r="DC106" s="25">
        <v>-5.0595889100166802E-6</v>
      </c>
      <c r="DD106" s="25">
        <v>5.1073712015676697E-7</v>
      </c>
      <c r="DE106" s="25">
        <v>-2.9924420779346699E-6</v>
      </c>
      <c r="DF106" s="25">
        <v>-6.0629927638278099E-6</v>
      </c>
      <c r="DG106" s="25">
        <v>-7.4206685932915702E-7</v>
      </c>
      <c r="DH106" s="25">
        <v>5.3877099690370197E-6</v>
      </c>
      <c r="DI106" s="25">
        <v>3.2992179809413302E-5</v>
      </c>
      <c r="DJ106" s="25">
        <v>-1.0074145375343699E-5</v>
      </c>
      <c r="DK106" s="25">
        <v>1.09455925404307E-5</v>
      </c>
      <c r="DL106" s="25">
        <v>-1.44980747443753E-5</v>
      </c>
      <c r="DM106" s="25">
        <v>-1.15597575745017E-5</v>
      </c>
      <c r="DN106" s="25">
        <v>-7.8980078201305697E-6</v>
      </c>
      <c r="DO106" s="25">
        <v>6.3677807072275696E-6</v>
      </c>
      <c r="DP106" s="25">
        <v>1.1584455162910801E-6</v>
      </c>
      <c r="DQ106" s="25">
        <v>-2.02003775960098E-6</v>
      </c>
      <c r="DR106" s="25">
        <v>1.36048537970546E-6</v>
      </c>
      <c r="DS106" s="25">
        <v>1.47488209754979E-6</v>
      </c>
      <c r="DT106" s="25">
        <v>-4.2590456022352603E-6</v>
      </c>
      <c r="DU106" s="25">
        <v>-6.6203016258876696E-6</v>
      </c>
      <c r="DV106" s="25">
        <v>-7.88264938793108E-6</v>
      </c>
      <c r="DW106" s="25">
        <v>-9.4488218276143095E-6</v>
      </c>
      <c r="DX106" s="25">
        <v>-9.0194218073917201E-6</v>
      </c>
      <c r="DY106" s="25">
        <v>1.7443948361434998E-5</v>
      </c>
      <c r="DZ106" s="25">
        <v>4.4306432911320397E-6</v>
      </c>
      <c r="EA106" s="25">
        <v>7.17544612518011E-6</v>
      </c>
      <c r="EB106" s="25">
        <v>1.5086243561475799E-6</v>
      </c>
      <c r="EC106" s="25">
        <v>6.0638868658162202E-6</v>
      </c>
      <c r="ED106" s="25">
        <v>-5.07385361450278E-7</v>
      </c>
      <c r="EE106" s="25">
        <v>-3.1449165788465501E-7</v>
      </c>
      <c r="EF106" s="25">
        <v>1.1025623564605699E-5</v>
      </c>
      <c r="EG106" s="25">
        <v>9.03327226440484E-6</v>
      </c>
      <c r="EH106" s="25">
        <v>-1.31574640518948E-5</v>
      </c>
      <c r="EI106" s="25">
        <v>-1.18527034655393E-5</v>
      </c>
      <c r="EJ106" s="25">
        <v>3.8800950885237098E-6</v>
      </c>
      <c r="EK106" s="25">
        <v>-3.3171875751086102E-5</v>
      </c>
      <c r="EL106" s="25">
        <v>-2.6213154006953499E-5</v>
      </c>
      <c r="EM106" s="25">
        <v>1.2370518246866399E-5</v>
      </c>
      <c r="EN106" s="25">
        <v>-3.1550218491639103E-5</v>
      </c>
      <c r="EO106" s="25">
        <v>-2.3816853954817199E-5</v>
      </c>
      <c r="EP106" s="25">
        <v>-2.8825719853553501E-5</v>
      </c>
      <c r="EQ106" s="25">
        <v>-2.4106658811007701E-6</v>
      </c>
      <c r="ER106" s="25">
        <v>7.0607160828915501E-6</v>
      </c>
      <c r="ES106" s="27">
        <v>3.5151098624543702E-5</v>
      </c>
    </row>
    <row r="107" spans="7:149" x14ac:dyDescent="0.25">
      <c r="G107" s="205"/>
      <c r="H107" s="7" t="s">
        <v>231</v>
      </c>
      <c r="I107" s="22" cm="1">
        <f t="array" aca="1" ref="I107" ca="1">INDIRECT("I"&amp;M107)*INDIRECT("I"&amp;N107)</f>
        <v>0</v>
      </c>
      <c r="J107" s="23">
        <v>-0.22265698428518499</v>
      </c>
      <c r="K107" s="12" t="str">
        <f t="shared" si="9"/>
        <v>Ast</v>
      </c>
      <c r="L107" s="12" t="str">
        <f t="shared" si="8"/>
        <v>COP</v>
      </c>
      <c r="M107" s="7">
        <f t="shared" si="10"/>
        <v>52</v>
      </c>
      <c r="N107" s="7">
        <f t="shared" si="11"/>
        <v>58</v>
      </c>
      <c r="P107" s="7" t="str">
        <f t="shared" si="6"/>
        <v>X</v>
      </c>
      <c r="Q107" s="7" t="str">
        <f t="shared" si="7"/>
        <v>X</v>
      </c>
      <c r="R107" s="7" t="str">
        <v>Ast_COP</v>
      </c>
      <c r="S107" s="128" t="s">
        <v>231</v>
      </c>
      <c r="T107" s="25">
        <v>-3.6714517598513899E-7</v>
      </c>
      <c r="U107" s="25">
        <v>-1.0778344299412899E-5</v>
      </c>
      <c r="V107" s="25">
        <v>2.14072000560996E-6</v>
      </c>
      <c r="W107" s="25">
        <v>-3.01952535464339E-6</v>
      </c>
      <c r="X107" s="25">
        <v>-1.4481835716639099E-6</v>
      </c>
      <c r="Y107" s="25">
        <v>7.4621077690827998E-6</v>
      </c>
      <c r="Z107" s="25">
        <v>5.9446041225836601E-6</v>
      </c>
      <c r="AA107" s="25">
        <v>9.1955560018266199E-6</v>
      </c>
      <c r="AB107" s="25">
        <v>1.45134997268155E-6</v>
      </c>
      <c r="AC107" s="25">
        <v>-5.2795530696936803E-6</v>
      </c>
      <c r="AD107" s="25">
        <v>-4.3521405549051002E-6</v>
      </c>
      <c r="AE107" s="25">
        <v>-6.5246673132236699E-6</v>
      </c>
      <c r="AF107" s="25">
        <v>-2.46735194640741E-6</v>
      </c>
      <c r="AG107" s="25">
        <v>-1.7458791939581802E-5</v>
      </c>
      <c r="AH107" s="25">
        <v>-4.9281843426669299E-6</v>
      </c>
      <c r="AI107" s="25">
        <v>-2.6576284201758601E-5</v>
      </c>
      <c r="AJ107" s="25">
        <v>-1.50307205666043E-6</v>
      </c>
      <c r="AK107" s="25">
        <v>-3.2536023788313501E-6</v>
      </c>
      <c r="AL107" s="25">
        <v>-1.46564010031148E-5</v>
      </c>
      <c r="AM107" s="25">
        <v>5.2136287056465197E-6</v>
      </c>
      <c r="AN107" s="25">
        <v>8.41598629455914E-6</v>
      </c>
      <c r="AO107" s="25">
        <v>4.2019858985929399E-7</v>
      </c>
      <c r="AP107" s="25">
        <v>2.1206249686818299E-5</v>
      </c>
      <c r="AQ107" s="25">
        <v>-6.1717702131457498E-7</v>
      </c>
      <c r="AR107" s="25">
        <v>0</v>
      </c>
      <c r="AS107" s="25">
        <v>1.48736013063194E-5</v>
      </c>
      <c r="AT107" s="25">
        <v>6.4620723665457896E-7</v>
      </c>
      <c r="AU107" s="25">
        <v>0</v>
      </c>
      <c r="AV107" s="25">
        <v>-1.1789005570151901E-5</v>
      </c>
      <c r="AW107" s="25">
        <v>5.7080591651687802E-6</v>
      </c>
      <c r="AX107" s="25">
        <v>6.66884640842357E-6</v>
      </c>
      <c r="AY107" s="25">
        <v>0</v>
      </c>
      <c r="AZ107" s="24">
        <v>-2.45708042457079E-4</v>
      </c>
      <c r="BA107" s="25">
        <v>2.3134064970292502E-5</v>
      </c>
      <c r="BB107" s="25">
        <v>-3.2056139620198201E-5</v>
      </c>
      <c r="BC107" s="25">
        <v>-8.0591638181187605E-6</v>
      </c>
      <c r="BD107" s="25">
        <v>0</v>
      </c>
      <c r="BE107" s="25">
        <v>2.3359614502373798E-5</v>
      </c>
      <c r="BF107" s="24">
        <v>-3.2709840656891298E-4</v>
      </c>
      <c r="BG107" s="25">
        <v>3.4715603732697898E-6</v>
      </c>
      <c r="BH107" s="25">
        <v>7.79842150911706E-5</v>
      </c>
      <c r="BI107" s="25">
        <v>2.4546081724866301E-7</v>
      </c>
      <c r="BJ107" s="25">
        <v>7.3384874337603304E-6</v>
      </c>
      <c r="BK107" s="25">
        <v>8.7059451487671E-7</v>
      </c>
      <c r="BL107" s="25">
        <v>3.4222423609273998E-6</v>
      </c>
      <c r="BM107" s="25">
        <v>-8.3396535185801796E-6</v>
      </c>
      <c r="BN107" s="25">
        <v>0</v>
      </c>
      <c r="BO107" s="25">
        <v>1.7914075531633501E-5</v>
      </c>
      <c r="BP107" s="25">
        <v>-1.76905870648735E-6</v>
      </c>
      <c r="BQ107" s="25">
        <v>5.2892668244584001E-6</v>
      </c>
      <c r="BR107" s="25">
        <v>-1.9907085284425099E-5</v>
      </c>
      <c r="BS107" s="25">
        <v>-1.48454042813685E-5</v>
      </c>
      <c r="BT107" s="25">
        <v>1.82875087639006E-5</v>
      </c>
      <c r="BU107" s="25">
        <v>1.1733294527684699E-5</v>
      </c>
      <c r="BV107" s="25">
        <v>-1.3722467002375E-5</v>
      </c>
      <c r="BW107" s="25">
        <v>7.6914257121649604E-7</v>
      </c>
      <c r="BX107" s="25">
        <v>-5.8535360393542695E-7</v>
      </c>
      <c r="BY107" s="25">
        <v>7.7472481300541095E-5</v>
      </c>
      <c r="BZ107" s="25">
        <v>0</v>
      </c>
      <c r="CA107" s="25">
        <v>7.6729556709092793E-6</v>
      </c>
      <c r="CB107" s="25">
        <v>-1.55274347555982E-5</v>
      </c>
      <c r="CC107" s="25">
        <v>-6.1460786404005995E-7</v>
      </c>
      <c r="CD107" s="25">
        <v>5.5073678530880103E-6</v>
      </c>
      <c r="CE107" s="25">
        <v>0</v>
      </c>
      <c r="CF107" s="25">
        <v>0</v>
      </c>
      <c r="CG107" s="25">
        <v>0</v>
      </c>
      <c r="CH107" s="25">
        <v>2.5762196956688599E-9</v>
      </c>
      <c r="CI107" s="25">
        <v>9.0498403876504697E-7</v>
      </c>
      <c r="CJ107" s="25">
        <v>1.58491098362509E-7</v>
      </c>
      <c r="CK107" s="25">
        <v>-1.0322718491836601E-7</v>
      </c>
      <c r="CL107" s="25">
        <v>6.4022155547057603E-9</v>
      </c>
      <c r="CM107" s="25">
        <v>-6.5094477215055998E-8</v>
      </c>
      <c r="CN107" s="25">
        <v>-7.8273861553105403E-9</v>
      </c>
      <c r="CO107" s="25">
        <v>-5.0102085241102401E-8</v>
      </c>
      <c r="CP107" s="25">
        <v>1.2396492891407001E-7</v>
      </c>
      <c r="CQ107" s="25">
        <v>-3.2543123087225403E-7</v>
      </c>
      <c r="CR107" s="25">
        <v>-1.28228656377426E-7</v>
      </c>
      <c r="CS107" s="25">
        <v>1.2066410290223599E-7</v>
      </c>
      <c r="CT107" s="25">
        <v>-1.6565786810352499E-8</v>
      </c>
      <c r="CU107" s="25">
        <v>5.7787641353785798E-7</v>
      </c>
      <c r="CV107" s="25">
        <v>1.55298590246465E-7</v>
      </c>
      <c r="CW107" s="25">
        <v>-1.1808241675161801E-6</v>
      </c>
      <c r="CX107" s="25">
        <v>-3.6617509659213301E-7</v>
      </c>
      <c r="CY107" s="25">
        <v>4.1600175802279301E-7</v>
      </c>
      <c r="CZ107" s="25">
        <v>2.9068363366504898E-7</v>
      </c>
      <c r="DA107" s="25">
        <v>-1.9931604190479399E-9</v>
      </c>
      <c r="DB107" s="25">
        <v>-5.0595889100170504E-6</v>
      </c>
      <c r="DC107" s="24">
        <v>6.3367295203961896E-4</v>
      </c>
      <c r="DD107" s="25">
        <v>4.1734781290166999E-9</v>
      </c>
      <c r="DE107" s="25">
        <v>-2.41221777016724E-7</v>
      </c>
      <c r="DF107" s="25">
        <v>-2.8426572237288501E-6</v>
      </c>
      <c r="DG107" s="25">
        <v>3.85092566159878E-7</v>
      </c>
      <c r="DH107" s="25">
        <v>-4.7584121992716104E-6</v>
      </c>
      <c r="DI107" s="25">
        <v>4.3963053898532998E-6</v>
      </c>
      <c r="DJ107" s="25">
        <v>3.7643289156233702E-7</v>
      </c>
      <c r="DK107" s="25">
        <v>-1.04932220273865E-5</v>
      </c>
      <c r="DL107" s="25">
        <v>6.8953577645798802E-6</v>
      </c>
      <c r="DM107" s="25">
        <v>-1.44665071654892E-5</v>
      </c>
      <c r="DN107" s="25">
        <v>-4.2190570708633996E-6</v>
      </c>
      <c r="DO107" s="25">
        <v>-8.0771545880056408E-6</v>
      </c>
      <c r="DP107" s="25">
        <v>-1.36291762165745E-6</v>
      </c>
      <c r="DQ107" s="25">
        <v>5.6143065869553402E-6</v>
      </c>
      <c r="DR107" s="25">
        <v>-7.5735595417741401E-6</v>
      </c>
      <c r="DS107" s="25">
        <v>3.44082683586374E-6</v>
      </c>
      <c r="DT107" s="25">
        <v>-3.4526299579381698E-6</v>
      </c>
      <c r="DU107" s="25">
        <v>-7.8450793844422895E-6</v>
      </c>
      <c r="DV107" s="25">
        <v>-2.5167600540750199E-6</v>
      </c>
      <c r="DW107" s="25">
        <v>-8.1168946425331598E-6</v>
      </c>
      <c r="DX107" s="25">
        <v>6.4230429315882899E-6</v>
      </c>
      <c r="DY107" s="25">
        <v>9.1887308714978297E-6</v>
      </c>
      <c r="DZ107" s="25">
        <v>-8.62283728977591E-6</v>
      </c>
      <c r="EA107" s="25">
        <v>-2.55503170477325E-5</v>
      </c>
      <c r="EB107" s="25">
        <v>3.67724418928074E-6</v>
      </c>
      <c r="EC107" s="25">
        <v>-5.0609001823328104E-6</v>
      </c>
      <c r="ED107" s="25">
        <v>-1.47818906364272E-5</v>
      </c>
      <c r="EE107" s="25">
        <v>3.9684864960192499E-7</v>
      </c>
      <c r="EF107" s="25">
        <v>1.65127026695963E-5</v>
      </c>
      <c r="EG107" s="25">
        <v>-6.5590118563006899E-6</v>
      </c>
      <c r="EH107" s="25">
        <v>2.2016033175187101E-7</v>
      </c>
      <c r="EI107" s="25">
        <v>-2.71248138572225E-5</v>
      </c>
      <c r="EJ107" s="25">
        <v>-1.74629255359485E-5</v>
      </c>
      <c r="EK107" s="25">
        <v>2.9283946208057898E-6</v>
      </c>
      <c r="EL107" s="25">
        <v>8.1635186767780305E-6</v>
      </c>
      <c r="EM107" s="25">
        <v>-3.0894281407277601E-6</v>
      </c>
      <c r="EN107" s="25">
        <v>-3.7500495193297497E-5</v>
      </c>
      <c r="EO107" s="25">
        <v>-2.4080297654803701E-6</v>
      </c>
      <c r="EP107" s="25">
        <v>-1.49351061931282E-5</v>
      </c>
      <c r="EQ107" s="25">
        <v>2.75464155108945E-6</v>
      </c>
      <c r="ER107" s="25">
        <v>1.5921633187514301E-5</v>
      </c>
      <c r="ES107" s="27">
        <v>-4.9562961469357402E-5</v>
      </c>
    </row>
    <row r="108" spans="7:149" x14ac:dyDescent="0.25">
      <c r="G108" s="205"/>
      <c r="H108" s="7" t="s">
        <v>232</v>
      </c>
      <c r="I108" s="22" t="e" cm="1">
        <f t="array" aca="1" ref="I108" ca="1">INDIRECT("I"&amp;M108)*INDIRECT("I"&amp;N108)</f>
        <v>#VALUE!</v>
      </c>
      <c r="J108" s="23">
        <v>2.3650428661469301E-2</v>
      </c>
      <c r="K108" s="12" t="str">
        <f t="shared" si="9"/>
        <v>DIBAge</v>
      </c>
      <c r="L108" s="12" t="str">
        <f t="shared" si="8"/>
        <v>LD</v>
      </c>
      <c r="M108" s="7">
        <f t="shared" si="10"/>
        <v>43</v>
      </c>
      <c r="N108" s="7">
        <f t="shared" si="11"/>
        <v>70</v>
      </c>
      <c r="P108" s="7" t="str">
        <f t="shared" si="6"/>
        <v>X</v>
      </c>
      <c r="Q108" s="7" t="str">
        <f t="shared" si="7"/>
        <v>X</v>
      </c>
      <c r="R108" s="7" t="str">
        <v>DIBAge_LD</v>
      </c>
      <c r="S108" s="128" t="s">
        <v>232</v>
      </c>
      <c r="T108" s="25">
        <v>-1.8235372333357001E-7</v>
      </c>
      <c r="U108" s="25">
        <v>-4.8506736975124403E-7</v>
      </c>
      <c r="V108" s="25">
        <v>-2.6029542417261101E-7</v>
      </c>
      <c r="W108" s="25">
        <v>1.5432669336229501E-6</v>
      </c>
      <c r="X108" s="25">
        <v>-1.6332156520331699E-6</v>
      </c>
      <c r="Y108" s="25">
        <v>2.8120931632213399E-6</v>
      </c>
      <c r="Z108" s="25">
        <v>-2.7258478688469502E-6</v>
      </c>
      <c r="AA108" s="25">
        <v>5.7426723565049705E-7</v>
      </c>
      <c r="AB108" s="25">
        <v>1.55045705872025E-6</v>
      </c>
      <c r="AC108" s="25">
        <v>1.6712771663504101E-6</v>
      </c>
      <c r="AD108" s="25">
        <v>-1.02978413842933E-6</v>
      </c>
      <c r="AE108" s="25">
        <v>4.9328166367723003E-7</v>
      </c>
      <c r="AF108" s="25">
        <v>-5.4838194220444797E-7</v>
      </c>
      <c r="AG108" s="25">
        <v>-1.5282599201494301E-6</v>
      </c>
      <c r="AH108" s="25">
        <v>-4.50026182846502E-7</v>
      </c>
      <c r="AI108" s="25">
        <v>4.2721071693487796E-6</v>
      </c>
      <c r="AJ108" s="25">
        <v>5.1434365487626104E-7</v>
      </c>
      <c r="AK108" s="25">
        <v>-1.1104374522292E-7</v>
      </c>
      <c r="AL108" s="25">
        <v>7.5859672113523103E-6</v>
      </c>
      <c r="AM108" s="25">
        <v>-3.0039795017259301E-6</v>
      </c>
      <c r="AN108" s="25">
        <v>-2.8855810573355002E-6</v>
      </c>
      <c r="AO108" s="25">
        <v>5.6466510054250205E-7</v>
      </c>
      <c r="AP108" s="25">
        <v>6.2466801690538597E-6</v>
      </c>
      <c r="AQ108" s="25">
        <v>-3.86050482165919E-6</v>
      </c>
      <c r="AR108" s="25">
        <v>0</v>
      </c>
      <c r="AS108" s="25">
        <v>-1.25766658638579E-6</v>
      </c>
      <c r="AT108" s="25">
        <v>6.6183813591385897E-6</v>
      </c>
      <c r="AU108" s="25">
        <v>0</v>
      </c>
      <c r="AV108" s="25">
        <v>-6.06802026805727E-6</v>
      </c>
      <c r="AW108" s="25">
        <v>7.8567083982063201E-6</v>
      </c>
      <c r="AX108" s="25">
        <v>-2.3326550237071799E-6</v>
      </c>
      <c r="AY108" s="25">
        <v>0</v>
      </c>
      <c r="AZ108" s="25">
        <v>1.7340046316671201E-7</v>
      </c>
      <c r="BA108" s="25">
        <v>2.88281590793326E-6</v>
      </c>
      <c r="BB108" s="25">
        <v>-9.944652329500591E-7</v>
      </c>
      <c r="BC108" s="25">
        <v>4.8695529644298302E-6</v>
      </c>
      <c r="BD108" s="25">
        <v>0</v>
      </c>
      <c r="BE108" s="25">
        <v>-5.5425397378065002E-6</v>
      </c>
      <c r="BF108" s="25">
        <v>-4.4363306717646499E-6</v>
      </c>
      <c r="BG108" s="25">
        <v>6.5024251625725502E-7</v>
      </c>
      <c r="BH108" s="25">
        <v>-1.7764379189567401E-7</v>
      </c>
      <c r="BI108" s="25">
        <v>-5.33173313670978E-7</v>
      </c>
      <c r="BJ108" s="25">
        <v>-2.6426978555317898E-6</v>
      </c>
      <c r="BK108" s="25">
        <v>-1.1559227141349999E-6</v>
      </c>
      <c r="BL108" s="25">
        <v>8.2073123745345908E-6</v>
      </c>
      <c r="BM108" s="25">
        <v>1.8913666005515099E-6</v>
      </c>
      <c r="BN108" s="25">
        <v>0</v>
      </c>
      <c r="BO108" s="25">
        <v>6.9133693492601503E-6</v>
      </c>
      <c r="BP108" s="25">
        <v>-1.2809024279306401E-6</v>
      </c>
      <c r="BQ108" s="25">
        <v>3.1902366847566498E-7</v>
      </c>
      <c r="BR108" s="24">
        <v>-3.8955472213184002E-4</v>
      </c>
      <c r="BS108" s="25">
        <v>5.0138372676915202E-6</v>
      </c>
      <c r="BT108" s="25">
        <v>-1.82720295875076E-6</v>
      </c>
      <c r="BU108" s="25">
        <v>-7.68473607893896E-7</v>
      </c>
      <c r="BV108" s="25">
        <v>6.8151905430894504E-7</v>
      </c>
      <c r="BW108" s="25">
        <v>2.20130669272598E-8</v>
      </c>
      <c r="BX108" s="25">
        <v>3.9624708117912599E-7</v>
      </c>
      <c r="BY108" s="25">
        <v>-1.3487913152530401E-5</v>
      </c>
      <c r="BZ108" s="25">
        <v>0</v>
      </c>
      <c r="CA108" s="25">
        <v>2.33773295911225E-6</v>
      </c>
      <c r="CB108" s="25">
        <v>7.1115345289353602E-6</v>
      </c>
      <c r="CC108" s="25">
        <v>3.2633645058975101E-7</v>
      </c>
      <c r="CD108" s="25">
        <v>-2.18143669719653E-7</v>
      </c>
      <c r="CE108" s="25">
        <v>0</v>
      </c>
      <c r="CF108" s="25">
        <v>0</v>
      </c>
      <c r="CG108" s="25">
        <v>0</v>
      </c>
      <c r="CH108" s="25">
        <v>4.6087785708688799E-8</v>
      </c>
      <c r="CI108" s="25">
        <v>2.1972052221976898E-8</v>
      </c>
      <c r="CJ108" s="25">
        <v>-1.1349372195611299E-7</v>
      </c>
      <c r="CK108" s="25">
        <v>1.3277549313387999E-8</v>
      </c>
      <c r="CL108" s="25">
        <v>1.9972424278530901E-8</v>
      </c>
      <c r="CM108" s="25">
        <v>-1.1706285407860699E-7</v>
      </c>
      <c r="CN108" s="25">
        <v>-8.5781564890488596E-8</v>
      </c>
      <c r="CO108" s="25">
        <v>3.5767451322988797E-8</v>
      </c>
      <c r="CP108" s="25">
        <v>5.9708791855360304E-9</v>
      </c>
      <c r="CQ108" s="25">
        <v>-1.0468344967502601E-7</v>
      </c>
      <c r="CR108" s="25">
        <v>5.2310536365128801E-8</v>
      </c>
      <c r="CS108" s="25">
        <v>-1.2078408315377801E-8</v>
      </c>
      <c r="CT108" s="25">
        <v>-4.0036687738077901E-8</v>
      </c>
      <c r="CU108" s="25">
        <v>-5.1634199279484998E-8</v>
      </c>
      <c r="CV108" s="25">
        <v>-6.8829502230988897E-8</v>
      </c>
      <c r="CW108" s="25">
        <v>1.3773053302965201E-7</v>
      </c>
      <c r="CX108" s="25">
        <v>-2.09190264827499E-8</v>
      </c>
      <c r="CY108" s="25">
        <v>1.6093554649362399E-7</v>
      </c>
      <c r="CZ108" s="25">
        <v>2.5675384290760199E-8</v>
      </c>
      <c r="DA108" s="25">
        <v>-1.7719461844540601E-7</v>
      </c>
      <c r="DB108" s="25">
        <v>5.1073712015676495E-7</v>
      </c>
      <c r="DC108" s="25">
        <v>4.1734781289043299E-9</v>
      </c>
      <c r="DD108" s="25">
        <v>6.6787888862154097E-5</v>
      </c>
      <c r="DE108" s="25">
        <v>1.4794355312531E-6</v>
      </c>
      <c r="DF108" s="25">
        <v>1.8745596656327799E-6</v>
      </c>
      <c r="DG108" s="25">
        <v>2.4908445244267298E-7</v>
      </c>
      <c r="DH108" s="25">
        <v>2.6320740396409699E-6</v>
      </c>
      <c r="DI108" s="25">
        <v>2.10386620870855E-6</v>
      </c>
      <c r="DJ108" s="25">
        <v>-8.8726722615198595E-7</v>
      </c>
      <c r="DK108" s="25">
        <v>2.4785330633815399E-6</v>
      </c>
      <c r="DL108" s="25">
        <v>-1.0255557822655301E-6</v>
      </c>
      <c r="DM108" s="25">
        <v>-3.7775720828479302E-7</v>
      </c>
      <c r="DN108" s="25">
        <v>6.5305490067092297E-7</v>
      </c>
      <c r="DO108" s="25">
        <v>-1.4405952465779599E-6</v>
      </c>
      <c r="DP108" s="25">
        <v>2.3175524077876999E-6</v>
      </c>
      <c r="DQ108" s="25">
        <v>9.3017545692773604E-7</v>
      </c>
      <c r="DR108" s="25">
        <v>-1.44301105842396E-6</v>
      </c>
      <c r="DS108" s="25">
        <v>-2.9833094662125601E-6</v>
      </c>
      <c r="DT108" s="25">
        <v>-3.1589852319007198E-7</v>
      </c>
      <c r="DU108" s="25">
        <v>-1.3344561282417199E-7</v>
      </c>
      <c r="DV108" s="25">
        <v>-2.4614561552869001E-7</v>
      </c>
      <c r="DW108" s="25">
        <v>1.9084504697228001E-6</v>
      </c>
      <c r="DX108" s="25">
        <v>9.10090767998553E-7</v>
      </c>
      <c r="DY108" s="25">
        <v>2.1606383406421902E-6</v>
      </c>
      <c r="DZ108" s="25">
        <v>-1.0081083962927899E-5</v>
      </c>
      <c r="EA108" s="25">
        <v>-1.6397557063155399E-5</v>
      </c>
      <c r="EB108" s="25">
        <v>3.1033833352813598E-6</v>
      </c>
      <c r="EC108" s="25">
        <v>3.0778413747671899E-6</v>
      </c>
      <c r="ED108" s="25">
        <v>-1.5739327345585799E-6</v>
      </c>
      <c r="EE108" s="25">
        <v>3.36936649216159E-6</v>
      </c>
      <c r="EF108" s="25">
        <v>-1.31328411130628E-6</v>
      </c>
      <c r="EG108" s="25">
        <v>-1.3514134004579099E-7</v>
      </c>
      <c r="EH108" s="25">
        <v>-2.2182769009163199E-6</v>
      </c>
      <c r="EI108" s="25">
        <v>2.3657356482717301E-7</v>
      </c>
      <c r="EJ108" s="25">
        <v>-6.8931729168076202E-7</v>
      </c>
      <c r="EK108" s="25">
        <v>-1.6809650327247299E-6</v>
      </c>
      <c r="EL108" s="25">
        <v>-5.7189055150053698E-7</v>
      </c>
      <c r="EM108" s="25">
        <v>7.6286434836758903E-6</v>
      </c>
      <c r="EN108" s="25">
        <v>-7.5311288925918901E-7</v>
      </c>
      <c r="EO108" s="25">
        <v>3.1665342582688301E-5</v>
      </c>
      <c r="EP108" s="25">
        <v>-7.9509546614399601E-7</v>
      </c>
      <c r="EQ108" s="25">
        <v>-1.6423855799883001E-6</v>
      </c>
      <c r="ER108" s="25">
        <v>4.31710411352031E-6</v>
      </c>
      <c r="ES108" s="27">
        <v>-1.9150931010119999E-6</v>
      </c>
    </row>
    <row r="109" spans="7:149" x14ac:dyDescent="0.25">
      <c r="G109" s="205"/>
      <c r="H109" s="7" t="s">
        <v>233</v>
      </c>
      <c r="I109" s="22" cm="1">
        <f t="array" aca="1" ref="I109" ca="1">INDIRECT("I"&amp;M109)*INDIRECT("I"&amp;N109)</f>
        <v>0</v>
      </c>
      <c r="J109" s="23">
        <v>-9.4525767882171499E-2</v>
      </c>
      <c r="K109" s="12" t="str">
        <f t="shared" si="9"/>
        <v>MVD</v>
      </c>
      <c r="L109" s="12" t="str">
        <f t="shared" si="8"/>
        <v>Str</v>
      </c>
      <c r="M109" s="7">
        <f t="shared" si="10"/>
        <v>73</v>
      </c>
      <c r="N109" s="7">
        <f t="shared" si="11"/>
        <v>81</v>
      </c>
      <c r="P109" s="7" t="str">
        <f t="shared" si="6"/>
        <v>X</v>
      </c>
      <c r="Q109" s="7" t="str">
        <f t="shared" si="7"/>
        <v>X</v>
      </c>
      <c r="R109" s="7" t="str">
        <v>MVD_Str</v>
      </c>
      <c r="S109" s="128" t="s">
        <v>233</v>
      </c>
      <c r="T109" s="25">
        <v>1.17258072568751E-6</v>
      </c>
      <c r="U109" s="25">
        <v>2.5639739059413701E-5</v>
      </c>
      <c r="V109" s="25">
        <v>-8.5984099366241497E-7</v>
      </c>
      <c r="W109" s="25">
        <v>-3.2186859961680901E-6</v>
      </c>
      <c r="X109" s="25">
        <v>6.5717179467012598E-7</v>
      </c>
      <c r="Y109" s="25">
        <v>-1.2137984674304401E-5</v>
      </c>
      <c r="Z109" s="25">
        <v>-2.6090004934191201E-5</v>
      </c>
      <c r="AA109" s="25">
        <v>-1.89842374861268E-6</v>
      </c>
      <c r="AB109" s="25">
        <v>-1.7035191395486901E-6</v>
      </c>
      <c r="AC109" s="25">
        <v>-7.1406437166040502E-6</v>
      </c>
      <c r="AD109" s="25">
        <v>2.5054126304908501E-6</v>
      </c>
      <c r="AE109" s="25">
        <v>-1.40779027286449E-5</v>
      </c>
      <c r="AF109" s="25">
        <v>-3.9635353237034199E-6</v>
      </c>
      <c r="AG109" s="25">
        <v>4.5770711373233798E-6</v>
      </c>
      <c r="AH109" s="25">
        <v>1.2793936884151001E-6</v>
      </c>
      <c r="AI109" s="25">
        <v>-1.10254107467963E-5</v>
      </c>
      <c r="AJ109" s="25">
        <v>-1.46916072928766E-6</v>
      </c>
      <c r="AK109" s="25">
        <v>3.7770546165687999E-6</v>
      </c>
      <c r="AL109" s="25">
        <v>-1.2784385638432E-5</v>
      </c>
      <c r="AM109" s="25">
        <v>2.08597627607397E-6</v>
      </c>
      <c r="AN109" s="25">
        <v>1.0252489434196401E-5</v>
      </c>
      <c r="AO109" s="25">
        <v>-1.36369958195447E-6</v>
      </c>
      <c r="AP109" s="25">
        <v>-2.4580207097550198E-6</v>
      </c>
      <c r="AQ109" s="25">
        <v>-1.72334947349814E-7</v>
      </c>
      <c r="AR109" s="25">
        <v>0</v>
      </c>
      <c r="AS109" s="25">
        <v>-1.33113840662526E-5</v>
      </c>
      <c r="AT109" s="25">
        <v>-2.5300004947049298E-6</v>
      </c>
      <c r="AU109" s="25">
        <v>0</v>
      </c>
      <c r="AV109" s="25">
        <v>-7.7379908857596803E-6</v>
      </c>
      <c r="AW109" s="24">
        <v>1.57005325453237E-4</v>
      </c>
      <c r="AX109" s="25">
        <v>-6.0670007724794202E-6</v>
      </c>
      <c r="AY109" s="25">
        <v>0</v>
      </c>
      <c r="AZ109" s="25">
        <v>1.99833960429474E-6</v>
      </c>
      <c r="BA109" s="25">
        <v>3.02282466750087E-5</v>
      </c>
      <c r="BB109" s="25">
        <v>-3.0332132025553701E-6</v>
      </c>
      <c r="BC109" s="25">
        <v>1.8611778439899998E-5</v>
      </c>
      <c r="BD109" s="25">
        <v>0</v>
      </c>
      <c r="BE109" s="25">
        <v>-8.8101860658286893E-6</v>
      </c>
      <c r="BF109" s="25">
        <v>7.3835659404640796E-6</v>
      </c>
      <c r="BG109" s="25">
        <v>1.1440968166788101E-5</v>
      </c>
      <c r="BH109" s="25">
        <v>-3.3779442866535202E-5</v>
      </c>
      <c r="BI109" s="25">
        <v>1.5221688686195201E-6</v>
      </c>
      <c r="BJ109" s="25">
        <v>-1.45717125805603E-5</v>
      </c>
      <c r="BK109" s="25">
        <v>-1.3950381964246299E-6</v>
      </c>
      <c r="BL109" s="25">
        <v>-7.5595438764137601E-6</v>
      </c>
      <c r="BM109" s="25">
        <v>3.3268179869096797E-5</v>
      </c>
      <c r="BN109" s="25">
        <v>0</v>
      </c>
      <c r="BO109" s="25">
        <v>-2.3160207492793399E-5</v>
      </c>
      <c r="BP109" s="25">
        <v>1.06325460581205E-5</v>
      </c>
      <c r="BQ109" s="25">
        <v>-6.6015638265194602E-6</v>
      </c>
      <c r="BR109" s="25">
        <v>1.2456509270826701E-5</v>
      </c>
      <c r="BS109" s="25">
        <v>2.7247881491478202E-6</v>
      </c>
      <c r="BT109" s="25">
        <v>-7.5487717271190802E-6</v>
      </c>
      <c r="BU109" s="24">
        <v>-2.33693060099391E-4</v>
      </c>
      <c r="BV109" s="25">
        <v>-9.1267975718622196E-6</v>
      </c>
      <c r="BW109" s="25">
        <v>3.37358766390273E-6</v>
      </c>
      <c r="BX109" s="25">
        <v>2.53411317269094E-6</v>
      </c>
      <c r="BY109" s="25">
        <v>9.6692883161695602E-6</v>
      </c>
      <c r="BZ109" s="25">
        <v>0</v>
      </c>
      <c r="CA109" s="25">
        <v>2.0576886480362801E-5</v>
      </c>
      <c r="CB109" s="25">
        <v>-2.2120696554961901E-5</v>
      </c>
      <c r="CC109" s="24">
        <v>-4.5808331156912301E-4</v>
      </c>
      <c r="CD109" s="25">
        <v>7.2509339064776396E-6</v>
      </c>
      <c r="CE109" s="25">
        <v>0</v>
      </c>
      <c r="CF109" s="25">
        <v>0</v>
      </c>
      <c r="CG109" s="25">
        <v>0</v>
      </c>
      <c r="CH109" s="25">
        <v>9.8896038246859202E-10</v>
      </c>
      <c r="CI109" s="25">
        <v>-3.02073507372042E-8</v>
      </c>
      <c r="CJ109" s="25">
        <v>3.4095292199846502E-7</v>
      </c>
      <c r="CK109" s="25">
        <v>1.50841712799964E-7</v>
      </c>
      <c r="CL109" s="25">
        <v>2.32736791315403E-7</v>
      </c>
      <c r="CM109" s="25">
        <v>3.61583506221436E-8</v>
      </c>
      <c r="CN109" s="25">
        <v>-1.62664784687982E-6</v>
      </c>
      <c r="CO109" s="25">
        <v>3.2915007620742499E-7</v>
      </c>
      <c r="CP109" s="25">
        <v>-3.3139069150528699E-7</v>
      </c>
      <c r="CQ109" s="25">
        <v>2.0031437131069299E-8</v>
      </c>
      <c r="CR109" s="25">
        <v>-1.12755906766637E-7</v>
      </c>
      <c r="CS109" s="25">
        <v>1.3306674982596599E-7</v>
      </c>
      <c r="CT109" s="25">
        <v>3.1435770858085E-7</v>
      </c>
      <c r="CU109" s="25">
        <v>3.0618958024264098E-7</v>
      </c>
      <c r="CV109" s="25">
        <v>-2.71886675613243E-7</v>
      </c>
      <c r="CW109" s="25">
        <v>3.9607116677549701E-7</v>
      </c>
      <c r="CX109" s="25">
        <v>-4.7982869851473204E-7</v>
      </c>
      <c r="CY109" s="25">
        <v>9.0764152631380308E-9</v>
      </c>
      <c r="CZ109" s="25">
        <v>-8.5444996352618698E-8</v>
      </c>
      <c r="DA109" s="25">
        <v>6.8533224645877407E-8</v>
      </c>
      <c r="DB109" s="25">
        <v>-2.9924420779346699E-6</v>
      </c>
      <c r="DC109" s="25">
        <v>-2.4122177701634501E-7</v>
      </c>
      <c r="DD109" s="25">
        <v>1.47943553125311E-6</v>
      </c>
      <c r="DE109" s="24">
        <v>7.3833933875543101E-4</v>
      </c>
      <c r="DF109" s="25">
        <v>-6.5920744886191004E-6</v>
      </c>
      <c r="DG109" s="25">
        <v>-6.8979660529780304E-7</v>
      </c>
      <c r="DH109" s="25">
        <v>7.1098871640706196E-6</v>
      </c>
      <c r="DI109" s="25">
        <v>5.0673314420329302E-6</v>
      </c>
      <c r="DJ109" s="25">
        <v>-1.8196806992690201E-6</v>
      </c>
      <c r="DK109" s="25">
        <v>-5.1912138137642901E-6</v>
      </c>
      <c r="DL109" s="24">
        <v>-1.27617824912866E-4</v>
      </c>
      <c r="DM109" s="25">
        <v>-2.7796600795527199E-6</v>
      </c>
      <c r="DN109" s="25">
        <v>2.4374555969531999E-6</v>
      </c>
      <c r="DO109" s="25">
        <v>-2.84547001741984E-6</v>
      </c>
      <c r="DP109" s="25">
        <v>4.0973970558394901E-6</v>
      </c>
      <c r="DQ109" s="25">
        <v>-4.0247403268234597E-6</v>
      </c>
      <c r="DR109" s="25">
        <v>1.9619638594140402E-6</v>
      </c>
      <c r="DS109" s="25">
        <v>4.1940642034489702E-5</v>
      </c>
      <c r="DT109" s="25">
        <v>1.00248911645338E-5</v>
      </c>
      <c r="DU109" s="25">
        <v>2.3690174655727701E-5</v>
      </c>
      <c r="DV109" s="25">
        <v>1.6183494233321501E-6</v>
      </c>
      <c r="DW109" s="25">
        <v>3.2872020536425302E-6</v>
      </c>
      <c r="DX109" s="25">
        <v>-4.1760903894857E-6</v>
      </c>
      <c r="DY109" s="25">
        <v>2.8099636941736401E-6</v>
      </c>
      <c r="DZ109" s="25">
        <v>2.5179766315710599E-5</v>
      </c>
      <c r="EA109" s="25">
        <v>-4.2675853154740201E-5</v>
      </c>
      <c r="EB109" s="25">
        <v>-2.1797756499383402E-5</v>
      </c>
      <c r="EC109" s="25">
        <v>2.7771141483668402E-7</v>
      </c>
      <c r="ED109" s="25">
        <v>1.6511091233105799E-5</v>
      </c>
      <c r="EE109" s="25">
        <v>-2.9572153490642198E-6</v>
      </c>
      <c r="EF109" s="25">
        <v>-4.6498764914049101E-5</v>
      </c>
      <c r="EG109" s="25">
        <v>-2.9812875714033902E-6</v>
      </c>
      <c r="EH109" s="25">
        <v>-1.2490991774254999E-6</v>
      </c>
      <c r="EI109" s="25">
        <v>-3.13833664928493E-6</v>
      </c>
      <c r="EJ109" s="25">
        <v>3.4981570008812201E-5</v>
      </c>
      <c r="EK109" s="25">
        <v>-3.5356675871827097E-5</v>
      </c>
      <c r="EL109" s="25">
        <v>4.4552394755930199E-6</v>
      </c>
      <c r="EM109" s="25">
        <v>-1.22085571343049E-5</v>
      </c>
      <c r="EN109" s="25">
        <v>3.3730313928426302E-5</v>
      </c>
      <c r="EO109" s="25">
        <v>-2.0367292645203701E-5</v>
      </c>
      <c r="EP109" s="25">
        <v>9.8350432188801906E-6</v>
      </c>
      <c r="EQ109" s="25">
        <v>-6.0797329389457998E-6</v>
      </c>
      <c r="ER109" s="25">
        <v>-4.0357158743620401E-5</v>
      </c>
      <c r="ES109" s="27">
        <v>4.4232218975483999E-5</v>
      </c>
    </row>
    <row r="110" spans="7:149" x14ac:dyDescent="0.25">
      <c r="G110" s="205"/>
      <c r="H110" s="7" t="s">
        <v>234</v>
      </c>
      <c r="I110" s="22" cm="1">
        <f t="array" aca="1" ref="I110" ca="1">INDIRECT("I"&amp;M110)*INDIRECT("I"&amp;N110)</f>
        <v>0</v>
      </c>
      <c r="J110" s="23">
        <v>-0.187071796356192</v>
      </c>
      <c r="K110" s="12" t="str">
        <f t="shared" si="9"/>
        <v>HF</v>
      </c>
      <c r="L110" s="12" t="str">
        <f t="shared" si="8"/>
        <v>MVD</v>
      </c>
      <c r="M110" s="7">
        <f t="shared" si="10"/>
        <v>67</v>
      </c>
      <c r="N110" s="7">
        <f t="shared" si="11"/>
        <v>73</v>
      </c>
      <c r="P110" s="7" t="str">
        <f t="shared" si="6"/>
        <v>X</v>
      </c>
      <c r="Q110" s="7" t="str">
        <f t="shared" si="7"/>
        <v>X</v>
      </c>
      <c r="R110" s="7" t="str">
        <v>HF_MVD</v>
      </c>
      <c r="S110" s="128" t="s">
        <v>234</v>
      </c>
      <c r="T110" s="25">
        <v>1.5078949330001399E-6</v>
      </c>
      <c r="U110" s="25">
        <v>1.09758053231215E-5</v>
      </c>
      <c r="V110" s="25">
        <v>-2.8360351994897002E-6</v>
      </c>
      <c r="W110" s="25">
        <v>6.7769912710745494E-8</v>
      </c>
      <c r="X110" s="25">
        <v>2.9951187298964302E-6</v>
      </c>
      <c r="Y110" s="25">
        <v>1.8138610695649901E-6</v>
      </c>
      <c r="Z110" s="25">
        <v>-2.2885697262833199E-6</v>
      </c>
      <c r="AA110" s="25">
        <v>-2.3788527546679E-6</v>
      </c>
      <c r="AB110" s="25">
        <v>6.5626208991200696E-6</v>
      </c>
      <c r="AC110" s="25">
        <v>4.7889574592621196E-6</v>
      </c>
      <c r="AD110" s="25">
        <v>-5.9756255826796303E-6</v>
      </c>
      <c r="AE110" s="25">
        <v>-1.7876580026909999E-5</v>
      </c>
      <c r="AF110" s="25">
        <v>2.7256114966729302E-7</v>
      </c>
      <c r="AG110" s="25">
        <v>-5.5128359999469496E-6</v>
      </c>
      <c r="AH110" s="25">
        <v>1.0390863577524501E-7</v>
      </c>
      <c r="AI110" s="25">
        <v>2.0709980518139E-5</v>
      </c>
      <c r="AJ110" s="25">
        <v>7.6471003498982305E-7</v>
      </c>
      <c r="AK110" s="25">
        <v>6.8154880504957801E-6</v>
      </c>
      <c r="AL110" s="25">
        <v>-2.3473030119623701E-5</v>
      </c>
      <c r="AM110" s="25">
        <v>6.5308523563323698E-6</v>
      </c>
      <c r="AN110" s="25">
        <v>-3.6967143400004401E-6</v>
      </c>
      <c r="AO110" s="25">
        <v>3.0570841838052198E-6</v>
      </c>
      <c r="AP110" s="25">
        <v>1.2371678259381601E-5</v>
      </c>
      <c r="AQ110" s="25">
        <v>-1.1359731227823299E-6</v>
      </c>
      <c r="AR110" s="25">
        <v>0</v>
      </c>
      <c r="AS110" s="25">
        <v>2.2657614720097701E-5</v>
      </c>
      <c r="AT110" s="25">
        <v>4.1461870866387103E-5</v>
      </c>
      <c r="AU110" s="25">
        <v>0</v>
      </c>
      <c r="AV110" s="25">
        <v>5.7958802184488401E-6</v>
      </c>
      <c r="AW110" s="25">
        <v>6.6750507968092295E-5</v>
      </c>
      <c r="AX110" s="25">
        <v>2.4091046550442598E-5</v>
      </c>
      <c r="AY110" s="25">
        <v>0</v>
      </c>
      <c r="AZ110" s="25">
        <v>-1.2231892727982099E-5</v>
      </c>
      <c r="BA110" s="25">
        <v>-5.8365093917826899E-5</v>
      </c>
      <c r="BB110" s="25">
        <v>1.2285462096609001E-5</v>
      </c>
      <c r="BC110" s="25">
        <v>-9.5312979794077795E-6</v>
      </c>
      <c r="BD110" s="25">
        <v>0</v>
      </c>
      <c r="BE110" s="25">
        <v>-2.9220706855514E-6</v>
      </c>
      <c r="BF110" s="25">
        <v>2.4550833215762899E-5</v>
      </c>
      <c r="BG110" s="25">
        <v>8.6171494828772608E-6</v>
      </c>
      <c r="BH110" s="25">
        <v>1.6047398694988801E-5</v>
      </c>
      <c r="BI110" s="25">
        <v>-2.0232441205617001E-6</v>
      </c>
      <c r="BJ110" s="25">
        <v>-5.2905471882003903E-6</v>
      </c>
      <c r="BK110" s="25">
        <v>-1.63466527380377E-6</v>
      </c>
      <c r="BL110" s="25">
        <v>4.4641087315567901E-6</v>
      </c>
      <c r="BM110" s="25">
        <v>8.5198417496983606E-5</v>
      </c>
      <c r="BN110" s="25">
        <v>0</v>
      </c>
      <c r="BO110" s="24">
        <v>-1.59416925956459E-4</v>
      </c>
      <c r="BP110" s="25">
        <v>1.3424753543232301E-5</v>
      </c>
      <c r="BQ110" s="25">
        <v>-5.4742597285501096E-6</v>
      </c>
      <c r="BR110" s="25">
        <v>-6.5384760346407299E-6</v>
      </c>
      <c r="BS110" s="25">
        <v>-4.4035507568775797E-6</v>
      </c>
      <c r="BT110" s="25">
        <v>1.6591146993617999E-5</v>
      </c>
      <c r="BU110" s="24">
        <v>-2.2240296474969101E-4</v>
      </c>
      <c r="BV110" s="25">
        <v>-3.79641859983943E-6</v>
      </c>
      <c r="BW110" s="25">
        <v>1.63815254982883E-6</v>
      </c>
      <c r="BX110" s="25">
        <v>7.7055271787523798E-6</v>
      </c>
      <c r="BY110" s="25">
        <v>-7.4931824906215199E-5</v>
      </c>
      <c r="BZ110" s="25">
        <v>0</v>
      </c>
      <c r="CA110" s="25">
        <v>-3.0830749401876101E-6</v>
      </c>
      <c r="CB110" s="25">
        <v>2.3092094461745899E-5</v>
      </c>
      <c r="CC110" s="25">
        <v>1.27279682976502E-5</v>
      </c>
      <c r="CD110" s="25">
        <v>-7.45261880821573E-6</v>
      </c>
      <c r="CE110" s="25">
        <v>0</v>
      </c>
      <c r="CF110" s="25">
        <v>0</v>
      </c>
      <c r="CG110" s="25">
        <v>0</v>
      </c>
      <c r="CH110" s="25">
        <v>6.8056537919423703E-9</v>
      </c>
      <c r="CI110" s="25">
        <v>-2.67233024455741E-7</v>
      </c>
      <c r="CJ110" s="25">
        <v>-1.25944434746211E-6</v>
      </c>
      <c r="CK110" s="25">
        <v>-7.3697167830349904E-8</v>
      </c>
      <c r="CL110" s="25">
        <v>1.05689738131972E-7</v>
      </c>
      <c r="CM110" s="25">
        <v>-5.1581034461990004E-7</v>
      </c>
      <c r="CN110" s="25">
        <v>-7.7312467162634601E-7</v>
      </c>
      <c r="CO110" s="25">
        <v>1.00652395901344E-7</v>
      </c>
      <c r="CP110" s="25">
        <v>-1.2378021271070301E-7</v>
      </c>
      <c r="CQ110" s="25">
        <v>-1.4574545972129801E-7</v>
      </c>
      <c r="CR110" s="25">
        <v>5.2488294542735399E-9</v>
      </c>
      <c r="CS110" s="25">
        <v>8.6135265747721502E-8</v>
      </c>
      <c r="CT110" s="25">
        <v>-4.2911867080314601E-7</v>
      </c>
      <c r="CU110" s="25">
        <v>-2.0595122201019499E-7</v>
      </c>
      <c r="CV110" s="25">
        <v>1.6732609710993001E-7</v>
      </c>
      <c r="CW110" s="25">
        <v>2.4035487902477399E-7</v>
      </c>
      <c r="CX110" s="25">
        <v>6.9004107430019502E-7</v>
      </c>
      <c r="CY110" s="25">
        <v>5.1064460538739004E-7</v>
      </c>
      <c r="CZ110" s="25">
        <v>5.12417287500841E-8</v>
      </c>
      <c r="DA110" s="25">
        <v>-6.3570823322362304E-8</v>
      </c>
      <c r="DB110" s="25">
        <v>-6.0629927638279801E-6</v>
      </c>
      <c r="DC110" s="25">
        <v>-2.8426572237275698E-6</v>
      </c>
      <c r="DD110" s="25">
        <v>1.87455966563267E-6</v>
      </c>
      <c r="DE110" s="25">
        <v>-6.5920744886187404E-6</v>
      </c>
      <c r="DF110" s="24">
        <v>5.8735884415216804E-4</v>
      </c>
      <c r="DG110" s="25">
        <v>-1.2283703846806099E-7</v>
      </c>
      <c r="DH110" s="25">
        <v>7.9461623643710408E-6</v>
      </c>
      <c r="DI110" s="25">
        <v>2.926282489946E-5</v>
      </c>
      <c r="DJ110" s="25">
        <v>-1.7702940174751099E-5</v>
      </c>
      <c r="DK110" s="25">
        <v>1.20672546324272E-5</v>
      </c>
      <c r="DL110" s="25">
        <v>2.63119581411807E-5</v>
      </c>
      <c r="DM110" s="25">
        <v>-1.8674168198708001E-5</v>
      </c>
      <c r="DN110" s="25">
        <v>2.8109951115861798E-6</v>
      </c>
      <c r="DO110" s="25">
        <v>-8.83654016640038E-6</v>
      </c>
      <c r="DP110" s="25">
        <v>-2.08238894789448E-7</v>
      </c>
      <c r="DQ110" s="25">
        <v>1.7627909420943801E-6</v>
      </c>
      <c r="DR110" s="25">
        <v>6.0301231990320603E-6</v>
      </c>
      <c r="DS110" s="25">
        <v>2.4063272868544E-5</v>
      </c>
      <c r="DT110" s="25">
        <v>-3.7119311635261597E-5</v>
      </c>
      <c r="DU110" s="25">
        <v>-8.5544831637602807E-6</v>
      </c>
      <c r="DV110" s="25">
        <v>5.14532103588066E-6</v>
      </c>
      <c r="DW110" s="25">
        <v>-1.2890011480116799E-5</v>
      </c>
      <c r="DX110" s="25">
        <v>-2.6333405212336699E-6</v>
      </c>
      <c r="DY110" s="25">
        <v>6.2090316353700804E-6</v>
      </c>
      <c r="DZ110" s="25">
        <v>8.3085988644928593E-6</v>
      </c>
      <c r="EA110" s="25">
        <v>2.9111377713163401E-7</v>
      </c>
      <c r="EB110" s="25">
        <v>8.4132928615335696E-6</v>
      </c>
      <c r="EC110" s="25">
        <v>-1.31136308972436E-5</v>
      </c>
      <c r="ED110" s="25">
        <v>-5.0612834640496E-6</v>
      </c>
      <c r="EE110" s="25">
        <v>9.4476399167299697E-7</v>
      </c>
      <c r="EF110" s="25">
        <v>1.52359430773405E-5</v>
      </c>
      <c r="EG110" s="25">
        <v>-8.3940480789910698E-6</v>
      </c>
      <c r="EH110" s="24">
        <v>-2.43185273546531E-4</v>
      </c>
      <c r="EI110" s="25">
        <v>2.68723657979132E-5</v>
      </c>
      <c r="EJ110" s="25">
        <v>2.4629218298076299E-6</v>
      </c>
      <c r="EK110" s="25">
        <v>-5.0664258379327899E-6</v>
      </c>
      <c r="EL110" s="25">
        <v>-3.2549918953508801E-6</v>
      </c>
      <c r="EM110" s="25">
        <v>-1.91453528371302E-7</v>
      </c>
      <c r="EN110" s="25">
        <v>-2.7604019397440701E-5</v>
      </c>
      <c r="EO110" s="25">
        <v>-1.35200649142979E-5</v>
      </c>
      <c r="EP110" s="25">
        <v>-2.4109871974822099E-5</v>
      </c>
      <c r="EQ110" s="25">
        <v>9.2786321786973792E-6</v>
      </c>
      <c r="ER110" s="25">
        <v>6.7468553468014094E-5</v>
      </c>
      <c r="ES110" s="27">
        <v>-7.27231659196626E-6</v>
      </c>
    </row>
    <row r="111" spans="7:149" x14ac:dyDescent="0.25">
      <c r="G111" s="205"/>
      <c r="H111" s="7" t="s">
        <v>153</v>
      </c>
      <c r="I111" s="22" t="e" cm="1">
        <f t="array" aca="1" ref="I111" ca="1">INDIRECT("I"&amp;M111)*INDIRECT("I"&amp;N111)</f>
        <v>#VALUE!</v>
      </c>
      <c r="J111" s="23">
        <v>-1.0653189691279199E-2</v>
      </c>
      <c r="K111" s="12" t="str">
        <f t="shared" si="9"/>
        <v>DIBAge</v>
      </c>
      <c r="L111" s="12" t="str">
        <f t="shared" si="8"/>
        <v>Ano</v>
      </c>
      <c r="M111" s="7">
        <f t="shared" si="10"/>
        <v>43</v>
      </c>
      <c r="N111" s="7">
        <f t="shared" si="11"/>
        <v>50</v>
      </c>
      <c r="P111" s="7" t="str">
        <f t="shared" si="6"/>
        <v>X</v>
      </c>
      <c r="Q111" s="7" t="str">
        <f t="shared" si="7"/>
        <v>X</v>
      </c>
      <c r="R111" s="7" t="str">
        <v>DIBAge_Ano</v>
      </c>
      <c r="S111" s="128" t="s">
        <v>153</v>
      </c>
      <c r="T111" s="25">
        <v>-1.16565451760844E-9</v>
      </c>
      <c r="U111" s="25">
        <v>1.1601044700583401E-6</v>
      </c>
      <c r="V111" s="25">
        <v>1.20394377153007E-7</v>
      </c>
      <c r="W111" s="25">
        <v>-4.1050171837707902E-7</v>
      </c>
      <c r="X111" s="25">
        <v>9.841131779162191E-7</v>
      </c>
      <c r="Y111" s="25">
        <v>-1.01178976366797E-6</v>
      </c>
      <c r="Z111" s="25">
        <v>-5.8389359036850197E-6</v>
      </c>
      <c r="AA111" s="25">
        <v>-9.6588067794828095E-7</v>
      </c>
      <c r="AB111" s="25">
        <v>4.5030293255016198E-7</v>
      </c>
      <c r="AC111" s="25">
        <v>-2.9291169823734198E-7</v>
      </c>
      <c r="AD111" s="25">
        <v>5.0943031780611905E-7</v>
      </c>
      <c r="AE111" s="25">
        <v>4.54359080807841E-7</v>
      </c>
      <c r="AF111" s="25">
        <v>1.22656687205998E-7</v>
      </c>
      <c r="AG111" s="25">
        <v>-3.6517975255381202E-6</v>
      </c>
      <c r="AH111" s="25">
        <v>-7.69017524447237E-8</v>
      </c>
      <c r="AI111" s="25">
        <v>-4.5588967341658201E-6</v>
      </c>
      <c r="AJ111" s="25">
        <v>1.13396250805866E-6</v>
      </c>
      <c r="AK111" s="25">
        <v>-2.8951799091252101E-7</v>
      </c>
      <c r="AL111" s="25">
        <v>1.5977925812021301E-6</v>
      </c>
      <c r="AM111" s="25">
        <v>-2.8833160919529199E-8</v>
      </c>
      <c r="AN111" s="25">
        <v>1.5020084323589599E-6</v>
      </c>
      <c r="AO111" s="25">
        <v>-1.2761577668929101E-7</v>
      </c>
      <c r="AP111" s="25">
        <v>2.8961171901808398E-6</v>
      </c>
      <c r="AQ111" s="25">
        <v>-5.3509224379347198E-8</v>
      </c>
      <c r="AR111" s="25">
        <v>0</v>
      </c>
      <c r="AS111" s="25">
        <v>-6.4055978720658704E-6</v>
      </c>
      <c r="AT111" s="25">
        <v>7.5022510988324602E-6</v>
      </c>
      <c r="AU111" s="25">
        <v>0</v>
      </c>
      <c r="AV111" s="25">
        <v>-7.2727648738324996E-7</v>
      </c>
      <c r="AW111" s="25">
        <v>-4.7550431808250602E-7</v>
      </c>
      <c r="AX111" s="24">
        <v>-1.10758175593801E-4</v>
      </c>
      <c r="AY111" s="25">
        <v>0</v>
      </c>
      <c r="AZ111" s="25">
        <v>4.0735275901021602E-7</v>
      </c>
      <c r="BA111" s="25">
        <v>-4.8229272596309996E-6</v>
      </c>
      <c r="BB111" s="25">
        <v>-1.9400862068465501E-6</v>
      </c>
      <c r="BC111" s="25">
        <v>2.2816989756997101E-6</v>
      </c>
      <c r="BD111" s="25">
        <v>0</v>
      </c>
      <c r="BE111" s="25">
        <v>-4.0499633900899199E-7</v>
      </c>
      <c r="BF111" s="25">
        <v>4.8390286351096996E-6</v>
      </c>
      <c r="BG111" s="25">
        <v>4.6901737756478099E-7</v>
      </c>
      <c r="BH111" s="25">
        <v>8.2586086741934995E-7</v>
      </c>
      <c r="BI111" s="25">
        <v>-7.0681082415657895E-7</v>
      </c>
      <c r="BJ111" s="25">
        <v>-4.5904048244442102E-6</v>
      </c>
      <c r="BK111" s="25">
        <v>1.95218414518743E-7</v>
      </c>
      <c r="BL111" s="25">
        <v>1.22559176711743E-6</v>
      </c>
      <c r="BM111" s="25">
        <v>6.0534186759309201E-6</v>
      </c>
      <c r="BN111" s="25">
        <v>0</v>
      </c>
      <c r="BO111" s="25">
        <v>4.1275904911694602E-7</v>
      </c>
      <c r="BP111" s="25">
        <v>7.12719004782586E-7</v>
      </c>
      <c r="BQ111" s="25">
        <v>7.6654452643286098E-7</v>
      </c>
      <c r="BR111" s="25">
        <v>-1.1219825248600899E-6</v>
      </c>
      <c r="BS111" s="25">
        <v>2.2673437222703901E-6</v>
      </c>
      <c r="BT111" s="25">
        <v>4.8284250769015704E-7</v>
      </c>
      <c r="BU111" s="25">
        <v>-6.2713463072593899E-8</v>
      </c>
      <c r="BV111" s="25">
        <v>-5.5579017685250899E-7</v>
      </c>
      <c r="BW111" s="25">
        <v>1.3074975227926E-8</v>
      </c>
      <c r="BX111" s="25">
        <v>-2.3926489812472297E-7</v>
      </c>
      <c r="BY111" s="25">
        <v>-9.6977715057530707E-6</v>
      </c>
      <c r="BZ111" s="25">
        <v>0</v>
      </c>
      <c r="CA111" s="25">
        <v>-2.86173131064269E-7</v>
      </c>
      <c r="CB111" s="25">
        <v>4.3561251520848899E-6</v>
      </c>
      <c r="CC111" s="25">
        <v>-5.5160362783434499E-7</v>
      </c>
      <c r="CD111" s="25">
        <v>2.9779056725655401E-7</v>
      </c>
      <c r="CE111" s="25">
        <v>0</v>
      </c>
      <c r="CF111" s="25">
        <v>0</v>
      </c>
      <c r="CG111" s="25">
        <v>0</v>
      </c>
      <c r="CH111" s="25">
        <v>-5.65624234831038E-9</v>
      </c>
      <c r="CI111" s="25">
        <v>-4.9382852126311497E-8</v>
      </c>
      <c r="CJ111" s="25">
        <v>-4.2610685635369303E-9</v>
      </c>
      <c r="CK111" s="25">
        <v>9.2535957874324698E-8</v>
      </c>
      <c r="CL111" s="25">
        <v>4.9900667264335598E-8</v>
      </c>
      <c r="CM111" s="25">
        <v>-9.6479667438389006E-8</v>
      </c>
      <c r="CN111" s="25">
        <v>4.1561295028240997E-9</v>
      </c>
      <c r="CO111" s="25">
        <v>8.0099352955834595E-8</v>
      </c>
      <c r="CP111" s="25">
        <v>-1.7720971615933899E-8</v>
      </c>
      <c r="CQ111" s="25">
        <v>-5.81344790949085E-8</v>
      </c>
      <c r="CR111" s="25">
        <v>-1.65489222307525E-8</v>
      </c>
      <c r="CS111" s="25">
        <v>2.72879601444868E-9</v>
      </c>
      <c r="CT111" s="25">
        <v>-1.09689371221616E-7</v>
      </c>
      <c r="CU111" s="25">
        <v>8.6746144684417995E-8</v>
      </c>
      <c r="CV111" s="25">
        <v>-3.3087958417166901E-8</v>
      </c>
      <c r="CW111" s="25">
        <v>1.43929732604737E-7</v>
      </c>
      <c r="CX111" s="25">
        <v>6.5645742602322794E-8</v>
      </c>
      <c r="CY111" s="25">
        <v>5.3220253754084297E-8</v>
      </c>
      <c r="CZ111" s="25">
        <v>5.5629402178084697E-8</v>
      </c>
      <c r="DA111" s="25">
        <v>2.08910337024649E-8</v>
      </c>
      <c r="DB111" s="25">
        <v>-7.4206685932916295E-7</v>
      </c>
      <c r="DC111" s="25">
        <v>3.8509256615987202E-7</v>
      </c>
      <c r="DD111" s="25">
        <v>2.49084452442685E-7</v>
      </c>
      <c r="DE111" s="25">
        <v>-6.8979660529779901E-7</v>
      </c>
      <c r="DF111" s="25">
        <v>-1.2283703846804E-7</v>
      </c>
      <c r="DG111" s="25">
        <v>1.477448517673E-5</v>
      </c>
      <c r="DH111" s="25">
        <v>2.72966228579801E-7</v>
      </c>
      <c r="DI111" s="25">
        <v>-1.1856936719204601E-6</v>
      </c>
      <c r="DJ111" s="25">
        <v>3.3344124532509699E-8</v>
      </c>
      <c r="DK111" s="25">
        <v>-3.0100471724609999E-7</v>
      </c>
      <c r="DL111" s="25">
        <v>-3.0933419430758602E-6</v>
      </c>
      <c r="DM111" s="25">
        <v>-3.1658881697440902E-7</v>
      </c>
      <c r="DN111" s="25">
        <v>1.63688036644962E-6</v>
      </c>
      <c r="DO111" s="25">
        <v>1.6363239742129399E-6</v>
      </c>
      <c r="DP111" s="25">
        <v>2.4826853010597801E-7</v>
      </c>
      <c r="DQ111" s="25">
        <v>3.882129811379E-7</v>
      </c>
      <c r="DR111" s="25">
        <v>2.4085172052338498E-7</v>
      </c>
      <c r="DS111" s="25">
        <v>1.04899076624536E-6</v>
      </c>
      <c r="DT111" s="25">
        <v>1.7129009595982199E-6</v>
      </c>
      <c r="DU111" s="25">
        <v>1.11176009933334E-6</v>
      </c>
      <c r="DV111" s="25">
        <v>-7.4044125582542999E-7</v>
      </c>
      <c r="DW111" s="25">
        <v>8.4461595895549097E-7</v>
      </c>
      <c r="DX111" s="25">
        <v>7.09224535856862E-7</v>
      </c>
      <c r="DY111" s="25">
        <v>-5.5394746201782201E-7</v>
      </c>
      <c r="DZ111" s="25">
        <v>-9.0446759842344497E-7</v>
      </c>
      <c r="EA111" s="25">
        <v>-2.29927780993024E-6</v>
      </c>
      <c r="EB111" s="25">
        <v>-1.5581421469475899E-6</v>
      </c>
      <c r="EC111" s="25">
        <v>-2.7560668174601502E-6</v>
      </c>
      <c r="ED111" s="25">
        <v>1.0430877572291601E-6</v>
      </c>
      <c r="EE111" s="25">
        <v>-1.58072360952246E-6</v>
      </c>
      <c r="EF111" s="25">
        <v>-1.1925657797405599E-7</v>
      </c>
      <c r="EG111" s="25">
        <v>-2.1982351274883899E-6</v>
      </c>
      <c r="EH111" s="25">
        <v>1.61170071174126E-6</v>
      </c>
      <c r="EI111" s="25">
        <v>1.2892031020730201E-6</v>
      </c>
      <c r="EJ111" s="25">
        <v>7.1720146817372298E-6</v>
      </c>
      <c r="EK111" s="25">
        <v>-3.8524452548062396E-6</v>
      </c>
      <c r="EL111" s="25">
        <v>-1.2587483144894599E-6</v>
      </c>
      <c r="EM111" s="25">
        <v>-4.4354382827422603E-8</v>
      </c>
      <c r="EN111" s="25">
        <v>-2.9358363955617898E-6</v>
      </c>
      <c r="EO111" s="25">
        <v>9.9502912289882107E-6</v>
      </c>
      <c r="EP111" s="25">
        <v>3.4842734264702301E-6</v>
      </c>
      <c r="EQ111" s="25">
        <v>6.1971949621906005E-7</v>
      </c>
      <c r="ER111" s="25">
        <v>2.0429939671537898E-6</v>
      </c>
      <c r="ES111" s="27">
        <v>-7.0763275410280497E-6</v>
      </c>
    </row>
    <row r="112" spans="7:149" x14ac:dyDescent="0.25">
      <c r="G112" s="205"/>
      <c r="H112" s="7" t="s">
        <v>235</v>
      </c>
      <c r="I112" s="22" cm="1">
        <f t="array" aca="1" ref="I112" ca="1">INDIRECT("I"&amp;M112)*INDIRECT("I"&amp;N112)</f>
        <v>0</v>
      </c>
      <c r="J112" s="23">
        <v>0.105314903907924</v>
      </c>
      <c r="K112" s="12" t="str">
        <f t="shared" si="9"/>
        <v>Dem</v>
      </c>
      <c r="L112" s="12" t="str">
        <f t="shared" si="8"/>
        <v>Str</v>
      </c>
      <c r="M112" s="7">
        <f t="shared" si="10"/>
        <v>62</v>
      </c>
      <c r="N112" s="7">
        <f t="shared" si="11"/>
        <v>81</v>
      </c>
      <c r="P112" s="7" t="str">
        <f t="shared" si="6"/>
        <v>X</v>
      </c>
      <c r="Q112" s="7" t="str">
        <f t="shared" si="7"/>
        <v>X</v>
      </c>
      <c r="R112" s="7" t="str">
        <v>Dem_Str</v>
      </c>
      <c r="S112" s="128" t="s">
        <v>235</v>
      </c>
      <c r="T112" s="25">
        <v>1.7353057020829199E-6</v>
      </c>
      <c r="U112" s="25">
        <v>-7.8616966913654602E-7</v>
      </c>
      <c r="V112" s="25">
        <v>4.7034416192923598E-7</v>
      </c>
      <c r="W112" s="25">
        <v>-3.29712131315481E-6</v>
      </c>
      <c r="X112" s="25">
        <v>4.2171252423429498E-6</v>
      </c>
      <c r="Y112" s="25">
        <v>3.7530624015117701E-6</v>
      </c>
      <c r="Z112" s="25">
        <v>6.6086398358587096E-6</v>
      </c>
      <c r="AA112" s="25">
        <v>-1.2749142458823999E-6</v>
      </c>
      <c r="AB112" s="25">
        <v>4.2598366720667101E-6</v>
      </c>
      <c r="AC112" s="25">
        <v>-1.0922968474320101E-6</v>
      </c>
      <c r="AD112" s="25">
        <v>1.2728470351206001E-6</v>
      </c>
      <c r="AE112" s="25">
        <v>-1.9401830725100799E-6</v>
      </c>
      <c r="AF112" s="25">
        <v>5.9256502617997304E-7</v>
      </c>
      <c r="AG112" s="25">
        <v>-2.5056623382827501E-5</v>
      </c>
      <c r="AH112" s="25">
        <v>1.07103642765628E-8</v>
      </c>
      <c r="AI112" s="25">
        <v>1.7570919040457201E-5</v>
      </c>
      <c r="AJ112" s="25">
        <v>1.91043539842248E-6</v>
      </c>
      <c r="AK112" s="25">
        <v>-4.2690934820685904E-6</v>
      </c>
      <c r="AL112" s="25">
        <v>4.1823035769132303E-6</v>
      </c>
      <c r="AM112" s="25">
        <v>6.9334720781594001E-6</v>
      </c>
      <c r="AN112" s="25">
        <v>-1.5376277617025E-5</v>
      </c>
      <c r="AO112" s="25">
        <v>-5.7682046033930302E-8</v>
      </c>
      <c r="AP112" s="25">
        <v>1.5303215717921799E-5</v>
      </c>
      <c r="AQ112" s="25">
        <v>-2.9829476537270401E-7</v>
      </c>
      <c r="AR112" s="25">
        <v>0</v>
      </c>
      <c r="AS112" s="25">
        <v>1.4550368342442999E-5</v>
      </c>
      <c r="AT112" s="25">
        <v>1.48343899930475E-5</v>
      </c>
      <c r="AU112" s="25">
        <v>0</v>
      </c>
      <c r="AV112" s="25">
        <v>-3.1041519590136001E-6</v>
      </c>
      <c r="AW112" s="25">
        <v>2.54511156935566E-5</v>
      </c>
      <c r="AX112" s="25">
        <v>-1.8256053629305999E-5</v>
      </c>
      <c r="AY112" s="25">
        <v>0</v>
      </c>
      <c r="AZ112" s="25">
        <v>1.10959780156814E-6</v>
      </c>
      <c r="BA112" s="25">
        <v>1.69491567368846E-5</v>
      </c>
      <c r="BB112" s="25">
        <v>3.8170465964816899E-6</v>
      </c>
      <c r="BC112" s="25">
        <v>-2.8600537616865001E-5</v>
      </c>
      <c r="BD112" s="25">
        <v>0</v>
      </c>
      <c r="BE112" s="25">
        <v>5.7318252240514803E-7</v>
      </c>
      <c r="BF112" s="25">
        <v>2.19440414005846E-6</v>
      </c>
      <c r="BG112" s="25">
        <v>-9.1495209857814902E-7</v>
      </c>
      <c r="BH112" s="25">
        <v>7.4951279656262101E-7</v>
      </c>
      <c r="BI112" s="25">
        <v>1.19578291916194E-6</v>
      </c>
      <c r="BJ112" s="25">
        <v>8.9787252184480004E-5</v>
      </c>
      <c r="BK112" s="25">
        <v>-1.3609186368878E-6</v>
      </c>
      <c r="BL112" s="25">
        <v>1.7299911715514399E-5</v>
      </c>
      <c r="BM112" s="25">
        <v>3.8368931073950699E-6</v>
      </c>
      <c r="BN112" s="25">
        <v>0</v>
      </c>
      <c r="BO112" s="25">
        <v>1.8065854235713399E-5</v>
      </c>
      <c r="BP112" s="25">
        <v>6.8987773313431601E-6</v>
      </c>
      <c r="BQ112" s="25">
        <v>1.19642750771439E-5</v>
      </c>
      <c r="BR112" s="25">
        <v>-3.59603941657268E-5</v>
      </c>
      <c r="BS112" s="25">
        <v>-2.7662228657256702E-6</v>
      </c>
      <c r="BT112" s="25">
        <v>-1.4582598899359999E-5</v>
      </c>
      <c r="BU112" s="25">
        <v>2.98940942508613E-6</v>
      </c>
      <c r="BV112" s="25">
        <v>-1.0744256402443599E-5</v>
      </c>
      <c r="BW112" s="25">
        <v>3.0180876515719998E-6</v>
      </c>
      <c r="BX112" s="25">
        <v>6.8530876810665499E-6</v>
      </c>
      <c r="BY112" s="25">
        <v>8.6441038913684007E-6</v>
      </c>
      <c r="BZ112" s="25">
        <v>0</v>
      </c>
      <c r="CA112" s="25">
        <v>2.3102098522013E-6</v>
      </c>
      <c r="CB112" s="25">
        <v>-2.9010613809146699E-6</v>
      </c>
      <c r="CC112" s="24">
        <v>-3.69078529202033E-4</v>
      </c>
      <c r="CD112" s="25">
        <v>-5.6921122768567397E-7</v>
      </c>
      <c r="CE112" s="25">
        <v>0</v>
      </c>
      <c r="CF112" s="25">
        <v>0</v>
      </c>
      <c r="CG112" s="25">
        <v>0</v>
      </c>
      <c r="CH112" s="25">
        <v>7.6854971699644105E-9</v>
      </c>
      <c r="CI112" s="25">
        <v>4.03942155685632E-8</v>
      </c>
      <c r="CJ112" s="25">
        <v>6.4535813458484706E-8</v>
      </c>
      <c r="CK112" s="25">
        <v>-2.2430116496067899E-7</v>
      </c>
      <c r="CL112" s="25">
        <v>-3.4804682202354098E-6</v>
      </c>
      <c r="CM112" s="25">
        <v>-2.09690003118017E-7</v>
      </c>
      <c r="CN112" s="25">
        <v>-3.9847173416895198E-7</v>
      </c>
      <c r="CO112" s="25">
        <v>-2.25743625041326E-7</v>
      </c>
      <c r="CP112" s="25">
        <v>3.82535679036513E-8</v>
      </c>
      <c r="CQ112" s="25">
        <v>-2.14793912913726E-7</v>
      </c>
      <c r="CR112" s="25">
        <v>2.3386350766467199E-7</v>
      </c>
      <c r="CS112" s="25">
        <v>1.67778392616068E-7</v>
      </c>
      <c r="CT112" s="25">
        <v>-7.0990572037464505E-8</v>
      </c>
      <c r="CU112" s="25">
        <v>-4.5332627338195403E-7</v>
      </c>
      <c r="CV112" s="25">
        <v>5.5618866279798002E-7</v>
      </c>
      <c r="CW112" s="25">
        <v>-3.5943078959132602E-7</v>
      </c>
      <c r="CX112" s="25">
        <v>-2.27352899340761E-7</v>
      </c>
      <c r="CY112" s="25">
        <v>-2.8985472617367602E-7</v>
      </c>
      <c r="CZ112" s="25">
        <v>4.0610306340974902E-7</v>
      </c>
      <c r="DA112" s="25">
        <v>-8.5743516844481798E-8</v>
      </c>
      <c r="DB112" s="25">
        <v>5.3877099690373001E-6</v>
      </c>
      <c r="DC112" s="25">
        <v>-4.7584121992709099E-6</v>
      </c>
      <c r="DD112" s="25">
        <v>2.63207403964103E-6</v>
      </c>
      <c r="DE112" s="25">
        <v>7.1098871640714099E-6</v>
      </c>
      <c r="DF112" s="25">
        <v>7.9461623643713796E-6</v>
      </c>
      <c r="DG112" s="25">
        <v>2.7296622857971598E-7</v>
      </c>
      <c r="DH112" s="24">
        <v>5.8616322352591003E-4</v>
      </c>
      <c r="DI112" s="25">
        <v>-4.68107926959969E-6</v>
      </c>
      <c r="DJ112" s="25">
        <v>2.5695951521088901E-5</v>
      </c>
      <c r="DK112" s="25">
        <v>-1.64334880510688E-6</v>
      </c>
      <c r="DL112" s="25">
        <v>-8.1609321368331694E-8</v>
      </c>
      <c r="DM112" s="25">
        <v>-3.8204241082228801E-5</v>
      </c>
      <c r="DN112" s="25">
        <v>3.5639156879369101E-6</v>
      </c>
      <c r="DO112" s="25">
        <v>-3.8765367542543902E-7</v>
      </c>
      <c r="DP112" s="25">
        <v>-3.1446510735833202E-7</v>
      </c>
      <c r="DQ112" s="25">
        <v>-1.9542418917655199E-6</v>
      </c>
      <c r="DR112" s="25">
        <v>-6.8903568417650996E-7</v>
      </c>
      <c r="DS112" s="25">
        <v>7.9363945347417296E-6</v>
      </c>
      <c r="DT112" s="25">
        <v>-6.5153870075022102E-7</v>
      </c>
      <c r="DU112" s="25">
        <v>1.9138495037513201E-5</v>
      </c>
      <c r="DV112" s="25">
        <v>8.0973221592002699E-7</v>
      </c>
      <c r="DW112" s="25">
        <v>-2.6706525838422401E-5</v>
      </c>
      <c r="DX112" s="25">
        <v>-1.34731938522293E-5</v>
      </c>
      <c r="DY112" s="25">
        <v>1.3238836786037499E-5</v>
      </c>
      <c r="DZ112" s="25">
        <v>-3.9056334109298198E-5</v>
      </c>
      <c r="EA112" s="25">
        <v>-3.0684786006244201E-5</v>
      </c>
      <c r="EB112" s="25">
        <v>4.7462210607966499E-5</v>
      </c>
      <c r="EC112" s="25">
        <v>5.1632608545333502E-6</v>
      </c>
      <c r="ED112" s="25">
        <v>7.8587152024231503E-6</v>
      </c>
      <c r="EE112" s="25">
        <v>-7.4983402104159997E-6</v>
      </c>
      <c r="EF112" s="25">
        <v>3.8469393984065601E-5</v>
      </c>
      <c r="EG112" s="25">
        <v>-6.95227734835212E-6</v>
      </c>
      <c r="EH112" s="25">
        <v>7.0391126442211605E-7</v>
      </c>
      <c r="EI112" s="25">
        <v>-1.2608249942536899E-5</v>
      </c>
      <c r="EJ112" s="25">
        <v>-2.8323894823218601E-5</v>
      </c>
      <c r="EK112" s="25">
        <v>-1.7702261541309299E-6</v>
      </c>
      <c r="EL112" s="25">
        <v>-8.9795078894750102E-7</v>
      </c>
      <c r="EM112" s="25">
        <v>-7.8383538483677399E-6</v>
      </c>
      <c r="EN112" s="25">
        <v>-2.4378836013542098E-6</v>
      </c>
      <c r="EO112" s="25">
        <v>2.61698264879016E-6</v>
      </c>
      <c r="EP112" s="25">
        <v>-1.40745677371382E-5</v>
      </c>
      <c r="EQ112" s="25">
        <v>-9.1973447777873206E-6</v>
      </c>
      <c r="ER112" s="25">
        <v>1.83026938209478E-5</v>
      </c>
      <c r="ES112" s="27">
        <v>1.64932234518088E-5</v>
      </c>
    </row>
    <row r="113" spans="7:149" x14ac:dyDescent="0.25">
      <c r="G113" s="205"/>
      <c r="H113" s="7" t="s">
        <v>236</v>
      </c>
      <c r="I113" s="22" cm="1">
        <f t="array" aca="1" ref="I113" ca="1">INDIRECT("I"&amp;M113)*INDIRECT("I"&amp;N113)</f>
        <v>0</v>
      </c>
      <c r="J113" s="23">
        <v>0.180873861622109</v>
      </c>
      <c r="K113" s="12" t="str">
        <f t="shared" si="9"/>
        <v>BP2</v>
      </c>
      <c r="L113" s="12" t="str">
        <f t="shared" si="8"/>
        <v>HF</v>
      </c>
      <c r="M113" s="7">
        <f t="shared" si="10"/>
        <v>31</v>
      </c>
      <c r="N113" s="7">
        <f t="shared" si="11"/>
        <v>67</v>
      </c>
      <c r="P113" s="7" t="str">
        <f t="shared" si="6"/>
        <v>X</v>
      </c>
      <c r="Q113" s="7" t="str">
        <f t="shared" si="7"/>
        <v>X</v>
      </c>
      <c r="R113" s="7" t="str">
        <v>BP2_HF</v>
      </c>
      <c r="S113" s="128" t="s">
        <v>236</v>
      </c>
      <c r="T113" s="25">
        <v>1.9309847456207899E-7</v>
      </c>
      <c r="U113" s="25">
        <v>-3.1766885356783297E-7</v>
      </c>
      <c r="V113" s="25">
        <v>-5.1959633656512903E-6</v>
      </c>
      <c r="W113" s="25">
        <v>3.5861879262314401E-7</v>
      </c>
      <c r="X113" s="25">
        <v>-2.3794006771997298E-6</v>
      </c>
      <c r="Y113" s="25">
        <v>-3.34189750877758E-5</v>
      </c>
      <c r="Z113" s="25">
        <v>5.34304213418585E-5</v>
      </c>
      <c r="AA113" s="25">
        <v>1.9698044446953901E-6</v>
      </c>
      <c r="AB113" s="25">
        <v>2.2886663033129698E-6</v>
      </c>
      <c r="AC113" s="25">
        <v>-6.9374912070276599E-6</v>
      </c>
      <c r="AD113" s="25">
        <v>1.5499395866310701E-5</v>
      </c>
      <c r="AE113" s="24">
        <v>-2.7357459342211598E-4</v>
      </c>
      <c r="AF113" s="25">
        <v>5.1457712722570397E-6</v>
      </c>
      <c r="AG113" s="25">
        <v>1.7984245088543599E-5</v>
      </c>
      <c r="AH113" s="25">
        <v>2.7627667665818299E-6</v>
      </c>
      <c r="AI113" s="25">
        <v>-1.72958927444601E-5</v>
      </c>
      <c r="AJ113" s="25">
        <v>3.59155016228233E-6</v>
      </c>
      <c r="AK113" s="25">
        <v>-5.9763286803189898E-6</v>
      </c>
      <c r="AL113" s="25">
        <v>8.5865836131404692E-6</v>
      </c>
      <c r="AM113" s="25">
        <v>9.1374078041173597E-6</v>
      </c>
      <c r="AN113" s="25">
        <v>-1.03380987282976E-5</v>
      </c>
      <c r="AO113" s="25">
        <v>6.7966401621858001E-6</v>
      </c>
      <c r="AP113" s="25">
        <v>5.3046160564575402E-5</v>
      </c>
      <c r="AQ113" s="25">
        <v>-3.5993233928014898E-7</v>
      </c>
      <c r="AR113" s="25">
        <v>0</v>
      </c>
      <c r="AS113" s="25">
        <v>3.6506094238573699E-6</v>
      </c>
      <c r="AT113" s="25">
        <v>-1.85755318173251E-6</v>
      </c>
      <c r="AU113" s="25">
        <v>0</v>
      </c>
      <c r="AV113" s="25">
        <v>-3.2123248492930598E-6</v>
      </c>
      <c r="AW113" s="25">
        <v>-2.2423606379860199E-5</v>
      </c>
      <c r="AX113" s="25">
        <v>-1.80809804835616E-6</v>
      </c>
      <c r="AY113" s="25">
        <v>0</v>
      </c>
      <c r="AZ113" s="25">
        <v>1.19127026484536E-5</v>
      </c>
      <c r="BA113" s="25">
        <v>9.9232243420873805E-6</v>
      </c>
      <c r="BB113" s="25">
        <v>1.6690788305106699E-5</v>
      </c>
      <c r="BC113" s="25">
        <v>1.47209537169436E-6</v>
      </c>
      <c r="BD113" s="25">
        <v>0</v>
      </c>
      <c r="BE113" s="25">
        <v>5.5715769276404704E-6</v>
      </c>
      <c r="BF113" s="25">
        <v>-2.1680449989930699E-5</v>
      </c>
      <c r="BG113" s="25">
        <v>6.3923176564819104E-6</v>
      </c>
      <c r="BH113" s="25">
        <v>-6.3527273639244302E-6</v>
      </c>
      <c r="BI113" s="25">
        <v>1.8376638402334E-6</v>
      </c>
      <c r="BJ113" s="25">
        <v>1.8737837493923299E-5</v>
      </c>
      <c r="BK113" s="25">
        <v>6.0543309733705204E-7</v>
      </c>
      <c r="BL113" s="25">
        <v>3.9836025135160298E-6</v>
      </c>
      <c r="BM113" s="25">
        <v>2.4693192011995799E-6</v>
      </c>
      <c r="BN113" s="25">
        <v>0</v>
      </c>
      <c r="BO113" s="24">
        <v>-6.53631367216211E-4</v>
      </c>
      <c r="BP113" s="25">
        <v>9.9201302352418802E-6</v>
      </c>
      <c r="BQ113" s="25">
        <v>-2.6547204992805802E-6</v>
      </c>
      <c r="BR113" s="25">
        <v>-1.90328940764854E-5</v>
      </c>
      <c r="BS113" s="25">
        <v>-1.6786288383685501E-5</v>
      </c>
      <c r="BT113" s="25">
        <v>-9.7497644316672592E-6</v>
      </c>
      <c r="BU113" s="25">
        <v>-9.8581749443759002E-6</v>
      </c>
      <c r="BV113" s="25">
        <v>9.5561724569504397E-6</v>
      </c>
      <c r="BW113" s="25">
        <v>2.0063180993767499E-7</v>
      </c>
      <c r="BX113" s="25">
        <v>3.3493498904739699E-7</v>
      </c>
      <c r="BY113" s="25">
        <v>5.4272477665278098E-5</v>
      </c>
      <c r="BZ113" s="25">
        <v>0</v>
      </c>
      <c r="CA113" s="25">
        <v>-5.5188849317715101E-6</v>
      </c>
      <c r="CB113" s="25">
        <v>5.1703024499606997E-5</v>
      </c>
      <c r="CC113" s="25">
        <v>3.4191050027052899E-5</v>
      </c>
      <c r="CD113" s="25">
        <v>-5.02435380860794E-6</v>
      </c>
      <c r="CE113" s="25">
        <v>0</v>
      </c>
      <c r="CF113" s="25">
        <v>0</v>
      </c>
      <c r="CG113" s="25">
        <v>0</v>
      </c>
      <c r="CH113" s="25">
        <v>2.2223688442484499E-9</v>
      </c>
      <c r="CI113" s="25">
        <v>3.50039379869704E-7</v>
      </c>
      <c r="CJ113" s="25">
        <v>8.6813472952857099E-7</v>
      </c>
      <c r="CK113" s="25">
        <v>-2.1447091290798799E-7</v>
      </c>
      <c r="CL113" s="25">
        <v>-3.2533134503454902E-7</v>
      </c>
      <c r="CM113" s="25">
        <v>-4.4933915130469299E-8</v>
      </c>
      <c r="CN113" s="25">
        <v>2.85199049308561E-7</v>
      </c>
      <c r="CO113" s="25">
        <v>-6.3068646609833998E-7</v>
      </c>
      <c r="CP113" s="25">
        <v>6.1481687076821306E-8</v>
      </c>
      <c r="CQ113" s="25">
        <v>-8.53479917708287E-7</v>
      </c>
      <c r="CR113" s="25">
        <v>1.4393819256797901E-7</v>
      </c>
      <c r="CS113" s="25">
        <v>-1.2436826165148701E-7</v>
      </c>
      <c r="CT113" s="25">
        <v>-1.00215398502351E-6</v>
      </c>
      <c r="CU113" s="25">
        <v>2.6782067995727699E-7</v>
      </c>
      <c r="CV113" s="25">
        <v>-7.8992785841980699E-8</v>
      </c>
      <c r="CW113" s="25">
        <v>-1.0829412343178799E-6</v>
      </c>
      <c r="CX113" s="25">
        <v>-2.2887446993942499E-7</v>
      </c>
      <c r="CY113" s="25">
        <v>9.8063521132250305E-8</v>
      </c>
      <c r="CZ113" s="25">
        <v>-3.5486569179453299E-7</v>
      </c>
      <c r="DA113" s="25">
        <v>-2.29887693581568E-7</v>
      </c>
      <c r="DB113" s="25">
        <v>3.2992179809413099E-5</v>
      </c>
      <c r="DC113" s="25">
        <v>4.3963053898585099E-6</v>
      </c>
      <c r="DD113" s="25">
        <v>2.1038662087083801E-6</v>
      </c>
      <c r="DE113" s="25">
        <v>5.0673314420328599E-6</v>
      </c>
      <c r="DF113" s="25">
        <v>2.9262824899457002E-5</v>
      </c>
      <c r="DG113" s="25">
        <v>-1.1856936719204399E-6</v>
      </c>
      <c r="DH113" s="25">
        <v>-4.6810792696023599E-6</v>
      </c>
      <c r="DI113" s="24">
        <v>7.39689712676591E-4</v>
      </c>
      <c r="DJ113" s="25">
        <v>4.3486399125798902E-7</v>
      </c>
      <c r="DK113" s="25">
        <v>1.12599056688855E-6</v>
      </c>
      <c r="DL113" s="25">
        <v>2.34656622905093E-5</v>
      </c>
      <c r="DM113" s="25">
        <v>3.5386585064335201E-6</v>
      </c>
      <c r="DN113" s="25">
        <v>1.03031814495435E-5</v>
      </c>
      <c r="DO113" s="25">
        <v>-3.6748196145028798E-6</v>
      </c>
      <c r="DP113" s="25">
        <v>1.3754744010295699E-6</v>
      </c>
      <c r="DQ113" s="25">
        <v>1.3922814034859599E-6</v>
      </c>
      <c r="DR113" s="25">
        <v>-7.9726173837077703E-6</v>
      </c>
      <c r="DS113" s="25">
        <v>-4.9191584166025703E-5</v>
      </c>
      <c r="DT113" s="25">
        <v>-1.79669959306922E-6</v>
      </c>
      <c r="DU113" s="25">
        <v>2.02755971525541E-6</v>
      </c>
      <c r="DV113" s="25">
        <v>-1.22206914295089E-5</v>
      </c>
      <c r="DW113" s="25">
        <v>2.8990901011317101E-6</v>
      </c>
      <c r="DX113" s="25">
        <v>-6.5857493898634898E-6</v>
      </c>
      <c r="DY113" s="25">
        <v>-1.1387353687492799E-5</v>
      </c>
      <c r="DZ113" s="25">
        <v>4.2179009237573397E-6</v>
      </c>
      <c r="EA113" s="25">
        <v>2.0499384557809399E-5</v>
      </c>
      <c r="EB113" s="25">
        <v>-6.6395511216234196E-6</v>
      </c>
      <c r="EC113" s="25">
        <v>-7.9906522606456304E-7</v>
      </c>
      <c r="ED113" s="25">
        <v>-1.74373095053011E-6</v>
      </c>
      <c r="EE113" s="25">
        <v>-6.8570651129239897E-6</v>
      </c>
      <c r="EF113" s="25">
        <v>-8.3996016877307996E-6</v>
      </c>
      <c r="EG113" s="25">
        <v>8.8504367406795102E-7</v>
      </c>
      <c r="EH113" s="25">
        <v>-4.9356894765782503E-5</v>
      </c>
      <c r="EI113" s="25">
        <v>-2.3843940252362199E-6</v>
      </c>
      <c r="EJ113" s="25">
        <v>1.32075384706149E-5</v>
      </c>
      <c r="EK113" s="25">
        <v>-5.4609807251478803E-6</v>
      </c>
      <c r="EL113" s="25">
        <v>1.7730951817287799E-5</v>
      </c>
      <c r="EM113" s="25">
        <v>1.28039741487522E-5</v>
      </c>
      <c r="EN113" s="25">
        <v>3.7753300574536197E-5</v>
      </c>
      <c r="EO113" s="25">
        <v>-2.9961516669464098E-6</v>
      </c>
      <c r="EP113" s="25">
        <v>8.5248765028044306E-6</v>
      </c>
      <c r="EQ113" s="25">
        <v>3.0162800762297501E-5</v>
      </c>
      <c r="ER113" s="25">
        <v>7.6267026582745101E-6</v>
      </c>
      <c r="ES113" s="27">
        <v>-1.6626263411044201E-5</v>
      </c>
    </row>
    <row r="114" spans="7:149" x14ac:dyDescent="0.25">
      <c r="G114" s="205"/>
      <c r="H114" s="7" t="s">
        <v>237</v>
      </c>
      <c r="I114" s="22" cm="1">
        <f t="array" aca="1" ref="I114" ca="1">INDIRECT("I"&amp;M114)*INDIRECT("I"&amp;N114)</f>
        <v>0</v>
      </c>
      <c r="J114" s="23">
        <v>8.3667092607045995E-2</v>
      </c>
      <c r="K114" s="12" t="str">
        <f t="shared" si="9"/>
        <v>BMI2</v>
      </c>
      <c r="L114" s="12" t="str">
        <f t="shared" si="8"/>
        <v>Str</v>
      </c>
      <c r="M114" s="7">
        <f t="shared" si="10"/>
        <v>26</v>
      </c>
      <c r="N114" s="7">
        <f t="shared" si="11"/>
        <v>81</v>
      </c>
      <c r="P114" s="7" t="str">
        <f t="shared" si="6"/>
        <v>X</v>
      </c>
      <c r="Q114" s="7" t="str">
        <f t="shared" si="7"/>
        <v>X</v>
      </c>
      <c r="R114" s="7" t="str">
        <v>BMI2_Str</v>
      </c>
      <c r="S114" s="128" t="s">
        <v>237</v>
      </c>
      <c r="T114" s="25">
        <v>3.1814361365172698E-6</v>
      </c>
      <c r="U114" s="25">
        <v>1.1647435242714E-5</v>
      </c>
      <c r="V114" s="25">
        <v>-2.9275944885145699E-7</v>
      </c>
      <c r="W114" s="25">
        <v>-8.2703468454087703E-7</v>
      </c>
      <c r="X114" s="25">
        <v>2.54199051553003E-6</v>
      </c>
      <c r="Y114" s="25">
        <v>6.1460658593420999E-6</v>
      </c>
      <c r="Z114" s="24">
        <v>1.2725303979001199E-4</v>
      </c>
      <c r="AA114" s="25">
        <v>-5.4933447887565104E-6</v>
      </c>
      <c r="AB114" s="25">
        <v>-1.34206546670805E-6</v>
      </c>
      <c r="AC114" s="25">
        <v>3.28816430414804E-6</v>
      </c>
      <c r="AD114" s="25">
        <v>1.6152262316557699E-7</v>
      </c>
      <c r="AE114" s="25">
        <v>1.9792461165169701E-5</v>
      </c>
      <c r="AF114" s="25">
        <v>7.3622064208773796E-7</v>
      </c>
      <c r="AG114" s="25">
        <v>-3.7323348709129797E-5</v>
      </c>
      <c r="AH114" s="25">
        <v>4.1103315972579296E-6</v>
      </c>
      <c r="AI114" s="25">
        <v>-1.3834016358635201E-7</v>
      </c>
      <c r="AJ114" s="25">
        <v>-5.1896463123570097E-6</v>
      </c>
      <c r="AK114" s="25">
        <v>3.2378646257454901E-6</v>
      </c>
      <c r="AL114" s="25">
        <v>-4.5577751867315504E-6</v>
      </c>
      <c r="AM114" s="25">
        <v>-7.5866921518838396E-6</v>
      </c>
      <c r="AN114" s="25">
        <v>2.1173072782264901E-5</v>
      </c>
      <c r="AO114" s="25">
        <v>1.97812440074446E-6</v>
      </c>
      <c r="AP114" s="25">
        <v>2.8470462275203401E-6</v>
      </c>
      <c r="AQ114" s="25">
        <v>8.0285574950443603E-7</v>
      </c>
      <c r="AR114" s="25">
        <v>0</v>
      </c>
      <c r="AS114" s="25">
        <v>-2.31356572027962E-5</v>
      </c>
      <c r="AT114" s="25">
        <v>-1.7611169339220998E-5</v>
      </c>
      <c r="AU114" s="25">
        <v>0</v>
      </c>
      <c r="AV114" s="25">
        <v>-2.9137415078084202E-6</v>
      </c>
      <c r="AW114" s="25">
        <v>-5.7500691173846599E-5</v>
      </c>
      <c r="AX114" s="25">
        <v>2.39001046105116E-5</v>
      </c>
      <c r="AY114" s="25">
        <v>0</v>
      </c>
      <c r="AZ114" s="25">
        <v>2.3773213035378601E-5</v>
      </c>
      <c r="BA114" s="25">
        <v>-4.1051775113214102E-5</v>
      </c>
      <c r="BB114" s="25">
        <v>-2.6759418694780398E-6</v>
      </c>
      <c r="BC114" s="25">
        <v>1.41852534297814E-5</v>
      </c>
      <c r="BD114" s="25">
        <v>0</v>
      </c>
      <c r="BE114" s="25">
        <v>4.3656146543961804E-6</v>
      </c>
      <c r="BF114" s="25">
        <v>-1.7465587483381599E-6</v>
      </c>
      <c r="BG114" s="25">
        <v>-2.39467794527995E-6</v>
      </c>
      <c r="BH114" s="25">
        <v>-2.1549097526617898E-5</v>
      </c>
      <c r="BI114" s="25">
        <v>-6.8330637101282904E-8</v>
      </c>
      <c r="BJ114" s="25">
        <v>1.3749684566796401E-5</v>
      </c>
      <c r="BK114" s="25">
        <v>1.35001427733076E-6</v>
      </c>
      <c r="BL114" s="25">
        <v>8.0941585287787806E-6</v>
      </c>
      <c r="BM114" s="25">
        <v>4.21834293280443E-5</v>
      </c>
      <c r="BN114" s="25">
        <v>0</v>
      </c>
      <c r="BO114" s="25">
        <v>1.5025578519940701E-5</v>
      </c>
      <c r="BP114" s="25">
        <v>7.03349285356863E-6</v>
      </c>
      <c r="BQ114" s="25">
        <v>7.1456432046658198E-6</v>
      </c>
      <c r="BR114" s="25">
        <v>-2.7972949726786898E-5</v>
      </c>
      <c r="BS114" s="25">
        <v>-1.41658404627568E-5</v>
      </c>
      <c r="BT114" s="25">
        <v>2.1477766140118901E-5</v>
      </c>
      <c r="BU114" s="25">
        <v>6.21194189798218E-6</v>
      </c>
      <c r="BV114" s="25">
        <v>3.1336610290573201E-6</v>
      </c>
      <c r="BW114" s="25">
        <v>-2.0243104023344502E-6</v>
      </c>
      <c r="BX114" s="25">
        <v>-9.1830113876141005E-7</v>
      </c>
      <c r="BY114" s="25">
        <v>7.44411492762183E-5</v>
      </c>
      <c r="BZ114" s="25">
        <v>0</v>
      </c>
      <c r="CA114" s="25">
        <v>-8.6974606653788703E-7</v>
      </c>
      <c r="CB114" s="25">
        <v>-2.8828819397862999E-5</v>
      </c>
      <c r="CC114" s="24">
        <v>-4.5880543700023999E-4</v>
      </c>
      <c r="CD114" s="25">
        <v>8.1097346792937499E-6</v>
      </c>
      <c r="CE114" s="25">
        <v>0</v>
      </c>
      <c r="CF114" s="25">
        <v>0</v>
      </c>
      <c r="CG114" s="25">
        <v>0</v>
      </c>
      <c r="CH114" s="25">
        <v>-1.66098694198336E-8</v>
      </c>
      <c r="CI114" s="25">
        <v>-1.00924511455744E-9</v>
      </c>
      <c r="CJ114" s="25">
        <v>3.8137509729573803E-8</v>
      </c>
      <c r="CK114" s="25">
        <v>3.71213908645143E-7</v>
      </c>
      <c r="CL114" s="25">
        <v>-1.6399573441915899E-7</v>
      </c>
      <c r="CM114" s="25">
        <v>3.50449147464301E-7</v>
      </c>
      <c r="CN114" s="25">
        <v>7.4711048394541797E-7</v>
      </c>
      <c r="CO114" s="25">
        <v>-4.5583331299752503E-6</v>
      </c>
      <c r="CP114" s="25">
        <v>-2.2031157771874901E-7</v>
      </c>
      <c r="CQ114" s="25">
        <v>-5.2729661693826899E-8</v>
      </c>
      <c r="CR114" s="25">
        <v>-2.7106822801622897E-7</v>
      </c>
      <c r="CS114" s="25">
        <v>-2.0458902509875E-8</v>
      </c>
      <c r="CT114" s="25">
        <v>4.37605470503467E-7</v>
      </c>
      <c r="CU114" s="25">
        <v>-1.39346223725709E-7</v>
      </c>
      <c r="CV114" s="25">
        <v>-3.1188868441351901E-7</v>
      </c>
      <c r="CW114" s="25">
        <v>-1.25306085260649E-6</v>
      </c>
      <c r="CX114" s="25">
        <v>4.9650917158776596E-7</v>
      </c>
      <c r="CY114" s="25">
        <v>3.8243634703030997E-7</v>
      </c>
      <c r="CZ114" s="25">
        <v>5.1453629125030802E-7</v>
      </c>
      <c r="DA114" s="25">
        <v>-3.10085935299471E-7</v>
      </c>
      <c r="DB114" s="25">
        <v>-1.0074145375343899E-5</v>
      </c>
      <c r="DC114" s="25">
        <v>3.76432891561737E-7</v>
      </c>
      <c r="DD114" s="25">
        <v>-8.8726722615189903E-7</v>
      </c>
      <c r="DE114" s="25">
        <v>-1.8196806992697401E-6</v>
      </c>
      <c r="DF114" s="25">
        <v>-1.7702940174750899E-5</v>
      </c>
      <c r="DG114" s="25">
        <v>3.3344124532477803E-8</v>
      </c>
      <c r="DH114" s="25">
        <v>2.56959515210886E-5</v>
      </c>
      <c r="DI114" s="25">
        <v>4.3486399125656198E-7</v>
      </c>
      <c r="DJ114" s="24">
        <v>6.7849325952437005E-4</v>
      </c>
      <c r="DK114" s="25">
        <v>-8.7735025178156407E-6</v>
      </c>
      <c r="DL114" s="25">
        <v>-6.9844142971917302E-6</v>
      </c>
      <c r="DM114" s="25">
        <v>-6.1083494512783498E-6</v>
      </c>
      <c r="DN114" s="25">
        <v>-2.05638333482291E-5</v>
      </c>
      <c r="DO114" s="25">
        <v>-1.4539568170404301E-6</v>
      </c>
      <c r="DP114" s="25">
        <v>-1.1369926068029701E-5</v>
      </c>
      <c r="DQ114" s="25">
        <v>1.9320585742538201E-5</v>
      </c>
      <c r="DR114" s="25">
        <v>7.3240049656108901E-6</v>
      </c>
      <c r="DS114" s="25">
        <v>-5.5841402560673397E-5</v>
      </c>
      <c r="DT114" s="25">
        <v>-3.3114569460972299E-6</v>
      </c>
      <c r="DU114" s="25">
        <v>-4.0299546109203799E-5</v>
      </c>
      <c r="DV114" s="25">
        <v>-3.0777556515027299E-5</v>
      </c>
      <c r="DW114" s="25">
        <v>2.0160299873874799E-5</v>
      </c>
      <c r="DX114" s="25">
        <v>1.5341111584791601E-6</v>
      </c>
      <c r="DY114" s="25">
        <v>-1.3450302666772401E-5</v>
      </c>
      <c r="DZ114" s="25">
        <v>-1.4928811989026999E-5</v>
      </c>
      <c r="EA114" s="25">
        <v>1.5815749746021401E-5</v>
      </c>
      <c r="EB114" s="25">
        <v>4.1485291832428598E-5</v>
      </c>
      <c r="EC114" s="25">
        <v>1.66449436336869E-6</v>
      </c>
      <c r="ED114" s="25">
        <v>-8.7495039229883598E-6</v>
      </c>
      <c r="EE114" s="25">
        <v>-1.03924088572441E-6</v>
      </c>
      <c r="EF114" s="25">
        <v>4.5508458183893697E-5</v>
      </c>
      <c r="EG114" s="25">
        <v>-1.42943288142067E-5</v>
      </c>
      <c r="EH114" s="25">
        <v>-3.0398683276123201E-5</v>
      </c>
      <c r="EI114" s="25">
        <v>2.0288398735615401E-6</v>
      </c>
      <c r="EJ114" s="25">
        <v>-3.6254682021696798E-5</v>
      </c>
      <c r="EK114" s="25">
        <v>-1.9019832851477601E-5</v>
      </c>
      <c r="EL114" s="25">
        <v>1.35361384972023E-5</v>
      </c>
      <c r="EM114" s="25">
        <v>-7.8979788969553999E-6</v>
      </c>
      <c r="EN114" s="25">
        <v>-5.6310444815275396E-6</v>
      </c>
      <c r="EO114" s="25">
        <v>2.65903880963145E-5</v>
      </c>
      <c r="EP114" s="25">
        <v>-4.0251114182550803E-5</v>
      </c>
      <c r="EQ114" s="25">
        <v>2.57082018782356E-5</v>
      </c>
      <c r="ER114" s="25">
        <v>8.0838014687495101E-6</v>
      </c>
      <c r="ES114" s="27">
        <v>-9.6602161534307297E-6</v>
      </c>
    </row>
    <row r="115" spans="7:149" x14ac:dyDescent="0.25">
      <c r="G115" s="205"/>
      <c r="H115" s="7" t="s">
        <v>238</v>
      </c>
      <c r="I115" s="22" cm="1">
        <f t="array" aca="1" ref="I115" ca="1">INDIRECT("I"&amp;M115)*INDIRECT("I"&amp;N115)</f>
        <v>0</v>
      </c>
      <c r="J115" s="23">
        <v>-0.103037698404435</v>
      </c>
      <c r="K115" s="12" t="str">
        <f t="shared" si="9"/>
        <v>SmokerEver</v>
      </c>
      <c r="L115" s="12" t="str">
        <f t="shared" si="8"/>
        <v>ThD</v>
      </c>
      <c r="M115" s="7">
        <f t="shared" si="10"/>
        <v>34</v>
      </c>
      <c r="N115" s="7">
        <f t="shared" si="11"/>
        <v>82</v>
      </c>
      <c r="P115" s="7" t="str">
        <f t="shared" si="6"/>
        <v>X</v>
      </c>
      <c r="Q115" s="7" t="str">
        <f t="shared" si="7"/>
        <v>X</v>
      </c>
      <c r="R115" s="7" t="str">
        <v>SmokerEver_ThD</v>
      </c>
      <c r="S115" s="128" t="s">
        <v>238</v>
      </c>
      <c r="T115" s="25">
        <v>3.40117527409831E-7</v>
      </c>
      <c r="U115" s="25">
        <v>5.4188169546588598E-5</v>
      </c>
      <c r="V115" s="25">
        <v>-8.7868245332954106E-6</v>
      </c>
      <c r="W115" s="25">
        <v>4.4846355630543496E-6</v>
      </c>
      <c r="X115" s="25">
        <v>1.47039659421771E-6</v>
      </c>
      <c r="Y115" s="25">
        <v>6.7577740027340704E-6</v>
      </c>
      <c r="Z115" s="25">
        <v>2.0218605283198398E-5</v>
      </c>
      <c r="AA115" s="25">
        <v>-7.08355973888778E-6</v>
      </c>
      <c r="AB115" s="25">
        <v>-1.7195355524143499E-6</v>
      </c>
      <c r="AC115" s="25">
        <v>8.9807315881907104E-6</v>
      </c>
      <c r="AD115" s="25">
        <v>-6.26872561125625E-6</v>
      </c>
      <c r="AE115" s="25">
        <v>2.2497549451043299E-6</v>
      </c>
      <c r="AF115" s="25">
        <v>-2.9753102411932602E-6</v>
      </c>
      <c r="AG115" s="25">
        <v>6.31847062108029E-5</v>
      </c>
      <c r="AH115" s="24">
        <v>-1.4692575200631999E-4</v>
      </c>
      <c r="AI115" s="25">
        <v>6.4776947728077905E-5</v>
      </c>
      <c r="AJ115" s="25">
        <v>-1.64500301441682E-7</v>
      </c>
      <c r="AK115" s="25">
        <v>1.09358226785936E-7</v>
      </c>
      <c r="AL115" s="25">
        <v>-7.5355910080222802E-6</v>
      </c>
      <c r="AM115" s="25">
        <v>4.55746693855913E-6</v>
      </c>
      <c r="AN115" s="25">
        <v>-2.0081165968370801E-5</v>
      </c>
      <c r="AO115" s="25">
        <v>-8.3369980770096296E-7</v>
      </c>
      <c r="AP115" s="25">
        <v>-5.0817718289141699E-5</v>
      </c>
      <c r="AQ115" s="25">
        <v>-3.4787844184918999E-7</v>
      </c>
      <c r="AR115" s="25">
        <v>0</v>
      </c>
      <c r="AS115" s="25">
        <v>5.4909953250588598E-5</v>
      </c>
      <c r="AT115" s="25">
        <v>-5.4506754228584897E-5</v>
      </c>
      <c r="AU115" s="25">
        <v>0</v>
      </c>
      <c r="AV115" s="25">
        <v>2.0571795734015599E-5</v>
      </c>
      <c r="AW115" s="25">
        <v>6.5745583305646103E-7</v>
      </c>
      <c r="AX115" s="25">
        <v>2.1664227262860401E-5</v>
      </c>
      <c r="AY115" s="25">
        <v>0</v>
      </c>
      <c r="AZ115" s="25">
        <v>-2.75510927322775E-6</v>
      </c>
      <c r="BA115" s="25">
        <v>6.7676495074217496E-5</v>
      </c>
      <c r="BB115" s="25">
        <v>-7.0243426671277602E-6</v>
      </c>
      <c r="BC115" s="25">
        <v>-7.3577328869415804E-6</v>
      </c>
      <c r="BD115" s="25">
        <v>0</v>
      </c>
      <c r="BE115" s="25">
        <v>7.8094991303268704E-6</v>
      </c>
      <c r="BF115" s="25">
        <v>1.0272783196686999E-5</v>
      </c>
      <c r="BG115" s="25">
        <v>-1.0502513923437101E-6</v>
      </c>
      <c r="BH115" s="24">
        <v>1.46412378687694E-4</v>
      </c>
      <c r="BI115" s="25">
        <v>-2.5965008783851002E-6</v>
      </c>
      <c r="BJ115" s="25">
        <v>-3.3617378499376102E-5</v>
      </c>
      <c r="BK115" s="25">
        <v>-1.5636751064973399E-6</v>
      </c>
      <c r="BL115" s="25">
        <v>-3.9699770483716102E-6</v>
      </c>
      <c r="BM115" s="25">
        <v>1.7102576725849599E-5</v>
      </c>
      <c r="BN115" s="25">
        <v>0</v>
      </c>
      <c r="BO115" s="25">
        <v>1.39185139931077E-5</v>
      </c>
      <c r="BP115" s="25">
        <v>3.6293258707864199E-6</v>
      </c>
      <c r="BQ115" s="25">
        <v>2.4367020256288999E-6</v>
      </c>
      <c r="BR115" s="25">
        <v>-2.1337557697321601E-5</v>
      </c>
      <c r="BS115" s="25">
        <v>-1.35569768152832E-5</v>
      </c>
      <c r="BT115" s="25">
        <v>-8.0353398130896697E-6</v>
      </c>
      <c r="BU115" s="25">
        <v>1.27130029854689E-6</v>
      </c>
      <c r="BV115" s="25">
        <v>8.8116957525108808E-6</v>
      </c>
      <c r="BW115" s="25">
        <v>-1.32521121752087E-6</v>
      </c>
      <c r="BX115" s="25">
        <v>4.8704642435854999E-6</v>
      </c>
      <c r="BY115" s="24">
        <v>1.10576609016814E-4</v>
      </c>
      <c r="BZ115" s="25">
        <v>0</v>
      </c>
      <c r="CA115" s="25">
        <v>-7.2377432549667896E-6</v>
      </c>
      <c r="CB115" s="25">
        <v>3.4060755600298702E-5</v>
      </c>
      <c r="CC115" s="25">
        <v>8.5882177647492903E-6</v>
      </c>
      <c r="CD115" s="24">
        <v>-8.9739387268584396E-4</v>
      </c>
      <c r="CE115" s="25">
        <v>0</v>
      </c>
      <c r="CF115" s="25">
        <v>0</v>
      </c>
      <c r="CG115" s="25">
        <v>0</v>
      </c>
      <c r="CH115" s="25">
        <v>5.6806357443059602E-9</v>
      </c>
      <c r="CI115" s="25">
        <v>3.4445385427345998E-8</v>
      </c>
      <c r="CJ115" s="25">
        <v>-2.8296014626052498E-7</v>
      </c>
      <c r="CK115" s="25">
        <v>-7.9089765306497005E-7</v>
      </c>
      <c r="CL115" s="25">
        <v>5.0050244839176195E-7</v>
      </c>
      <c r="CM115" s="25">
        <v>1.00313795317711E-6</v>
      </c>
      <c r="CN115" s="25">
        <v>-2.89275240471608E-9</v>
      </c>
      <c r="CO115" s="25">
        <v>-2.14418493802391E-7</v>
      </c>
      <c r="CP115" s="25">
        <v>-7.6257796243928697E-7</v>
      </c>
      <c r="CQ115" s="25">
        <v>7.5466664970878096E-7</v>
      </c>
      <c r="CR115" s="25">
        <v>2.89721460330581E-7</v>
      </c>
      <c r="CS115" s="25">
        <v>-1.45367473418431E-7</v>
      </c>
      <c r="CT115" s="25">
        <v>-8.0287980280416998E-7</v>
      </c>
      <c r="CU115" s="25">
        <v>-7.5188053124528703E-7</v>
      </c>
      <c r="CV115" s="25">
        <v>1.5076176443132501E-7</v>
      </c>
      <c r="CW115" s="25">
        <v>-1.36928230744733E-6</v>
      </c>
      <c r="CX115" s="25">
        <v>-9.3926477231459604E-7</v>
      </c>
      <c r="CY115" s="25">
        <v>2.9770433110043698E-8</v>
      </c>
      <c r="CZ115" s="25">
        <v>-8.0325052093196005E-7</v>
      </c>
      <c r="DA115" s="25">
        <v>2.0708135832472099E-7</v>
      </c>
      <c r="DB115" s="25">
        <v>1.09455925404309E-5</v>
      </c>
      <c r="DC115" s="25">
        <v>-1.04932220273861E-5</v>
      </c>
      <c r="DD115" s="25">
        <v>2.4785330633816102E-6</v>
      </c>
      <c r="DE115" s="25">
        <v>-5.1912138137638496E-6</v>
      </c>
      <c r="DF115" s="25">
        <v>1.2067254632426299E-5</v>
      </c>
      <c r="DG115" s="25">
        <v>-3.01004717246102E-7</v>
      </c>
      <c r="DH115" s="25">
        <v>-1.6433488051065501E-6</v>
      </c>
      <c r="DI115" s="25">
        <v>1.1259905668875101E-6</v>
      </c>
      <c r="DJ115" s="25">
        <v>-8.7735025178158796E-6</v>
      </c>
      <c r="DK115" s="24">
        <v>1.4392260005878801E-3</v>
      </c>
      <c r="DL115" s="25">
        <v>1.06206229623661E-5</v>
      </c>
      <c r="DM115" s="25">
        <v>-3.32136984396566E-6</v>
      </c>
      <c r="DN115" s="25">
        <v>-4.8370728006394798E-7</v>
      </c>
      <c r="DO115" s="25">
        <v>2.5873780743945499E-6</v>
      </c>
      <c r="DP115" s="25">
        <v>-6.1838299461250998E-7</v>
      </c>
      <c r="DQ115" s="25">
        <v>5.8539614043762397E-6</v>
      </c>
      <c r="DR115" s="25">
        <v>3.7849967282032398E-6</v>
      </c>
      <c r="DS115" s="25">
        <v>2.18987255307436E-6</v>
      </c>
      <c r="DT115" s="25">
        <v>-3.6710946580759702E-6</v>
      </c>
      <c r="DU115" s="25">
        <v>6.2256197296670099E-8</v>
      </c>
      <c r="DV115" s="25">
        <v>4.30227797270127E-6</v>
      </c>
      <c r="DW115" s="25">
        <v>4.7855802105370997E-6</v>
      </c>
      <c r="DX115" s="25">
        <v>-9.3516457483117893E-6</v>
      </c>
      <c r="DY115" s="25">
        <v>4.6474318276163902E-6</v>
      </c>
      <c r="DZ115" s="25">
        <v>-2.5990916224945799E-8</v>
      </c>
      <c r="EA115" s="25">
        <v>3.1258032289203E-5</v>
      </c>
      <c r="EB115" s="25">
        <v>-9.8888651903063994E-6</v>
      </c>
      <c r="EC115" s="25">
        <v>-3.1164171466316103E-5</v>
      </c>
      <c r="ED115" s="25">
        <v>-5.8809382220925704E-6</v>
      </c>
      <c r="EE115" s="25">
        <v>-2.8930957983749202E-6</v>
      </c>
      <c r="EF115" s="25">
        <v>7.5332662987981997E-6</v>
      </c>
      <c r="EG115" s="25">
        <v>5.1659360087948702E-6</v>
      </c>
      <c r="EH115" s="25">
        <v>-2.5544401744518098E-6</v>
      </c>
      <c r="EI115" s="25">
        <v>9.3918047049091092E-6</v>
      </c>
      <c r="EJ115" s="25">
        <v>-1.8501428153664101E-5</v>
      </c>
      <c r="EK115" s="25">
        <v>-3.9113824250537801E-5</v>
      </c>
      <c r="EL115" s="25">
        <v>8.7559074578102892E-6</v>
      </c>
      <c r="EM115" s="25">
        <v>9.1136642508465597E-6</v>
      </c>
      <c r="EN115" s="25">
        <v>2.22902900974889E-5</v>
      </c>
      <c r="EO115" s="25">
        <v>5.1915223266492303E-5</v>
      </c>
      <c r="EP115" s="25">
        <v>1.8528641170286399E-6</v>
      </c>
      <c r="EQ115" s="25">
        <v>-1.2439393318559101E-5</v>
      </c>
      <c r="ER115" s="25">
        <v>-7.3127005468112597E-6</v>
      </c>
      <c r="ES115" s="27">
        <v>4.51960264144761E-6</v>
      </c>
    </row>
    <row r="116" spans="7:149" x14ac:dyDescent="0.25">
      <c r="G116" s="205"/>
      <c r="H116" s="7" t="s">
        <v>120</v>
      </c>
      <c r="I116" s="22" cm="1">
        <f t="array" aca="1" ref="I116" ca="1">INDIRECT("I"&amp;M116)*INDIRECT("I"&amp;N116)</f>
        <v>0</v>
      </c>
      <c r="J116" s="23">
        <v>-0.50680632019645599</v>
      </c>
      <c r="K116" s="12" t="str">
        <f t="shared" si="9"/>
        <v>Hem</v>
      </c>
      <c r="L116" s="12" t="str">
        <f t="shared" si="8"/>
        <v>Str</v>
      </c>
      <c r="M116" s="7">
        <f t="shared" si="10"/>
        <v>65</v>
      </c>
      <c r="N116" s="7">
        <f t="shared" si="11"/>
        <v>81</v>
      </c>
      <c r="P116" s="7" t="str">
        <f t="shared" ref="P116:P149" si="12">IF(H116=S116,"X","")</f>
        <v>X</v>
      </c>
      <c r="Q116" s="7" t="str">
        <f t="shared" si="7"/>
        <v>X</v>
      </c>
      <c r="R116" s="7" t="str">
        <v>Hem_Str</v>
      </c>
      <c r="S116" s="128" t="s">
        <v>120</v>
      </c>
      <c r="T116" s="25">
        <v>2.8887709230200601E-7</v>
      </c>
      <c r="U116" s="25">
        <v>5.5698214062999098E-5</v>
      </c>
      <c r="V116" s="25">
        <v>-5.41567220447989E-6</v>
      </c>
      <c r="W116" s="25">
        <v>-1.01955534672437E-6</v>
      </c>
      <c r="X116" s="25">
        <v>9.9902221164345803E-6</v>
      </c>
      <c r="Y116" s="25">
        <v>-1.18978153724974E-5</v>
      </c>
      <c r="Z116" s="25">
        <v>3.6565695300729298E-5</v>
      </c>
      <c r="AA116" s="25">
        <v>2.7994452944709198E-6</v>
      </c>
      <c r="AB116" s="25">
        <v>1.45655127285767E-6</v>
      </c>
      <c r="AC116" s="25">
        <v>8.5138827680305407E-6</v>
      </c>
      <c r="AD116" s="25">
        <v>-1.42806142497302E-5</v>
      </c>
      <c r="AE116" s="25">
        <v>-1.84957391215141E-5</v>
      </c>
      <c r="AF116" s="25">
        <v>1.370431521196E-5</v>
      </c>
      <c r="AG116" s="25">
        <v>-4.3526151058777103E-5</v>
      </c>
      <c r="AH116" s="25">
        <v>-2.2721989845415498E-6</v>
      </c>
      <c r="AI116" s="25">
        <v>-3.3744785530785398E-5</v>
      </c>
      <c r="AJ116" s="25">
        <v>-3.76283224419928E-6</v>
      </c>
      <c r="AK116" s="25">
        <v>-1.4048522351729599E-5</v>
      </c>
      <c r="AL116" s="25">
        <v>3.1240757728927E-5</v>
      </c>
      <c r="AM116" s="25">
        <v>-2.5299569578005401E-6</v>
      </c>
      <c r="AN116" s="25">
        <v>-4.0608835008881304E-6</v>
      </c>
      <c r="AO116" s="25">
        <v>-7.1487403077399202E-6</v>
      </c>
      <c r="AP116" s="25">
        <v>6.9596359146459604E-5</v>
      </c>
      <c r="AQ116" s="25">
        <v>-3.4015999823037502E-6</v>
      </c>
      <c r="AR116" s="25">
        <v>0</v>
      </c>
      <c r="AS116" s="25">
        <v>3.5076047076204998E-6</v>
      </c>
      <c r="AT116" s="24">
        <v>-1.09493546195183E-4</v>
      </c>
      <c r="AU116" s="25">
        <v>0</v>
      </c>
      <c r="AV116" s="25">
        <v>-2.9184645498226299E-5</v>
      </c>
      <c r="AW116" s="25">
        <v>-7.7034776912693597E-5</v>
      </c>
      <c r="AX116" s="25">
        <v>2.76726293292407E-5</v>
      </c>
      <c r="AY116" s="25">
        <v>0</v>
      </c>
      <c r="AZ116" s="25">
        <v>-1.40986286472943E-5</v>
      </c>
      <c r="BA116" s="24">
        <v>-1.16896094597109E-4</v>
      </c>
      <c r="BB116" s="25">
        <v>-9.6450360958402806E-6</v>
      </c>
      <c r="BC116" s="25">
        <v>-2.2570777057761499E-5</v>
      </c>
      <c r="BD116" s="25">
        <v>0</v>
      </c>
      <c r="BE116" s="25">
        <v>-6.4728803550410504E-5</v>
      </c>
      <c r="BF116" s="25">
        <v>-3.6016272508996199E-5</v>
      </c>
      <c r="BG116" s="25">
        <v>-1.23730294513117E-5</v>
      </c>
      <c r="BH116" s="25">
        <v>6.8512675139847102E-5</v>
      </c>
      <c r="BI116" s="25">
        <v>-5.6341765510118199E-6</v>
      </c>
      <c r="BJ116" s="25">
        <v>-9.55988823914566E-6</v>
      </c>
      <c r="BK116" s="25">
        <v>-1.21051704744803E-5</v>
      </c>
      <c r="BL116" s="24">
        <v>1.9201984581700699E-4</v>
      </c>
      <c r="BM116" s="24">
        <v>-3.4925506050251E-3</v>
      </c>
      <c r="BN116" s="25">
        <v>0</v>
      </c>
      <c r="BO116" s="25">
        <v>-4.3809539507903501E-5</v>
      </c>
      <c r="BP116" s="25">
        <v>1.9746206116254802E-5</v>
      </c>
      <c r="BQ116" s="25">
        <v>1.04890588152108E-5</v>
      </c>
      <c r="BR116" s="25">
        <v>-2.4906067187034699E-5</v>
      </c>
      <c r="BS116" s="25">
        <v>5.4233062493478302E-5</v>
      </c>
      <c r="BT116" s="24">
        <v>2.58937369793975E-4</v>
      </c>
      <c r="BU116" s="25">
        <v>-1.24033916563583E-5</v>
      </c>
      <c r="BV116" s="25">
        <v>3.5670819476434297E-5</v>
      </c>
      <c r="BW116" s="25">
        <v>1.6037206148357302E-5</v>
      </c>
      <c r="BX116" s="25">
        <v>4.5962382986979E-6</v>
      </c>
      <c r="BY116" s="24">
        <v>1.40864966319533E-4</v>
      </c>
      <c r="BZ116" s="25">
        <v>0</v>
      </c>
      <c r="CA116" s="25">
        <v>4.8015743750721397E-5</v>
      </c>
      <c r="CB116" s="25">
        <v>-1.8918483951731798E-5</v>
      </c>
      <c r="CC116" s="25">
        <v>-3.8922030972572303E-5</v>
      </c>
      <c r="CD116" s="25">
        <v>-8.4066709889895197E-6</v>
      </c>
      <c r="CE116" s="25">
        <v>0</v>
      </c>
      <c r="CF116" s="25">
        <v>0</v>
      </c>
      <c r="CG116" s="25">
        <v>0</v>
      </c>
      <c r="CH116" s="25">
        <v>3.3745216168941401E-8</v>
      </c>
      <c r="CI116" s="25">
        <v>2.0006193127667399E-7</v>
      </c>
      <c r="CJ116" s="25">
        <v>3.9310084474403102E-7</v>
      </c>
      <c r="CK116" s="25">
        <v>-5.0806158575024902E-8</v>
      </c>
      <c r="CL116" s="25">
        <v>1.72022573012134E-7</v>
      </c>
      <c r="CM116" s="25">
        <v>1.6828467739690101E-6</v>
      </c>
      <c r="CN116" s="25">
        <v>1.2982596865135999E-6</v>
      </c>
      <c r="CO116" s="25">
        <v>-3.75636750454646E-7</v>
      </c>
      <c r="CP116" s="25">
        <v>-7.1533703874473598E-7</v>
      </c>
      <c r="CQ116" s="25">
        <v>-8.4779000254018796E-7</v>
      </c>
      <c r="CR116" s="25">
        <v>7.4563658925635906E-8</v>
      </c>
      <c r="CS116" s="25">
        <v>-4.7877782974634097E-7</v>
      </c>
      <c r="CT116" s="25">
        <v>1.02739438735172E-6</v>
      </c>
      <c r="CU116" s="25">
        <v>7.0304481332650697E-7</v>
      </c>
      <c r="CV116" s="25">
        <v>1.39347712065355E-7</v>
      </c>
      <c r="CW116" s="25">
        <v>-1.84891092260413E-6</v>
      </c>
      <c r="CX116" s="25">
        <v>1.4452934599231601E-6</v>
      </c>
      <c r="CY116" s="25">
        <v>1.0930778293827099E-6</v>
      </c>
      <c r="CZ116" s="25">
        <v>6.3781253154009699E-7</v>
      </c>
      <c r="DA116" s="25">
        <v>7.2729477226367299E-7</v>
      </c>
      <c r="DB116" s="25">
        <v>-1.4498074744377501E-5</v>
      </c>
      <c r="DC116" s="25">
        <v>6.8953577645802402E-6</v>
      </c>
      <c r="DD116" s="25">
        <v>-1.02555578226551E-6</v>
      </c>
      <c r="DE116" s="24">
        <v>-1.27617824912868E-4</v>
      </c>
      <c r="DF116" s="25">
        <v>2.6311958141179799E-5</v>
      </c>
      <c r="DG116" s="25">
        <v>-3.0933419430758801E-6</v>
      </c>
      <c r="DH116" s="25">
        <v>-8.1609321369009506E-8</v>
      </c>
      <c r="DI116" s="25">
        <v>2.34656622905143E-5</v>
      </c>
      <c r="DJ116" s="25">
        <v>-6.9844142971935497E-6</v>
      </c>
      <c r="DK116" s="25">
        <v>1.06206229623671E-5</v>
      </c>
      <c r="DL116" s="24">
        <v>4.5170982421553797E-3</v>
      </c>
      <c r="DM116" s="25">
        <v>-1.0781956217367E-5</v>
      </c>
      <c r="DN116" s="25">
        <v>6.2308288357978104E-6</v>
      </c>
      <c r="DO116" s="25">
        <v>-3.0607337278039997E-5</v>
      </c>
      <c r="DP116" s="25">
        <v>4.6980705654413201E-6</v>
      </c>
      <c r="DQ116" s="25">
        <v>-1.20239704792363E-6</v>
      </c>
      <c r="DR116" s="25">
        <v>-1.84495885494282E-5</v>
      </c>
      <c r="DS116" s="25">
        <v>-2.4383773785490001E-5</v>
      </c>
      <c r="DT116" s="25">
        <v>-3.4690742348725501E-7</v>
      </c>
      <c r="DU116" s="25">
        <v>-3.4842341238668198E-5</v>
      </c>
      <c r="DV116" s="25">
        <v>1.21903487328445E-5</v>
      </c>
      <c r="DW116" s="25">
        <v>1.32347628586959E-5</v>
      </c>
      <c r="DX116" s="25">
        <v>1.01474342807378E-5</v>
      </c>
      <c r="DY116" s="24">
        <v>1.0864030325248699E-4</v>
      </c>
      <c r="DZ116" s="24">
        <v>-3.44254333236275E-4</v>
      </c>
      <c r="EA116" s="24">
        <v>-1.1172614549753999E-4</v>
      </c>
      <c r="EB116" s="25">
        <v>-3.1969717300344202E-5</v>
      </c>
      <c r="EC116" s="25">
        <v>6.7864799404327794E-5</v>
      </c>
      <c r="ED116" s="25">
        <v>-4.9556036419837597E-6</v>
      </c>
      <c r="EE116" s="25">
        <v>2.2488229666054199E-5</v>
      </c>
      <c r="EF116" s="25">
        <v>4.0040273186590499E-5</v>
      </c>
      <c r="EG116" s="25">
        <v>-2.48881011380625E-5</v>
      </c>
      <c r="EH116" s="25">
        <v>-3.4853986880487798E-5</v>
      </c>
      <c r="EI116" s="25">
        <v>1.6144486030249599E-5</v>
      </c>
      <c r="EJ116" s="25">
        <v>4.6354765408913297E-5</v>
      </c>
      <c r="EK116" s="24">
        <v>-4.4496674978266503E-4</v>
      </c>
      <c r="EL116" s="25">
        <v>3.1518471089971E-5</v>
      </c>
      <c r="EM116" s="24">
        <v>1.12281615019259E-4</v>
      </c>
      <c r="EN116" s="25">
        <v>-6.8635842764100906E-5</v>
      </c>
      <c r="EO116" s="25">
        <v>-3.2710398648013299E-6</v>
      </c>
      <c r="EP116" s="24">
        <v>1.42996972491837E-4</v>
      </c>
      <c r="EQ116" s="25">
        <v>-4.81205897449192E-6</v>
      </c>
      <c r="ER116" s="25">
        <v>2.2611125777854699E-5</v>
      </c>
      <c r="ES116" s="27">
        <v>-8.5414877915283703E-5</v>
      </c>
    </row>
    <row r="117" spans="7:149" x14ac:dyDescent="0.25">
      <c r="G117" s="205"/>
      <c r="H117" s="7" t="s">
        <v>29</v>
      </c>
      <c r="I117" s="22" cm="1">
        <f t="array" aca="1" ref="I117" ca="1">INDIRECT("I"&amp;M117)*INDIRECT("I"&amp;N117)</f>
        <v>0</v>
      </c>
      <c r="J117" s="23">
        <v>-0.16112875831364501</v>
      </c>
      <c r="K117" s="12" t="str">
        <f t="shared" si="9"/>
        <v>Dem</v>
      </c>
      <c r="L117" s="12" t="str">
        <f t="shared" si="8"/>
        <v>HF</v>
      </c>
      <c r="M117" s="7">
        <f t="shared" si="10"/>
        <v>62</v>
      </c>
      <c r="N117" s="7">
        <f t="shared" si="11"/>
        <v>67</v>
      </c>
      <c r="P117" s="7" t="str">
        <f t="shared" si="12"/>
        <v>X</v>
      </c>
      <c r="Q117" s="7" t="str">
        <f t="shared" si="7"/>
        <v>X</v>
      </c>
      <c r="R117" s="7" t="str">
        <v>Dem_HF</v>
      </c>
      <c r="S117" s="128" t="s">
        <v>29</v>
      </c>
      <c r="T117" s="25">
        <v>3.3701983121609601E-6</v>
      </c>
      <c r="U117" s="25">
        <v>6.4661354816432496E-6</v>
      </c>
      <c r="V117" s="25">
        <v>2.8952384056476102E-6</v>
      </c>
      <c r="W117" s="25">
        <v>4.3858544528535699E-7</v>
      </c>
      <c r="X117" s="25">
        <v>-1.7895923457080201E-6</v>
      </c>
      <c r="Y117" s="25">
        <v>-5.6639642405935103E-6</v>
      </c>
      <c r="Z117" s="25">
        <v>-1.59216589891514E-5</v>
      </c>
      <c r="AA117" s="25">
        <v>3.8327331170412803E-5</v>
      </c>
      <c r="AB117" s="25">
        <v>-2.5606072716142398E-6</v>
      </c>
      <c r="AC117" s="25">
        <v>-2.9073409925818101E-6</v>
      </c>
      <c r="AD117" s="25">
        <v>-1.7051413579302601E-6</v>
      </c>
      <c r="AE117" s="25">
        <v>-1.35589231793143E-6</v>
      </c>
      <c r="AF117" s="25">
        <v>-2.9768875351811101E-6</v>
      </c>
      <c r="AG117" s="25">
        <v>5.4820345114591602E-6</v>
      </c>
      <c r="AH117" s="25">
        <v>7.6915573215827797E-7</v>
      </c>
      <c r="AI117" s="25">
        <v>3.0534634055642797E-5</v>
      </c>
      <c r="AJ117" s="25">
        <v>1.7142810758075601E-6</v>
      </c>
      <c r="AK117" s="25">
        <v>-1.0505564524535799E-6</v>
      </c>
      <c r="AL117" s="25">
        <v>-2.9316726738724199E-6</v>
      </c>
      <c r="AM117" s="25">
        <v>3.8106078474066302E-6</v>
      </c>
      <c r="AN117" s="25">
        <v>-1.34820045329327E-5</v>
      </c>
      <c r="AO117" s="25">
        <v>3.5771174620940198E-7</v>
      </c>
      <c r="AP117" s="25">
        <v>1.52421500366006E-5</v>
      </c>
      <c r="AQ117" s="25">
        <v>3.9893384640975099E-7</v>
      </c>
      <c r="AR117" s="25">
        <v>0</v>
      </c>
      <c r="AS117" s="25">
        <v>3.9943388722408402E-5</v>
      </c>
      <c r="AT117" s="25">
        <v>-9.6812448677818393E-6</v>
      </c>
      <c r="AU117" s="25">
        <v>0</v>
      </c>
      <c r="AV117" s="25">
        <v>-4.52266697762922E-6</v>
      </c>
      <c r="AW117" s="25">
        <v>-2.7096878522274699E-5</v>
      </c>
      <c r="AX117" s="25">
        <v>2.8769801878908301E-5</v>
      </c>
      <c r="AY117" s="25">
        <v>0</v>
      </c>
      <c r="AZ117" s="25">
        <v>4.1530243188027596E-6</v>
      </c>
      <c r="BA117" s="25">
        <v>-3.3832888404338299E-5</v>
      </c>
      <c r="BB117" s="25">
        <v>-8.2004612075640698E-7</v>
      </c>
      <c r="BC117" s="25">
        <v>2.35832329602882E-5</v>
      </c>
      <c r="BD117" s="25">
        <v>0</v>
      </c>
      <c r="BE117" s="25">
        <v>2.0352905948770901E-5</v>
      </c>
      <c r="BF117" s="25">
        <v>1.14006593763624E-6</v>
      </c>
      <c r="BG117" s="25">
        <v>-5.3599326107481603E-7</v>
      </c>
      <c r="BH117" s="25">
        <v>-1.48064205702728E-5</v>
      </c>
      <c r="BI117" s="25">
        <v>-3.8833035943823797E-7</v>
      </c>
      <c r="BJ117" s="24">
        <v>1.10133132279571E-4</v>
      </c>
      <c r="BK117" s="25">
        <v>-4.64147659412241E-7</v>
      </c>
      <c r="BL117" s="25">
        <v>1.3950521676750901E-5</v>
      </c>
      <c r="BM117" s="25">
        <v>1.55620595892369E-5</v>
      </c>
      <c r="BN117" s="25">
        <v>0</v>
      </c>
      <c r="BO117" s="24">
        <v>1.0625903113516101E-4</v>
      </c>
      <c r="BP117" s="25">
        <v>-8.2234648188118902E-7</v>
      </c>
      <c r="BQ117" s="25">
        <v>-1.02645683596848E-6</v>
      </c>
      <c r="BR117" s="25">
        <v>-1.7171549229512301E-6</v>
      </c>
      <c r="BS117" s="25">
        <v>-1.7337268509098599E-5</v>
      </c>
      <c r="BT117" s="25">
        <v>1.0941936166054299E-6</v>
      </c>
      <c r="BU117" s="25">
        <v>7.1116169901303997E-6</v>
      </c>
      <c r="BV117" s="25">
        <v>-3.3559938019999201E-5</v>
      </c>
      <c r="BW117" s="25">
        <v>-5.9966375696310096E-6</v>
      </c>
      <c r="BX117" s="25">
        <v>2.0312561657305301E-5</v>
      </c>
      <c r="BY117" s="25">
        <v>3.7074823618312702E-5</v>
      </c>
      <c r="BZ117" s="25">
        <v>0</v>
      </c>
      <c r="CA117" s="25">
        <v>3.9691257920387401E-6</v>
      </c>
      <c r="CB117" s="25">
        <v>6.3223852008997103E-6</v>
      </c>
      <c r="CC117" s="25">
        <v>3.0478160619073599E-5</v>
      </c>
      <c r="CD117" s="25">
        <v>5.9878298941102099E-6</v>
      </c>
      <c r="CE117" s="25">
        <v>0</v>
      </c>
      <c r="CF117" s="25">
        <v>0</v>
      </c>
      <c r="CG117" s="25">
        <v>0</v>
      </c>
      <c r="CH117" s="25">
        <v>-6.37118144377934E-9</v>
      </c>
      <c r="CI117" s="25">
        <v>4.3473798083494901E-8</v>
      </c>
      <c r="CJ117" s="25">
        <v>-5.2109032479576004E-6</v>
      </c>
      <c r="CK117" s="25">
        <v>-4.3755379913652198E-7</v>
      </c>
      <c r="CL117" s="25">
        <v>-3.5619217392361201E-6</v>
      </c>
      <c r="CM117" s="25">
        <v>1.9786803854137599E-7</v>
      </c>
      <c r="CN117" s="25">
        <v>4.0180231354353801E-7</v>
      </c>
      <c r="CO117" s="25">
        <v>2.00325738957458E-7</v>
      </c>
      <c r="CP117" s="25">
        <v>-1.4082803378537899E-7</v>
      </c>
      <c r="CQ117" s="25">
        <v>-1.3940185054634499E-7</v>
      </c>
      <c r="CR117" s="25">
        <v>1.5599326157452999E-7</v>
      </c>
      <c r="CS117" s="25">
        <v>4.2531538359535699E-7</v>
      </c>
      <c r="CT117" s="25">
        <v>-3.2989313744319897E-7</v>
      </c>
      <c r="CU117" s="25">
        <v>-4.7143363354390403E-7</v>
      </c>
      <c r="CV117" s="25">
        <v>-2.6246073270876497E-7</v>
      </c>
      <c r="CW117" s="25">
        <v>-1.8077790985113599E-7</v>
      </c>
      <c r="CX117" s="25">
        <v>4.1398944849436398E-7</v>
      </c>
      <c r="CY117" s="25">
        <v>-2.1641109929780099E-7</v>
      </c>
      <c r="CZ117" s="25">
        <v>2.6353143547257602E-8</v>
      </c>
      <c r="DA117" s="25">
        <v>-1.4930889920902901E-9</v>
      </c>
      <c r="DB117" s="25">
        <v>-1.1559757574500799E-5</v>
      </c>
      <c r="DC117" s="25">
        <v>-1.4466507165489599E-5</v>
      </c>
      <c r="DD117" s="25">
        <v>-3.77757208284646E-7</v>
      </c>
      <c r="DE117" s="25">
        <v>-2.7796600795528698E-6</v>
      </c>
      <c r="DF117" s="25">
        <v>-1.86741681987073E-5</v>
      </c>
      <c r="DG117" s="25">
        <v>-3.1658881697452601E-7</v>
      </c>
      <c r="DH117" s="25">
        <v>-3.8204241082228801E-5</v>
      </c>
      <c r="DI117" s="25">
        <v>3.5386585064388301E-6</v>
      </c>
      <c r="DJ117" s="25">
        <v>-6.1083494512781601E-6</v>
      </c>
      <c r="DK117" s="25">
        <v>-3.3213698439642899E-6</v>
      </c>
      <c r="DL117" s="25">
        <v>-1.0781956217365801E-5</v>
      </c>
      <c r="DM117" s="24">
        <v>5.6730138348482699E-4</v>
      </c>
      <c r="DN117" s="25">
        <v>-6.5229264788359501E-5</v>
      </c>
      <c r="DO117" s="25">
        <v>-2.17799816149019E-6</v>
      </c>
      <c r="DP117" s="25">
        <v>-1.78649567846425E-6</v>
      </c>
      <c r="DQ117" s="25">
        <v>-8.5796708513240702E-6</v>
      </c>
      <c r="DR117" s="25">
        <v>2.4816570547998602E-6</v>
      </c>
      <c r="DS117" s="25">
        <v>-5.7394595546384302E-6</v>
      </c>
      <c r="DT117" s="25">
        <v>-2.0947356840068099E-5</v>
      </c>
      <c r="DU117" s="25">
        <v>-1.4617486258779299E-5</v>
      </c>
      <c r="DV117" s="25">
        <v>5.75084338699186E-6</v>
      </c>
      <c r="DW117" s="25">
        <v>3.43819115830256E-6</v>
      </c>
      <c r="DX117" s="25">
        <v>-3.7382993381524699E-5</v>
      </c>
      <c r="DY117" s="25">
        <v>-3.3393871811948601E-7</v>
      </c>
      <c r="DZ117" s="25">
        <v>-2.6596728807049699E-6</v>
      </c>
      <c r="EA117" s="25">
        <v>-1.4063441815587E-6</v>
      </c>
      <c r="EB117" s="25">
        <v>6.3237975179521401E-6</v>
      </c>
      <c r="EC117" s="25">
        <v>-9.8884748010302499E-6</v>
      </c>
      <c r="ED117" s="25">
        <v>1.8862223213860302E-5</v>
      </c>
      <c r="EE117" s="25">
        <v>-4.1325310706708201E-7</v>
      </c>
      <c r="EF117" s="25">
        <v>4.9831979410458203E-6</v>
      </c>
      <c r="EG117" s="25">
        <v>6.01233593805659E-6</v>
      </c>
      <c r="EH117" s="25">
        <v>-1.50536259423752E-5</v>
      </c>
      <c r="EI117" s="25">
        <v>9.0304283302474692E-6</v>
      </c>
      <c r="EJ117" s="25">
        <v>3.4069621228174698E-5</v>
      </c>
      <c r="EK117" s="25">
        <v>-5.3618360522059795E-7</v>
      </c>
      <c r="EL117" s="25">
        <v>1.23871792237076E-6</v>
      </c>
      <c r="EM117" s="25">
        <v>-6.0343568211028598E-5</v>
      </c>
      <c r="EN117" s="25">
        <v>2.5058332740940401E-5</v>
      </c>
      <c r="EO117" s="25">
        <v>-2.7664321349254601E-5</v>
      </c>
      <c r="EP117" s="25">
        <v>-2.8861257470411399E-5</v>
      </c>
      <c r="EQ117" s="25">
        <v>-1.43384223862165E-5</v>
      </c>
      <c r="ER117" s="25">
        <v>-3.3138307223249201E-5</v>
      </c>
      <c r="ES117" s="27">
        <v>-1.7580176628230001E-5</v>
      </c>
    </row>
    <row r="118" spans="7:149" x14ac:dyDescent="0.25">
      <c r="G118" s="205"/>
      <c r="H118" s="7" t="s">
        <v>239</v>
      </c>
      <c r="I118" s="22" cm="1">
        <f t="array" aca="1" ref="I118" ca="1">INDIRECT("I"&amp;M118)*INDIRECT("I"&amp;N118)</f>
        <v>0</v>
      </c>
      <c r="J118" s="23">
        <v>-0.119828495116657</v>
      </c>
      <c r="K118" s="12" t="str">
        <f t="shared" si="9"/>
        <v>BMI3</v>
      </c>
      <c r="L118" s="12" t="str">
        <f t="shared" ref="L118:L149" si="13">MID(H118,FIND("_",H118)+1,100)</f>
        <v>Dem</v>
      </c>
      <c r="M118" s="7">
        <f t="shared" si="10"/>
        <v>27</v>
      </c>
      <c r="N118" s="7">
        <f t="shared" si="11"/>
        <v>62</v>
      </c>
      <c r="P118" s="7" t="str">
        <f t="shared" si="12"/>
        <v>X</v>
      </c>
      <c r="Q118" s="7" t="str">
        <f t="shared" si="7"/>
        <v>X</v>
      </c>
      <c r="R118" s="7" t="str">
        <v>BMI3_Dem</v>
      </c>
      <c r="S118" s="128" t="s">
        <v>239</v>
      </c>
      <c r="T118" s="25">
        <v>-1.71337589652078E-6</v>
      </c>
      <c r="U118" s="25">
        <v>1.1129666525845401E-5</v>
      </c>
      <c r="V118" s="25">
        <v>-1.8702448404097E-6</v>
      </c>
      <c r="W118" s="25">
        <v>-2.8007736777606899E-6</v>
      </c>
      <c r="X118" s="25">
        <v>6.4127809230917E-6</v>
      </c>
      <c r="Y118" s="25">
        <v>2.6051738570699302E-6</v>
      </c>
      <c r="Z118" s="24">
        <v>1.5931974795003399E-4</v>
      </c>
      <c r="AA118" s="24">
        <v>-2.6469627452723902E-4</v>
      </c>
      <c r="AB118" s="25">
        <v>7.2931942665219003E-6</v>
      </c>
      <c r="AC118" s="25">
        <v>7.0051323253083796E-6</v>
      </c>
      <c r="AD118" s="25">
        <v>1.15285733006304E-6</v>
      </c>
      <c r="AE118" s="25">
        <v>-1.5807383058107301E-6</v>
      </c>
      <c r="AF118" s="25">
        <v>-4.0698538689869E-7</v>
      </c>
      <c r="AG118" s="25">
        <v>2.3284701128544199E-5</v>
      </c>
      <c r="AH118" s="25">
        <v>5.3005751189996599E-7</v>
      </c>
      <c r="AI118" s="25">
        <v>-2.4179329265936998E-5</v>
      </c>
      <c r="AJ118" s="25">
        <v>4.2580412659235503E-6</v>
      </c>
      <c r="AK118" s="25">
        <v>1.0206781618679601E-6</v>
      </c>
      <c r="AL118" s="25">
        <v>-2.4133617541696298E-6</v>
      </c>
      <c r="AM118" s="25">
        <v>4.68178494464708E-6</v>
      </c>
      <c r="AN118" s="25">
        <v>-4.4702122632194604E-6</v>
      </c>
      <c r="AO118" s="25">
        <v>5.22689814459743E-7</v>
      </c>
      <c r="AP118" s="25">
        <v>-1.0736807079797599E-5</v>
      </c>
      <c r="AQ118" s="25">
        <v>5.7460583617116796E-7</v>
      </c>
      <c r="AR118" s="25">
        <v>0</v>
      </c>
      <c r="AS118" s="25">
        <v>4.8930298855657399E-5</v>
      </c>
      <c r="AT118" s="25">
        <v>5.30823814083731E-6</v>
      </c>
      <c r="AU118" s="25">
        <v>0</v>
      </c>
      <c r="AV118" s="25">
        <v>-5.3444468449476199E-6</v>
      </c>
      <c r="AW118" s="25">
        <v>1.0025819443819699E-5</v>
      </c>
      <c r="AX118" s="25">
        <v>-1.26179134009379E-5</v>
      </c>
      <c r="AY118" s="25">
        <v>0</v>
      </c>
      <c r="AZ118" s="25">
        <v>5.6537855454938604E-6</v>
      </c>
      <c r="BA118" s="25">
        <v>-2.21866437350706E-5</v>
      </c>
      <c r="BB118" s="25">
        <v>2.6546711330954498E-7</v>
      </c>
      <c r="BC118" s="25">
        <v>3.2809396389924997E-5</v>
      </c>
      <c r="BD118" s="25">
        <v>0</v>
      </c>
      <c r="BE118" s="25">
        <v>1.02959924684104E-5</v>
      </c>
      <c r="BF118" s="25">
        <v>1.8205551534985E-5</v>
      </c>
      <c r="BG118" s="25">
        <v>4.2764158006653003E-6</v>
      </c>
      <c r="BH118" s="25">
        <v>-1.90468227737469E-5</v>
      </c>
      <c r="BI118" s="25">
        <v>1.0132732090163501E-6</v>
      </c>
      <c r="BJ118" s="24">
        <v>-7.0730607201248202E-4</v>
      </c>
      <c r="BK118" s="25">
        <v>-1.2153552533373999E-7</v>
      </c>
      <c r="BL118" s="25">
        <v>-4.10014062050167E-6</v>
      </c>
      <c r="BM118" s="25">
        <v>5.9954582098025399E-6</v>
      </c>
      <c r="BN118" s="25">
        <v>0</v>
      </c>
      <c r="BO118" s="25">
        <v>-8.9385232805409904E-6</v>
      </c>
      <c r="BP118" s="25">
        <v>7.1436161328218398E-6</v>
      </c>
      <c r="BQ118" s="25">
        <v>7.4202477689477902E-6</v>
      </c>
      <c r="BR118" s="25">
        <v>4.6716862683444901E-7</v>
      </c>
      <c r="BS118" s="25">
        <v>-1.2903853962792E-5</v>
      </c>
      <c r="BT118" s="25">
        <v>6.4036742492971301E-6</v>
      </c>
      <c r="BU118" s="25">
        <v>-1.80279016074428E-6</v>
      </c>
      <c r="BV118" s="25">
        <v>1.2078826002327101E-5</v>
      </c>
      <c r="BW118" s="25">
        <v>1.13800928171499E-7</v>
      </c>
      <c r="BX118" s="25">
        <v>-3.0285243320646499E-6</v>
      </c>
      <c r="BY118" s="24">
        <v>-1.3222559728494601E-4</v>
      </c>
      <c r="BZ118" s="25">
        <v>0</v>
      </c>
      <c r="CA118" s="25">
        <v>5.6579647743564198E-6</v>
      </c>
      <c r="CB118" s="25">
        <v>-1.9539919787722698E-5</v>
      </c>
      <c r="CC118" s="25">
        <v>1.17038487967531E-5</v>
      </c>
      <c r="CD118" s="25">
        <v>-4.0170283920364998E-6</v>
      </c>
      <c r="CE118" s="25">
        <v>0</v>
      </c>
      <c r="CF118" s="25">
        <v>0</v>
      </c>
      <c r="CG118" s="25">
        <v>0</v>
      </c>
      <c r="CH118" s="25">
        <v>-9.9482159450596003E-9</v>
      </c>
      <c r="CI118" s="25">
        <v>-2.34298966777501E-7</v>
      </c>
      <c r="CJ118" s="25">
        <v>4.748966653362E-7</v>
      </c>
      <c r="CK118" s="25">
        <v>-6.1592237579335696E-7</v>
      </c>
      <c r="CL118" s="25">
        <v>7.2659185410533796E-6</v>
      </c>
      <c r="CM118" s="25">
        <v>-1.5835010271237801E-7</v>
      </c>
      <c r="CN118" s="25">
        <v>-1.6231303952421801E-7</v>
      </c>
      <c r="CO118" s="25">
        <v>-2.0078635796207502E-6</v>
      </c>
      <c r="CP118" s="25">
        <v>-1.03964573155497E-7</v>
      </c>
      <c r="CQ118" s="25">
        <v>1.59845939380506E-7</v>
      </c>
      <c r="CR118" s="25">
        <v>3.5790068298069299E-8</v>
      </c>
      <c r="CS118" s="25">
        <v>-1.27439334694809E-7</v>
      </c>
      <c r="CT118" s="25">
        <v>1.9416387352134299E-7</v>
      </c>
      <c r="CU118" s="25">
        <v>2.83442139390761E-7</v>
      </c>
      <c r="CV118" s="25">
        <v>-3.5196009919464301E-7</v>
      </c>
      <c r="CW118" s="25">
        <v>1.63603451996846E-6</v>
      </c>
      <c r="CX118" s="25">
        <v>3.4560845916140499E-7</v>
      </c>
      <c r="CY118" s="25">
        <v>2.1287921818224399E-7</v>
      </c>
      <c r="CZ118" s="25">
        <v>-2.2274101232258499E-7</v>
      </c>
      <c r="DA118" s="25">
        <v>-3.09293503359392E-8</v>
      </c>
      <c r="DB118" s="25">
        <v>-7.8980078201314998E-6</v>
      </c>
      <c r="DC118" s="25">
        <v>-4.2190570708645203E-6</v>
      </c>
      <c r="DD118" s="25">
        <v>6.5305490067132499E-7</v>
      </c>
      <c r="DE118" s="25">
        <v>2.4374555969529E-6</v>
      </c>
      <c r="DF118" s="25">
        <v>2.8109951115856602E-6</v>
      </c>
      <c r="DG118" s="25">
        <v>1.63688036644993E-6</v>
      </c>
      <c r="DH118" s="25">
        <v>3.56391568793621E-6</v>
      </c>
      <c r="DI118" s="25">
        <v>1.03031814495339E-5</v>
      </c>
      <c r="DJ118" s="25">
        <v>-2.0563833348229198E-5</v>
      </c>
      <c r="DK118" s="25">
        <v>-4.8370728006311895E-7</v>
      </c>
      <c r="DL118" s="25">
        <v>6.2308288357934897E-6</v>
      </c>
      <c r="DM118" s="25">
        <v>-6.5229264788353199E-5</v>
      </c>
      <c r="DN118" s="24">
        <v>5.6603895133583101E-4</v>
      </c>
      <c r="DO118" s="25">
        <v>-9.4792772036961895E-7</v>
      </c>
      <c r="DP118" s="25">
        <v>-9.0615766473175208E-6</v>
      </c>
      <c r="DQ118" s="25">
        <v>-2.7022414710173699E-5</v>
      </c>
      <c r="DR118" s="25">
        <v>-2.12652427452361E-5</v>
      </c>
      <c r="DS118" s="25">
        <v>-5.6262245436413897E-6</v>
      </c>
      <c r="DT118" s="25">
        <v>4.5466380264823204E-6</v>
      </c>
      <c r="DU118" s="25">
        <v>1.45380014227291E-5</v>
      </c>
      <c r="DV118" s="25">
        <v>-6.23525971379202E-6</v>
      </c>
      <c r="DW118" s="25">
        <v>2.4660073290240701E-6</v>
      </c>
      <c r="DX118" s="25">
        <v>4.8459537992313803E-6</v>
      </c>
      <c r="DY118" s="25">
        <v>-1.0858797280753201E-5</v>
      </c>
      <c r="DZ118" s="25">
        <v>4.0258616723630702E-6</v>
      </c>
      <c r="EA118" s="25">
        <v>1.1441921171766001E-6</v>
      </c>
      <c r="EB118" s="25">
        <v>9.6842200877892705E-6</v>
      </c>
      <c r="EC118" s="25">
        <v>1.12929446837418E-5</v>
      </c>
      <c r="ED118" s="25">
        <v>8.1041146277002293E-6</v>
      </c>
      <c r="EE118" s="25">
        <v>-7.5950836471503795E-7</v>
      </c>
      <c r="EF118" s="25">
        <v>-3.4860764570968201E-6</v>
      </c>
      <c r="EG118" s="25">
        <v>3.4145710698112198E-6</v>
      </c>
      <c r="EH118" s="25">
        <v>-1.46484458511948E-5</v>
      </c>
      <c r="EI118" s="25">
        <v>9.7133318378304396E-6</v>
      </c>
      <c r="EJ118" s="25">
        <v>-8.0732309590608197E-6</v>
      </c>
      <c r="EK118" s="25">
        <v>-4.9806205284619304E-6</v>
      </c>
      <c r="EL118" s="25">
        <v>-7.8555896080503292E-6</v>
      </c>
      <c r="EM118" s="25">
        <v>9.3233434879910193E-6</v>
      </c>
      <c r="EN118" s="25">
        <v>-8.7278702949179507E-6</v>
      </c>
      <c r="EO118" s="25">
        <v>1.85608688960623E-5</v>
      </c>
      <c r="EP118" s="25">
        <v>-9.9126496647895003E-6</v>
      </c>
      <c r="EQ118" s="25">
        <v>1.28095360194407E-5</v>
      </c>
      <c r="ER118" s="25">
        <v>1.5521375686213298E-5</v>
      </c>
      <c r="ES118" s="27">
        <v>-1.50154179986653E-6</v>
      </c>
    </row>
    <row r="119" spans="7:149" x14ac:dyDescent="0.25">
      <c r="G119" s="205"/>
      <c r="H119" s="7" t="s">
        <v>240</v>
      </c>
      <c r="I119" s="22" cm="1">
        <f t="array" aca="1" ref="I119" ca="1">INDIRECT("I"&amp;M119)*INDIRECT("I"&amp;N119)</f>
        <v>0</v>
      </c>
      <c r="J119" s="23">
        <v>-0.15909420585277001</v>
      </c>
      <c r="K119" s="12" t="str">
        <f t="shared" si="9"/>
        <v>Ang</v>
      </c>
      <c r="L119" s="12" t="str">
        <f t="shared" si="13"/>
        <v>PUD</v>
      </c>
      <c r="M119" s="7">
        <f t="shared" si="10"/>
        <v>49</v>
      </c>
      <c r="N119" s="7">
        <f t="shared" si="11"/>
        <v>76</v>
      </c>
      <c r="P119" s="7" t="str">
        <f t="shared" si="12"/>
        <v>X</v>
      </c>
      <c r="Q119" s="7" t="str">
        <f t="shared" si="7"/>
        <v>X</v>
      </c>
      <c r="R119" s="7" t="str">
        <v>Ang_PUD</v>
      </c>
      <c r="S119" s="128" t="s">
        <v>240</v>
      </c>
      <c r="T119" s="25">
        <v>4.5036846318581702E-7</v>
      </c>
      <c r="U119" s="25">
        <v>-1.60275034532529E-6</v>
      </c>
      <c r="V119" s="25">
        <v>9.608512939694739E-7</v>
      </c>
      <c r="W119" s="25">
        <v>-3.7612856820236702E-6</v>
      </c>
      <c r="X119" s="25">
        <v>-9.8216442385285006E-8</v>
      </c>
      <c r="Y119" s="25">
        <v>4.8992672817139599E-6</v>
      </c>
      <c r="Z119" s="25">
        <v>3.3640059439785199E-6</v>
      </c>
      <c r="AA119" s="25">
        <v>2.22743708288327E-6</v>
      </c>
      <c r="AB119" s="25">
        <v>-1.46535163003002E-6</v>
      </c>
      <c r="AC119" s="25">
        <v>7.5283507206821798E-6</v>
      </c>
      <c r="AD119" s="25">
        <v>-6.5052688157773004E-6</v>
      </c>
      <c r="AE119" s="25">
        <v>-6.4677429493739995E-7</v>
      </c>
      <c r="AF119" s="25">
        <v>-3.38426283964878E-7</v>
      </c>
      <c r="AG119" s="25">
        <v>3.1101737133708903E-5</v>
      </c>
      <c r="AH119" s="25">
        <v>9.9397240273057095E-8</v>
      </c>
      <c r="AI119" s="25">
        <v>-8.8373615571502896E-6</v>
      </c>
      <c r="AJ119" s="25">
        <v>1.51263630325726E-6</v>
      </c>
      <c r="AK119" s="25">
        <v>-7.7400651703128604E-6</v>
      </c>
      <c r="AL119" s="25">
        <v>2.98313888624115E-6</v>
      </c>
      <c r="AM119" s="25">
        <v>-2.28995909061398E-6</v>
      </c>
      <c r="AN119" s="25">
        <v>-1.6796723803355499E-6</v>
      </c>
      <c r="AO119" s="25">
        <v>1.3472935466222301E-6</v>
      </c>
      <c r="AP119" s="25">
        <v>-2.6331442483033601E-5</v>
      </c>
      <c r="AQ119" s="25">
        <v>-9.73669959986511E-8</v>
      </c>
      <c r="AR119" s="25">
        <v>0</v>
      </c>
      <c r="AS119" s="25">
        <v>2.30902456059681E-5</v>
      </c>
      <c r="AT119" s="25">
        <v>-2.47949448374699E-5</v>
      </c>
      <c r="AU119" s="25">
        <v>0</v>
      </c>
      <c r="AV119" s="25">
        <v>1.27112638909842E-6</v>
      </c>
      <c r="AW119" s="24">
        <v>-1.2457878010395501E-4</v>
      </c>
      <c r="AX119" s="25">
        <v>-1.7219519904499801E-5</v>
      </c>
      <c r="AY119" s="25">
        <v>0</v>
      </c>
      <c r="AZ119" s="25">
        <v>-3.6503997277048599E-6</v>
      </c>
      <c r="BA119" s="25">
        <v>-1.44675672375408E-5</v>
      </c>
      <c r="BB119" s="25">
        <v>2.74664561621751E-6</v>
      </c>
      <c r="BC119" s="25">
        <v>5.48321663459967E-6</v>
      </c>
      <c r="BD119" s="25">
        <v>0</v>
      </c>
      <c r="BE119" s="25">
        <v>5.81660204216958E-5</v>
      </c>
      <c r="BF119" s="25">
        <v>-3.6863838109899502E-6</v>
      </c>
      <c r="BG119" s="25">
        <v>-1.027524415588E-5</v>
      </c>
      <c r="BH119" s="25">
        <v>1.6056049948952801E-5</v>
      </c>
      <c r="BI119" s="25">
        <v>-4.0161287728124301E-6</v>
      </c>
      <c r="BJ119" s="25">
        <v>1.9458750945470099E-5</v>
      </c>
      <c r="BK119" s="25">
        <v>-7.5279559004837501E-7</v>
      </c>
      <c r="BL119" s="25">
        <v>2.38704707837285E-6</v>
      </c>
      <c r="BM119" s="25">
        <v>3.1553924450756499E-5</v>
      </c>
      <c r="BN119" s="25">
        <v>0</v>
      </c>
      <c r="BO119" s="25">
        <v>1.0514863340634E-5</v>
      </c>
      <c r="BP119" s="25">
        <v>6.2399262130960199E-6</v>
      </c>
      <c r="BQ119" s="25">
        <v>-2.6969614974964602E-6</v>
      </c>
      <c r="BR119" s="25">
        <v>-3.35307179593001E-6</v>
      </c>
      <c r="BS119" s="25">
        <v>4.2125129939786999E-6</v>
      </c>
      <c r="BT119" s="25">
        <v>4.0482177814748099E-6</v>
      </c>
      <c r="BU119" s="25">
        <v>6.7596846764388102E-6</v>
      </c>
      <c r="BV119" s="25">
        <v>-2.9328355087018499E-5</v>
      </c>
      <c r="BW119" s="25">
        <v>3.50300074162294E-6</v>
      </c>
      <c r="BX119" s="24">
        <v>-3.9632642955444102E-4</v>
      </c>
      <c r="BY119" s="25">
        <v>8.0018771584693892E-6</v>
      </c>
      <c r="BZ119" s="25">
        <v>0</v>
      </c>
      <c r="CA119" s="25">
        <v>-1.1335874322340001E-5</v>
      </c>
      <c r="CB119" s="25">
        <v>2.0113070571860701E-5</v>
      </c>
      <c r="CC119" s="25">
        <v>-9.698362678936589E-7</v>
      </c>
      <c r="CD119" s="25">
        <v>-2.8365961080428801E-6</v>
      </c>
      <c r="CE119" s="25">
        <v>0</v>
      </c>
      <c r="CF119" s="25">
        <v>0</v>
      </c>
      <c r="CG119" s="25">
        <v>0</v>
      </c>
      <c r="CH119" s="25">
        <v>-2.3697438004199502E-9</v>
      </c>
      <c r="CI119" s="25">
        <v>9.4563895557951497E-8</v>
      </c>
      <c r="CJ119" s="25">
        <v>-3.6185707904723997E-8</v>
      </c>
      <c r="CK119" s="25">
        <v>-3.3347469915746801E-7</v>
      </c>
      <c r="CL119" s="25">
        <v>-1.38937114377492E-7</v>
      </c>
      <c r="CM119" s="25">
        <v>4.6965713409735301E-7</v>
      </c>
      <c r="CN119" s="25">
        <v>-2.4190177487614599E-7</v>
      </c>
      <c r="CO119" s="25">
        <v>-3.10639559603306E-8</v>
      </c>
      <c r="CP119" s="25">
        <v>3.8638410132932798E-8</v>
      </c>
      <c r="CQ119" s="25">
        <v>4.8320454993731699E-7</v>
      </c>
      <c r="CR119" s="25">
        <v>4.2276583344826601E-8</v>
      </c>
      <c r="CS119" s="25">
        <v>4.0253534528495401E-7</v>
      </c>
      <c r="CT119" s="25">
        <v>-2.5841308561173401E-8</v>
      </c>
      <c r="CU119" s="25">
        <v>2.0156584272333401E-7</v>
      </c>
      <c r="CV119" s="25">
        <v>-6.7008244637710696E-8</v>
      </c>
      <c r="CW119" s="25">
        <v>1.44840828479648E-7</v>
      </c>
      <c r="CX119" s="25">
        <v>2.0550233990447401E-7</v>
      </c>
      <c r="CY119" s="25">
        <v>2.86156295987239E-7</v>
      </c>
      <c r="CZ119" s="25">
        <v>-4.8133045743785896E-7</v>
      </c>
      <c r="DA119" s="25">
        <v>-9.1434612541352805E-8</v>
      </c>
      <c r="DB119" s="25">
        <v>6.3677807072277297E-6</v>
      </c>
      <c r="DC119" s="25">
        <v>-8.0771545880055798E-6</v>
      </c>
      <c r="DD119" s="25">
        <v>-1.4405952465779199E-6</v>
      </c>
      <c r="DE119" s="25">
        <v>-2.84547001741984E-6</v>
      </c>
      <c r="DF119" s="25">
        <v>-8.8365401664000497E-6</v>
      </c>
      <c r="DG119" s="25">
        <v>1.6363239742129299E-6</v>
      </c>
      <c r="DH119" s="25">
        <v>-3.8765367542584999E-7</v>
      </c>
      <c r="DI119" s="25">
        <v>-3.6748196145016999E-6</v>
      </c>
      <c r="DJ119" s="25">
        <v>-1.4539568170404199E-6</v>
      </c>
      <c r="DK119" s="25">
        <v>2.5873780743951001E-6</v>
      </c>
      <c r="DL119" s="25">
        <v>-3.0607337278040098E-5</v>
      </c>
      <c r="DM119" s="25">
        <v>-2.17799816149024E-6</v>
      </c>
      <c r="DN119" s="25">
        <v>-9.4792772037044905E-7</v>
      </c>
      <c r="DO119" s="24">
        <v>7.9099403008458505E-4</v>
      </c>
      <c r="DP119" s="25">
        <v>-6.4928989346149703E-6</v>
      </c>
      <c r="DQ119" s="25">
        <v>2.5549049286245199E-6</v>
      </c>
      <c r="DR119" s="25">
        <v>-2.5452950729260898E-6</v>
      </c>
      <c r="DS119" s="25">
        <v>5.2865904057172101E-6</v>
      </c>
      <c r="DT119" s="25">
        <v>-8.6022782582675696E-7</v>
      </c>
      <c r="DU119" s="25">
        <v>1.1870869679133901E-5</v>
      </c>
      <c r="DV119" s="25">
        <v>7.5238034459824697E-6</v>
      </c>
      <c r="DW119" s="25">
        <v>1.3824512101780399E-6</v>
      </c>
      <c r="DX119" s="25">
        <v>-4.2975083973378999E-5</v>
      </c>
      <c r="DY119" s="25">
        <v>-6.7583892537641298E-6</v>
      </c>
      <c r="DZ119" s="25">
        <v>8.0095844862234593E-6</v>
      </c>
      <c r="EA119" s="25">
        <v>1.41344585612018E-5</v>
      </c>
      <c r="EB119" s="25">
        <v>3.9775262233282299E-6</v>
      </c>
      <c r="EC119" s="25">
        <v>-1.32931500074091E-5</v>
      </c>
      <c r="ED119" s="25">
        <v>-3.01826419563432E-7</v>
      </c>
      <c r="EE119" s="25">
        <v>1.4586984367103999E-6</v>
      </c>
      <c r="EF119" s="25">
        <v>-1.1101708493546701E-5</v>
      </c>
      <c r="EG119" s="25">
        <v>-6.5022659960805099E-6</v>
      </c>
      <c r="EH119" s="25">
        <v>-2.37828401817313E-8</v>
      </c>
      <c r="EI119" s="25">
        <v>1.41188518992189E-5</v>
      </c>
      <c r="EJ119" s="25">
        <v>-8.0748770558244907E-6</v>
      </c>
      <c r="EK119" s="25">
        <v>-5.8258930373986904E-6</v>
      </c>
      <c r="EL119" s="24">
        <v>-1.03931908024768E-4</v>
      </c>
      <c r="EM119" s="25">
        <v>-2.3740203023926599E-5</v>
      </c>
      <c r="EN119" s="25">
        <v>-2.68414796281423E-5</v>
      </c>
      <c r="EO119" s="25">
        <v>7.2393719229920305E-7</v>
      </c>
      <c r="EP119" s="25">
        <v>-5.5915313834708798E-6</v>
      </c>
      <c r="EQ119" s="25">
        <v>2.1387100489064902E-5</v>
      </c>
      <c r="ER119" s="25">
        <v>2.63803914137564E-7</v>
      </c>
      <c r="ES119" s="27">
        <v>3.6269327019422199E-6</v>
      </c>
    </row>
    <row r="120" spans="7:149" x14ac:dyDescent="0.25">
      <c r="G120" s="205"/>
      <c r="H120" s="7" t="s">
        <v>241</v>
      </c>
      <c r="I120" s="22" cm="1">
        <f t="array" aca="1" ref="I120" ca="1">INDIRECT("I"&amp;M120)*INDIRECT("I"&amp;N120)</f>
        <v>0</v>
      </c>
      <c r="J120" s="23">
        <v>-0.102511668941296</v>
      </c>
      <c r="K120" s="12" t="str">
        <f t="shared" si="9"/>
        <v>BMI2</v>
      </c>
      <c r="L120" s="12" t="str">
        <f t="shared" si="13"/>
        <v>Anx</v>
      </c>
      <c r="M120" s="7">
        <f t="shared" si="10"/>
        <v>26</v>
      </c>
      <c r="N120" s="7">
        <f t="shared" si="11"/>
        <v>51</v>
      </c>
      <c r="P120" s="7" t="str">
        <f t="shared" si="12"/>
        <v>X</v>
      </c>
      <c r="Q120" s="7" t="str">
        <f t="shared" si="7"/>
        <v>X</v>
      </c>
      <c r="R120" s="7" t="str">
        <v>BMI2_Anx</v>
      </c>
      <c r="S120" s="128" t="s">
        <v>241</v>
      </c>
      <c r="T120" s="25">
        <v>-8.8950878143258597E-7</v>
      </c>
      <c r="U120" s="25">
        <v>3.5649307336117E-6</v>
      </c>
      <c r="V120" s="25">
        <v>7.71008177644503E-8</v>
      </c>
      <c r="W120" s="25">
        <v>-1.1346302563666901E-6</v>
      </c>
      <c r="X120" s="25">
        <v>-1.1677513061839301E-6</v>
      </c>
      <c r="Y120" s="25">
        <v>4.5726439436455898E-6</v>
      </c>
      <c r="Z120" s="24">
        <v>-1.69154434116793E-4</v>
      </c>
      <c r="AA120" s="25">
        <v>1.09726657532776E-5</v>
      </c>
      <c r="AB120" s="25">
        <v>-2.21082822513057E-6</v>
      </c>
      <c r="AC120" s="25">
        <v>2.9204510295640299E-6</v>
      </c>
      <c r="AD120" s="25">
        <v>8.4123466048209001E-7</v>
      </c>
      <c r="AE120" s="25">
        <v>-4.8730850014347997E-8</v>
      </c>
      <c r="AF120" s="25">
        <v>8.8143769600660801E-7</v>
      </c>
      <c r="AG120" s="25">
        <v>-2.0612538444652199E-5</v>
      </c>
      <c r="AH120" s="25">
        <v>-6.7935487832014703E-7</v>
      </c>
      <c r="AI120" s="25">
        <v>1.2229682664391699E-6</v>
      </c>
      <c r="AJ120" s="25">
        <v>-3.0973767108709199E-6</v>
      </c>
      <c r="AK120" s="25">
        <v>-5.69035618118719E-6</v>
      </c>
      <c r="AL120" s="25">
        <v>-7.6664104536481806E-6</v>
      </c>
      <c r="AM120" s="25">
        <v>-1.00663200909133E-6</v>
      </c>
      <c r="AN120" s="25">
        <v>1.17067472324084E-5</v>
      </c>
      <c r="AO120" s="25">
        <v>1.5226022470895501E-6</v>
      </c>
      <c r="AP120" s="25">
        <v>2.5281120947273299E-6</v>
      </c>
      <c r="AQ120" s="25">
        <v>-2.25440290382877E-7</v>
      </c>
      <c r="AR120" s="25">
        <v>0</v>
      </c>
      <c r="AS120" s="25">
        <v>-5.5660090768974501E-6</v>
      </c>
      <c r="AT120" s="25">
        <v>-6.8098073914442598E-5</v>
      </c>
      <c r="AU120" s="25">
        <v>0</v>
      </c>
      <c r="AV120" s="25">
        <v>6.2645611325122103E-6</v>
      </c>
      <c r="AW120" s="25">
        <v>-1.8912642259769098E-5</v>
      </c>
      <c r="AX120" s="25">
        <v>1.8426156908952401E-7</v>
      </c>
      <c r="AY120" s="25">
        <v>0</v>
      </c>
      <c r="AZ120" s="25">
        <v>8.7491991882319795E-6</v>
      </c>
      <c r="BA120" s="25">
        <v>-1.40713654294302E-5</v>
      </c>
      <c r="BB120" s="25">
        <v>-6.83038925836574E-6</v>
      </c>
      <c r="BC120" s="25">
        <v>-7.1531587363182402E-6</v>
      </c>
      <c r="BD120" s="25">
        <v>0</v>
      </c>
      <c r="BE120" s="25">
        <v>-1.2351124783202499E-5</v>
      </c>
      <c r="BF120" s="25">
        <v>-2.3448796796536401E-5</v>
      </c>
      <c r="BG120" s="25">
        <v>-1.1015135911227301E-5</v>
      </c>
      <c r="BH120" s="25">
        <v>3.9413653654262299E-5</v>
      </c>
      <c r="BI120" s="25">
        <v>-6.3265089728111495E-7</v>
      </c>
      <c r="BJ120" s="25">
        <v>-3.5250324673113199E-5</v>
      </c>
      <c r="BK120" s="25">
        <v>-6.7019088835491795E-5</v>
      </c>
      <c r="BL120" s="25">
        <v>-6.8745547145683998E-6</v>
      </c>
      <c r="BM120" s="25">
        <v>-1.26766357627737E-5</v>
      </c>
      <c r="BN120" s="25">
        <v>0</v>
      </c>
      <c r="BO120" s="25">
        <v>9.4270050964002201E-6</v>
      </c>
      <c r="BP120" s="25">
        <v>-2.2385341147445099E-6</v>
      </c>
      <c r="BQ120" s="25">
        <v>-2.6039648527644099E-5</v>
      </c>
      <c r="BR120" s="25">
        <v>-2.90457223013151E-5</v>
      </c>
      <c r="BS120" s="25">
        <v>7.0137957566574E-6</v>
      </c>
      <c r="BT120" s="25">
        <v>1.54625784014536E-5</v>
      </c>
      <c r="BU120" s="25">
        <v>-1.1423717269273401E-7</v>
      </c>
      <c r="BV120" s="25">
        <v>-2.0367178180503501E-5</v>
      </c>
      <c r="BW120" s="25">
        <v>-6.0768535544026601E-6</v>
      </c>
      <c r="BX120" s="25">
        <v>2.2175824508463302E-6</v>
      </c>
      <c r="BY120" s="25">
        <v>5.55531575229216E-7</v>
      </c>
      <c r="BZ120" s="25">
        <v>0</v>
      </c>
      <c r="CA120" s="25">
        <v>-2.1572797002857899E-5</v>
      </c>
      <c r="CB120" s="25">
        <v>7.5429538892939098E-6</v>
      </c>
      <c r="CC120" s="25">
        <v>5.5804557106539999E-6</v>
      </c>
      <c r="CD120" s="25">
        <v>-1.3335291598216499E-6</v>
      </c>
      <c r="CE120" s="25">
        <v>0</v>
      </c>
      <c r="CF120" s="25">
        <v>0</v>
      </c>
      <c r="CG120" s="25">
        <v>0</v>
      </c>
      <c r="CH120" s="25">
        <v>9.1628426702423001E-10</v>
      </c>
      <c r="CI120" s="25">
        <v>1.9284365857868201E-7</v>
      </c>
      <c r="CJ120" s="25">
        <v>-3.5779484895190901E-8</v>
      </c>
      <c r="CK120" s="25">
        <v>7.7577675491344801E-8</v>
      </c>
      <c r="CL120" s="25">
        <v>4.1423410434433799E-7</v>
      </c>
      <c r="CM120" s="25">
        <v>9.2768155376659703E-7</v>
      </c>
      <c r="CN120" s="25">
        <v>2.2283146722905901E-7</v>
      </c>
      <c r="CO120" s="25">
        <v>1.6865070906315901E-6</v>
      </c>
      <c r="CP120" s="25">
        <v>-5.9947138405361605E-8</v>
      </c>
      <c r="CQ120" s="25">
        <v>-8.2168927420460299E-8</v>
      </c>
      <c r="CR120" s="25">
        <v>-1.6365290543546601E-7</v>
      </c>
      <c r="CS120" s="25">
        <v>1.84614544299418E-7</v>
      </c>
      <c r="CT120" s="25">
        <v>9.6666587084493193E-9</v>
      </c>
      <c r="CU120" s="25">
        <v>-3.6870938088363299E-9</v>
      </c>
      <c r="CV120" s="25">
        <v>8.7931536177980899E-8</v>
      </c>
      <c r="CW120" s="25">
        <v>1.4447280332937599E-7</v>
      </c>
      <c r="CX120" s="25">
        <v>1.3999819914543001E-7</v>
      </c>
      <c r="CY120" s="25">
        <v>7.2581029666849405E-8</v>
      </c>
      <c r="CZ120" s="25">
        <v>2.86553725116725E-7</v>
      </c>
      <c r="DA120" s="25">
        <v>2.0115709061062199E-7</v>
      </c>
      <c r="DB120" s="25">
        <v>1.15844551629092E-6</v>
      </c>
      <c r="DC120" s="25">
        <v>-1.3629176216574301E-6</v>
      </c>
      <c r="DD120" s="25">
        <v>2.3175524077877202E-6</v>
      </c>
      <c r="DE120" s="25">
        <v>4.0973970558393596E-6</v>
      </c>
      <c r="DF120" s="25">
        <v>-2.0823889478961399E-7</v>
      </c>
      <c r="DG120" s="25">
        <v>2.4826853010599897E-7</v>
      </c>
      <c r="DH120" s="25">
        <v>-3.1446510735847299E-7</v>
      </c>
      <c r="DI120" s="25">
        <v>1.3754744010286901E-6</v>
      </c>
      <c r="DJ120" s="25">
        <v>-1.1369926068029601E-5</v>
      </c>
      <c r="DK120" s="25">
        <v>-6.1838299461246699E-7</v>
      </c>
      <c r="DL120" s="25">
        <v>4.6980705654408796E-6</v>
      </c>
      <c r="DM120" s="25">
        <v>-1.7864956784641901E-6</v>
      </c>
      <c r="DN120" s="25">
        <v>-9.0615766473171498E-6</v>
      </c>
      <c r="DO120" s="25">
        <v>-6.4928989346150398E-6</v>
      </c>
      <c r="DP120" s="24">
        <v>3.2561454348130201E-4</v>
      </c>
      <c r="DQ120" s="25">
        <v>1.62661887747563E-6</v>
      </c>
      <c r="DR120" s="25">
        <v>-5.8738356405214997E-6</v>
      </c>
      <c r="DS120" s="25">
        <v>2.19559907640633E-6</v>
      </c>
      <c r="DT120" s="25">
        <v>-6.34837099246687E-6</v>
      </c>
      <c r="DU120" s="25">
        <v>1.2901508353198701E-5</v>
      </c>
      <c r="DV120" s="25">
        <v>-1.8184022336229699E-5</v>
      </c>
      <c r="DW120" s="25">
        <v>-7.4152122915242003E-6</v>
      </c>
      <c r="DX120" s="25">
        <v>-4.47350952514781E-6</v>
      </c>
      <c r="DY120" s="25">
        <v>-1.0756734637468001E-6</v>
      </c>
      <c r="DZ120" s="25">
        <v>1.43557197395965E-5</v>
      </c>
      <c r="EA120" s="25">
        <v>-1.4630664965631201E-5</v>
      </c>
      <c r="EB120" s="25">
        <v>-2.32602122331271E-6</v>
      </c>
      <c r="EC120" s="25">
        <v>1.0006553585301599E-5</v>
      </c>
      <c r="ED120" s="25">
        <v>2.7784673887272701E-6</v>
      </c>
      <c r="EE120" s="25">
        <v>4.8393827499539198E-6</v>
      </c>
      <c r="EF120" s="25">
        <v>-1.06522186135524E-5</v>
      </c>
      <c r="EG120" s="25">
        <v>-3.7877650463828301E-6</v>
      </c>
      <c r="EH120" s="25">
        <v>1.59297755742001E-6</v>
      </c>
      <c r="EI120" s="25">
        <v>-4.2196983600866197E-6</v>
      </c>
      <c r="EJ120" s="25">
        <v>6.8441972694635798E-7</v>
      </c>
      <c r="EK120" s="25">
        <v>3.9785418203516497E-6</v>
      </c>
      <c r="EL120" s="25">
        <v>1.9878841409434602E-6</v>
      </c>
      <c r="EM120" s="25">
        <v>-1.0270545903995001E-5</v>
      </c>
      <c r="EN120" s="25">
        <v>1.5059663883765101E-6</v>
      </c>
      <c r="EO120" s="25">
        <v>-2.13336670050505E-5</v>
      </c>
      <c r="EP120" s="25">
        <v>-3.38609724720775E-6</v>
      </c>
      <c r="EQ120" s="25">
        <v>-2.55106318327527E-6</v>
      </c>
      <c r="ER120" s="25">
        <v>-2.2467219228071E-5</v>
      </c>
      <c r="ES120" s="27">
        <v>-9.4996608913157302E-6</v>
      </c>
    </row>
    <row r="121" spans="7:149" x14ac:dyDescent="0.25">
      <c r="G121" s="205"/>
      <c r="H121" s="7" t="s">
        <v>242</v>
      </c>
      <c r="I121" s="22" cm="1">
        <f t="array" aca="1" ref="I121" ca="1">INDIRECT("I"&amp;M121)*INDIRECT("I"&amp;N121)</f>
        <v>0</v>
      </c>
      <c r="J121" s="23">
        <v>-0.11287658183565499</v>
      </c>
      <c r="K121" s="12" t="str">
        <f t="shared" si="9"/>
        <v>BMI3</v>
      </c>
      <c r="L121" s="12" t="str">
        <f t="shared" si="13"/>
        <v>Can</v>
      </c>
      <c r="M121" s="7">
        <f t="shared" si="10"/>
        <v>27</v>
      </c>
      <c r="N121" s="7">
        <f t="shared" si="11"/>
        <v>55</v>
      </c>
      <c r="P121" s="7" t="str">
        <f t="shared" si="12"/>
        <v>X</v>
      </c>
      <c r="Q121" s="7" t="str">
        <f t="shared" si="7"/>
        <v>X</v>
      </c>
      <c r="R121" s="7" t="str">
        <v>BMI3_Can</v>
      </c>
      <c r="S121" s="128" t="s">
        <v>242</v>
      </c>
      <c r="T121" s="25">
        <v>-2.4046497719315199E-6</v>
      </c>
      <c r="U121" s="25">
        <v>-1.5865483277766399E-5</v>
      </c>
      <c r="V121" s="25">
        <v>-5.1889687155332703E-7</v>
      </c>
      <c r="W121" s="25">
        <v>-2.03123785259156E-6</v>
      </c>
      <c r="X121" s="25">
        <v>-4.9815194689192098E-8</v>
      </c>
      <c r="Y121" s="25">
        <v>-8.6914419874616902E-5</v>
      </c>
      <c r="Z121" s="25">
        <v>6.0454213371730103E-5</v>
      </c>
      <c r="AA121" s="24">
        <v>-2.5674574595003997E-4</v>
      </c>
      <c r="AB121" s="25">
        <v>8.8205073945624096E-6</v>
      </c>
      <c r="AC121" s="25">
        <v>8.2938469072860897E-6</v>
      </c>
      <c r="AD121" s="25">
        <v>-5.2542570420605498E-6</v>
      </c>
      <c r="AE121" s="25">
        <v>-1.46521672718471E-7</v>
      </c>
      <c r="AF121" s="25">
        <v>-1.88604279394517E-7</v>
      </c>
      <c r="AG121" s="25">
        <v>-3.2165105121708199E-6</v>
      </c>
      <c r="AH121" s="25">
        <v>-2.8158044698442898E-7</v>
      </c>
      <c r="AI121" s="25">
        <v>-1.9213457051402198E-5</v>
      </c>
      <c r="AJ121" s="25">
        <v>-5.4439970147237798E-6</v>
      </c>
      <c r="AK121" s="25">
        <v>6.4283369721893803E-6</v>
      </c>
      <c r="AL121" s="25">
        <v>1.0358145553808901E-5</v>
      </c>
      <c r="AM121" s="25">
        <v>-1.38734936480991E-6</v>
      </c>
      <c r="AN121" s="25">
        <v>1.86345139418629E-6</v>
      </c>
      <c r="AO121" s="25">
        <v>4.5707775505235899E-7</v>
      </c>
      <c r="AP121" s="25">
        <v>1.48389123658542E-5</v>
      </c>
      <c r="AQ121" s="25">
        <v>1.01586702486308E-7</v>
      </c>
      <c r="AR121" s="25">
        <v>0</v>
      </c>
      <c r="AS121" s="25">
        <v>1.8386929937819502E-5</v>
      </c>
      <c r="AT121" s="25">
        <v>7.1338340208060903E-6</v>
      </c>
      <c r="AU121" s="25">
        <v>0</v>
      </c>
      <c r="AV121" s="25">
        <v>-1.47116932414342E-5</v>
      </c>
      <c r="AW121" s="25">
        <v>2.14385546131239E-5</v>
      </c>
      <c r="AX121" s="25">
        <v>1.5262847297921301E-6</v>
      </c>
      <c r="AY121" s="25">
        <v>0</v>
      </c>
      <c r="AZ121" s="25">
        <v>8.0769778429111896E-6</v>
      </c>
      <c r="BA121" s="25">
        <v>-2.0218375386735899E-5</v>
      </c>
      <c r="BB121" s="25">
        <v>4.3958535651906499E-6</v>
      </c>
      <c r="BC121" s="24">
        <v>-7.0428664837676497E-4</v>
      </c>
      <c r="BD121" s="25">
        <v>0</v>
      </c>
      <c r="BE121" s="25">
        <v>-1.5107330530444401E-5</v>
      </c>
      <c r="BF121" s="25">
        <v>-1.41360413696261E-6</v>
      </c>
      <c r="BG121" s="25">
        <v>-1.6009110653203701E-6</v>
      </c>
      <c r="BH121" s="25">
        <v>-4.5766258377752098E-5</v>
      </c>
      <c r="BI121" s="25">
        <v>2.0622184194164801E-6</v>
      </c>
      <c r="BJ121" s="25">
        <v>3.6643864049601502E-5</v>
      </c>
      <c r="BK121" s="25">
        <v>-4.0372481375603602E-6</v>
      </c>
      <c r="BL121" s="25">
        <v>-9.3861520807870603E-6</v>
      </c>
      <c r="BM121" s="25">
        <v>-1.9308495691524599E-6</v>
      </c>
      <c r="BN121" s="25">
        <v>0</v>
      </c>
      <c r="BO121" s="25">
        <v>3.51773353811185E-6</v>
      </c>
      <c r="BP121" s="25">
        <v>-2.1052817857688699E-6</v>
      </c>
      <c r="BQ121" s="25">
        <v>-2.7053141830064502E-6</v>
      </c>
      <c r="BR121" s="25">
        <v>-9.4124744376328103E-6</v>
      </c>
      <c r="BS121" s="25">
        <v>1.28419426152105E-5</v>
      </c>
      <c r="BT121" s="25">
        <v>8.1227271477033606E-6</v>
      </c>
      <c r="BU121" s="25">
        <v>-1.0783019862931999E-6</v>
      </c>
      <c r="BV121" s="25">
        <v>8.8359023609348606E-6</v>
      </c>
      <c r="BW121" s="25">
        <v>1.64482732203034E-6</v>
      </c>
      <c r="BX121" s="25">
        <v>-6.0218070704368703E-7</v>
      </c>
      <c r="BY121" s="25">
        <v>-7.8286724113189497E-5</v>
      </c>
      <c r="BZ121" s="25">
        <v>0</v>
      </c>
      <c r="CA121" s="25">
        <v>-6.3908962518989698E-6</v>
      </c>
      <c r="CB121" s="25">
        <v>4.2198556894072599E-6</v>
      </c>
      <c r="CC121" s="25">
        <v>-7.2925941635278501E-6</v>
      </c>
      <c r="CD121" s="25">
        <v>-2.6175638453178999E-7</v>
      </c>
      <c r="CE121" s="25">
        <v>0</v>
      </c>
      <c r="CF121" s="25">
        <v>0</v>
      </c>
      <c r="CG121" s="25">
        <v>0</v>
      </c>
      <c r="CH121" s="25">
        <v>-5.5855802543832E-9</v>
      </c>
      <c r="CI121" s="25">
        <v>-1.1677871211883699E-8</v>
      </c>
      <c r="CJ121" s="25">
        <v>-6.8257606238510702E-8</v>
      </c>
      <c r="CK121" s="25">
        <v>-2.20580665618694E-7</v>
      </c>
      <c r="CL121" s="25">
        <v>-3.5764838276364598E-7</v>
      </c>
      <c r="CM121" s="25">
        <v>-5.2044467450413799E-8</v>
      </c>
      <c r="CN121" s="25">
        <v>-3.0498515953408201E-7</v>
      </c>
      <c r="CO121" s="25">
        <v>-8.6223168881967902E-7</v>
      </c>
      <c r="CP121" s="25">
        <v>2.4146297576605399E-7</v>
      </c>
      <c r="CQ121" s="25">
        <v>-2.8013002767506202E-7</v>
      </c>
      <c r="CR121" s="25">
        <v>-2.54722681605317E-8</v>
      </c>
      <c r="CS121" s="25">
        <v>-1.4323918006980501E-7</v>
      </c>
      <c r="CT121" s="25">
        <v>7.6994684377890304E-8</v>
      </c>
      <c r="CU121" s="25">
        <v>2.9317349472460799E-7</v>
      </c>
      <c r="CV121" s="25">
        <v>6.9402590015423604E-6</v>
      </c>
      <c r="CW121" s="25">
        <v>6.5855113732850005E-7</v>
      </c>
      <c r="CX121" s="25">
        <v>2.8244709470267401E-7</v>
      </c>
      <c r="CY121" s="25">
        <v>2.6518737287128599E-7</v>
      </c>
      <c r="CZ121" s="25">
        <v>1.6507367085726601E-8</v>
      </c>
      <c r="DA121" s="25">
        <v>-4.7537558100986302E-8</v>
      </c>
      <c r="DB121" s="25">
        <v>-2.0200377596035601E-6</v>
      </c>
      <c r="DC121" s="25">
        <v>5.6143065869566701E-6</v>
      </c>
      <c r="DD121" s="25">
        <v>9.3017545692858402E-7</v>
      </c>
      <c r="DE121" s="25">
        <v>-4.0247403268255002E-6</v>
      </c>
      <c r="DF121" s="25">
        <v>1.76279094209309E-6</v>
      </c>
      <c r="DG121" s="25">
        <v>3.8821298113808201E-7</v>
      </c>
      <c r="DH121" s="25">
        <v>-1.9542418917678001E-6</v>
      </c>
      <c r="DI121" s="25">
        <v>1.3922814034857001E-6</v>
      </c>
      <c r="DJ121" s="25">
        <v>1.9320585742538601E-5</v>
      </c>
      <c r="DK121" s="25">
        <v>5.8539614043735097E-6</v>
      </c>
      <c r="DL121" s="25">
        <v>-1.2023970479238799E-6</v>
      </c>
      <c r="DM121" s="25">
        <v>-8.5796708513282901E-6</v>
      </c>
      <c r="DN121" s="25">
        <v>-2.7022414710166601E-5</v>
      </c>
      <c r="DO121" s="25">
        <v>2.55490492862476E-6</v>
      </c>
      <c r="DP121" s="25">
        <v>1.62661887747624E-6</v>
      </c>
      <c r="DQ121" s="24">
        <v>5.5974801090272598E-4</v>
      </c>
      <c r="DR121" s="25">
        <v>-4.4202239683194502E-6</v>
      </c>
      <c r="DS121" s="25">
        <v>-1.5621346680266E-6</v>
      </c>
      <c r="DT121" s="25">
        <v>3.8877778459059198E-6</v>
      </c>
      <c r="DU121" s="25">
        <v>-3.7473317918896801E-6</v>
      </c>
      <c r="DV121" s="25">
        <v>-6.5052894041658799E-6</v>
      </c>
      <c r="DW121" s="25">
        <v>1.0573392954765699E-6</v>
      </c>
      <c r="DX121" s="25">
        <v>2.2785387304276101E-6</v>
      </c>
      <c r="DY121" s="25">
        <v>-2.72551018090664E-7</v>
      </c>
      <c r="DZ121" s="25">
        <v>4.95355873334493E-6</v>
      </c>
      <c r="EA121" s="25">
        <v>-2.4259635057918501E-8</v>
      </c>
      <c r="EB121" s="25">
        <v>-2.8119556216207398E-6</v>
      </c>
      <c r="EC121" s="25">
        <v>1.34896484299544E-5</v>
      </c>
      <c r="ED121" s="25">
        <v>-6.0731304594091796E-6</v>
      </c>
      <c r="EE121" s="25">
        <v>1.4258533184155999E-6</v>
      </c>
      <c r="EF121" s="25">
        <v>2.95178524636367E-5</v>
      </c>
      <c r="EG121" s="25">
        <v>1.9769538566941301E-5</v>
      </c>
      <c r="EH121" s="25">
        <v>8.5822558248428196E-6</v>
      </c>
      <c r="EI121" s="25">
        <v>-1.12448832660218E-5</v>
      </c>
      <c r="EJ121" s="24">
        <v>1.7712178855858399E-4</v>
      </c>
      <c r="EK121" s="25">
        <v>-3.93717165676818E-6</v>
      </c>
      <c r="EL121" s="25">
        <v>7.0184920757283797E-6</v>
      </c>
      <c r="EM121" s="25">
        <v>5.5633434075370902E-6</v>
      </c>
      <c r="EN121" s="25">
        <v>1.0223438138887399E-5</v>
      </c>
      <c r="EO121" s="25">
        <v>1.36720914952056E-5</v>
      </c>
      <c r="EP121" s="25">
        <v>-2.6475265398734802E-6</v>
      </c>
      <c r="EQ121" s="25">
        <v>-3.46253534584821E-6</v>
      </c>
      <c r="ER121" s="25">
        <v>2.2353703198999099E-5</v>
      </c>
      <c r="ES121" s="27">
        <v>-8.2561524159112606E-6</v>
      </c>
    </row>
    <row r="122" spans="7:149" x14ac:dyDescent="0.25">
      <c r="G122" s="205"/>
      <c r="H122" s="7" t="s">
        <v>243</v>
      </c>
      <c r="I122" s="22" cm="1">
        <f t="array" aca="1" ref="I122" ca="1">INDIRECT("I"&amp;M122)*INDIRECT("I"&amp;N122)</f>
        <v>0</v>
      </c>
      <c r="J122" s="23">
        <v>-0.13116317384680001</v>
      </c>
      <c r="K122" s="12" t="str">
        <f t="shared" si="9"/>
        <v>BMI3</v>
      </c>
      <c r="L122" s="12" t="str">
        <f t="shared" si="13"/>
        <v>HbA1C1</v>
      </c>
      <c r="M122" s="7">
        <f t="shared" si="10"/>
        <v>27</v>
      </c>
      <c r="N122" s="7">
        <f t="shared" si="11"/>
        <v>39</v>
      </c>
      <c r="P122" s="7" t="str">
        <f t="shared" si="12"/>
        <v>X</v>
      </c>
      <c r="Q122" s="7" t="str">
        <f t="shared" si="7"/>
        <v>X</v>
      </c>
      <c r="R122" s="7" t="str">
        <v>BMI3_HbA1C1</v>
      </c>
      <c r="S122" s="128" t="s">
        <v>243</v>
      </c>
      <c r="T122" s="25">
        <v>-3.4541120033793299E-6</v>
      </c>
      <c r="U122" s="25">
        <v>-2.2710054476782E-5</v>
      </c>
      <c r="V122" s="25">
        <v>1.42326269227993E-7</v>
      </c>
      <c r="W122" s="25">
        <v>-1.4719170357362799E-6</v>
      </c>
      <c r="X122" s="25">
        <v>4.6437050044643198E-7</v>
      </c>
      <c r="Y122" s="25">
        <v>-3.8941776928240803E-5</v>
      </c>
      <c r="Z122" s="25">
        <v>9.6042986119492202E-5</v>
      </c>
      <c r="AA122" s="24">
        <v>-1.10389302921384E-3</v>
      </c>
      <c r="AB122" s="25">
        <v>-9.1142924369508701E-6</v>
      </c>
      <c r="AC122" s="25">
        <v>1.1009478625051101E-5</v>
      </c>
      <c r="AD122" s="25">
        <v>9.5489809522530908E-6</v>
      </c>
      <c r="AE122" s="25">
        <v>6.6269490852819797E-7</v>
      </c>
      <c r="AF122" s="25">
        <v>1.2345815003515401E-6</v>
      </c>
      <c r="AG122" s="24">
        <v>1.47367177537884E-4</v>
      </c>
      <c r="AH122" s="25">
        <v>-1.8346053095862199E-6</v>
      </c>
      <c r="AI122" s="25">
        <v>-1.0000082545065501E-6</v>
      </c>
      <c r="AJ122" s="25">
        <v>7.0148661212530898E-6</v>
      </c>
      <c r="AK122" s="25">
        <v>1.4051415851835201E-5</v>
      </c>
      <c r="AL122" s="25">
        <v>3.4174238290684001E-5</v>
      </c>
      <c r="AM122" s="24">
        <v>-3.3506173825840498E-4</v>
      </c>
      <c r="AN122" s="24">
        <v>-4.78863553629164E-4</v>
      </c>
      <c r="AO122" s="25">
        <v>-7.7436329672862901E-6</v>
      </c>
      <c r="AP122" s="25">
        <v>2.8677846763740099E-5</v>
      </c>
      <c r="AQ122" s="25">
        <v>4.06625223227144E-6</v>
      </c>
      <c r="AR122" s="25">
        <v>0</v>
      </c>
      <c r="AS122" s="25">
        <v>-3.3822688515687798E-5</v>
      </c>
      <c r="AT122" s="25">
        <v>1.0028368057475E-5</v>
      </c>
      <c r="AU122" s="25">
        <v>0</v>
      </c>
      <c r="AV122" s="25">
        <v>4.1455048391273297E-5</v>
      </c>
      <c r="AW122" s="25">
        <v>-1.7881888811884102E-5</v>
      </c>
      <c r="AX122" s="25">
        <v>8.2256085901867806E-6</v>
      </c>
      <c r="AY122" s="25">
        <v>0</v>
      </c>
      <c r="AZ122" s="25">
        <v>2.2078367606213298E-6</v>
      </c>
      <c r="BA122" s="25">
        <v>7.8007351395043597E-5</v>
      </c>
      <c r="BB122" s="25">
        <v>-7.5699185885665399E-6</v>
      </c>
      <c r="BC122" s="25">
        <v>8.0014720326205598E-6</v>
      </c>
      <c r="BD122" s="25">
        <v>0</v>
      </c>
      <c r="BE122" s="25">
        <v>1.5968483271275899E-5</v>
      </c>
      <c r="BF122" s="25">
        <v>-1.06502465663172E-5</v>
      </c>
      <c r="BG122" s="25">
        <v>9.9853094070898506E-6</v>
      </c>
      <c r="BH122" s="24">
        <v>1.3057331122021701E-4</v>
      </c>
      <c r="BI122" s="25">
        <v>-1.9453028832402399E-6</v>
      </c>
      <c r="BJ122" s="25">
        <v>1.5399401554328399E-6</v>
      </c>
      <c r="BK122" s="25">
        <v>7.5542493908128503E-7</v>
      </c>
      <c r="BL122" s="25">
        <v>-2.43291618790108E-5</v>
      </c>
      <c r="BM122" s="25">
        <v>4.0290260083464502E-6</v>
      </c>
      <c r="BN122" s="25">
        <v>0</v>
      </c>
      <c r="BO122" s="24">
        <v>1.08182689674583E-4</v>
      </c>
      <c r="BP122" s="25">
        <v>-6.0848919326508998E-6</v>
      </c>
      <c r="BQ122" s="25">
        <v>-9.1698105182935002E-7</v>
      </c>
      <c r="BR122" s="25">
        <v>1.5972360386084601E-5</v>
      </c>
      <c r="BS122" s="25">
        <v>-8.3783802946543897E-6</v>
      </c>
      <c r="BT122" s="25">
        <v>-5.2990407944936499E-6</v>
      </c>
      <c r="BU122" s="25">
        <v>-4.3462204607958003E-6</v>
      </c>
      <c r="BV122" s="25">
        <v>-2.9116020526124E-5</v>
      </c>
      <c r="BW122" s="25">
        <v>7.1030493678913402E-7</v>
      </c>
      <c r="BX122" s="25">
        <v>4.0992017388151496E-6</v>
      </c>
      <c r="BY122" s="24">
        <v>2.42956253139495E-4</v>
      </c>
      <c r="BZ122" s="25">
        <v>0</v>
      </c>
      <c r="CA122" s="25">
        <v>-5.8818950037742696E-6</v>
      </c>
      <c r="CB122" s="25">
        <v>5.2684543901990103E-5</v>
      </c>
      <c r="CC122" s="25">
        <v>-1.7877855886809801E-5</v>
      </c>
      <c r="CD122" s="25">
        <v>-5.5972243862986101E-6</v>
      </c>
      <c r="CE122" s="25">
        <v>0</v>
      </c>
      <c r="CF122" s="25">
        <v>0</v>
      </c>
      <c r="CG122" s="25">
        <v>0</v>
      </c>
      <c r="CH122" s="25">
        <v>-4.1538372138261E-8</v>
      </c>
      <c r="CI122" s="25">
        <v>5.6527921905155298E-7</v>
      </c>
      <c r="CJ122" s="25">
        <v>-5.51758945838662E-8</v>
      </c>
      <c r="CK122" s="25">
        <v>4.1289700221061001E-7</v>
      </c>
      <c r="CL122" s="25">
        <v>1.6675250340982499E-8</v>
      </c>
      <c r="CM122" s="25">
        <v>-2.29781790376071E-7</v>
      </c>
      <c r="CN122" s="25">
        <v>3.09195731855272E-7</v>
      </c>
      <c r="CO122" s="25">
        <v>-1.21337854009219E-6</v>
      </c>
      <c r="CP122" s="25">
        <v>3.0189546914284401E-7</v>
      </c>
      <c r="CQ122" s="25">
        <v>-4.4349106007152901E-7</v>
      </c>
      <c r="CR122" s="25">
        <v>6.4182111453666203E-6</v>
      </c>
      <c r="CS122" s="25">
        <v>3.6376285839400602E-7</v>
      </c>
      <c r="CT122" s="25">
        <v>-7.3653812004637205E-7</v>
      </c>
      <c r="CU122" s="25">
        <v>1.5632075168966699E-7</v>
      </c>
      <c r="CV122" s="25">
        <v>-1.09193376439714E-7</v>
      </c>
      <c r="CW122" s="25">
        <v>-2.07254099299307E-6</v>
      </c>
      <c r="CX122" s="25">
        <v>-1.0726454573311401E-6</v>
      </c>
      <c r="CY122" s="25">
        <v>-5.4052676351291301E-7</v>
      </c>
      <c r="CZ122" s="25">
        <v>-1.8755218008121599E-6</v>
      </c>
      <c r="DA122" s="25">
        <v>-1.9596613738229399E-7</v>
      </c>
      <c r="DB122" s="25">
        <v>1.36048537970542E-6</v>
      </c>
      <c r="DC122" s="25">
        <v>-7.5735595417754801E-6</v>
      </c>
      <c r="DD122" s="25">
        <v>-1.4430110584227699E-6</v>
      </c>
      <c r="DE122" s="25">
        <v>1.96196385940942E-6</v>
      </c>
      <c r="DF122" s="25">
        <v>6.0301231990387103E-6</v>
      </c>
      <c r="DG122" s="25">
        <v>2.4085172052231602E-7</v>
      </c>
      <c r="DH122" s="25">
        <v>-6.8903568415396703E-7</v>
      </c>
      <c r="DI122" s="25">
        <v>-7.9726173836981108E-6</v>
      </c>
      <c r="DJ122" s="25">
        <v>7.3240049656114398E-6</v>
      </c>
      <c r="DK122" s="25">
        <v>3.7849967281990902E-6</v>
      </c>
      <c r="DL122" s="25">
        <v>-1.84495885494373E-5</v>
      </c>
      <c r="DM122" s="25">
        <v>2.4816570548170799E-6</v>
      </c>
      <c r="DN122" s="25">
        <v>-2.12652427452905E-5</v>
      </c>
      <c r="DO122" s="25">
        <v>-2.5452950729220198E-6</v>
      </c>
      <c r="DP122" s="25">
        <v>-5.8738356405257103E-6</v>
      </c>
      <c r="DQ122" s="25">
        <v>-4.42022396828033E-6</v>
      </c>
      <c r="DR122" s="24">
        <v>1.2655266460975701E-3</v>
      </c>
      <c r="DS122" s="25">
        <v>8.20942687366218E-6</v>
      </c>
      <c r="DT122" s="24">
        <v>-1.16724802406154E-4</v>
      </c>
      <c r="DU122" s="25">
        <v>4.58809841936023E-6</v>
      </c>
      <c r="DV122" s="25">
        <v>4.7485781093069197E-6</v>
      </c>
      <c r="DW122" s="25">
        <v>7.8076891924617096E-6</v>
      </c>
      <c r="DX122" s="25">
        <v>4.1491586190750598E-6</v>
      </c>
      <c r="DY122" s="25">
        <v>-1.1848106206449099E-5</v>
      </c>
      <c r="DZ122" s="25">
        <v>1.2181855507234199E-5</v>
      </c>
      <c r="EA122" s="25">
        <v>1.4270692893084099E-5</v>
      </c>
      <c r="EB122" s="25">
        <v>-1.50696390392056E-6</v>
      </c>
      <c r="EC122" s="25">
        <v>1.6858107835754601E-5</v>
      </c>
      <c r="ED122" s="25">
        <v>-2.9902658027994299E-5</v>
      </c>
      <c r="EE122" s="25">
        <v>-3.3103024101405697E-5</v>
      </c>
      <c r="EF122" s="25">
        <v>-3.0470268414455301E-6</v>
      </c>
      <c r="EG122" s="25">
        <v>-4.6933302882032297E-6</v>
      </c>
      <c r="EH122" s="25">
        <v>-6.5159948795083499E-6</v>
      </c>
      <c r="EI122" s="25">
        <v>1.19668295249997E-7</v>
      </c>
      <c r="EJ122" s="25">
        <v>2.65986730721332E-5</v>
      </c>
      <c r="EK122" s="25">
        <v>2.3304503983683301E-5</v>
      </c>
      <c r="EL122" s="25">
        <v>-1.8304681615711101E-5</v>
      </c>
      <c r="EM122" s="25">
        <v>2.1997996166364499E-5</v>
      </c>
      <c r="EN122" s="25">
        <v>2.9815763514727199E-5</v>
      </c>
      <c r="EO122" s="25">
        <v>-7.3468400914656898E-6</v>
      </c>
      <c r="EP122" s="25">
        <v>-1.55659028296649E-6</v>
      </c>
      <c r="EQ122" s="25">
        <v>-1.03227277980259E-5</v>
      </c>
      <c r="ER122" s="25">
        <v>-8.95736544888701E-5</v>
      </c>
      <c r="ES122" s="27">
        <v>-3.0317672436400502E-5</v>
      </c>
    </row>
    <row r="123" spans="7:149" x14ac:dyDescent="0.25">
      <c r="G123" s="205"/>
      <c r="H123" s="7" t="s">
        <v>177</v>
      </c>
      <c r="I123" s="22" cm="1">
        <f t="array" aca="1" ref="I123" ca="1">INDIRECT("I"&amp;M123)*INDIRECT("I"&amp;N123)</f>
        <v>0</v>
      </c>
      <c r="J123" s="23">
        <v>0.177218825852858</v>
      </c>
      <c r="K123" s="12" t="str">
        <f t="shared" si="9"/>
        <v>BP2</v>
      </c>
      <c r="L123" s="12" t="str">
        <f t="shared" si="13"/>
        <v>Str</v>
      </c>
      <c r="M123" s="7">
        <f t="shared" si="10"/>
        <v>31</v>
      </c>
      <c r="N123" s="7">
        <f t="shared" si="11"/>
        <v>81</v>
      </c>
      <c r="P123" s="7" t="str">
        <f t="shared" si="12"/>
        <v>X</v>
      </c>
      <c r="Q123" s="7" t="str">
        <f t="shared" si="7"/>
        <v>X</v>
      </c>
      <c r="R123" s="7" t="str">
        <v>BP2_Str</v>
      </c>
      <c r="S123" s="128" t="s">
        <v>177</v>
      </c>
      <c r="T123" s="25">
        <v>-1.47681231197269E-7</v>
      </c>
      <c r="U123" s="25">
        <v>-1.5887707257265502E-5</v>
      </c>
      <c r="V123" s="25">
        <v>-4.9078352584298598E-8</v>
      </c>
      <c r="W123" s="25">
        <v>-1.2451546885693901E-6</v>
      </c>
      <c r="X123" s="25">
        <v>-4.3127418014374304E-6</v>
      </c>
      <c r="Y123" s="25">
        <v>2.9994467471989301E-5</v>
      </c>
      <c r="Z123" s="25">
        <v>4.51393863202737E-5</v>
      </c>
      <c r="AA123" s="25">
        <v>-3.0696361172678198E-6</v>
      </c>
      <c r="AB123" s="25">
        <v>8.0382047845007599E-6</v>
      </c>
      <c r="AC123" s="25">
        <v>-6.4239362971566802E-6</v>
      </c>
      <c r="AD123" s="25">
        <v>1.09303642691114E-5</v>
      </c>
      <c r="AE123" s="24">
        <v>-2.3400553398968601E-4</v>
      </c>
      <c r="AF123" s="25">
        <v>1.70858117775235E-7</v>
      </c>
      <c r="AG123" s="25">
        <v>7.4765475951375595E-5</v>
      </c>
      <c r="AH123" s="25">
        <v>-1.3032404232420499E-6</v>
      </c>
      <c r="AI123" s="25">
        <v>9.7138749751907101E-6</v>
      </c>
      <c r="AJ123" s="25">
        <v>2.9741027589583001E-6</v>
      </c>
      <c r="AK123" s="25">
        <v>-1.1965627145064001E-6</v>
      </c>
      <c r="AL123" s="25">
        <v>-1.72516883820016E-5</v>
      </c>
      <c r="AM123" s="25">
        <v>-1.9427980515503801E-6</v>
      </c>
      <c r="AN123" s="25">
        <v>9.6496084624493098E-6</v>
      </c>
      <c r="AO123" s="25">
        <v>-7.2071176217997502E-6</v>
      </c>
      <c r="AP123" s="25">
        <v>9.4408188595568193E-6</v>
      </c>
      <c r="AQ123" s="25">
        <v>5.4097551422989797E-7</v>
      </c>
      <c r="AR123" s="25">
        <v>0</v>
      </c>
      <c r="AS123" s="25">
        <v>-5.1294118638302599E-5</v>
      </c>
      <c r="AT123" s="25">
        <v>1.29864059253394E-5</v>
      </c>
      <c r="AU123" s="25">
        <v>0</v>
      </c>
      <c r="AV123" s="25">
        <v>-7.64803869803618E-6</v>
      </c>
      <c r="AW123" s="25">
        <v>-1.04376608147153E-5</v>
      </c>
      <c r="AX123" s="25">
        <v>-3.54635530818695E-6</v>
      </c>
      <c r="AY123" s="25">
        <v>0</v>
      </c>
      <c r="AZ123" s="25">
        <v>-3.404802314155E-6</v>
      </c>
      <c r="BA123" s="25">
        <v>-5.2110401725381301E-5</v>
      </c>
      <c r="BB123" s="25">
        <v>3.0494605110919998E-6</v>
      </c>
      <c r="BC123" s="25">
        <v>2.6025594574694799E-5</v>
      </c>
      <c r="BD123" s="25">
        <v>0</v>
      </c>
      <c r="BE123" s="25">
        <v>-1.3548761072199801E-5</v>
      </c>
      <c r="BF123" s="25">
        <v>8.5239815188762303E-6</v>
      </c>
      <c r="BG123" s="25">
        <v>2.00320363625168E-6</v>
      </c>
      <c r="BH123" s="25">
        <v>-3.8155150639491098E-5</v>
      </c>
      <c r="BI123" s="25">
        <v>-2.47503027104463E-6</v>
      </c>
      <c r="BJ123" s="25">
        <v>-1.7991106615461699E-5</v>
      </c>
      <c r="BK123" s="25">
        <v>-3.3713864450590601E-6</v>
      </c>
      <c r="BL123" s="25">
        <v>-1.26245012668675E-5</v>
      </c>
      <c r="BM123" s="25">
        <v>7.8100389214416902E-6</v>
      </c>
      <c r="BN123" s="25">
        <v>0</v>
      </c>
      <c r="BO123" s="25">
        <v>-7.3593018076316099E-6</v>
      </c>
      <c r="BP123" s="25">
        <v>2.5677236337850501E-6</v>
      </c>
      <c r="BQ123" s="25">
        <v>-6.58612949132358E-6</v>
      </c>
      <c r="BR123" s="25">
        <v>1.9929909154924699E-5</v>
      </c>
      <c r="BS123" s="25">
        <v>2.8362983642398601E-6</v>
      </c>
      <c r="BT123" s="25">
        <v>2.1474129480895499E-6</v>
      </c>
      <c r="BU123" s="25">
        <v>-2.6122991282587798E-5</v>
      </c>
      <c r="BV123" s="25">
        <v>8.8519908032912005E-6</v>
      </c>
      <c r="BW123" s="25">
        <v>-2.1109102097698099E-6</v>
      </c>
      <c r="BX123" s="25">
        <v>-1.00960270185668E-6</v>
      </c>
      <c r="BY123" s="25">
        <v>-1.7705314088909901E-5</v>
      </c>
      <c r="BZ123" s="25">
        <v>0</v>
      </c>
      <c r="CA123" s="25">
        <v>-6.6090257194457498E-6</v>
      </c>
      <c r="CB123" s="25">
        <v>-1.9950856349647302E-5</v>
      </c>
      <c r="CC123" s="24">
        <v>-6.2595729120022302E-4</v>
      </c>
      <c r="CD123" s="25">
        <v>-4.1109726930289796E-6</v>
      </c>
      <c r="CE123" s="25">
        <v>0</v>
      </c>
      <c r="CF123" s="25">
        <v>0</v>
      </c>
      <c r="CG123" s="25">
        <v>0</v>
      </c>
      <c r="CH123" s="25">
        <v>-7.1651684521195998E-9</v>
      </c>
      <c r="CI123" s="25">
        <v>-3.3797475842765101E-9</v>
      </c>
      <c r="CJ123" s="25">
        <v>3.5829650279168002E-7</v>
      </c>
      <c r="CK123" s="25">
        <v>6.5780974782272995E-7</v>
      </c>
      <c r="CL123" s="25">
        <v>2.6711122753467898E-7</v>
      </c>
      <c r="CM123" s="25">
        <v>-1.8348389018226299E-7</v>
      </c>
      <c r="CN123" s="25">
        <v>1.4912025050122601E-7</v>
      </c>
      <c r="CO123" s="25">
        <v>-3.2769322998866401E-7</v>
      </c>
      <c r="CP123" s="25">
        <v>2.4913371528296399E-7</v>
      </c>
      <c r="CQ123" s="25">
        <v>-7.57368729178125E-8</v>
      </c>
      <c r="CR123" s="25">
        <v>2.1301755579106301E-9</v>
      </c>
      <c r="CS123" s="25">
        <v>-1.17069483559956E-7</v>
      </c>
      <c r="CT123" s="25">
        <v>4.8487478704126705E-7</v>
      </c>
      <c r="CU123" s="25">
        <v>-1.5410706106674699E-7</v>
      </c>
      <c r="CV123" s="25">
        <v>-3.6148907324812302E-7</v>
      </c>
      <c r="CW123" s="25">
        <v>1.0433126356612299E-6</v>
      </c>
      <c r="CX123" s="25">
        <v>6.1544555870429101E-7</v>
      </c>
      <c r="CY123" s="25">
        <v>-1.3311485245924901E-7</v>
      </c>
      <c r="CZ123" s="25">
        <v>-1.0754342347592901E-6</v>
      </c>
      <c r="DA123" s="25">
        <v>2.30858773299485E-7</v>
      </c>
      <c r="DB123" s="25">
        <v>1.4748820975471401E-6</v>
      </c>
      <c r="DC123" s="25">
        <v>3.44082683586858E-6</v>
      </c>
      <c r="DD123" s="25">
        <v>-2.9833094662130302E-6</v>
      </c>
      <c r="DE123" s="25">
        <v>4.1940642034493802E-5</v>
      </c>
      <c r="DF123" s="25">
        <v>2.4063272868541899E-5</v>
      </c>
      <c r="DG123" s="25">
        <v>1.0489907662452499E-6</v>
      </c>
      <c r="DH123" s="25">
        <v>7.9363945347396002E-6</v>
      </c>
      <c r="DI123" s="25">
        <v>-4.91915841660222E-5</v>
      </c>
      <c r="DJ123" s="25">
        <v>-5.5841402560670402E-5</v>
      </c>
      <c r="DK123" s="25">
        <v>2.1898725530753201E-6</v>
      </c>
      <c r="DL123" s="25">
        <v>-2.4383773785493999E-5</v>
      </c>
      <c r="DM123" s="25">
        <v>-5.7394595546439198E-6</v>
      </c>
      <c r="DN123" s="25">
        <v>-5.6262245436338697E-6</v>
      </c>
      <c r="DO123" s="25">
        <v>5.2865904057147799E-6</v>
      </c>
      <c r="DP123" s="25">
        <v>2.1955990764071199E-6</v>
      </c>
      <c r="DQ123" s="25">
        <v>-1.5621346680150899E-6</v>
      </c>
      <c r="DR123" s="25">
        <v>8.2094268736683802E-6</v>
      </c>
      <c r="DS123" s="24">
        <v>8.21350481714374E-4</v>
      </c>
      <c r="DT123" s="25">
        <v>7.1851909263213598E-6</v>
      </c>
      <c r="DU123" s="25">
        <v>-1.78781242417416E-6</v>
      </c>
      <c r="DV123" s="25">
        <v>3.34365227563121E-7</v>
      </c>
      <c r="DW123" s="25">
        <v>-1.82166847712081E-7</v>
      </c>
      <c r="DX123" s="25">
        <v>-2.8204158751197601E-6</v>
      </c>
      <c r="DY123" s="25">
        <v>-1.8615384588897899E-5</v>
      </c>
      <c r="DZ123" s="25">
        <v>-1.1650654352766401E-6</v>
      </c>
      <c r="EA123" s="25">
        <v>-2.35690536270392E-6</v>
      </c>
      <c r="EB123" s="25">
        <v>-9.2633677150434299E-6</v>
      </c>
      <c r="EC123" s="25">
        <v>6.6631589789948597E-6</v>
      </c>
      <c r="ED123" s="25">
        <v>5.7896859499646303E-6</v>
      </c>
      <c r="EE123" s="25">
        <v>-9.1442169106204899E-6</v>
      </c>
      <c r="EF123" s="25">
        <v>4.7030151798092002E-5</v>
      </c>
      <c r="EG123" s="25">
        <v>6.2654619885106899E-6</v>
      </c>
      <c r="EH123" s="25">
        <v>2.4407787204001798E-5</v>
      </c>
      <c r="EI123" s="25">
        <v>5.6721849880349103E-6</v>
      </c>
      <c r="EJ123" s="25">
        <v>-5.2500781059795903E-5</v>
      </c>
      <c r="EK123" s="25">
        <v>-1.0776620395702399E-5</v>
      </c>
      <c r="EL123" s="25">
        <v>-8.2321977841089608E-6</v>
      </c>
      <c r="EM123" s="25">
        <v>1.1203084174456099E-5</v>
      </c>
      <c r="EN123" s="25">
        <v>-1.0448469115421301E-5</v>
      </c>
      <c r="EO123" s="25">
        <v>-9.0211482961958397E-6</v>
      </c>
      <c r="EP123" s="25">
        <v>2.5779722353450101E-5</v>
      </c>
      <c r="EQ123" s="25">
        <v>7.9734493811980601E-6</v>
      </c>
      <c r="ER123" s="25">
        <v>-7.4208596754526496E-5</v>
      </c>
      <c r="ES123" s="27">
        <v>-1.44993996664049E-5</v>
      </c>
    </row>
    <row r="124" spans="7:149" x14ac:dyDescent="0.25">
      <c r="G124" s="205"/>
      <c r="H124" s="7" t="s">
        <v>211</v>
      </c>
      <c r="I124" s="22" cm="1">
        <f t="array" aca="1" ref="I124" ca="1">INDIRECT("I"&amp;M124)*INDIRECT("I"&amp;N124)</f>
        <v>0</v>
      </c>
      <c r="J124" s="23">
        <v>0.18487652293293999</v>
      </c>
      <c r="K124" s="12" t="str">
        <f t="shared" si="9"/>
        <v>HbA1C1</v>
      </c>
      <c r="L124" s="12" t="str">
        <f t="shared" si="13"/>
        <v>HF</v>
      </c>
      <c r="M124" s="7">
        <f t="shared" si="10"/>
        <v>39</v>
      </c>
      <c r="N124" s="7">
        <f t="shared" si="11"/>
        <v>67</v>
      </c>
      <c r="P124" s="7" t="str">
        <f t="shared" si="12"/>
        <v>X</v>
      </c>
      <c r="Q124" s="7" t="str">
        <f t="shared" si="7"/>
        <v>X</v>
      </c>
      <c r="R124" s="7" t="str">
        <v>HbA1C1_HF</v>
      </c>
      <c r="S124" s="128" t="s">
        <v>211</v>
      </c>
      <c r="T124" s="25">
        <v>1.1405344057735701E-6</v>
      </c>
      <c r="U124" s="25">
        <v>-1.7824022633633599E-5</v>
      </c>
      <c r="V124" s="25">
        <v>-3.4857799791562598E-6</v>
      </c>
      <c r="W124" s="25">
        <v>4.5025481745916799E-7</v>
      </c>
      <c r="X124" s="25">
        <v>-1.63588437610193E-6</v>
      </c>
      <c r="Y124" s="25">
        <v>1.60864793978021E-5</v>
      </c>
      <c r="Z124" s="25">
        <v>-2.3564786586633501E-5</v>
      </c>
      <c r="AA124" s="25">
        <v>9.7863157745931302E-5</v>
      </c>
      <c r="AB124" s="25">
        <v>-3.07275594928976E-6</v>
      </c>
      <c r="AC124" s="25">
        <v>1.2555454799039701E-5</v>
      </c>
      <c r="AD124" s="25">
        <v>-4.0653310118441198E-6</v>
      </c>
      <c r="AE124" s="25">
        <v>3.6312925369130798E-6</v>
      </c>
      <c r="AF124" s="25">
        <v>2.4256729372771601E-6</v>
      </c>
      <c r="AG124" s="25">
        <v>5.5671372630674102E-5</v>
      </c>
      <c r="AH124" s="25">
        <v>-1.35567707374526E-6</v>
      </c>
      <c r="AI124" s="25">
        <v>-5.1602234349527602E-5</v>
      </c>
      <c r="AJ124" s="25">
        <v>-8.2953333155032204E-6</v>
      </c>
      <c r="AK124" s="25">
        <v>6.0596552697505E-7</v>
      </c>
      <c r="AL124" s="25">
        <v>5.2190645822226901E-5</v>
      </c>
      <c r="AM124" s="24">
        <v>-3.0320840054708602E-4</v>
      </c>
      <c r="AN124" s="24">
        <v>2.33132334132826E-4</v>
      </c>
      <c r="AO124" s="25">
        <v>4.9896431902080099E-6</v>
      </c>
      <c r="AP124" s="25">
        <v>6.5836138681162797E-6</v>
      </c>
      <c r="AQ124" s="25">
        <v>-2.3977878777517901E-6</v>
      </c>
      <c r="AR124" s="25">
        <v>0</v>
      </c>
      <c r="AS124" s="25">
        <v>-1.11591019280389E-5</v>
      </c>
      <c r="AT124" s="25">
        <v>-5.2429629179598301E-7</v>
      </c>
      <c r="AU124" s="25">
        <v>0</v>
      </c>
      <c r="AV124" s="25">
        <v>3.7809668395666997E-5</v>
      </c>
      <c r="AW124" s="25">
        <v>1.12216002182234E-5</v>
      </c>
      <c r="AX124" s="25">
        <v>-7.4277239918253001E-6</v>
      </c>
      <c r="AY124" s="25">
        <v>0</v>
      </c>
      <c r="AZ124" s="25">
        <v>9.8345468496951308E-6</v>
      </c>
      <c r="BA124" s="24">
        <v>1.4307956394727999E-4</v>
      </c>
      <c r="BB124" s="25">
        <v>-1.7666890987836801E-5</v>
      </c>
      <c r="BC124" s="25">
        <v>-8.0738249105948395E-6</v>
      </c>
      <c r="BD124" s="25">
        <v>0</v>
      </c>
      <c r="BE124" s="25">
        <v>-5.8863368737430599E-5</v>
      </c>
      <c r="BF124" s="24">
        <v>1.83749014197216E-4</v>
      </c>
      <c r="BG124" s="25">
        <v>-6.8760604762574797E-6</v>
      </c>
      <c r="BH124" s="25">
        <v>-2.3081878393773101E-5</v>
      </c>
      <c r="BI124" s="25">
        <v>1.8779964373314101E-6</v>
      </c>
      <c r="BJ124" s="25">
        <v>-1.7506654464249601E-5</v>
      </c>
      <c r="BK124" s="25">
        <v>-3.5425012657193599E-7</v>
      </c>
      <c r="BL124" s="25">
        <v>-1.5865452289562798E-5</v>
      </c>
      <c r="BM124" s="25">
        <v>-2.3472324564934599E-5</v>
      </c>
      <c r="BN124" s="25">
        <v>0</v>
      </c>
      <c r="BO124" s="24">
        <v>-1.21387262680673E-3</v>
      </c>
      <c r="BP124" s="25">
        <v>-5.87177853678397E-6</v>
      </c>
      <c r="BQ124" s="25">
        <v>1.29378385550726E-5</v>
      </c>
      <c r="BR124" s="25">
        <v>-4.9702398968407303E-6</v>
      </c>
      <c r="BS124" s="25">
        <v>5.2537622969337903E-6</v>
      </c>
      <c r="BT124" s="25">
        <v>-1.4761500715086299E-6</v>
      </c>
      <c r="BU124" s="25">
        <v>7.0501061486522403E-6</v>
      </c>
      <c r="BV124" s="25">
        <v>9.9427535929831704E-5</v>
      </c>
      <c r="BW124" s="25">
        <v>1.42969691796188E-6</v>
      </c>
      <c r="BX124" s="25">
        <v>4.6470015336433699E-6</v>
      </c>
      <c r="BY124" s="24">
        <v>-1.2909130170989401E-4</v>
      </c>
      <c r="BZ124" s="25">
        <v>0</v>
      </c>
      <c r="CA124" s="25">
        <v>1.42626993389538E-5</v>
      </c>
      <c r="CB124" s="25">
        <v>4.0758077728219299E-5</v>
      </c>
      <c r="CC124" s="25">
        <v>-5.3442178895426902E-6</v>
      </c>
      <c r="CD124" s="25">
        <v>-8.4645192168561608E-6</v>
      </c>
      <c r="CE124" s="25">
        <v>0</v>
      </c>
      <c r="CF124" s="25">
        <v>0</v>
      </c>
      <c r="CG124" s="25">
        <v>0</v>
      </c>
      <c r="CH124" s="25">
        <v>4.0722303054991503E-8</v>
      </c>
      <c r="CI124" s="25">
        <v>7.7626068607961397E-8</v>
      </c>
      <c r="CJ124" s="25">
        <v>1.30589258492662E-6</v>
      </c>
      <c r="CK124" s="25">
        <v>2.0987125865551599E-7</v>
      </c>
      <c r="CL124" s="25">
        <v>2.9283357203742302E-7</v>
      </c>
      <c r="CM124" s="25">
        <v>6.80630287465023E-8</v>
      </c>
      <c r="CN124" s="25">
        <v>-2.0901556476362E-7</v>
      </c>
      <c r="CO124" s="25">
        <v>4.33808709242619E-7</v>
      </c>
      <c r="CP124" s="25">
        <v>3.0100160481853098E-7</v>
      </c>
      <c r="CQ124" s="25">
        <v>-2.3394469116616501E-7</v>
      </c>
      <c r="CR124" s="25">
        <v>-3.1751725328061399E-6</v>
      </c>
      <c r="CS124" s="25">
        <v>-1.3219515396535201E-6</v>
      </c>
      <c r="CT124" s="25">
        <v>-4.6388010226788698E-7</v>
      </c>
      <c r="CU124" s="25">
        <v>7.7413290972708702E-7</v>
      </c>
      <c r="CV124" s="25">
        <v>1.0873845466930899E-7</v>
      </c>
      <c r="CW124" s="25">
        <v>4.6355062987965102E-7</v>
      </c>
      <c r="CX124" s="25">
        <v>-1.90191992223749E-6</v>
      </c>
      <c r="CY124" s="25">
        <v>2.8365711590013101E-7</v>
      </c>
      <c r="CZ124" s="25">
        <v>-6.5054066476828501E-7</v>
      </c>
      <c r="DA124" s="25">
        <v>-1.25100151709722E-6</v>
      </c>
      <c r="DB124" s="25">
        <v>-4.2590456022343497E-6</v>
      </c>
      <c r="DC124" s="25">
        <v>-3.4526299579377598E-6</v>
      </c>
      <c r="DD124" s="25">
        <v>-3.15898523190193E-7</v>
      </c>
      <c r="DE124" s="25">
        <v>1.00248911645345E-5</v>
      </c>
      <c r="DF124" s="25">
        <v>-3.7119311635261401E-5</v>
      </c>
      <c r="DG124" s="25">
        <v>1.71290095959851E-6</v>
      </c>
      <c r="DH124" s="25">
        <v>-6.51538700752625E-7</v>
      </c>
      <c r="DI124" s="25">
        <v>-1.79669959306707E-6</v>
      </c>
      <c r="DJ124" s="25">
        <v>-3.3114569460986398E-6</v>
      </c>
      <c r="DK124" s="25">
        <v>-3.6710946580752099E-6</v>
      </c>
      <c r="DL124" s="25">
        <v>-3.4690742348801898E-7</v>
      </c>
      <c r="DM124" s="25">
        <v>-2.09473568400727E-5</v>
      </c>
      <c r="DN124" s="25">
        <v>4.5466380264841601E-6</v>
      </c>
      <c r="DO124" s="25">
        <v>-8.6022782582884902E-7</v>
      </c>
      <c r="DP124" s="25">
        <v>-6.34837099246599E-6</v>
      </c>
      <c r="DQ124" s="25">
        <v>3.8877778459002498E-6</v>
      </c>
      <c r="DR124" s="24">
        <v>-1.1672480240617401E-4</v>
      </c>
      <c r="DS124" s="25">
        <v>7.1851909263309203E-6</v>
      </c>
      <c r="DT124" s="24">
        <v>1.29880751561803E-3</v>
      </c>
      <c r="DU124" s="25">
        <v>3.37450543586873E-5</v>
      </c>
      <c r="DV124" s="25">
        <v>-1.3558477962158201E-5</v>
      </c>
      <c r="DW124" s="25">
        <v>-2.09833723858446E-6</v>
      </c>
      <c r="DX124" s="25">
        <v>-8.6643195845328795E-6</v>
      </c>
      <c r="DY124" s="25">
        <v>-1.8769415568087601E-5</v>
      </c>
      <c r="DZ124" s="25">
        <v>-2.38526861619044E-5</v>
      </c>
      <c r="EA124" s="25">
        <v>-1.8365635715787501E-5</v>
      </c>
      <c r="EB124" s="25">
        <v>-9.7033886964741197E-6</v>
      </c>
      <c r="EC124" s="25">
        <v>-1.0476547403426599E-5</v>
      </c>
      <c r="ED124" s="25">
        <v>3.66512678272416E-6</v>
      </c>
      <c r="EE124" s="24">
        <v>-2.1184192860197699E-4</v>
      </c>
      <c r="EF124" s="25">
        <v>2.5168654387625098E-5</v>
      </c>
      <c r="EG124" s="25">
        <v>1.7785809098128601E-5</v>
      </c>
      <c r="EH124" s="25">
        <v>2.7054942254093E-5</v>
      </c>
      <c r="EI124" s="24">
        <v>1.0128560662477099E-4</v>
      </c>
      <c r="EJ124" s="25">
        <v>-5.657315330356E-5</v>
      </c>
      <c r="EK124" s="25">
        <v>1.16697024925354E-5</v>
      </c>
      <c r="EL124" s="25">
        <v>7.2062756327998401E-6</v>
      </c>
      <c r="EM124" s="25">
        <v>3.6547357328961099E-5</v>
      </c>
      <c r="EN124" s="25">
        <v>-6.1408114429125103E-5</v>
      </c>
      <c r="EO124" s="25">
        <v>-4.8626215369456398E-5</v>
      </c>
      <c r="EP124" s="25">
        <v>-9.2273301491385201E-6</v>
      </c>
      <c r="EQ124" s="25">
        <v>3.2185305721277501E-5</v>
      </c>
      <c r="ER124" s="24">
        <v>1.0959123979717399E-4</v>
      </c>
      <c r="ES124" s="27">
        <v>-3.5657622724044902E-6</v>
      </c>
    </row>
    <row r="125" spans="7:149" x14ac:dyDescent="0.25">
      <c r="G125" s="205"/>
      <c r="H125" s="7" t="s">
        <v>244</v>
      </c>
      <c r="I125" s="22" cm="1">
        <f t="array" aca="1" ref="I125" ca="1">INDIRECT("I"&amp;M125)*INDIRECT("I"&amp;N125)</f>
        <v>0</v>
      </c>
      <c r="J125" s="23">
        <v>-0.25157969766124699</v>
      </c>
      <c r="K125" s="12" t="str">
        <f t="shared" si="9"/>
        <v>CLD</v>
      </c>
      <c r="L125" s="12" t="str">
        <f t="shared" si="13"/>
        <v>Str</v>
      </c>
      <c r="M125" s="7">
        <f t="shared" si="10"/>
        <v>57</v>
      </c>
      <c r="N125" s="7">
        <f t="shared" si="11"/>
        <v>81</v>
      </c>
      <c r="P125" s="7" t="str">
        <f t="shared" si="12"/>
        <v>X</v>
      </c>
      <c r="Q125" s="7" t="str">
        <f t="shared" si="7"/>
        <v>X</v>
      </c>
      <c r="R125" s="7" t="str">
        <v>CLD_Str</v>
      </c>
      <c r="S125" s="128" t="s">
        <v>244</v>
      </c>
      <c r="T125" s="25">
        <v>5.01321806737008E-7</v>
      </c>
      <c r="U125" s="25">
        <v>-1.9013534423827101E-5</v>
      </c>
      <c r="V125" s="25">
        <v>1.39372631488398E-7</v>
      </c>
      <c r="W125" s="25">
        <v>1.9159171474583301E-7</v>
      </c>
      <c r="X125" s="25">
        <v>-6.41269112912552E-6</v>
      </c>
      <c r="Y125" s="25">
        <v>-2.06749815214746E-5</v>
      </c>
      <c r="Z125" s="25">
        <v>-3.0834498413301499E-5</v>
      </c>
      <c r="AA125" s="25">
        <v>-3.4465308928993099E-6</v>
      </c>
      <c r="AB125" s="25">
        <v>1.00256208865932E-5</v>
      </c>
      <c r="AC125" s="25">
        <v>-1.6204545424460299E-5</v>
      </c>
      <c r="AD125" s="25">
        <v>3.55965786052392E-6</v>
      </c>
      <c r="AE125" s="25">
        <v>-7.5736726322959303E-6</v>
      </c>
      <c r="AF125" s="25">
        <v>-2.3986041936535201E-7</v>
      </c>
      <c r="AG125" s="25">
        <v>8.9080974769120097E-5</v>
      </c>
      <c r="AH125" s="25">
        <v>2.8059422581365598E-6</v>
      </c>
      <c r="AI125" s="25">
        <v>6.1129183977909205E-5</v>
      </c>
      <c r="AJ125" s="25">
        <v>1.7438401725311199E-6</v>
      </c>
      <c r="AK125" s="25">
        <v>-8.0700745122865207E-6</v>
      </c>
      <c r="AL125" s="25">
        <v>4.9200424152924802E-6</v>
      </c>
      <c r="AM125" s="25">
        <v>-2.82003368694438E-6</v>
      </c>
      <c r="AN125" s="25">
        <v>6.2476244009442198E-5</v>
      </c>
      <c r="AO125" s="25">
        <v>3.1712015462885601E-6</v>
      </c>
      <c r="AP125" s="25">
        <v>-4.7816246520802603E-5</v>
      </c>
      <c r="AQ125" s="25">
        <v>6.14519300442882E-7</v>
      </c>
      <c r="AR125" s="25">
        <v>0</v>
      </c>
      <c r="AS125" s="25">
        <v>-4.9267596111822401E-5</v>
      </c>
      <c r="AT125" s="25">
        <v>-8.39885082483171E-5</v>
      </c>
      <c r="AU125" s="25">
        <v>0</v>
      </c>
      <c r="AV125" s="25">
        <v>5.2265623083366102E-6</v>
      </c>
      <c r="AW125" s="25">
        <v>5.8067495174604498E-5</v>
      </c>
      <c r="AX125" s="25">
        <v>-2.7462970734377002E-6</v>
      </c>
      <c r="AY125" s="25">
        <v>0</v>
      </c>
      <c r="AZ125" s="25">
        <v>9.5585952741893198E-7</v>
      </c>
      <c r="BA125" s="24">
        <v>-2.30176327547419E-4</v>
      </c>
      <c r="BB125" s="25">
        <v>4.1881909892889003E-6</v>
      </c>
      <c r="BC125" s="25">
        <v>8.5393491597381496E-5</v>
      </c>
      <c r="BD125" s="25">
        <v>0</v>
      </c>
      <c r="BE125" s="24">
        <v>-5.7357634549607198E-4</v>
      </c>
      <c r="BF125" s="25">
        <v>3.2732698190239799E-5</v>
      </c>
      <c r="BG125" s="25">
        <v>-7.6557078644980392E-6</v>
      </c>
      <c r="BH125" s="25">
        <v>-7.3067711666082E-6</v>
      </c>
      <c r="BI125" s="25">
        <v>-3.4753532810943701E-6</v>
      </c>
      <c r="BJ125" s="25">
        <v>-7.3142801003672799E-5</v>
      </c>
      <c r="BK125" s="25">
        <v>1.04560180185827E-5</v>
      </c>
      <c r="BL125" s="25">
        <v>2.6948026302947501E-5</v>
      </c>
      <c r="BM125" s="25">
        <v>4.2415926207286E-6</v>
      </c>
      <c r="BN125" s="25">
        <v>0</v>
      </c>
      <c r="BO125" s="25">
        <v>3.4001979023405397E-5</v>
      </c>
      <c r="BP125" s="25">
        <v>-1.58608220519053E-6</v>
      </c>
      <c r="BQ125" s="25">
        <v>-8.4518161820510292E-6</v>
      </c>
      <c r="BR125" s="25">
        <v>-1.5632425459115701E-5</v>
      </c>
      <c r="BS125" s="24">
        <v>1.05395941199583E-4</v>
      </c>
      <c r="BT125" s="25">
        <v>9.7301415564324304E-6</v>
      </c>
      <c r="BU125" s="25">
        <v>-5.3836194919883503E-6</v>
      </c>
      <c r="BV125" s="25">
        <v>-3.8373077065626003E-5</v>
      </c>
      <c r="BW125" s="25">
        <v>6.36558640543114E-6</v>
      </c>
      <c r="BX125" s="25">
        <v>9.5821209717159301E-6</v>
      </c>
      <c r="BY125" s="24">
        <v>-1.2021394651930201E-4</v>
      </c>
      <c r="BZ125" s="25">
        <v>0</v>
      </c>
      <c r="CA125" s="25">
        <v>1.31858967759381E-5</v>
      </c>
      <c r="CB125" s="24">
        <v>6.9347152679115798E-4</v>
      </c>
      <c r="CC125" s="24">
        <v>-1.0264759358989501E-4</v>
      </c>
      <c r="CD125" s="25">
        <v>-1.1348868432152101E-6</v>
      </c>
      <c r="CE125" s="25">
        <v>0</v>
      </c>
      <c r="CF125" s="25">
        <v>0</v>
      </c>
      <c r="CG125" s="25">
        <v>0</v>
      </c>
      <c r="CH125" s="25">
        <v>-7.3729442199216397E-9</v>
      </c>
      <c r="CI125" s="25">
        <v>-2.0564280830400899E-7</v>
      </c>
      <c r="CJ125" s="25">
        <v>-6.0546128067991102E-7</v>
      </c>
      <c r="CK125" s="25">
        <v>6.7208304210698099E-7</v>
      </c>
      <c r="CL125" s="25">
        <v>8.8753209071747801E-7</v>
      </c>
      <c r="CM125" s="25">
        <v>1.3622812509969199E-6</v>
      </c>
      <c r="CN125" s="25">
        <v>-6.4199925212943901E-7</v>
      </c>
      <c r="CO125" s="25">
        <v>4.6291171976178299E-7</v>
      </c>
      <c r="CP125" s="25">
        <v>2.41816431266795E-7</v>
      </c>
      <c r="CQ125" s="25">
        <v>6.4787381394854302E-7</v>
      </c>
      <c r="CR125" s="25">
        <v>-8.1331940622939505E-7</v>
      </c>
      <c r="CS125" s="25">
        <v>5.7989770918257499E-7</v>
      </c>
      <c r="CT125" s="25">
        <v>-8.6456337453768905E-6</v>
      </c>
      <c r="CU125" s="25">
        <v>-5.6958697763644203E-7</v>
      </c>
      <c r="CV125" s="25">
        <v>-9.3615338861048103E-7</v>
      </c>
      <c r="CW125" s="25">
        <v>1.8914177701663599E-6</v>
      </c>
      <c r="CX125" s="25">
        <v>2.6806432369630899E-6</v>
      </c>
      <c r="CY125" s="25">
        <v>3.5730899845792701E-7</v>
      </c>
      <c r="CZ125" s="25">
        <v>-1.0395463407826601E-6</v>
      </c>
      <c r="DA125" s="25">
        <v>-1.17738934294021E-7</v>
      </c>
      <c r="DB125" s="25">
        <v>-6.6203016258875002E-6</v>
      </c>
      <c r="DC125" s="25">
        <v>-7.8450793844415306E-6</v>
      </c>
      <c r="DD125" s="25">
        <v>-1.33445612823975E-7</v>
      </c>
      <c r="DE125" s="25">
        <v>2.3690174655727E-5</v>
      </c>
      <c r="DF125" s="25">
        <v>-8.5544831637600605E-6</v>
      </c>
      <c r="DG125" s="25">
        <v>1.1117600993332701E-6</v>
      </c>
      <c r="DH125" s="25">
        <v>1.91384950375135E-5</v>
      </c>
      <c r="DI125" s="25">
        <v>2.0275597152576699E-6</v>
      </c>
      <c r="DJ125" s="25">
        <v>-4.0299546109203101E-5</v>
      </c>
      <c r="DK125" s="25">
        <v>6.2256197297941905E-8</v>
      </c>
      <c r="DL125" s="25">
        <v>-3.48423412386671E-5</v>
      </c>
      <c r="DM125" s="25">
        <v>-1.4617486258778999E-5</v>
      </c>
      <c r="DN125" s="25">
        <v>1.453800142273E-5</v>
      </c>
      <c r="DO125" s="25">
        <v>1.18708696791344E-5</v>
      </c>
      <c r="DP125" s="25">
        <v>1.2901508353198501E-5</v>
      </c>
      <c r="DQ125" s="25">
        <v>-3.7473317918909202E-6</v>
      </c>
      <c r="DR125" s="25">
        <v>4.5880984193725899E-6</v>
      </c>
      <c r="DS125" s="25">
        <v>-1.78781242417232E-6</v>
      </c>
      <c r="DT125" s="25">
        <v>3.3745054358685301E-5</v>
      </c>
      <c r="DU125" s="24">
        <v>2.21661147852341E-3</v>
      </c>
      <c r="DV125" s="25">
        <v>1.1778142889078401E-6</v>
      </c>
      <c r="DW125" s="25">
        <v>-4.6321532146855402E-5</v>
      </c>
      <c r="DX125" s="25">
        <v>-2.2453888730663701E-5</v>
      </c>
      <c r="DY125" s="25">
        <v>3.3488919200653E-6</v>
      </c>
      <c r="DZ125" s="25">
        <v>-8.0786593631946804E-5</v>
      </c>
      <c r="EA125" s="25">
        <v>-6.6817044451716799E-6</v>
      </c>
      <c r="EB125" s="24">
        <v>-1.08401793008479E-4</v>
      </c>
      <c r="EC125" s="24">
        <v>-2.5835065988613398E-4</v>
      </c>
      <c r="ED125" s="25">
        <v>-1.95670329087243E-5</v>
      </c>
      <c r="EE125" s="25">
        <v>-1.8852545729239801E-5</v>
      </c>
      <c r="EF125" s="24">
        <v>-1.29943955938752E-4</v>
      </c>
      <c r="EG125" s="25">
        <v>3.5271447124845101E-6</v>
      </c>
      <c r="EH125" s="25">
        <v>-1.33038858558533E-5</v>
      </c>
      <c r="EI125" s="24">
        <v>-1.2976969935474101E-4</v>
      </c>
      <c r="EJ125" s="25">
        <v>-2.0424202743937601E-5</v>
      </c>
      <c r="EK125" s="25">
        <v>5.1355960296656198E-5</v>
      </c>
      <c r="EL125" s="24">
        <v>-1.7578533635649E-4</v>
      </c>
      <c r="EM125" s="25">
        <v>-9.0120586299811304E-6</v>
      </c>
      <c r="EN125" s="25">
        <v>-1.3498429924564901E-5</v>
      </c>
      <c r="EO125" s="24">
        <v>-1.4181803730853399E-4</v>
      </c>
      <c r="EP125" s="25">
        <v>3.3713993302510597E-5</v>
      </c>
      <c r="EQ125" s="25">
        <v>4.4992082920563603E-5</v>
      </c>
      <c r="ER125" s="25">
        <v>-5.6274836305475196E-6</v>
      </c>
      <c r="ES125" s="27">
        <v>2.4671127682954499E-5</v>
      </c>
    </row>
    <row r="126" spans="7:149" x14ac:dyDescent="0.25">
      <c r="G126" s="205"/>
      <c r="H126" s="7" t="s">
        <v>245</v>
      </c>
      <c r="I126" s="22" cm="1">
        <f t="array" aca="1" ref="I126" ca="1">INDIRECT("I"&amp;M126)*INDIRECT("I"&amp;N126)</f>
        <v>0</v>
      </c>
      <c r="J126" s="23">
        <v>0.10292009592140999</v>
      </c>
      <c r="K126" s="12" t="str">
        <f t="shared" si="9"/>
        <v>BMI2</v>
      </c>
      <c r="L126" s="12" t="str">
        <f t="shared" si="13"/>
        <v>Ast</v>
      </c>
      <c r="M126" s="7">
        <f t="shared" si="10"/>
        <v>26</v>
      </c>
      <c r="N126" s="7">
        <f t="shared" si="11"/>
        <v>52</v>
      </c>
      <c r="P126" s="7" t="str">
        <f t="shared" si="12"/>
        <v>X</v>
      </c>
      <c r="Q126" s="7" t="str">
        <f t="shared" si="7"/>
        <v>X</v>
      </c>
      <c r="R126" s="7" t="str">
        <v>BMI2_Ast</v>
      </c>
      <c r="S126" s="128" t="s">
        <v>245</v>
      </c>
      <c r="T126" s="25">
        <v>-1.4598271632393799E-6</v>
      </c>
      <c r="U126" s="25">
        <v>-9.3815999545031093E-6</v>
      </c>
      <c r="V126" s="25">
        <v>-1.58797928246233E-6</v>
      </c>
      <c r="W126" s="25">
        <v>2.89241442108439E-6</v>
      </c>
      <c r="X126" s="25">
        <v>-6.1166987932137797E-6</v>
      </c>
      <c r="Y126" s="25">
        <v>-7.8081697220427592E-6</v>
      </c>
      <c r="Z126" s="24">
        <v>-2.0626024742934301E-4</v>
      </c>
      <c r="AA126" s="25">
        <v>-3.7060760084148498E-6</v>
      </c>
      <c r="AB126" s="25">
        <v>-5.3055324599691298E-6</v>
      </c>
      <c r="AC126" s="25">
        <v>-1.95273213952484E-6</v>
      </c>
      <c r="AD126" s="25">
        <v>-5.9767010217608E-6</v>
      </c>
      <c r="AE126" s="25">
        <v>6.1275699014857297E-6</v>
      </c>
      <c r="AF126" s="25">
        <v>2.1450812267936901E-6</v>
      </c>
      <c r="AG126" s="25">
        <v>-2.9564979930635199E-5</v>
      </c>
      <c r="AH126" s="25">
        <v>-1.61104465598522E-6</v>
      </c>
      <c r="AI126" s="25">
        <v>1.1703399478144199E-5</v>
      </c>
      <c r="AJ126" s="25">
        <v>-3.7935429687152899E-6</v>
      </c>
      <c r="AK126" s="25">
        <v>-7.4428613271355299E-6</v>
      </c>
      <c r="AL126" s="25">
        <v>-8.6279566185847299E-6</v>
      </c>
      <c r="AM126" s="25">
        <v>5.3961466310659603E-6</v>
      </c>
      <c r="AN126" s="25">
        <v>-1.0517771565228599E-5</v>
      </c>
      <c r="AO126" s="25">
        <v>-5.0514486679230102E-6</v>
      </c>
      <c r="AP126" s="25">
        <v>-1.4690001824859399E-5</v>
      </c>
      <c r="AQ126" s="25">
        <v>2.1462162014469099E-6</v>
      </c>
      <c r="AR126" s="25">
        <v>0</v>
      </c>
      <c r="AS126" s="25">
        <v>-9.0821089270901401E-6</v>
      </c>
      <c r="AT126" s="25">
        <v>3.5113714158817499E-5</v>
      </c>
      <c r="AU126" s="25">
        <v>0</v>
      </c>
      <c r="AV126" s="25">
        <v>6.9735301470117801E-6</v>
      </c>
      <c r="AW126" s="25">
        <v>-2.9278181401414099E-5</v>
      </c>
      <c r="AX126" s="25">
        <v>1.29197690885998E-5</v>
      </c>
      <c r="AY126" s="25">
        <v>0</v>
      </c>
      <c r="AZ126" s="24">
        <v>-5.1452952746115104E-4</v>
      </c>
      <c r="BA126" s="25">
        <v>-2.8020030678344799E-5</v>
      </c>
      <c r="BB126" s="25">
        <v>8.5656841414064902E-6</v>
      </c>
      <c r="BC126" s="25">
        <v>4.4423450902153903E-5</v>
      </c>
      <c r="BD126" s="25">
        <v>0</v>
      </c>
      <c r="BE126" s="25">
        <v>-1.6504713846199001E-6</v>
      </c>
      <c r="BF126" s="25">
        <v>-8.0261829573242101E-5</v>
      </c>
      <c r="BG126" s="25">
        <v>-4.0126241993765296E-6</v>
      </c>
      <c r="BH126" s="25">
        <v>-3.85102959141044E-5</v>
      </c>
      <c r="BI126" s="25">
        <v>1.8819606326149199E-6</v>
      </c>
      <c r="BJ126" s="25">
        <v>-6.3144820242593203E-6</v>
      </c>
      <c r="BK126" s="25">
        <v>1.4060120006608101E-6</v>
      </c>
      <c r="BL126" s="25">
        <v>5.6013433726846197E-6</v>
      </c>
      <c r="BM126" s="25">
        <v>-1.8790626845221802E-5</v>
      </c>
      <c r="BN126" s="25">
        <v>0</v>
      </c>
      <c r="BO126" s="25">
        <v>-9.01990499671817E-5</v>
      </c>
      <c r="BP126" s="25">
        <v>4.8276672062082297E-6</v>
      </c>
      <c r="BQ126" s="25">
        <v>1.46318691451004E-6</v>
      </c>
      <c r="BR126" s="25">
        <v>-1.16559054202013E-5</v>
      </c>
      <c r="BS126" s="25">
        <v>2.8741536991795098E-6</v>
      </c>
      <c r="BT126" s="25">
        <v>8.89413602097144E-7</v>
      </c>
      <c r="BU126" s="25">
        <v>9.4076995123083703E-7</v>
      </c>
      <c r="BV126" s="25">
        <v>-2.9653947419525E-5</v>
      </c>
      <c r="BW126" s="25">
        <v>-6.1550327639236302E-7</v>
      </c>
      <c r="BX126" s="25">
        <v>-4.5651414537189498E-6</v>
      </c>
      <c r="BY126" s="24">
        <v>-1.3716019353890899E-4</v>
      </c>
      <c r="BZ126" s="25">
        <v>0</v>
      </c>
      <c r="CA126" s="25">
        <v>6.3107071199953498E-6</v>
      </c>
      <c r="CB126" s="25">
        <v>-2.6044152791045498E-5</v>
      </c>
      <c r="CC126" s="25">
        <v>1.8178992942754699E-5</v>
      </c>
      <c r="CD126" s="25">
        <v>1.8582644815135E-6</v>
      </c>
      <c r="CE126" s="25">
        <v>0</v>
      </c>
      <c r="CF126" s="25">
        <v>0</v>
      </c>
      <c r="CG126" s="25">
        <v>0</v>
      </c>
      <c r="CH126" s="25">
        <v>-2.9979184984902401E-8</v>
      </c>
      <c r="CI126" s="25">
        <v>1.3584217284166699E-6</v>
      </c>
      <c r="CJ126" s="25">
        <v>1.51207003894834E-6</v>
      </c>
      <c r="CK126" s="25">
        <v>1.2222983011619399E-7</v>
      </c>
      <c r="CL126" s="25">
        <v>8.2333469066227806E-8</v>
      </c>
      <c r="CM126" s="25">
        <v>-6.0966596008346402E-7</v>
      </c>
      <c r="CN126" s="25">
        <v>4.0511997012723299E-7</v>
      </c>
      <c r="CO126" s="25">
        <v>2.2847567945496399E-7</v>
      </c>
      <c r="CP126" s="25">
        <v>1.2867355753097799E-7</v>
      </c>
      <c r="CQ126" s="25">
        <v>2.2031526829154701E-7</v>
      </c>
      <c r="CR126" s="25">
        <v>1.56974722854007E-7</v>
      </c>
      <c r="CS126" s="25">
        <v>4.03806879401827E-7</v>
      </c>
      <c r="CT126" s="25">
        <v>4.08463892348276E-7</v>
      </c>
      <c r="CU126" s="25">
        <v>-1.9705888157908901E-7</v>
      </c>
      <c r="CV126" s="25">
        <v>-5.3912808568968395E-7</v>
      </c>
      <c r="CW126" s="25">
        <v>1.64345426290446E-6</v>
      </c>
      <c r="CX126" s="25">
        <v>2.7569254443645201E-7</v>
      </c>
      <c r="CY126" s="25">
        <v>1.5971361128528899E-8</v>
      </c>
      <c r="CZ126" s="25">
        <v>4.0473294305335797E-7</v>
      </c>
      <c r="DA126" s="25">
        <v>2.8532038772622899E-7</v>
      </c>
      <c r="DB126" s="25">
        <v>-7.8826493879314307E-6</v>
      </c>
      <c r="DC126" s="25">
        <v>-2.5167600540754202E-6</v>
      </c>
      <c r="DD126" s="25">
        <v>-2.4614561552879303E-7</v>
      </c>
      <c r="DE126" s="25">
        <v>1.6183494233324499E-6</v>
      </c>
      <c r="DF126" s="25">
        <v>5.1453210358789702E-6</v>
      </c>
      <c r="DG126" s="25">
        <v>-7.4044125582547901E-7</v>
      </c>
      <c r="DH126" s="25">
        <v>8.0973221592030503E-7</v>
      </c>
      <c r="DI126" s="25">
        <v>-1.22206914295112E-5</v>
      </c>
      <c r="DJ126" s="25">
        <v>-3.0777556515026797E-5</v>
      </c>
      <c r="DK126" s="25">
        <v>4.3022779727008702E-6</v>
      </c>
      <c r="DL126" s="25">
        <v>1.2190348732844301E-5</v>
      </c>
      <c r="DM126" s="25">
        <v>5.7508433869900203E-6</v>
      </c>
      <c r="DN126" s="25">
        <v>-6.2352597137932702E-6</v>
      </c>
      <c r="DO126" s="25">
        <v>7.5238034459823901E-6</v>
      </c>
      <c r="DP126" s="25">
        <v>-1.818402233623E-5</v>
      </c>
      <c r="DQ126" s="25">
        <v>-6.5052894041668802E-6</v>
      </c>
      <c r="DR126" s="25">
        <v>4.7485781093106204E-6</v>
      </c>
      <c r="DS126" s="25">
        <v>3.3436522756393801E-7</v>
      </c>
      <c r="DT126" s="25">
        <v>-1.35584779621563E-5</v>
      </c>
      <c r="DU126" s="25">
        <v>1.1778142889072899E-6</v>
      </c>
      <c r="DV126" s="24">
        <v>7.00977069793901E-4</v>
      </c>
      <c r="DW126" s="25">
        <v>1.0425033538985101E-6</v>
      </c>
      <c r="DX126" s="25">
        <v>3.8143735694181302E-6</v>
      </c>
      <c r="DY126" s="25">
        <v>-7.7380927346787503E-7</v>
      </c>
      <c r="DZ126" s="25">
        <v>-1.2515059538903499E-8</v>
      </c>
      <c r="EA126" s="25">
        <v>-7.6785688716941002E-6</v>
      </c>
      <c r="EB126" s="25">
        <v>6.94774459109068E-6</v>
      </c>
      <c r="EC126" s="25">
        <v>2.2735994147049101E-5</v>
      </c>
      <c r="ED126" s="25">
        <v>-1.12013207095608E-5</v>
      </c>
      <c r="EE126" s="25">
        <v>-1.54383950057925E-5</v>
      </c>
      <c r="EF126" s="25">
        <v>-5.68352598430951E-5</v>
      </c>
      <c r="EG126" s="25">
        <v>-2.7386045038823299E-5</v>
      </c>
      <c r="EH126" s="25">
        <v>-5.25489069096009E-6</v>
      </c>
      <c r="EI126" s="25">
        <v>-5.78928823472705E-6</v>
      </c>
      <c r="EJ126" s="25">
        <v>5.2588929442792497E-5</v>
      </c>
      <c r="EK126" s="25">
        <v>8.1911287699052697E-6</v>
      </c>
      <c r="EL126" s="25">
        <v>-4.6895523028245704E-6</v>
      </c>
      <c r="EM126" s="25">
        <v>2.21137546740094E-7</v>
      </c>
      <c r="EN126" s="25">
        <v>4.5484898006261901E-5</v>
      </c>
      <c r="EO126" s="25">
        <v>-1.3904816060688799E-5</v>
      </c>
      <c r="EP126" s="25">
        <v>1.9890303789880802E-5</v>
      </c>
      <c r="EQ126" s="25">
        <v>5.5211473562549903E-5</v>
      </c>
      <c r="ER126" s="25">
        <v>2.89451841316754E-5</v>
      </c>
      <c r="ES126" s="27">
        <v>2.34890859878498E-5</v>
      </c>
    </row>
    <row r="127" spans="7:149" x14ac:dyDescent="0.25">
      <c r="G127" s="205"/>
      <c r="H127" s="7" t="s">
        <v>110</v>
      </c>
      <c r="I127" s="22" cm="1">
        <f t="array" aca="1" ref="I127" ca="1">INDIRECT("I"&amp;M127)*INDIRECT("I"&amp;N127)</f>
        <v>0</v>
      </c>
      <c r="J127" s="23">
        <v>-0.33776892708597001</v>
      </c>
      <c r="K127" s="12" t="str">
        <f t="shared" si="9"/>
        <v>Can</v>
      </c>
      <c r="L127" s="12" t="str">
        <f t="shared" si="13"/>
        <v>Str</v>
      </c>
      <c r="M127" s="7">
        <f t="shared" si="10"/>
        <v>55</v>
      </c>
      <c r="N127" s="7">
        <f t="shared" si="11"/>
        <v>81</v>
      </c>
      <c r="P127" s="7" t="str">
        <f t="shared" si="12"/>
        <v>X</v>
      </c>
      <c r="Q127" s="7" t="str">
        <f t="shared" si="7"/>
        <v>X</v>
      </c>
      <c r="R127" s="7" t="str">
        <v>Can_Str</v>
      </c>
      <c r="S127" s="128" t="s">
        <v>110</v>
      </c>
      <c r="T127" s="25">
        <v>2.3601604710104102E-6</v>
      </c>
      <c r="U127" s="25">
        <v>-2.3588689872042899E-5</v>
      </c>
      <c r="V127" s="25">
        <v>2.0836456178113898E-6</v>
      </c>
      <c r="W127" s="25">
        <v>-1.6365610613415301E-6</v>
      </c>
      <c r="X127" s="25">
        <v>1.15697292064505E-6</v>
      </c>
      <c r="Y127" s="25">
        <v>-1.1629132090283999E-5</v>
      </c>
      <c r="Z127" s="25">
        <v>7.0454230442151299E-6</v>
      </c>
      <c r="AA127" s="25">
        <v>-9.8504146282140807E-6</v>
      </c>
      <c r="AB127" s="25">
        <v>-1.5858338014788301E-6</v>
      </c>
      <c r="AC127" s="25">
        <v>7.6245688844237198E-6</v>
      </c>
      <c r="AD127" s="25">
        <v>6.2737184732490397E-6</v>
      </c>
      <c r="AE127" s="25">
        <v>-2.6278691139782002E-6</v>
      </c>
      <c r="AF127" s="25">
        <v>-2.5691556318591502E-6</v>
      </c>
      <c r="AG127" s="25">
        <v>8.0409861729675005E-6</v>
      </c>
      <c r="AH127" s="25">
        <v>8.7176110362969096E-7</v>
      </c>
      <c r="AI127" s="25">
        <v>1.2357051420554901E-5</v>
      </c>
      <c r="AJ127" s="25">
        <v>5.7915867653702397E-6</v>
      </c>
      <c r="AK127" s="25">
        <v>1.0168084498387299E-5</v>
      </c>
      <c r="AL127" s="25">
        <v>6.7951847379994097E-6</v>
      </c>
      <c r="AM127" s="25">
        <v>5.6576372370786803E-8</v>
      </c>
      <c r="AN127" s="25">
        <v>-6.0553636727787799E-6</v>
      </c>
      <c r="AO127" s="25">
        <v>-1.9445530693182501E-6</v>
      </c>
      <c r="AP127" s="25">
        <v>2.2685733754205599E-5</v>
      </c>
      <c r="AQ127" s="25">
        <v>-5.0390112094073501E-7</v>
      </c>
      <c r="AR127" s="25">
        <v>0</v>
      </c>
      <c r="AS127" s="25">
        <v>1.54393128704791E-5</v>
      </c>
      <c r="AT127" s="25">
        <v>-7.8310528896858104E-6</v>
      </c>
      <c r="AU127" s="25">
        <v>0</v>
      </c>
      <c r="AV127" s="25">
        <v>8.6127789014251101E-6</v>
      </c>
      <c r="AW127" s="25">
        <v>1.56126750431396E-5</v>
      </c>
      <c r="AX127" s="25">
        <v>-1.3402218642584299E-5</v>
      </c>
      <c r="AY127" s="25">
        <v>0</v>
      </c>
      <c r="AZ127" s="25">
        <v>4.9519862252279098E-7</v>
      </c>
      <c r="BA127" s="25">
        <v>-2.3791800042065201E-6</v>
      </c>
      <c r="BB127" s="25">
        <v>4.1554533647731498E-7</v>
      </c>
      <c r="BC127" s="24">
        <v>1.7787782967015301E-4</v>
      </c>
      <c r="BD127" s="25">
        <v>0</v>
      </c>
      <c r="BE127" s="25">
        <v>2.6437167739504101E-5</v>
      </c>
      <c r="BF127" s="25">
        <v>8.3134823612241105E-6</v>
      </c>
      <c r="BG127" s="25">
        <v>1.09528777093134E-5</v>
      </c>
      <c r="BH127" s="25">
        <v>1.2549233374961799E-5</v>
      </c>
      <c r="BI127" s="25">
        <v>-1.63050747751617E-6</v>
      </c>
      <c r="BJ127" s="25">
        <v>-9.5581013634378601E-6</v>
      </c>
      <c r="BK127" s="25">
        <v>1.62988811853794E-6</v>
      </c>
      <c r="BL127" s="25">
        <v>2.7565285202003799E-5</v>
      </c>
      <c r="BM127" s="24">
        <v>1.4949093741253999E-4</v>
      </c>
      <c r="BN127" s="25">
        <v>0</v>
      </c>
      <c r="BO127" s="25">
        <v>1.03385462060576E-5</v>
      </c>
      <c r="BP127" s="25">
        <v>1.6067053580251399E-6</v>
      </c>
      <c r="BQ127" s="25">
        <v>6.8018101816490003E-6</v>
      </c>
      <c r="BR127" s="25">
        <v>-6.4368253086674296E-6</v>
      </c>
      <c r="BS127" s="25">
        <v>-6.6364878942680303E-6</v>
      </c>
      <c r="BT127" s="25">
        <v>3.1124375246672E-6</v>
      </c>
      <c r="BU127" s="25">
        <v>4.9758617187664999E-6</v>
      </c>
      <c r="BV127" s="25">
        <v>3.23104908146856E-5</v>
      </c>
      <c r="BW127" s="25">
        <v>1.5459420556354101E-6</v>
      </c>
      <c r="BX127" s="25">
        <v>-2.4445746747984299E-6</v>
      </c>
      <c r="BY127" s="25">
        <v>4.1927466831158298E-5</v>
      </c>
      <c r="BZ127" s="25">
        <v>0</v>
      </c>
      <c r="CA127" s="25">
        <v>-1.83535045533299E-6</v>
      </c>
      <c r="CB127" s="25">
        <v>-2.0955510781385001E-5</v>
      </c>
      <c r="CC127" s="24">
        <v>-3.0982657606542201E-4</v>
      </c>
      <c r="CD127" s="25">
        <v>-3.1416857311878998E-6</v>
      </c>
      <c r="CE127" s="25">
        <v>0</v>
      </c>
      <c r="CF127" s="25">
        <v>0</v>
      </c>
      <c r="CG127" s="25">
        <v>0</v>
      </c>
      <c r="CH127" s="25">
        <v>2.3924667260991798E-9</v>
      </c>
      <c r="CI127" s="25">
        <v>8.29706051374653E-8</v>
      </c>
      <c r="CJ127" s="25">
        <v>9.2864300479380093E-9</v>
      </c>
      <c r="CK127" s="25">
        <v>-2.00441287627241E-7</v>
      </c>
      <c r="CL127" s="25">
        <v>2.5364079029558199E-7</v>
      </c>
      <c r="CM127" s="25">
        <v>1.5365926927644001E-7</v>
      </c>
      <c r="CN127" s="25">
        <v>-2.3422861634370401E-7</v>
      </c>
      <c r="CO127" s="25">
        <v>-1.16800828464104E-7</v>
      </c>
      <c r="CP127" s="25">
        <v>3.71473644249721E-7</v>
      </c>
      <c r="CQ127" s="25">
        <v>-3.45515411600898E-7</v>
      </c>
      <c r="CR127" s="25">
        <v>1.3562589594706999E-7</v>
      </c>
      <c r="CS127" s="25">
        <v>-4.4331692867340798E-7</v>
      </c>
      <c r="CT127" s="25">
        <v>1.4077348379289401E-7</v>
      </c>
      <c r="CU127" s="25">
        <v>-3.1094943399121899E-7</v>
      </c>
      <c r="CV127" s="25">
        <v>-4.8010032149097001E-6</v>
      </c>
      <c r="CW127" s="25">
        <v>-4.7812279410944504E-7</v>
      </c>
      <c r="CX127" s="25">
        <v>-1.3984173299719401E-8</v>
      </c>
      <c r="CY127" s="25">
        <v>4.62973702419563E-7</v>
      </c>
      <c r="CZ127" s="25">
        <v>-9.7402890689928903E-8</v>
      </c>
      <c r="DA127" s="25">
        <v>-7.0611691068651797E-8</v>
      </c>
      <c r="DB127" s="25">
        <v>-9.4488218276138996E-6</v>
      </c>
      <c r="DC127" s="25">
        <v>-8.1168946425331903E-6</v>
      </c>
      <c r="DD127" s="25">
        <v>1.9084504697227298E-6</v>
      </c>
      <c r="DE127" s="25">
        <v>3.2872020536426602E-6</v>
      </c>
      <c r="DF127" s="25">
        <v>-1.28900114801157E-5</v>
      </c>
      <c r="DG127" s="25">
        <v>8.4461595895534602E-7</v>
      </c>
      <c r="DH127" s="25">
        <v>-2.6706525838422699E-5</v>
      </c>
      <c r="DI127" s="25">
        <v>2.8990901011344401E-6</v>
      </c>
      <c r="DJ127" s="25">
        <v>2.0160299873874301E-5</v>
      </c>
      <c r="DK127" s="25">
        <v>4.7855802105380899E-6</v>
      </c>
      <c r="DL127" s="25">
        <v>1.3234762858699E-5</v>
      </c>
      <c r="DM127" s="25">
        <v>3.4381911583034498E-6</v>
      </c>
      <c r="DN127" s="25">
        <v>2.4660073290192098E-6</v>
      </c>
      <c r="DO127" s="25">
        <v>1.3824512101782E-6</v>
      </c>
      <c r="DP127" s="25">
        <v>-7.4152122915241503E-6</v>
      </c>
      <c r="DQ127" s="25">
        <v>1.05733929546958E-6</v>
      </c>
      <c r="DR127" s="25">
        <v>7.8076891924715403E-6</v>
      </c>
      <c r="DS127" s="25">
        <v>-1.82166847705775E-7</v>
      </c>
      <c r="DT127" s="25">
        <v>-2.0983372385874801E-6</v>
      </c>
      <c r="DU127" s="25">
        <v>-4.6321532146856297E-5</v>
      </c>
      <c r="DV127" s="25">
        <v>1.0425033538975099E-6</v>
      </c>
      <c r="DW127" s="24">
        <v>6.4180499825010795E-4</v>
      </c>
      <c r="DX127" s="25">
        <v>-4.8258209342029503E-6</v>
      </c>
      <c r="DY127" s="24">
        <v>-3.8181478467105802E-4</v>
      </c>
      <c r="DZ127" s="25">
        <v>2.4308712918575599E-5</v>
      </c>
      <c r="EA127" s="25">
        <v>1.3108710061635201E-5</v>
      </c>
      <c r="EB127" s="25">
        <v>4.3710211845320203E-5</v>
      </c>
      <c r="EC127" s="25">
        <v>9.4092726117993396E-6</v>
      </c>
      <c r="ED127" s="25">
        <v>-9.6106365301974401E-6</v>
      </c>
      <c r="EE127" s="25">
        <v>-1.20868249762443E-5</v>
      </c>
      <c r="EF127" s="25">
        <v>-1.6748672328961001E-5</v>
      </c>
      <c r="EG127" s="25">
        <v>-8.8353634207040806E-5</v>
      </c>
      <c r="EH127" s="25">
        <v>8.0297824533892101E-7</v>
      </c>
      <c r="EI127" s="25">
        <v>-4.2257997094584201E-6</v>
      </c>
      <c r="EJ127" s="25">
        <v>7.8318289285747898E-6</v>
      </c>
      <c r="EK127" s="25">
        <v>1.3640262840475099E-5</v>
      </c>
      <c r="EL127" s="25">
        <v>-7.8535775246454504E-7</v>
      </c>
      <c r="EM127" s="25">
        <v>-1.2131327656399799E-5</v>
      </c>
      <c r="EN127" s="25">
        <v>3.9848133067432504E-6</v>
      </c>
      <c r="EO127" s="25">
        <v>6.3138163034558401E-6</v>
      </c>
      <c r="EP127" s="25">
        <v>3.2179062957231203E-5</v>
      </c>
      <c r="EQ127" s="25">
        <v>2.04824194367437E-5</v>
      </c>
      <c r="ER127" s="25">
        <v>-9.0237123772495794E-8</v>
      </c>
      <c r="ES127" s="27">
        <v>-3.3039022608674299E-6</v>
      </c>
    </row>
    <row r="128" spans="7:149" x14ac:dyDescent="0.25">
      <c r="G128" s="205"/>
      <c r="H128" s="7" t="s">
        <v>246</v>
      </c>
      <c r="I128" s="22" cm="1">
        <f t="array" aca="1" ref="I128" ca="1">INDIRECT("I"&amp;M128)*INDIRECT("I"&amp;N128)</f>
        <v>0</v>
      </c>
      <c r="J128" s="23">
        <v>-0.112760730414701</v>
      </c>
      <c r="K128" s="12" t="str">
        <f t="shared" si="9"/>
        <v>Dem</v>
      </c>
      <c r="L128" s="12" t="str">
        <f t="shared" si="13"/>
        <v>PUD</v>
      </c>
      <c r="M128" s="7">
        <f t="shared" si="10"/>
        <v>62</v>
      </c>
      <c r="N128" s="7">
        <f t="shared" si="11"/>
        <v>76</v>
      </c>
      <c r="P128" s="7" t="str">
        <f t="shared" si="12"/>
        <v>X</v>
      </c>
      <c r="Q128" s="7" t="str">
        <f t="shared" si="7"/>
        <v>X</v>
      </c>
      <c r="R128" s="7" t="str">
        <v>Dem_PUD</v>
      </c>
      <c r="S128" s="128" t="s">
        <v>246</v>
      </c>
      <c r="T128" s="25">
        <v>9.2972039861655995E-8</v>
      </c>
      <c r="U128" s="25">
        <v>8.5559261173861999E-6</v>
      </c>
      <c r="V128" s="25">
        <v>-5.9753863761882996E-7</v>
      </c>
      <c r="W128" s="25">
        <v>2.7024492896225702E-6</v>
      </c>
      <c r="X128" s="25">
        <v>-4.1166780253193502E-6</v>
      </c>
      <c r="Y128" s="25">
        <v>7.6074850354472796E-6</v>
      </c>
      <c r="Z128" s="25">
        <v>-2.0139675141872501E-5</v>
      </c>
      <c r="AA128" s="25">
        <v>-6.5324401065930797E-6</v>
      </c>
      <c r="AB128" s="25">
        <v>-7.5421566907305903E-6</v>
      </c>
      <c r="AC128" s="25">
        <v>1.1807392082275E-5</v>
      </c>
      <c r="AD128" s="25">
        <v>1.08887625461165E-6</v>
      </c>
      <c r="AE128" s="25">
        <v>-3.0278273741976199E-7</v>
      </c>
      <c r="AF128" s="25">
        <v>3.07477294704874E-6</v>
      </c>
      <c r="AG128" s="25">
        <v>-2.8864649504929302E-5</v>
      </c>
      <c r="AH128" s="25">
        <v>3.7961309061164898E-7</v>
      </c>
      <c r="AI128" s="25">
        <v>-9.6791590503654192E-6</v>
      </c>
      <c r="AJ128" s="25">
        <v>2.0510063131685302E-6</v>
      </c>
      <c r="AK128" s="25">
        <v>1.9404909301971899E-6</v>
      </c>
      <c r="AL128" s="25">
        <v>-7.9889536581121204E-6</v>
      </c>
      <c r="AM128" s="25">
        <v>-4.9533491042389098E-6</v>
      </c>
      <c r="AN128" s="25">
        <v>-7.4672724886903799E-6</v>
      </c>
      <c r="AO128" s="25">
        <v>-5.4419065266871298E-6</v>
      </c>
      <c r="AP128" s="25">
        <v>4.1496912051186401E-6</v>
      </c>
      <c r="AQ128" s="25">
        <v>1.3093394525430601E-7</v>
      </c>
      <c r="AR128" s="25">
        <v>0</v>
      </c>
      <c r="AS128" s="25">
        <v>-3.49048505203937E-5</v>
      </c>
      <c r="AT128" s="25">
        <v>2.6014943283526801E-5</v>
      </c>
      <c r="AU128" s="25">
        <v>0</v>
      </c>
      <c r="AV128" s="25">
        <v>9.9226517634547596E-6</v>
      </c>
      <c r="AW128" s="25">
        <v>4.1168748739449797E-5</v>
      </c>
      <c r="AX128" s="25">
        <v>-1.2848171250620301E-5</v>
      </c>
      <c r="AY128" s="25">
        <v>0</v>
      </c>
      <c r="AZ128" s="25">
        <v>-5.4834685758714903E-6</v>
      </c>
      <c r="BA128" s="25">
        <v>4.7362450237279999E-5</v>
      </c>
      <c r="BB128" s="25">
        <v>3.4750708309879799E-6</v>
      </c>
      <c r="BC128" s="25">
        <v>1.2443863521335901E-5</v>
      </c>
      <c r="BD128" s="25">
        <v>0</v>
      </c>
      <c r="BE128" s="25">
        <v>1.7021149284629399E-5</v>
      </c>
      <c r="BF128" s="25">
        <v>2.7469400683889399E-5</v>
      </c>
      <c r="BG128" s="25">
        <v>-2.02258509681757E-5</v>
      </c>
      <c r="BH128" s="25">
        <v>-2.8834510245498399E-5</v>
      </c>
      <c r="BI128" s="25">
        <v>1.40321329636173E-6</v>
      </c>
      <c r="BJ128" s="24">
        <v>-1.4601025524228501E-4</v>
      </c>
      <c r="BK128" s="25">
        <v>2.2362919004578901E-7</v>
      </c>
      <c r="BL128" s="25">
        <v>1.1409822484093801E-5</v>
      </c>
      <c r="BM128" s="25">
        <v>4.68097209394567E-6</v>
      </c>
      <c r="BN128" s="25">
        <v>0</v>
      </c>
      <c r="BO128" s="25">
        <v>9.3794034247841196E-6</v>
      </c>
      <c r="BP128" s="25">
        <v>3.9842827168414498E-6</v>
      </c>
      <c r="BQ128" s="25">
        <v>-7.7984921870019792E-6</v>
      </c>
      <c r="BR128" s="25">
        <v>-7.2289874518633799E-6</v>
      </c>
      <c r="BS128" s="25">
        <v>3.50005168434311E-6</v>
      </c>
      <c r="BT128" s="25">
        <v>-2.95026940216563E-5</v>
      </c>
      <c r="BU128" s="25">
        <v>1.9829883566400401E-6</v>
      </c>
      <c r="BV128" s="25">
        <v>8.7386755187490992E-6</v>
      </c>
      <c r="BW128" s="25">
        <v>3.0078494069246801E-7</v>
      </c>
      <c r="BX128" s="24">
        <v>-4.21298854519146E-4</v>
      </c>
      <c r="BY128" s="25">
        <v>-3.8297088216040602E-5</v>
      </c>
      <c r="BZ128" s="25">
        <v>0</v>
      </c>
      <c r="CA128" s="25">
        <v>1.12164983038517E-5</v>
      </c>
      <c r="CB128" s="25">
        <v>2.8064020598880899E-5</v>
      </c>
      <c r="CC128" s="25">
        <v>1.64135725972852E-5</v>
      </c>
      <c r="CD128" s="25">
        <v>7.5702178514850403E-6</v>
      </c>
      <c r="CE128" s="25">
        <v>0</v>
      </c>
      <c r="CF128" s="25">
        <v>0</v>
      </c>
      <c r="CG128" s="25">
        <v>0</v>
      </c>
      <c r="CH128" s="25">
        <v>-5.8978202085835803E-9</v>
      </c>
      <c r="CI128" s="25">
        <v>-5.6072149675017E-7</v>
      </c>
      <c r="CJ128" s="25">
        <v>3.87871181558898E-7</v>
      </c>
      <c r="CK128" s="25">
        <v>4.8288206006667198E-7</v>
      </c>
      <c r="CL128" s="25">
        <v>2.2032547573264301E-7</v>
      </c>
      <c r="CM128" s="25">
        <v>-3.1271396160746002E-7</v>
      </c>
      <c r="CN128" s="25">
        <v>-4.5036008996021002E-7</v>
      </c>
      <c r="CO128" s="25">
        <v>2.5913821929429601E-7</v>
      </c>
      <c r="CP128" s="25">
        <v>-9.5512004337967605E-8</v>
      </c>
      <c r="CQ128" s="25">
        <v>-1.0548171057851999E-7</v>
      </c>
      <c r="CR128" s="25">
        <v>1.53211230164154E-7</v>
      </c>
      <c r="CS128" s="25">
        <v>-1.1532102972547E-7</v>
      </c>
      <c r="CT128" s="25">
        <v>-2.1360510635489299E-7</v>
      </c>
      <c r="CU128" s="25">
        <v>2.17288513211738E-7</v>
      </c>
      <c r="CV128" s="25">
        <v>-1.3277915286656499E-7</v>
      </c>
      <c r="CW128" s="25">
        <v>3.0113659902170401E-7</v>
      </c>
      <c r="CX128" s="25">
        <v>-5.9112416452367603E-7</v>
      </c>
      <c r="CY128" s="25">
        <v>-2.52010626471565E-8</v>
      </c>
      <c r="CZ128" s="25">
        <v>3.9305296678751999E-7</v>
      </c>
      <c r="DA128" s="25">
        <v>3.9983972935525799E-7</v>
      </c>
      <c r="DB128" s="25">
        <v>-9.0194218073920098E-6</v>
      </c>
      <c r="DC128" s="25">
        <v>6.4230429315878597E-6</v>
      </c>
      <c r="DD128" s="25">
        <v>9.1009076799841705E-7</v>
      </c>
      <c r="DE128" s="25">
        <v>-4.1760903894853002E-6</v>
      </c>
      <c r="DF128" s="25">
        <v>-2.6333405212337698E-6</v>
      </c>
      <c r="DG128" s="25">
        <v>7.0922453585688403E-7</v>
      </c>
      <c r="DH128" s="25">
        <v>-1.34731938522297E-5</v>
      </c>
      <c r="DI128" s="25">
        <v>-6.5857493898634601E-6</v>
      </c>
      <c r="DJ128" s="25">
        <v>1.53411115847922E-6</v>
      </c>
      <c r="DK128" s="25">
        <v>-9.3516457483118808E-6</v>
      </c>
      <c r="DL128" s="25">
        <v>1.01474342807372E-5</v>
      </c>
      <c r="DM128" s="25">
        <v>-3.7382993381524502E-5</v>
      </c>
      <c r="DN128" s="25">
        <v>4.84595379922791E-6</v>
      </c>
      <c r="DO128" s="25">
        <v>-4.2975083973379602E-5</v>
      </c>
      <c r="DP128" s="25">
        <v>-4.4735095251479099E-6</v>
      </c>
      <c r="DQ128" s="25">
        <v>2.2785387304242999E-6</v>
      </c>
      <c r="DR128" s="25">
        <v>4.1491586190801301E-6</v>
      </c>
      <c r="DS128" s="25">
        <v>-2.8204158751201298E-6</v>
      </c>
      <c r="DT128" s="25">
        <v>-8.6643195845332099E-6</v>
      </c>
      <c r="DU128" s="25">
        <v>-2.2453888730663101E-5</v>
      </c>
      <c r="DV128" s="25">
        <v>3.8143735694180701E-6</v>
      </c>
      <c r="DW128" s="25">
        <v>-4.8258209342021998E-6</v>
      </c>
      <c r="DX128" s="24">
        <v>7.9175371760833795E-4</v>
      </c>
      <c r="DY128" s="25">
        <v>-5.9502963361221598E-6</v>
      </c>
      <c r="DZ128" s="25">
        <v>-2.4796657848163599E-5</v>
      </c>
      <c r="EA128" s="25">
        <v>-2.55399568732738E-5</v>
      </c>
      <c r="EB128" s="25">
        <v>-1.6136929555025498E-5</v>
      </c>
      <c r="EC128" s="25">
        <v>-2.4740300209721002E-5</v>
      </c>
      <c r="ED128" s="25">
        <v>5.0795532748109902E-6</v>
      </c>
      <c r="EE128" s="25">
        <v>1.3570924201781899E-5</v>
      </c>
      <c r="EF128" s="25">
        <v>-2.5558025066413499E-5</v>
      </c>
      <c r="EG128" s="25">
        <v>-4.8852707443237396E-6</v>
      </c>
      <c r="EH128" s="25">
        <v>2.3358491275775801E-6</v>
      </c>
      <c r="EI128" s="25">
        <v>-1.2715659562873401E-5</v>
      </c>
      <c r="EJ128" s="25">
        <v>1.8893431806256601E-5</v>
      </c>
      <c r="EK128" s="25">
        <v>-2.4773704608757302E-6</v>
      </c>
      <c r="EL128" s="25">
        <v>-1.9385656755600599E-6</v>
      </c>
      <c r="EM128" s="25">
        <v>-2.6483998680209599E-5</v>
      </c>
      <c r="EN128" s="25">
        <v>3.6059300495955998E-6</v>
      </c>
      <c r="EO128" s="25">
        <v>-3.6814799997064203E-5</v>
      </c>
      <c r="EP128" s="25">
        <v>3.99925157736237E-5</v>
      </c>
      <c r="EQ128" s="25">
        <v>-2.2864240637203801E-5</v>
      </c>
      <c r="ER128" s="25">
        <v>3.1754431822511201E-5</v>
      </c>
      <c r="ES128" s="27">
        <v>3.8363287383098903E-6</v>
      </c>
    </row>
    <row r="129" spans="7:149" x14ac:dyDescent="0.25">
      <c r="G129" s="205"/>
      <c r="H129" s="7" t="s">
        <v>218</v>
      </c>
      <c r="I129" s="22" cm="1">
        <f t="array" aca="1" ref="I129" ca="1">INDIRECT("I"&amp;M129)*INDIRECT("I"&amp;N129)</f>
        <v>0</v>
      </c>
      <c r="J129" s="23">
        <v>-0.26830192269354203</v>
      </c>
      <c r="K129" s="12" t="str">
        <f t="shared" si="9"/>
        <v>Can</v>
      </c>
      <c r="L129" s="12" t="str">
        <f t="shared" si="13"/>
        <v>Hem</v>
      </c>
      <c r="M129" s="7">
        <f t="shared" si="10"/>
        <v>55</v>
      </c>
      <c r="N129" s="7">
        <f t="shared" si="11"/>
        <v>65</v>
      </c>
      <c r="P129" s="7" t="str">
        <f t="shared" si="12"/>
        <v>X</v>
      </c>
      <c r="Q129" s="7" t="str">
        <f t="shared" si="7"/>
        <v>X</v>
      </c>
      <c r="R129" s="7" t="str">
        <v>Can_Hem</v>
      </c>
      <c r="S129" s="128" t="s">
        <v>218</v>
      </c>
      <c r="T129" s="25">
        <v>-8.6147710373246897E-7</v>
      </c>
      <c r="U129" s="25">
        <v>3.6985962780090898E-6</v>
      </c>
      <c r="V129" s="25">
        <v>9.0945612770890301E-6</v>
      </c>
      <c r="W129" s="25">
        <v>-6.4387872204744298E-6</v>
      </c>
      <c r="X129" s="25">
        <v>1.61883135677743E-6</v>
      </c>
      <c r="Y129" s="25">
        <v>2.87729946050201E-5</v>
      </c>
      <c r="Z129" s="25">
        <v>7.7026166282915508E-6</v>
      </c>
      <c r="AA129" s="25">
        <v>1.47779440200019E-5</v>
      </c>
      <c r="AB129" s="25">
        <v>-1.19741212770284E-6</v>
      </c>
      <c r="AC129" s="25">
        <v>3.4479819943562502E-6</v>
      </c>
      <c r="AD129" s="25">
        <v>-7.0594535977090903E-6</v>
      </c>
      <c r="AE129" s="25">
        <v>3.19184993665186E-6</v>
      </c>
      <c r="AF129" s="25">
        <v>8.4454322508824495E-6</v>
      </c>
      <c r="AG129" s="25">
        <v>7.8522274604753099E-5</v>
      </c>
      <c r="AH129" s="25">
        <v>4.9299294940938899E-6</v>
      </c>
      <c r="AI129" s="25">
        <v>-4.1398507888038902E-5</v>
      </c>
      <c r="AJ129" s="25">
        <v>-9.04856293132932E-6</v>
      </c>
      <c r="AK129" s="25">
        <v>-3.7950543375543002E-6</v>
      </c>
      <c r="AL129" s="25">
        <v>4.4908543921541302E-5</v>
      </c>
      <c r="AM129" s="25">
        <v>1.2764494224492799E-5</v>
      </c>
      <c r="AN129" s="25">
        <v>7.3066474889467302E-7</v>
      </c>
      <c r="AO129" s="25">
        <v>1.08467804563945E-6</v>
      </c>
      <c r="AP129" s="25">
        <v>-5.1321128061550397E-5</v>
      </c>
      <c r="AQ129" s="25">
        <v>1.03106908808183E-6</v>
      </c>
      <c r="AR129" s="25">
        <v>0</v>
      </c>
      <c r="AS129" s="25">
        <v>-7.2279585215864799E-5</v>
      </c>
      <c r="AT129" s="25">
        <v>4.3036322781164399E-5</v>
      </c>
      <c r="AU129" s="25">
        <v>0</v>
      </c>
      <c r="AV129" s="25">
        <v>-6.7467254044450298E-6</v>
      </c>
      <c r="AW129" s="25">
        <v>1.8303126399089801E-5</v>
      </c>
      <c r="AX129" s="25">
        <v>2.8936477636348999E-5</v>
      </c>
      <c r="AY129" s="25">
        <v>0</v>
      </c>
      <c r="AZ129" s="25">
        <v>-1.4585972708843199E-6</v>
      </c>
      <c r="BA129" s="25">
        <v>-4.8386970384826699E-5</v>
      </c>
      <c r="BB129" s="25">
        <v>2.7979571005613401E-6</v>
      </c>
      <c r="BC129" s="24">
        <v>-1.8871137294434599E-4</v>
      </c>
      <c r="BD129" s="25">
        <v>0</v>
      </c>
      <c r="BE129" s="25">
        <v>1.49230355717849E-5</v>
      </c>
      <c r="BF129" s="25">
        <v>6.7004892142040999E-5</v>
      </c>
      <c r="BG129" s="25">
        <v>-2.7129931391790902E-6</v>
      </c>
      <c r="BH129" s="25">
        <v>1.03555655337252E-5</v>
      </c>
      <c r="BI129" s="25">
        <v>-4.9200747060818802E-6</v>
      </c>
      <c r="BJ129" s="25">
        <v>1.2979979216235399E-5</v>
      </c>
      <c r="BK129" s="25">
        <v>6.4249189522701597E-6</v>
      </c>
      <c r="BL129" s="24">
        <v>1.16255192365543E-4</v>
      </c>
      <c r="BM129" s="24">
        <v>-8.5231454314765702E-4</v>
      </c>
      <c r="BN129" s="25">
        <v>0</v>
      </c>
      <c r="BO129" s="25">
        <v>3.9468908621347997E-5</v>
      </c>
      <c r="BP129" s="25">
        <v>1.5514593709453501E-6</v>
      </c>
      <c r="BQ129" s="25">
        <v>-8.9326823978485708E-6</v>
      </c>
      <c r="BR129" s="25">
        <v>-2.67907600424049E-5</v>
      </c>
      <c r="BS129" s="25">
        <v>-1.7733326621371501E-5</v>
      </c>
      <c r="BT129" s="24">
        <v>-1.1316039577660599E-4</v>
      </c>
      <c r="BU129" s="25">
        <v>-5.3294011665586796E-6</v>
      </c>
      <c r="BV129" s="25">
        <v>5.7417468019941501E-6</v>
      </c>
      <c r="BW129" s="25">
        <v>-1.2283412862225399E-6</v>
      </c>
      <c r="BX129" s="25">
        <v>6.2514683890273301E-6</v>
      </c>
      <c r="BY129" s="25">
        <v>-1.43431713044914E-5</v>
      </c>
      <c r="BZ129" s="25">
        <v>0</v>
      </c>
      <c r="CA129" s="25">
        <v>-1.36658648728276E-5</v>
      </c>
      <c r="CB129" s="25">
        <v>-3.4672160819379497E-5</v>
      </c>
      <c r="CC129" s="24">
        <v>1.9182662405144499E-4</v>
      </c>
      <c r="CD129" s="25">
        <v>-7.34012964318454E-6</v>
      </c>
      <c r="CE129" s="25">
        <v>0</v>
      </c>
      <c r="CF129" s="25">
        <v>0</v>
      </c>
      <c r="CG129" s="25">
        <v>0</v>
      </c>
      <c r="CH129" s="25">
        <v>-2.4251436147229401E-8</v>
      </c>
      <c r="CI129" s="25">
        <v>-9.3259574346411401E-7</v>
      </c>
      <c r="CJ129" s="25">
        <v>-2.35894998052016E-7</v>
      </c>
      <c r="CK129" s="25">
        <v>8.49959482481102E-7</v>
      </c>
      <c r="CL129" s="25">
        <v>-9.5718567281396696E-8</v>
      </c>
      <c r="CM129" s="25">
        <v>-7.3218867845982196E-7</v>
      </c>
      <c r="CN129" s="25">
        <v>-1.70860021766301E-7</v>
      </c>
      <c r="CO129" s="25">
        <v>-1.16377113778812E-7</v>
      </c>
      <c r="CP129" s="25">
        <v>-1.1222144887987599E-7</v>
      </c>
      <c r="CQ129" s="25">
        <v>5.8829704352202398E-7</v>
      </c>
      <c r="CR129" s="25">
        <v>2.9063737475677001E-8</v>
      </c>
      <c r="CS129" s="25">
        <v>-3.7466172229319402E-8</v>
      </c>
      <c r="CT129" s="25">
        <v>6.3504721620499597E-7</v>
      </c>
      <c r="CU129" s="25">
        <v>5.3878825489444804E-7</v>
      </c>
      <c r="CV129" s="25">
        <v>2.41349610416966E-6</v>
      </c>
      <c r="CW129" s="25">
        <v>6.4120641962860103E-7</v>
      </c>
      <c r="CX129" s="25">
        <v>6.6993313461995004E-7</v>
      </c>
      <c r="CY129" s="25">
        <v>6.5387144496574299E-7</v>
      </c>
      <c r="CZ129" s="25">
        <v>-1.0713058349008299E-6</v>
      </c>
      <c r="DA129" s="25">
        <v>-3.8231682249638297E-8</v>
      </c>
      <c r="DB129" s="25">
        <v>1.7443948361433901E-5</v>
      </c>
      <c r="DC129" s="25">
        <v>9.1887308714977908E-6</v>
      </c>
      <c r="DD129" s="25">
        <v>2.16063834064228E-6</v>
      </c>
      <c r="DE129" s="25">
        <v>2.8099636941743702E-6</v>
      </c>
      <c r="DF129" s="25">
        <v>6.2090316353696103E-6</v>
      </c>
      <c r="DG129" s="25">
        <v>-5.5394746201769601E-7</v>
      </c>
      <c r="DH129" s="25">
        <v>1.3238836786037599E-5</v>
      </c>
      <c r="DI129" s="25">
        <v>-1.1387353687493301E-5</v>
      </c>
      <c r="DJ129" s="25">
        <v>-1.3450302666771799E-5</v>
      </c>
      <c r="DK129" s="25">
        <v>4.6474318276159997E-6</v>
      </c>
      <c r="DL129" s="24">
        <v>1.08640303252481E-4</v>
      </c>
      <c r="DM129" s="25">
        <v>-3.3393871812031202E-7</v>
      </c>
      <c r="DN129" s="25">
        <v>-1.0858797280749499E-5</v>
      </c>
      <c r="DO129" s="25">
        <v>-6.7583892537640799E-6</v>
      </c>
      <c r="DP129" s="25">
        <v>-1.0756734637467501E-6</v>
      </c>
      <c r="DQ129" s="25">
        <v>-2.72551018087426E-7</v>
      </c>
      <c r="DR129" s="25">
        <v>-1.1848106206448999E-5</v>
      </c>
      <c r="DS129" s="25">
        <v>-1.8615384588901101E-5</v>
      </c>
      <c r="DT129" s="25">
        <v>-1.8769415568085599E-5</v>
      </c>
      <c r="DU129" s="25">
        <v>3.3488919200662602E-6</v>
      </c>
      <c r="DV129" s="25">
        <v>-7.7380927346747598E-7</v>
      </c>
      <c r="DW129" s="24">
        <v>-3.8181478467106002E-4</v>
      </c>
      <c r="DX129" s="25">
        <v>-5.9502963361216397E-6</v>
      </c>
      <c r="DY129" s="24">
        <v>2.1645075488938401E-3</v>
      </c>
      <c r="DZ129" s="25">
        <v>-4.1882854086215797E-5</v>
      </c>
      <c r="EA129" s="25">
        <v>-7.5042673714051102E-6</v>
      </c>
      <c r="EB129" s="25">
        <v>-6.0350573717564797E-6</v>
      </c>
      <c r="EC129" s="25">
        <v>-7.8868353808451101E-5</v>
      </c>
      <c r="ED129" s="25">
        <v>2.7843199387085399E-5</v>
      </c>
      <c r="EE129" s="25">
        <v>-1.26963504522045E-5</v>
      </c>
      <c r="EF129" s="25">
        <v>-1.42335416888881E-5</v>
      </c>
      <c r="EG129" s="24">
        <v>-2.9156666505760598E-4</v>
      </c>
      <c r="EH129" s="25">
        <v>-4.9206873444145098E-5</v>
      </c>
      <c r="EI129" s="25">
        <v>-4.1582906116762598E-5</v>
      </c>
      <c r="EJ129" s="25">
        <v>-4.0267835448927903E-6</v>
      </c>
      <c r="EK129" s="25">
        <v>-9.97729269202628E-5</v>
      </c>
      <c r="EL129" s="25">
        <v>2.3828236385962399E-5</v>
      </c>
      <c r="EM129" s="25">
        <v>2.2071168984829801E-5</v>
      </c>
      <c r="EN129" s="25">
        <v>-1.49311839551425E-5</v>
      </c>
      <c r="EO129" s="25">
        <v>-9.2184278709192102E-5</v>
      </c>
      <c r="EP129" s="25">
        <v>-1.7601897485089199E-5</v>
      </c>
      <c r="EQ129" s="25">
        <v>-1.7458853029743499E-5</v>
      </c>
      <c r="ER129" s="25">
        <v>-3.4209853185027399E-5</v>
      </c>
      <c r="ES129" s="27">
        <v>2.60349277053423E-6</v>
      </c>
    </row>
    <row r="130" spans="7:149" x14ac:dyDescent="0.25">
      <c r="G130" s="205"/>
      <c r="H130" s="7" t="s">
        <v>247</v>
      </c>
      <c r="I130" s="22" cm="1">
        <f t="array" aca="1" ref="I130" ca="1">INDIRECT("I"&amp;M130)*INDIRECT("I"&amp;N130)</f>
        <v>0</v>
      </c>
      <c r="J130" s="23">
        <v>-0.22262085425346001</v>
      </c>
      <c r="K130" s="12" t="str">
        <f t="shared" si="9"/>
        <v>Epi</v>
      </c>
      <c r="L130" s="12" t="str">
        <f t="shared" si="13"/>
        <v>Str</v>
      </c>
      <c r="M130" s="7">
        <f t="shared" si="10"/>
        <v>64</v>
      </c>
      <c r="N130" s="7">
        <f t="shared" si="11"/>
        <v>81</v>
      </c>
      <c r="P130" s="7" t="str">
        <f t="shared" si="12"/>
        <v>X</v>
      </c>
      <c r="Q130" s="7" t="str">
        <f t="shared" si="7"/>
        <v>X</v>
      </c>
      <c r="R130" s="7" t="str">
        <v>Epi_Str</v>
      </c>
      <c r="S130" s="128" t="s">
        <v>247</v>
      </c>
      <c r="T130" s="25">
        <v>-9.7002856367773709E-7</v>
      </c>
      <c r="U130" s="25">
        <v>1.5403770534858502E-5</v>
      </c>
      <c r="V130" s="25">
        <v>1.0173452641697199E-5</v>
      </c>
      <c r="W130" s="25">
        <v>-1.6462960602297E-6</v>
      </c>
      <c r="X130" s="25">
        <v>1.5306770732859299E-6</v>
      </c>
      <c r="Y130" s="25">
        <v>-3.75329507130171E-5</v>
      </c>
      <c r="Z130" s="25">
        <v>-5.6780966837075198E-5</v>
      </c>
      <c r="AA130" s="25">
        <v>-1.7484193900397899E-5</v>
      </c>
      <c r="AB130" s="25">
        <v>1.91408127434988E-5</v>
      </c>
      <c r="AC130" s="25">
        <v>-8.2100886858107798E-6</v>
      </c>
      <c r="AD130" s="25">
        <v>1.9325455973124999E-6</v>
      </c>
      <c r="AE130" s="25">
        <v>-6.4968065862821697E-6</v>
      </c>
      <c r="AF130" s="25">
        <v>6.2319382112111596E-6</v>
      </c>
      <c r="AG130" s="25">
        <v>3.6498312733952099E-5</v>
      </c>
      <c r="AH130" s="25">
        <v>3.6177944106027501E-6</v>
      </c>
      <c r="AI130" s="25">
        <v>6.1553801700820298E-5</v>
      </c>
      <c r="AJ130" s="25">
        <v>-3.1375800814401301E-6</v>
      </c>
      <c r="AK130" s="25">
        <v>-8.4156832629063704E-6</v>
      </c>
      <c r="AL130" s="25">
        <v>-1.08494200532794E-5</v>
      </c>
      <c r="AM130" s="25">
        <v>8.4856365911436695E-6</v>
      </c>
      <c r="AN130" s="25">
        <v>-4.2518522936114199E-5</v>
      </c>
      <c r="AO130" s="25">
        <v>5.4941099230692197E-6</v>
      </c>
      <c r="AP130" s="25">
        <v>9.03852737853134E-5</v>
      </c>
      <c r="AQ130" s="25">
        <v>9.96059961996018E-7</v>
      </c>
      <c r="AR130" s="25">
        <v>0</v>
      </c>
      <c r="AS130" s="25">
        <v>-8.6921259283863294E-6</v>
      </c>
      <c r="AT130" s="25">
        <v>7.9731151622677995E-5</v>
      </c>
      <c r="AU130" s="25">
        <v>0</v>
      </c>
      <c r="AV130" s="25">
        <v>-4.1933383656935302E-5</v>
      </c>
      <c r="AW130" s="25">
        <v>-2.2139618152663001E-5</v>
      </c>
      <c r="AX130" s="25">
        <v>2.15306076726491E-5</v>
      </c>
      <c r="AY130" s="25">
        <v>0</v>
      </c>
      <c r="AZ130" s="25">
        <v>-2.1721298718053602E-6</v>
      </c>
      <c r="BA130" s="25">
        <v>-2.9730115220942401E-5</v>
      </c>
      <c r="BB130" s="25">
        <v>1.0852794659730001E-5</v>
      </c>
      <c r="BC130" s="24">
        <v>-1.0860957470415401E-4</v>
      </c>
      <c r="BD130" s="25">
        <v>0</v>
      </c>
      <c r="BE130" s="25">
        <v>7.1618620631681902E-5</v>
      </c>
      <c r="BF130" s="25">
        <v>-6.5160838708155003E-5</v>
      </c>
      <c r="BG130" s="25">
        <v>4.0608266226364802E-7</v>
      </c>
      <c r="BH130" s="25">
        <v>5.8789531991756097E-5</v>
      </c>
      <c r="BI130" s="25">
        <v>3.9621145058852402E-6</v>
      </c>
      <c r="BJ130" s="25">
        <v>-6.2708946262131602E-6</v>
      </c>
      <c r="BK130" s="25">
        <v>-5.6844199599233797E-6</v>
      </c>
      <c r="BL130" s="24">
        <v>-1.5318445862657201E-3</v>
      </c>
      <c r="BM130" s="24">
        <v>2.1357996690380801E-4</v>
      </c>
      <c r="BN130" s="25">
        <v>0</v>
      </c>
      <c r="BO130" s="25">
        <v>2.9418226289860499E-5</v>
      </c>
      <c r="BP130" s="25">
        <v>-4.3463798682279398E-6</v>
      </c>
      <c r="BQ130" s="25">
        <v>-2.38211275125866E-8</v>
      </c>
      <c r="BR130" s="24">
        <v>1.3032534211405999E-4</v>
      </c>
      <c r="BS130" s="25">
        <v>-3.3933944655227301E-5</v>
      </c>
      <c r="BT130" s="25">
        <v>-7.1404146524675906E-5</v>
      </c>
      <c r="BU130" s="25">
        <v>-1.6571001424590902E-5</v>
      </c>
      <c r="BV130" s="25">
        <v>3.0155053414077701E-5</v>
      </c>
      <c r="BW130" s="25">
        <v>-4.1504342489892598E-6</v>
      </c>
      <c r="BX130" s="25">
        <v>7.21375908037468E-6</v>
      </c>
      <c r="BY130" s="24">
        <v>1.3100746978095501E-4</v>
      </c>
      <c r="BZ130" s="25">
        <v>0</v>
      </c>
      <c r="CA130" s="25">
        <v>6.1360244702261894E-5</v>
      </c>
      <c r="CB130" s="25">
        <v>-3.9359906107643602E-5</v>
      </c>
      <c r="CC130" s="25">
        <v>-9.6842052197893894E-5</v>
      </c>
      <c r="CD130" s="25">
        <v>-9.671693488754109E-7</v>
      </c>
      <c r="CE130" s="25">
        <v>0</v>
      </c>
      <c r="CF130" s="25">
        <v>0</v>
      </c>
      <c r="CG130" s="25">
        <v>0</v>
      </c>
      <c r="CH130" s="25">
        <v>-1.46675250117471E-8</v>
      </c>
      <c r="CI130" s="25">
        <v>8.0285057529204101E-7</v>
      </c>
      <c r="CJ130" s="25">
        <v>-6.8007239906121702E-8</v>
      </c>
      <c r="CK130" s="25">
        <v>-6.7333845318898003E-9</v>
      </c>
      <c r="CL130" s="25">
        <v>3.0931999930445801E-7</v>
      </c>
      <c r="CM130" s="25">
        <v>-8.73044374268556E-7</v>
      </c>
      <c r="CN130" s="25">
        <v>4.48449486570003E-7</v>
      </c>
      <c r="CO130" s="25">
        <v>6.6612170291465997E-7</v>
      </c>
      <c r="CP130" s="25">
        <v>-2.09235638741004E-7</v>
      </c>
      <c r="CQ130" s="25">
        <v>-1.24750865007156E-6</v>
      </c>
      <c r="CR130" s="25">
        <v>5.0751662037001602E-7</v>
      </c>
      <c r="CS130" s="25">
        <v>-4.0213313475898398E-7</v>
      </c>
      <c r="CT130" s="25">
        <v>1.7754273233367899E-7</v>
      </c>
      <c r="CU130" s="25">
        <v>-5.96726203059346E-7</v>
      </c>
      <c r="CV130" s="25">
        <v>1.25890881894395E-6</v>
      </c>
      <c r="CW130" s="25">
        <v>-1.2632253259953801E-6</v>
      </c>
      <c r="CX130" s="25">
        <v>-2.8512240871206902E-8</v>
      </c>
      <c r="CY130" s="25">
        <v>-2.54324752075135E-7</v>
      </c>
      <c r="CZ130" s="25">
        <v>-7.0747512683621896E-7</v>
      </c>
      <c r="DA130" s="25">
        <v>7.8198290469297504E-7</v>
      </c>
      <c r="DB130" s="25">
        <v>4.4306432911321803E-6</v>
      </c>
      <c r="DC130" s="25">
        <v>-8.6228372897753493E-6</v>
      </c>
      <c r="DD130" s="25">
        <v>-1.0081083962927799E-5</v>
      </c>
      <c r="DE130" s="25">
        <v>2.5179766315709999E-5</v>
      </c>
      <c r="DF130" s="25">
        <v>8.3085988644925493E-6</v>
      </c>
      <c r="DG130" s="25">
        <v>-9.0446759842344995E-7</v>
      </c>
      <c r="DH130" s="25">
        <v>-3.90563341092979E-5</v>
      </c>
      <c r="DI130" s="25">
        <v>4.2179009237552696E-6</v>
      </c>
      <c r="DJ130" s="25">
        <v>-1.4928811989027299E-5</v>
      </c>
      <c r="DK130" s="25">
        <v>-2.5990916225198801E-8</v>
      </c>
      <c r="DL130" s="24">
        <v>-3.4425433323627403E-4</v>
      </c>
      <c r="DM130" s="25">
        <v>-2.6596728807041E-6</v>
      </c>
      <c r="DN130" s="25">
        <v>4.0258616723655902E-6</v>
      </c>
      <c r="DO130" s="25">
        <v>8.0095844862235898E-6</v>
      </c>
      <c r="DP130" s="25">
        <v>1.43557197395967E-5</v>
      </c>
      <c r="DQ130" s="25">
        <v>4.9535587333476304E-6</v>
      </c>
      <c r="DR130" s="25">
        <v>1.21818555072329E-5</v>
      </c>
      <c r="DS130" s="25">
        <v>-1.1650654352796699E-6</v>
      </c>
      <c r="DT130" s="25">
        <v>-2.3852686161904599E-5</v>
      </c>
      <c r="DU130" s="25">
        <v>-8.0786593631946993E-5</v>
      </c>
      <c r="DV130" s="25">
        <v>-1.2515059539321399E-8</v>
      </c>
      <c r="DW130" s="25">
        <v>2.4308712918575599E-5</v>
      </c>
      <c r="DX130" s="25">
        <v>-2.4796657848163799E-5</v>
      </c>
      <c r="DY130" s="25">
        <v>-4.1882854086216298E-5</v>
      </c>
      <c r="DZ130" s="24">
        <v>3.0232687803711401E-3</v>
      </c>
      <c r="EA130" s="25">
        <v>-8.4462868598725706E-5</v>
      </c>
      <c r="EB130" s="25">
        <v>-5.4364889108719703E-5</v>
      </c>
      <c r="EC130" s="24">
        <v>-1.0537714707871201E-4</v>
      </c>
      <c r="ED130" s="25">
        <v>-1.1993540127395901E-5</v>
      </c>
      <c r="EE130" s="25">
        <v>5.1590204510695404E-6</v>
      </c>
      <c r="EF130" s="25">
        <v>2.4678215586785599E-5</v>
      </c>
      <c r="EG130" s="25">
        <v>2.1826271221188501E-5</v>
      </c>
      <c r="EH130" s="25">
        <v>4.1089025202302497E-5</v>
      </c>
      <c r="EI130" s="25">
        <v>1.2263506388447201E-5</v>
      </c>
      <c r="EJ130" s="25">
        <v>3.73932382562E-6</v>
      </c>
      <c r="EK130" s="25">
        <v>2.33547659166299E-5</v>
      </c>
      <c r="EL130" s="25">
        <v>-3.0411730719349399E-5</v>
      </c>
      <c r="EM130" s="25">
        <v>-5.78977254029702E-5</v>
      </c>
      <c r="EN130" s="25">
        <v>-1.5249783152926801E-5</v>
      </c>
      <c r="EO130" s="25">
        <v>-9.5502568141459695E-5</v>
      </c>
      <c r="EP130" s="25">
        <v>4.0324715430103903E-6</v>
      </c>
      <c r="EQ130" s="25">
        <v>6.1938086896650807E-5</v>
      </c>
      <c r="ER130" s="25">
        <v>-5.7210335920715502E-5</v>
      </c>
      <c r="ES130" s="27">
        <v>1.0701805537811E-5</v>
      </c>
    </row>
    <row r="131" spans="7:149" x14ac:dyDescent="0.25">
      <c r="G131" s="205"/>
      <c r="H131" s="7" t="s">
        <v>248</v>
      </c>
      <c r="I131" s="22" cm="1">
        <f t="array" aca="1" ref="I131" ca="1">INDIRECT("I"&amp;M131)*INDIRECT("I"&amp;N131)</f>
        <v>0</v>
      </c>
      <c r="J131" s="23">
        <v>-0.22204576878218299</v>
      </c>
      <c r="K131" s="12" t="str">
        <f t="shared" si="9"/>
        <v>MVD</v>
      </c>
      <c r="L131" s="12" t="str">
        <f t="shared" si="13"/>
        <v>Sch</v>
      </c>
      <c r="M131" s="7">
        <f t="shared" si="10"/>
        <v>73</v>
      </c>
      <c r="N131" s="7">
        <f t="shared" si="11"/>
        <v>79</v>
      </c>
      <c r="P131" s="7" t="str">
        <f t="shared" si="12"/>
        <v>X</v>
      </c>
      <c r="Q131" s="7" t="str">
        <f t="shared" si="7"/>
        <v>X</v>
      </c>
      <c r="R131" s="7" t="str">
        <v>MVD_Sch</v>
      </c>
      <c r="S131" s="128" t="s">
        <v>248</v>
      </c>
      <c r="T131" s="25">
        <v>-1.34395795392173E-6</v>
      </c>
      <c r="U131" s="25">
        <v>4.0704268201272399E-6</v>
      </c>
      <c r="V131" s="25">
        <v>-1.5365947869693501E-5</v>
      </c>
      <c r="W131" s="25">
        <v>-2.3696013139019399E-6</v>
      </c>
      <c r="X131" s="25">
        <v>1.7252254171673898E-5</v>
      </c>
      <c r="Y131" s="25">
        <v>-1.6605453233753501E-5</v>
      </c>
      <c r="Z131" s="25">
        <v>2.1018132763892298E-5</v>
      </c>
      <c r="AA131" s="25">
        <v>4.9574214225548595E-7</v>
      </c>
      <c r="AB131" s="25">
        <v>7.2755542255894E-6</v>
      </c>
      <c r="AC131" s="25">
        <v>-2.6992215951681001E-5</v>
      </c>
      <c r="AD131" s="25">
        <v>-5.3947038271765096E-6</v>
      </c>
      <c r="AE131" s="25">
        <v>-2.05106670024944E-5</v>
      </c>
      <c r="AF131" s="25">
        <v>-6.9917281810169703E-6</v>
      </c>
      <c r="AG131" s="25">
        <v>-2.6147207639378999E-6</v>
      </c>
      <c r="AH131" s="25">
        <v>-4.9162635633546899E-6</v>
      </c>
      <c r="AI131" s="24">
        <v>1.6323395590923701E-4</v>
      </c>
      <c r="AJ131" s="25">
        <v>9.8689709346868595E-7</v>
      </c>
      <c r="AK131" s="25">
        <v>-2.33549220707491E-6</v>
      </c>
      <c r="AL131" s="25">
        <v>4.7214117720790099E-5</v>
      </c>
      <c r="AM131" s="25">
        <v>-1.9597914570857098E-5</v>
      </c>
      <c r="AN131" s="25">
        <v>-7.3895551515742604E-5</v>
      </c>
      <c r="AO131" s="25">
        <v>1.02545349461619E-6</v>
      </c>
      <c r="AP131" s="25">
        <v>-4.2210059043674E-5</v>
      </c>
      <c r="AQ131" s="25">
        <v>-1.0486477133679299E-6</v>
      </c>
      <c r="AR131" s="25">
        <v>0</v>
      </c>
      <c r="AS131" s="25">
        <v>2.6250942078319198E-5</v>
      </c>
      <c r="AT131" s="24">
        <v>1.35294952505938E-4</v>
      </c>
      <c r="AU131" s="25">
        <v>0</v>
      </c>
      <c r="AV131" s="25">
        <v>2.08188292245677E-5</v>
      </c>
      <c r="AW131" s="24">
        <v>-1.2386442970187299E-4</v>
      </c>
      <c r="AX131" s="25">
        <v>-7.4375543786164204E-7</v>
      </c>
      <c r="AY131" s="25">
        <v>0</v>
      </c>
      <c r="AZ131" s="25">
        <v>2.7253638090319801E-5</v>
      </c>
      <c r="BA131" s="25">
        <v>8.3616471436727594E-5</v>
      </c>
      <c r="BB131" s="25">
        <v>4.9912035063967701E-6</v>
      </c>
      <c r="BC131" s="25">
        <v>-2.0530892849296001E-5</v>
      </c>
      <c r="BD131" s="25">
        <v>0</v>
      </c>
      <c r="BE131" s="25">
        <v>-4.6673897209823401E-6</v>
      </c>
      <c r="BF131" s="25">
        <v>-1.7061498827484999E-5</v>
      </c>
      <c r="BG131" s="25">
        <v>-5.9262918785979501E-6</v>
      </c>
      <c r="BH131" s="25">
        <v>-4.1265564104683997E-5</v>
      </c>
      <c r="BI131" s="25">
        <v>-1.1771684388897299E-5</v>
      </c>
      <c r="BJ131" s="25">
        <v>-3.5588363548212698E-5</v>
      </c>
      <c r="BK131" s="25">
        <v>4.3339878686390702E-6</v>
      </c>
      <c r="BL131" s="24">
        <v>1.0792106682427901E-4</v>
      </c>
      <c r="BM131" s="25">
        <v>2.8174717756368499E-5</v>
      </c>
      <c r="BN131" s="25">
        <v>0</v>
      </c>
      <c r="BO131" s="25">
        <v>-5.4656989971664303E-5</v>
      </c>
      <c r="BP131" s="25">
        <v>-2.16195732037632E-5</v>
      </c>
      <c r="BQ131" s="25">
        <v>-4.1141821235175002E-5</v>
      </c>
      <c r="BR131" s="24">
        <v>1.68929194163166E-4</v>
      </c>
      <c r="BS131" s="25">
        <v>-2.83906665907717E-5</v>
      </c>
      <c r="BT131" s="25">
        <v>1.1895763191988801E-5</v>
      </c>
      <c r="BU131" s="25">
        <v>-9.6777579025093902E-5</v>
      </c>
      <c r="BV131" s="25">
        <v>-8.9624387338445302E-5</v>
      </c>
      <c r="BW131" s="25">
        <v>1.53861490108333E-6</v>
      </c>
      <c r="BX131" s="25">
        <v>2.07775514056307E-6</v>
      </c>
      <c r="BY131" s="24">
        <v>1.06124443438041E-4</v>
      </c>
      <c r="BZ131" s="25">
        <v>0</v>
      </c>
      <c r="CA131" s="24">
        <v>-1.8043320463389E-3</v>
      </c>
      <c r="CB131" s="25">
        <v>-8.9443734511499804E-5</v>
      </c>
      <c r="CC131" s="25">
        <v>3.9607193724366303E-5</v>
      </c>
      <c r="CD131" s="25">
        <v>-1.2238940584159799E-5</v>
      </c>
      <c r="CE131" s="25">
        <v>0</v>
      </c>
      <c r="CF131" s="25">
        <v>0</v>
      </c>
      <c r="CG131" s="25">
        <v>0</v>
      </c>
      <c r="CH131" s="25">
        <v>-1.5419879163326E-9</v>
      </c>
      <c r="CI131" s="25">
        <v>9.4701504725821603E-8</v>
      </c>
      <c r="CJ131" s="25">
        <v>6.2277018798547101E-7</v>
      </c>
      <c r="CK131" s="25">
        <v>-3.6798154751097902E-7</v>
      </c>
      <c r="CL131" s="25">
        <v>6.4645143357058297E-7</v>
      </c>
      <c r="CM131" s="25">
        <v>-1.6593288696094399E-6</v>
      </c>
      <c r="CN131" s="25">
        <v>1.7194060303013901E-6</v>
      </c>
      <c r="CO131" s="25">
        <v>-2.9949342389506402E-7</v>
      </c>
      <c r="CP131" s="25">
        <v>1.8680787493032599E-7</v>
      </c>
      <c r="CQ131" s="25">
        <v>8.5627766728384195E-7</v>
      </c>
      <c r="CR131" s="25">
        <v>9.0589588191578605E-7</v>
      </c>
      <c r="CS131" s="25">
        <v>1.16185274736524E-6</v>
      </c>
      <c r="CT131" s="25">
        <v>1.20712648455422E-6</v>
      </c>
      <c r="CU131" s="25">
        <v>-1.9361444684477E-6</v>
      </c>
      <c r="CV131" s="25">
        <v>2.7065660784908397E-7</v>
      </c>
      <c r="CW131" s="25">
        <v>-1.8625084768738401E-6</v>
      </c>
      <c r="CX131" s="25">
        <v>-1.1659680082596699E-6</v>
      </c>
      <c r="CY131" s="25">
        <v>4.8970440290184702E-7</v>
      </c>
      <c r="CZ131" s="25">
        <v>2.3341277576079801E-7</v>
      </c>
      <c r="DA131" s="25">
        <v>1.0160804607148401E-6</v>
      </c>
      <c r="DB131" s="25">
        <v>7.1754461251799203E-6</v>
      </c>
      <c r="DC131" s="25">
        <v>-2.5550317047731901E-5</v>
      </c>
      <c r="DD131" s="25">
        <v>-1.6397557063155599E-5</v>
      </c>
      <c r="DE131" s="25">
        <v>-4.2675853154740397E-5</v>
      </c>
      <c r="DF131" s="25">
        <v>2.91113777131397E-7</v>
      </c>
      <c r="DG131" s="25">
        <v>-2.2992778099301798E-6</v>
      </c>
      <c r="DH131" s="25">
        <v>-3.0684786006244601E-5</v>
      </c>
      <c r="DI131" s="25">
        <v>2.0499384557808999E-5</v>
      </c>
      <c r="DJ131" s="25">
        <v>1.5815749746021099E-5</v>
      </c>
      <c r="DK131" s="25">
        <v>3.1258032289203698E-5</v>
      </c>
      <c r="DL131" s="24">
        <v>-1.11726145497541E-4</v>
      </c>
      <c r="DM131" s="25">
        <v>-1.40634418155858E-6</v>
      </c>
      <c r="DN131" s="25">
        <v>1.1441921171771001E-6</v>
      </c>
      <c r="DO131" s="25">
        <v>1.41344585612015E-5</v>
      </c>
      <c r="DP131" s="25">
        <v>-1.4630664965631301E-5</v>
      </c>
      <c r="DQ131" s="25">
        <v>-2.4259635060769502E-8</v>
      </c>
      <c r="DR131" s="25">
        <v>1.42706928930822E-5</v>
      </c>
      <c r="DS131" s="25">
        <v>-2.3569053627038399E-6</v>
      </c>
      <c r="DT131" s="25">
        <v>-1.83656357157899E-5</v>
      </c>
      <c r="DU131" s="25">
        <v>-6.6817044451717002E-6</v>
      </c>
      <c r="DV131" s="25">
        <v>-7.6785688716925196E-6</v>
      </c>
      <c r="DW131" s="25">
        <v>1.31087100616358E-5</v>
      </c>
      <c r="DX131" s="25">
        <v>-2.5539956873274102E-5</v>
      </c>
      <c r="DY131" s="25">
        <v>-7.5042673714060496E-6</v>
      </c>
      <c r="DZ131" s="25">
        <v>-8.4462868598726695E-5</v>
      </c>
      <c r="EA131" s="24">
        <v>5.0944650186204596E-3</v>
      </c>
      <c r="EB131" s="24">
        <v>-1.05480307109342E-4</v>
      </c>
      <c r="EC131" s="24">
        <v>-1.4476028834775501E-4</v>
      </c>
      <c r="ED131" s="25">
        <v>-2.11368184568944E-5</v>
      </c>
      <c r="EE131" s="25">
        <v>1.4825583511036699E-5</v>
      </c>
      <c r="EF131" s="25">
        <v>5.40436725965904E-5</v>
      </c>
      <c r="EG131" s="25">
        <v>-7.73531917521684E-5</v>
      </c>
      <c r="EH131" s="25">
        <v>4.2366839665382497E-6</v>
      </c>
      <c r="EI131" s="25">
        <v>7.1778992423319496E-6</v>
      </c>
      <c r="EJ131" s="25">
        <v>-1.79674119214585E-5</v>
      </c>
      <c r="EK131" s="25">
        <v>3.8166114521296899E-5</v>
      </c>
      <c r="EL131" s="25">
        <v>2.5656824211942301E-6</v>
      </c>
      <c r="EM131" s="25">
        <v>-4.8292161441985998E-5</v>
      </c>
      <c r="EN131" s="25">
        <v>2.5590163862252001E-5</v>
      </c>
      <c r="EO131" s="24">
        <v>4.3129245865748998E-4</v>
      </c>
      <c r="EP131" s="25">
        <v>-8.9306662041056296E-5</v>
      </c>
      <c r="EQ131" s="25">
        <v>5.3559943357238903E-5</v>
      </c>
      <c r="ER131" s="25">
        <v>2.8388133746329699E-5</v>
      </c>
      <c r="ES131" s="26">
        <v>1.03096162024905E-4</v>
      </c>
    </row>
    <row r="132" spans="7:149" x14ac:dyDescent="0.25">
      <c r="G132" s="205"/>
      <c r="H132" s="7" t="s">
        <v>249</v>
      </c>
      <c r="I132" s="22" cm="1">
        <f t="array" aca="1" ref="I132" ca="1">INDIRECT("I"&amp;M132)*INDIRECT("I"&amp;N132)</f>
        <v>0</v>
      </c>
      <c r="J132" s="23">
        <v>-0.110705848083106</v>
      </c>
      <c r="K132" s="12" t="str">
        <f t="shared" si="9"/>
        <v>SmokerCurrent</v>
      </c>
      <c r="L132" s="12" t="str">
        <f t="shared" si="13"/>
        <v>Str</v>
      </c>
      <c r="M132" s="7">
        <f t="shared" si="10"/>
        <v>35</v>
      </c>
      <c r="N132" s="7">
        <f t="shared" si="11"/>
        <v>81</v>
      </c>
      <c r="P132" s="7" t="str">
        <f t="shared" si="12"/>
        <v>X</v>
      </c>
      <c r="Q132" s="7" t="str">
        <f t="shared" si="7"/>
        <v>X</v>
      </c>
      <c r="R132" s="7" t="str">
        <v>SmokerCurrent_Str</v>
      </c>
      <c r="S132" s="128" t="s">
        <v>249</v>
      </c>
      <c r="T132" s="25">
        <v>8.1078454428683996E-7</v>
      </c>
      <c r="U132" s="25">
        <v>-1.4823274174971901E-5</v>
      </c>
      <c r="V132" s="25">
        <v>4.8337637636926402E-6</v>
      </c>
      <c r="W132" s="25">
        <v>6.5903213784332502E-7</v>
      </c>
      <c r="X132" s="25">
        <v>-5.5563689308109396E-6</v>
      </c>
      <c r="Y132" s="25">
        <v>5.6540670225687003E-6</v>
      </c>
      <c r="Z132" s="25">
        <v>3.5080447082419401E-5</v>
      </c>
      <c r="AA132" s="25">
        <v>-2.7914924058690699E-6</v>
      </c>
      <c r="AB132" s="25">
        <v>4.4320617792349303E-6</v>
      </c>
      <c r="AC132" s="25">
        <v>-6.6672991409204101E-6</v>
      </c>
      <c r="AD132" s="25">
        <v>-2.45114614722725E-6</v>
      </c>
      <c r="AE132" s="25">
        <v>1.51315970486475E-6</v>
      </c>
      <c r="AF132" s="25">
        <v>9.5144347150784098E-7</v>
      </c>
      <c r="AG132" s="25">
        <v>1.2198888168362499E-5</v>
      </c>
      <c r="AH132" s="25">
        <v>7.36887655206888E-7</v>
      </c>
      <c r="AI132" s="24">
        <v>1.45560760525912E-4</v>
      </c>
      <c r="AJ132" s="25">
        <v>3.7952159167149998E-6</v>
      </c>
      <c r="AK132" s="25">
        <v>-1.17550177649282E-5</v>
      </c>
      <c r="AL132" s="25">
        <v>-7.1567092281956098E-5</v>
      </c>
      <c r="AM132" s="25">
        <v>-7.6063909374151896E-8</v>
      </c>
      <c r="AN132" s="25">
        <v>-9.05208090782606E-6</v>
      </c>
      <c r="AO132" s="25">
        <v>3.44524709159975E-6</v>
      </c>
      <c r="AP132" s="25">
        <v>-5.7477101998457598E-5</v>
      </c>
      <c r="AQ132" s="25">
        <v>-1.65583838617849E-6</v>
      </c>
      <c r="AR132" s="25">
        <v>0</v>
      </c>
      <c r="AS132" s="25">
        <v>-3.3588170897832999E-5</v>
      </c>
      <c r="AT132" s="25">
        <v>4.1753371934164202E-6</v>
      </c>
      <c r="AU132" s="25">
        <v>0</v>
      </c>
      <c r="AV132" s="25">
        <v>-4.0990994615073399E-5</v>
      </c>
      <c r="AW132" s="24">
        <v>-1.11046555489144E-4</v>
      </c>
      <c r="AX132" s="25">
        <v>1.5300157175012601E-5</v>
      </c>
      <c r="AY132" s="25">
        <v>0</v>
      </c>
      <c r="AZ132" s="25">
        <v>-9.7351608400516493E-6</v>
      </c>
      <c r="BA132" s="25">
        <v>2.0067401583358401E-5</v>
      </c>
      <c r="BB132" s="25">
        <v>-2.2394119247624302E-6</v>
      </c>
      <c r="BC132" s="25">
        <v>7.0146707023840694E-5</v>
      </c>
      <c r="BD132" s="25">
        <v>0</v>
      </c>
      <c r="BE132" s="25">
        <v>2.31090813420032E-5</v>
      </c>
      <c r="BF132" s="25">
        <v>-7.4526043570449199E-6</v>
      </c>
      <c r="BG132" s="25">
        <v>-3.09888086894224E-6</v>
      </c>
      <c r="BH132" s="25">
        <v>2.6976104385688601E-5</v>
      </c>
      <c r="BI132" s="25">
        <v>2.55132367429507E-6</v>
      </c>
      <c r="BJ132" s="25">
        <v>-4.7978095750226799E-5</v>
      </c>
      <c r="BK132" s="25">
        <v>-3.59252636729547E-6</v>
      </c>
      <c r="BL132" s="25">
        <v>2.9171314783323399E-5</v>
      </c>
      <c r="BM132" s="25">
        <v>-2.4003371626485099E-5</v>
      </c>
      <c r="BN132" s="25">
        <v>0</v>
      </c>
      <c r="BO132" s="25">
        <v>2.4952279237525502E-5</v>
      </c>
      <c r="BP132" s="25">
        <v>-8.5268106296273894E-6</v>
      </c>
      <c r="BQ132" s="25">
        <v>5.6757476490963298E-6</v>
      </c>
      <c r="BR132" s="25">
        <v>-5.1464953021556102E-5</v>
      </c>
      <c r="BS132" s="25">
        <v>1.28059452239405E-5</v>
      </c>
      <c r="BT132" s="25">
        <v>-2.4745950686229902E-5</v>
      </c>
      <c r="BU132" s="25">
        <v>1.09663721757347E-5</v>
      </c>
      <c r="BV132" s="25">
        <v>2.58162615020962E-5</v>
      </c>
      <c r="BW132" s="25">
        <v>2.9818792257559499E-6</v>
      </c>
      <c r="BX132" s="25">
        <v>7.4987455254086999E-6</v>
      </c>
      <c r="BY132" s="25">
        <v>7.9290586955868395E-6</v>
      </c>
      <c r="BZ132" s="25">
        <v>0</v>
      </c>
      <c r="CA132" s="25">
        <v>3.4071492604038201E-5</v>
      </c>
      <c r="CB132" s="25">
        <v>2.7338088229714399E-5</v>
      </c>
      <c r="CC132" s="24">
        <v>-2.0610319043427001E-4</v>
      </c>
      <c r="CD132" s="25">
        <v>8.0334945545285695E-6</v>
      </c>
      <c r="CE132" s="25">
        <v>0</v>
      </c>
      <c r="CF132" s="25">
        <v>0</v>
      </c>
      <c r="CG132" s="25">
        <v>0</v>
      </c>
      <c r="CH132" s="25">
        <v>3.3622606719726803E-8</v>
      </c>
      <c r="CI132" s="25">
        <v>-6.2362004804837605E-8</v>
      </c>
      <c r="CJ132" s="25">
        <v>-2.0364198890444E-7</v>
      </c>
      <c r="CK132" s="25">
        <v>4.9458728018117401E-7</v>
      </c>
      <c r="CL132" s="25">
        <v>4.1404014081958802E-7</v>
      </c>
      <c r="CM132" s="25">
        <v>-2.7435605797090401E-8</v>
      </c>
      <c r="CN132" s="25">
        <v>1.4560863692004401E-6</v>
      </c>
      <c r="CO132" s="25">
        <v>-6.0215236228628699E-7</v>
      </c>
      <c r="CP132" s="25">
        <v>1.6592047690103601E-7</v>
      </c>
      <c r="CQ132" s="25">
        <v>8.0413359616526297E-7</v>
      </c>
      <c r="CR132" s="25">
        <v>6.7994942638262403E-8</v>
      </c>
      <c r="CS132" s="25">
        <v>-2.8413597919346701E-7</v>
      </c>
      <c r="CT132" s="25">
        <v>-4.7797280179886296E-7</v>
      </c>
      <c r="CU132" s="25">
        <v>-7.1926584093623497E-6</v>
      </c>
      <c r="CV132" s="25">
        <v>-1.0895381254849101E-6</v>
      </c>
      <c r="CW132" s="25">
        <v>-2.8298012229137301E-7</v>
      </c>
      <c r="CX132" s="25">
        <v>-2.18462612739951E-7</v>
      </c>
      <c r="CY132" s="25">
        <v>-5.1342112086560297E-7</v>
      </c>
      <c r="CZ132" s="25">
        <v>-1.7561428041899701E-7</v>
      </c>
      <c r="DA132" s="25">
        <v>-4.4434512236657698E-7</v>
      </c>
      <c r="DB132" s="25">
        <v>1.50862435614757E-6</v>
      </c>
      <c r="DC132" s="25">
        <v>3.6772441892805401E-6</v>
      </c>
      <c r="DD132" s="25">
        <v>3.1033833352814699E-6</v>
      </c>
      <c r="DE132" s="25">
        <v>-2.1797756499382799E-5</v>
      </c>
      <c r="DF132" s="25">
        <v>8.4132928615338999E-6</v>
      </c>
      <c r="DG132" s="25">
        <v>-1.5581421469475799E-6</v>
      </c>
      <c r="DH132" s="25">
        <v>4.7462210607966499E-5</v>
      </c>
      <c r="DI132" s="25">
        <v>-6.6395511216253398E-6</v>
      </c>
      <c r="DJ132" s="25">
        <v>4.1485291832429201E-5</v>
      </c>
      <c r="DK132" s="25">
        <v>-9.8888651903057692E-6</v>
      </c>
      <c r="DL132" s="25">
        <v>-3.1969717300345801E-5</v>
      </c>
      <c r="DM132" s="25">
        <v>6.3237975179523002E-6</v>
      </c>
      <c r="DN132" s="25">
        <v>9.68422008778996E-6</v>
      </c>
      <c r="DO132" s="25">
        <v>3.9775262233279597E-6</v>
      </c>
      <c r="DP132" s="25">
        <v>-2.3260212233126198E-6</v>
      </c>
      <c r="DQ132" s="25">
        <v>-2.8119556216241398E-6</v>
      </c>
      <c r="DR132" s="25">
        <v>-1.5069639039114E-6</v>
      </c>
      <c r="DS132" s="25">
        <v>-9.2633677150422898E-6</v>
      </c>
      <c r="DT132" s="25">
        <v>-9.7033886964761204E-6</v>
      </c>
      <c r="DU132" s="24">
        <v>-1.08401793008478E-4</v>
      </c>
      <c r="DV132" s="25">
        <v>6.9477445910906004E-6</v>
      </c>
      <c r="DW132" s="25">
        <v>4.3710211845321098E-5</v>
      </c>
      <c r="DX132" s="25">
        <v>-1.6136929555025099E-5</v>
      </c>
      <c r="DY132" s="25">
        <v>-6.0350573717574902E-6</v>
      </c>
      <c r="DZ132" s="25">
        <v>-5.4364889108720502E-5</v>
      </c>
      <c r="EA132" s="24">
        <v>-1.05480307109341E-4</v>
      </c>
      <c r="EB132" s="24">
        <v>1.26898470062722E-3</v>
      </c>
      <c r="EC132" s="24">
        <v>-1.0412281661099201E-4</v>
      </c>
      <c r="ED132" s="25">
        <v>-3.7589646104169497E-5</v>
      </c>
      <c r="EE132" s="25">
        <v>9.7471009322878199E-6</v>
      </c>
      <c r="EF132" s="25">
        <v>7.2939412987845501E-5</v>
      </c>
      <c r="EG132" s="25">
        <v>-4.08564510513603E-5</v>
      </c>
      <c r="EH132" s="25">
        <v>-2.0387661986267801E-6</v>
      </c>
      <c r="EI132" s="25">
        <v>-4.2525214978635796E-6</v>
      </c>
      <c r="EJ132" s="25">
        <v>-1.4167693691287501E-5</v>
      </c>
      <c r="EK132" s="25">
        <v>5.5165281627868302E-5</v>
      </c>
      <c r="EL132" s="25">
        <v>-5.5488602916865198E-6</v>
      </c>
      <c r="EM132" s="25">
        <v>3.1327280680037799E-5</v>
      </c>
      <c r="EN132" s="25">
        <v>-1.5576227692331601E-5</v>
      </c>
      <c r="EO132" s="25">
        <v>1.9224201325241001E-5</v>
      </c>
      <c r="EP132" s="25">
        <v>4.0698689306061202E-6</v>
      </c>
      <c r="EQ132" s="25">
        <v>-2.4478915692351299E-5</v>
      </c>
      <c r="ER132" s="25">
        <v>-3.6352787094533599E-6</v>
      </c>
      <c r="ES132" s="27">
        <v>-1.6156013089636701E-5</v>
      </c>
    </row>
    <row r="133" spans="7:149" x14ac:dyDescent="0.25">
      <c r="G133" s="205"/>
      <c r="H133" s="7" t="s">
        <v>250</v>
      </c>
      <c r="I133" s="22" cm="1">
        <f t="array" aca="1" ref="I133" ca="1">INDIRECT("I"&amp;M133)*INDIRECT("I"&amp;N133)</f>
        <v>0</v>
      </c>
      <c r="J133" s="23">
        <v>-0.50626147857956405</v>
      </c>
      <c r="K133" s="12" t="str">
        <f t="shared" si="9"/>
        <v>Alc</v>
      </c>
      <c r="L133" s="12" t="str">
        <f t="shared" si="13"/>
        <v>Hem</v>
      </c>
      <c r="M133" s="7">
        <f t="shared" si="10"/>
        <v>46</v>
      </c>
      <c r="N133" s="7">
        <f t="shared" si="11"/>
        <v>65</v>
      </c>
      <c r="P133" s="7" t="str">
        <f t="shared" si="12"/>
        <v>X</v>
      </c>
      <c r="Q133" s="7" t="str">
        <f t="shared" si="7"/>
        <v>X</v>
      </c>
      <c r="R133" s="7" t="str">
        <v>Alc_Hem</v>
      </c>
      <c r="S133" s="128" t="s">
        <v>250</v>
      </c>
      <c r="T133" s="25">
        <v>-4.0702638687793899E-7</v>
      </c>
      <c r="U133" s="25">
        <v>-9.6493354941166596E-6</v>
      </c>
      <c r="V133" s="25">
        <v>-6.2343722758123498E-6</v>
      </c>
      <c r="W133" s="25">
        <v>-7.2512720303151199E-6</v>
      </c>
      <c r="X133" s="25">
        <v>2.2433302785812701E-6</v>
      </c>
      <c r="Y133" s="25">
        <v>-4.9690483036489303E-6</v>
      </c>
      <c r="Z133" s="25">
        <v>2.79295653673412E-5</v>
      </c>
      <c r="AA133" s="25">
        <v>-2.7455546163569602E-5</v>
      </c>
      <c r="AB133" s="25">
        <v>3.16605288880492E-6</v>
      </c>
      <c r="AC133" s="25">
        <v>-9.1520272248832803E-6</v>
      </c>
      <c r="AD133" s="25">
        <v>-1.8904619919330699E-6</v>
      </c>
      <c r="AE133" s="25">
        <v>-3.6299421998399399E-6</v>
      </c>
      <c r="AF133" s="25">
        <v>-3.6520960300145498E-6</v>
      </c>
      <c r="AG133" s="25">
        <v>6.6044587294214799E-5</v>
      </c>
      <c r="AH133" s="25">
        <v>1.2057996191688201E-5</v>
      </c>
      <c r="AI133" s="24">
        <v>1.03303723249222E-4</v>
      </c>
      <c r="AJ133" s="25">
        <v>8.2211658182115698E-6</v>
      </c>
      <c r="AK133" s="25">
        <v>-3.2585528343759698E-6</v>
      </c>
      <c r="AL133" s="25">
        <v>-3.4254362767904001E-5</v>
      </c>
      <c r="AM133" s="25">
        <v>1.1234222813195701E-5</v>
      </c>
      <c r="AN133" s="25">
        <v>1.91495409550706E-5</v>
      </c>
      <c r="AO133" s="25">
        <v>4.0312304462125402E-6</v>
      </c>
      <c r="AP133" s="25">
        <v>-2.5675418046395299E-5</v>
      </c>
      <c r="AQ133" s="25">
        <v>-5.2733047766169902E-6</v>
      </c>
      <c r="AR133" s="25">
        <v>0</v>
      </c>
      <c r="AS133" s="25">
        <v>1.19653074120506E-5</v>
      </c>
      <c r="AT133" s="24">
        <v>-4.9226137648467603E-4</v>
      </c>
      <c r="AU133" s="25">
        <v>0</v>
      </c>
      <c r="AV133" s="24">
        <v>-1.2506027889489101E-4</v>
      </c>
      <c r="AW133" s="25">
        <v>-8.03191867614474E-5</v>
      </c>
      <c r="AX133" s="25">
        <v>6.9229686825843699E-6</v>
      </c>
      <c r="AY133" s="25">
        <v>0</v>
      </c>
      <c r="AZ133" s="25">
        <v>-2.82927017073326E-5</v>
      </c>
      <c r="BA133" s="24">
        <v>-4.4343425548344401E-4</v>
      </c>
      <c r="BB133" s="25">
        <v>3.7148954966925502E-6</v>
      </c>
      <c r="BC133" s="25">
        <v>6.09696384085025E-5</v>
      </c>
      <c r="BD133" s="25">
        <v>0</v>
      </c>
      <c r="BE133" s="25">
        <v>8.3814499504796704E-5</v>
      </c>
      <c r="BF133" s="25">
        <v>-3.9650248438874197E-5</v>
      </c>
      <c r="BG133" s="25">
        <v>3.4117126331437799E-6</v>
      </c>
      <c r="BH133" s="24">
        <v>1.05302215495923E-4</v>
      </c>
      <c r="BI133" s="25">
        <v>8.5188143627155208E-6</v>
      </c>
      <c r="BJ133" s="25">
        <v>-7.6884879610699997E-5</v>
      </c>
      <c r="BK133" s="25">
        <v>5.1117493116921601E-6</v>
      </c>
      <c r="BL133" s="25">
        <v>5.9470152444161798E-5</v>
      </c>
      <c r="BM133" s="24">
        <v>-3.2233634831087499E-4</v>
      </c>
      <c r="BN133" s="25">
        <v>0</v>
      </c>
      <c r="BO133" s="25">
        <v>8.3419713111348694E-5</v>
      </c>
      <c r="BP133" s="25">
        <v>6.603418144583E-6</v>
      </c>
      <c r="BQ133" s="25">
        <v>-1.31818431387686E-5</v>
      </c>
      <c r="BR133" s="25">
        <v>1.9787170506477198E-5</v>
      </c>
      <c r="BS133" s="25">
        <v>2.0695134408965201E-5</v>
      </c>
      <c r="BT133" s="24">
        <v>-1.2252540647145701E-4</v>
      </c>
      <c r="BU133" s="25">
        <v>6.3292428500947403E-6</v>
      </c>
      <c r="BV133" s="25">
        <v>-5.0507647757144997E-5</v>
      </c>
      <c r="BW133" s="25">
        <v>1.40438760658659E-6</v>
      </c>
      <c r="BX133" s="25">
        <v>1.47312946392621E-5</v>
      </c>
      <c r="BY133" s="24">
        <v>2.33208996694889E-4</v>
      </c>
      <c r="BZ133" s="25">
        <v>0</v>
      </c>
      <c r="CA133" s="25">
        <v>5.04616025302887E-5</v>
      </c>
      <c r="CB133" s="25">
        <v>-4.4239531477077701E-5</v>
      </c>
      <c r="CC133" s="25">
        <v>2.54683667781621E-5</v>
      </c>
      <c r="CD133" s="25">
        <v>1.0531071707291001E-5</v>
      </c>
      <c r="CE133" s="25">
        <v>0</v>
      </c>
      <c r="CF133" s="25">
        <v>0</v>
      </c>
      <c r="CG133" s="25">
        <v>0</v>
      </c>
      <c r="CH133" s="25">
        <v>6.2298635426126996E-8</v>
      </c>
      <c r="CI133" s="25">
        <v>6.5815157207687595E-7</v>
      </c>
      <c r="CJ133" s="25">
        <v>-6.1927620855920801E-7</v>
      </c>
      <c r="CK133" s="25">
        <v>-1.18640896000778E-7</v>
      </c>
      <c r="CL133" s="25">
        <v>1.0750485044773601E-6</v>
      </c>
      <c r="CM133" s="25">
        <v>2.6047923139350299E-6</v>
      </c>
      <c r="CN133" s="25">
        <v>1.0975085309724001E-6</v>
      </c>
      <c r="CO133" s="25">
        <v>-5.1123883335547804E-7</v>
      </c>
      <c r="CP133" s="25">
        <v>2.0433426045930301E-7</v>
      </c>
      <c r="CQ133" s="25">
        <v>3.1204428064890998E-7</v>
      </c>
      <c r="CR133" s="25">
        <v>-3.1835450851610902E-7</v>
      </c>
      <c r="CS133" s="25">
        <v>7.2559786033848999E-7</v>
      </c>
      <c r="CT133" s="25">
        <v>1.80924945860435E-6</v>
      </c>
      <c r="CU133" s="25">
        <v>-1.04082851594177E-6</v>
      </c>
      <c r="CV133" s="25">
        <v>-9.7627258028700095E-7</v>
      </c>
      <c r="CW133" s="25">
        <v>-2.6842356275815299E-6</v>
      </c>
      <c r="CX133" s="25">
        <v>5.16305800681315E-6</v>
      </c>
      <c r="CY133" s="25">
        <v>-4.7113905278854701E-8</v>
      </c>
      <c r="CZ133" s="25">
        <v>-6.8364652086135097E-7</v>
      </c>
      <c r="DA133" s="25">
        <v>2.6164563739014202E-7</v>
      </c>
      <c r="DB133" s="25">
        <v>6.0638868658163701E-6</v>
      </c>
      <c r="DC133" s="25">
        <v>-5.0609001823331501E-6</v>
      </c>
      <c r="DD133" s="25">
        <v>3.0778413747673902E-6</v>
      </c>
      <c r="DE133" s="25">
        <v>2.7771141483585202E-7</v>
      </c>
      <c r="DF133" s="25">
        <v>-1.31136308972433E-5</v>
      </c>
      <c r="DG133" s="25">
        <v>-2.7560668174601502E-6</v>
      </c>
      <c r="DH133" s="25">
        <v>5.1632608545330597E-6</v>
      </c>
      <c r="DI133" s="25">
        <v>-7.9906522606532801E-7</v>
      </c>
      <c r="DJ133" s="25">
        <v>1.6644943633687E-6</v>
      </c>
      <c r="DK133" s="25">
        <v>-3.1164171466315201E-5</v>
      </c>
      <c r="DL133" s="25">
        <v>6.7864799404323607E-5</v>
      </c>
      <c r="DM133" s="25">
        <v>-9.8884748010298399E-6</v>
      </c>
      <c r="DN133" s="25">
        <v>1.12929446837433E-5</v>
      </c>
      <c r="DO133" s="25">
        <v>-1.3293150007408901E-5</v>
      </c>
      <c r="DP133" s="25">
        <v>1.0006553585301399E-5</v>
      </c>
      <c r="DQ133" s="25">
        <v>1.34896484299537E-5</v>
      </c>
      <c r="DR133" s="25">
        <v>1.6858107835764702E-5</v>
      </c>
      <c r="DS133" s="25">
        <v>6.6631589789958804E-6</v>
      </c>
      <c r="DT133" s="25">
        <v>-1.0476547403427101E-5</v>
      </c>
      <c r="DU133" s="24">
        <v>-2.5835065988613501E-4</v>
      </c>
      <c r="DV133" s="25">
        <v>2.27359941470494E-5</v>
      </c>
      <c r="DW133" s="25">
        <v>9.4092726118006305E-6</v>
      </c>
      <c r="DX133" s="25">
        <v>-2.47403002097207E-5</v>
      </c>
      <c r="DY133" s="25">
        <v>-7.8868353808452999E-5</v>
      </c>
      <c r="DZ133" s="24">
        <v>-1.05377147078713E-4</v>
      </c>
      <c r="EA133" s="24">
        <v>-1.4476028834775501E-4</v>
      </c>
      <c r="EB133" s="24">
        <v>-1.04122816610991E-4</v>
      </c>
      <c r="EC133" s="24">
        <v>4.1107036396016601E-3</v>
      </c>
      <c r="ED133" s="25">
        <v>-3.50327091192183E-5</v>
      </c>
      <c r="EE133" s="25">
        <v>-7.0165750006424997E-6</v>
      </c>
      <c r="EF133" s="25">
        <v>6.3450022362354993E-5</v>
      </c>
      <c r="EG133" s="25">
        <v>-8.80519267402188E-5</v>
      </c>
      <c r="EH133" s="24">
        <v>-1.6686650726183499E-4</v>
      </c>
      <c r="EI133" s="25">
        <v>-4.5953941794827901E-5</v>
      </c>
      <c r="EJ133" s="25">
        <v>-2.5243494217343999E-5</v>
      </c>
      <c r="EK133" s="24">
        <v>-1.7356371225824401E-4</v>
      </c>
      <c r="EL133" s="25">
        <v>-4.6600873762604399E-5</v>
      </c>
      <c r="EM133" s="25">
        <v>-5.7465357373522701E-5</v>
      </c>
      <c r="EN133" s="25">
        <v>1.1429826074731601E-5</v>
      </c>
      <c r="EO133" s="24">
        <v>-1.6162704758954501E-4</v>
      </c>
      <c r="EP133" s="25">
        <v>-3.2374515064967198E-5</v>
      </c>
      <c r="EQ133" s="25">
        <v>-1.3099654853467901E-5</v>
      </c>
      <c r="ER133" s="25">
        <v>-5.4568736951387701E-5</v>
      </c>
      <c r="ES133" s="27">
        <v>8.1211569230866794E-5</v>
      </c>
    </row>
    <row r="134" spans="7:149" x14ac:dyDescent="0.25">
      <c r="G134" s="205"/>
      <c r="H134" s="7" t="s">
        <v>251</v>
      </c>
      <c r="I134" s="22" cm="1">
        <f t="array" aca="1" ref="I134" ca="1">INDIRECT("I"&amp;M134)*INDIRECT("I"&amp;N134)</f>
        <v>0</v>
      </c>
      <c r="J134" s="23">
        <v>0.216481989671927</v>
      </c>
      <c r="K134" s="12" t="str">
        <f t="shared" si="9"/>
        <v>SmokerCurrent</v>
      </c>
      <c r="L134" s="12" t="str">
        <f t="shared" si="13"/>
        <v>RhA</v>
      </c>
      <c r="M134" s="7">
        <f t="shared" si="10"/>
        <v>35</v>
      </c>
      <c r="N134" s="7">
        <f t="shared" si="11"/>
        <v>78</v>
      </c>
      <c r="P134" s="7" t="str">
        <f t="shared" si="12"/>
        <v>X</v>
      </c>
      <c r="Q134" s="7" t="str">
        <f t="shared" si="7"/>
        <v>X</v>
      </c>
      <c r="R134" s="7" t="str">
        <v>SmokerCurrent_RhA</v>
      </c>
      <c r="S134" s="128" t="s">
        <v>251</v>
      </c>
      <c r="T134" s="25">
        <v>-1.5568036308548601E-6</v>
      </c>
      <c r="U134" s="25">
        <v>-3.1690184146301401E-5</v>
      </c>
      <c r="V134" s="25">
        <v>-7.9351792663838599E-6</v>
      </c>
      <c r="W134" s="25">
        <v>-5.8727002098470396E-6</v>
      </c>
      <c r="X134" s="25">
        <v>8.4432707269400202E-6</v>
      </c>
      <c r="Y134" s="25">
        <v>-1.79711415507561E-5</v>
      </c>
      <c r="Z134" s="25">
        <v>-2.82637324029293E-5</v>
      </c>
      <c r="AA134" s="25">
        <v>2.3890049071897699E-5</v>
      </c>
      <c r="AB134" s="25">
        <v>4.8032999372019999E-6</v>
      </c>
      <c r="AC134" s="25">
        <v>2.8637040380315899E-6</v>
      </c>
      <c r="AD134" s="25">
        <v>5.1200200070690496E-6</v>
      </c>
      <c r="AE134" s="25">
        <v>-5.3692098015679996E-6</v>
      </c>
      <c r="AF134" s="25">
        <v>5.0336663269648796E-6</v>
      </c>
      <c r="AG134" s="24">
        <v>-1.00195329361623E-4</v>
      </c>
      <c r="AH134" s="25">
        <v>3.9219214719195501E-6</v>
      </c>
      <c r="AI134" s="25">
        <v>2.74723503356161E-6</v>
      </c>
      <c r="AJ134" s="25">
        <v>-2.03457547815304E-6</v>
      </c>
      <c r="AK134" s="25">
        <v>-2.1345012241067999E-5</v>
      </c>
      <c r="AL134" s="25">
        <v>6.7246756628644205E-5</v>
      </c>
      <c r="AM134" s="25">
        <v>1.7460225625570299E-5</v>
      </c>
      <c r="AN134" s="25">
        <v>-2.8939587845552502E-6</v>
      </c>
      <c r="AO134" s="25">
        <v>5.7628564346488599E-6</v>
      </c>
      <c r="AP134" s="25">
        <v>1.70727947683384E-5</v>
      </c>
      <c r="AQ134" s="25">
        <v>2.3770370562137801E-6</v>
      </c>
      <c r="AR134" s="25">
        <v>0</v>
      </c>
      <c r="AS134" s="25">
        <v>-1.94206436383126E-5</v>
      </c>
      <c r="AT134" s="25">
        <v>-2.2625512585930201E-5</v>
      </c>
      <c r="AU134" s="25">
        <v>0</v>
      </c>
      <c r="AV134" s="25">
        <v>8.1633731880480007E-6</v>
      </c>
      <c r="AW134" s="24">
        <v>-1.0975181337744701E-4</v>
      </c>
      <c r="AX134" s="25">
        <v>-2.5199568795259899E-5</v>
      </c>
      <c r="AY134" s="25">
        <v>0</v>
      </c>
      <c r="AZ134" s="25">
        <v>1.04370792715219E-5</v>
      </c>
      <c r="BA134" s="24">
        <v>-1.0056974373354301E-4</v>
      </c>
      <c r="BB134" s="25">
        <v>-1.6826692120292899E-5</v>
      </c>
      <c r="BC134" s="25">
        <v>2.0153630705079001E-8</v>
      </c>
      <c r="BD134" s="25">
        <v>0</v>
      </c>
      <c r="BE134" s="25">
        <v>-5.9514691776716802E-6</v>
      </c>
      <c r="BF134" s="25">
        <v>-7.1800137691150199E-5</v>
      </c>
      <c r="BG134" s="25">
        <v>-1.3616421911602299E-6</v>
      </c>
      <c r="BH134" s="25">
        <v>2.17742865959009E-5</v>
      </c>
      <c r="BI134" s="25">
        <v>-1.2326718130762999E-5</v>
      </c>
      <c r="BJ134" s="25">
        <v>1.1735318940983599E-6</v>
      </c>
      <c r="BK134" s="25">
        <v>-1.3078953044937599E-5</v>
      </c>
      <c r="BL134" s="25">
        <v>1.27451738462728E-5</v>
      </c>
      <c r="BM134" s="25">
        <v>4.2644005420668099E-5</v>
      </c>
      <c r="BN134" s="25">
        <v>0</v>
      </c>
      <c r="BO134" s="25">
        <v>-3.2501005689604101E-5</v>
      </c>
      <c r="BP134" s="25">
        <v>2.1810244532254298E-6</v>
      </c>
      <c r="BQ134" s="25">
        <v>-7.0708179504574201E-7</v>
      </c>
      <c r="BR134" s="25">
        <v>6.3373817497839704E-5</v>
      </c>
      <c r="BS134" s="25">
        <v>6.8037521829190701E-6</v>
      </c>
      <c r="BT134" s="25">
        <v>2.0667305145451699E-6</v>
      </c>
      <c r="BU134" s="25">
        <v>2.8387130826370999E-6</v>
      </c>
      <c r="BV134" s="25">
        <v>-1.6072459351691299E-5</v>
      </c>
      <c r="BW134" s="25">
        <v>-9.7974485112783993E-6</v>
      </c>
      <c r="BX134" s="25">
        <v>-3.0518882961038402E-6</v>
      </c>
      <c r="BY134" s="24">
        <v>-1.4632190290081101E-4</v>
      </c>
      <c r="BZ134" s="25">
        <v>0</v>
      </c>
      <c r="CA134" s="25">
        <v>2.6135942098536701E-5</v>
      </c>
      <c r="CB134" s="24">
        <v>1.4976088462459699E-4</v>
      </c>
      <c r="CC134" s="25">
        <v>-3.2515640714032399E-6</v>
      </c>
      <c r="CD134" s="25">
        <v>3.2922219133610501E-6</v>
      </c>
      <c r="CE134" s="25">
        <v>0</v>
      </c>
      <c r="CF134" s="25">
        <v>0</v>
      </c>
      <c r="CG134" s="25">
        <v>0</v>
      </c>
      <c r="CH134" s="25">
        <v>-1.8015280164935499E-8</v>
      </c>
      <c r="CI134" s="25">
        <v>9.3350523453968902E-7</v>
      </c>
      <c r="CJ134" s="25">
        <v>3.2688272515366899E-7</v>
      </c>
      <c r="CK134" s="25">
        <v>1.92559338682581E-7</v>
      </c>
      <c r="CL134" s="25">
        <v>-2.0762551982836401E-7</v>
      </c>
      <c r="CM134" s="25">
        <v>3.6532334712252698E-7</v>
      </c>
      <c r="CN134" s="25">
        <v>1.4264461622233501E-6</v>
      </c>
      <c r="CO134" s="25">
        <v>4.2455674831550298E-7</v>
      </c>
      <c r="CP134" s="25">
        <v>5.9767647767969102E-7</v>
      </c>
      <c r="CQ134" s="25">
        <v>-1.3109671072353499E-7</v>
      </c>
      <c r="CR134" s="25">
        <v>-1.9752435072183599E-8</v>
      </c>
      <c r="CS134" s="25">
        <v>1.8081281078774299E-7</v>
      </c>
      <c r="CT134" s="25">
        <v>-2.1275679274602701E-6</v>
      </c>
      <c r="CU134" s="25">
        <v>-3.2811390070296199E-6</v>
      </c>
      <c r="CV134" s="25">
        <v>7.0420958365695502E-8</v>
      </c>
      <c r="CW134" s="25">
        <v>2.0177733493986499E-6</v>
      </c>
      <c r="CX134" s="25">
        <v>1.1420920034901E-6</v>
      </c>
      <c r="CY134" s="25">
        <v>-8.2148915572061999E-7</v>
      </c>
      <c r="CZ134" s="25">
        <v>1.25665714788751E-6</v>
      </c>
      <c r="DA134" s="25">
        <v>-2.6036952708971701E-7</v>
      </c>
      <c r="DB134" s="25">
        <v>-5.0738536145006E-7</v>
      </c>
      <c r="DC134" s="25">
        <v>-1.47818906364272E-5</v>
      </c>
      <c r="DD134" s="25">
        <v>-1.57393273455861E-6</v>
      </c>
      <c r="DE134" s="25">
        <v>1.65110912331059E-5</v>
      </c>
      <c r="DF134" s="25">
        <v>-5.0612834640497897E-6</v>
      </c>
      <c r="DG134" s="25">
        <v>1.04308775722918E-6</v>
      </c>
      <c r="DH134" s="25">
        <v>7.8587152024229199E-6</v>
      </c>
      <c r="DI134" s="25">
        <v>-1.7437309505298301E-6</v>
      </c>
      <c r="DJ134" s="25">
        <v>-8.7495039229882802E-6</v>
      </c>
      <c r="DK134" s="25">
        <v>-5.8809382220919698E-6</v>
      </c>
      <c r="DL134" s="25">
        <v>-4.9556036419838402E-6</v>
      </c>
      <c r="DM134" s="25">
        <v>1.88622232138602E-5</v>
      </c>
      <c r="DN134" s="25">
        <v>8.1041146277018708E-6</v>
      </c>
      <c r="DO134" s="25">
        <v>-3.0182641956363301E-7</v>
      </c>
      <c r="DP134" s="25">
        <v>2.7784673887273002E-6</v>
      </c>
      <c r="DQ134" s="25">
        <v>-6.0731304594085003E-6</v>
      </c>
      <c r="DR134" s="25">
        <v>-2.99026580279925E-5</v>
      </c>
      <c r="DS134" s="25">
        <v>5.7896859499657603E-6</v>
      </c>
      <c r="DT134" s="25">
        <v>3.6651267827231601E-6</v>
      </c>
      <c r="DU134" s="25">
        <v>-1.9567032908724198E-5</v>
      </c>
      <c r="DV134" s="25">
        <v>-1.12013207095604E-5</v>
      </c>
      <c r="DW134" s="25">
        <v>-9.61063653019764E-6</v>
      </c>
      <c r="DX134" s="25">
        <v>5.0795532748108097E-6</v>
      </c>
      <c r="DY134" s="25">
        <v>2.7843199387085799E-5</v>
      </c>
      <c r="DZ134" s="25">
        <v>-1.1993540127395801E-5</v>
      </c>
      <c r="EA134" s="25">
        <v>-2.11368184568942E-5</v>
      </c>
      <c r="EB134" s="25">
        <v>-3.7589646104169097E-5</v>
      </c>
      <c r="EC134" s="25">
        <v>-3.5032709119218199E-5</v>
      </c>
      <c r="ED134" s="24">
        <v>3.2627761780853201E-3</v>
      </c>
      <c r="EE134" s="25">
        <v>2.2935099753169199E-6</v>
      </c>
      <c r="EF134" s="25">
        <v>-4.1213115419904401E-5</v>
      </c>
      <c r="EG134" s="25">
        <v>8.1115934583252905E-6</v>
      </c>
      <c r="EH134" s="25">
        <v>-1.1689128021913801E-5</v>
      </c>
      <c r="EI134" s="25">
        <v>-8.5320316697597905E-6</v>
      </c>
      <c r="EJ134" s="25">
        <v>4.1536766594506702E-5</v>
      </c>
      <c r="EK134" s="25">
        <v>-5.3405583120648103E-5</v>
      </c>
      <c r="EL134" s="25">
        <v>1.98504041681742E-5</v>
      </c>
      <c r="EM134" s="25">
        <v>2.3548284767202002E-6</v>
      </c>
      <c r="EN134" s="25">
        <v>5.0236343000087498E-5</v>
      </c>
      <c r="EO134" s="25">
        <v>2.9334011578958801E-5</v>
      </c>
      <c r="EP134" s="25">
        <v>1.1879770535433199E-5</v>
      </c>
      <c r="EQ134" s="25">
        <v>-2.3728344006996599E-5</v>
      </c>
      <c r="ER134" s="25">
        <v>-4.5882701664533901E-5</v>
      </c>
      <c r="ES134" s="27">
        <v>-5.7510389514699402E-5</v>
      </c>
    </row>
    <row r="135" spans="7:149" x14ac:dyDescent="0.25">
      <c r="G135" s="205"/>
      <c r="H135" s="7" t="s">
        <v>252</v>
      </c>
      <c r="I135" s="22" cm="1">
        <f t="array" aca="1" ref="I135" ca="1">INDIRECT("I"&amp;M135)*INDIRECT("I"&amp;N135)</f>
        <v>0</v>
      </c>
      <c r="J135" s="23">
        <v>0.13144826303849499</v>
      </c>
      <c r="K135" s="12" t="str">
        <f t="shared" si="9"/>
        <v>HbA1C1</v>
      </c>
      <c r="L135" s="12" t="str">
        <f t="shared" si="13"/>
        <v>COP</v>
      </c>
      <c r="M135" s="7">
        <f t="shared" si="10"/>
        <v>39</v>
      </c>
      <c r="N135" s="7">
        <f t="shared" si="11"/>
        <v>58</v>
      </c>
      <c r="P135" s="7" t="str">
        <f t="shared" si="12"/>
        <v>X</v>
      </c>
      <c r="Q135" s="7" t="str">
        <f t="shared" si="7"/>
        <v>X</v>
      </c>
      <c r="R135" s="7" t="str">
        <v>HbA1C1_COP</v>
      </c>
      <c r="S135" s="128" t="s">
        <v>252</v>
      </c>
      <c r="T135" s="25">
        <v>6.0624833843609801E-8</v>
      </c>
      <c r="U135" s="25">
        <v>-1.4086831636679799E-5</v>
      </c>
      <c r="V135" s="25">
        <v>3.4352235332565098E-6</v>
      </c>
      <c r="W135" s="25">
        <v>-2.59686458992675E-6</v>
      </c>
      <c r="X135" s="25">
        <v>6.2149297948459096E-6</v>
      </c>
      <c r="Y135" s="25">
        <v>3.0397142148321401E-5</v>
      </c>
      <c r="Z135" s="25">
        <v>3.6943748580336799E-5</v>
      </c>
      <c r="AA135" s="25">
        <v>2.9300858420033299E-5</v>
      </c>
      <c r="AB135" s="25">
        <v>-1.28044240519513E-5</v>
      </c>
      <c r="AC135" s="25">
        <v>3.3446698376330399E-6</v>
      </c>
      <c r="AD135" s="25">
        <v>-4.2929750787309401E-6</v>
      </c>
      <c r="AE135" s="25">
        <v>5.2343243037144102E-6</v>
      </c>
      <c r="AF135" s="25">
        <v>-3.1550809590520402E-6</v>
      </c>
      <c r="AG135" s="25">
        <v>-4.7022840845039698E-5</v>
      </c>
      <c r="AH135" s="25">
        <v>-3.2981746984934898E-6</v>
      </c>
      <c r="AI135" s="25">
        <v>-8.9958180135267898E-7</v>
      </c>
      <c r="AJ135" s="25">
        <v>7.7401016647989705E-6</v>
      </c>
      <c r="AK135" s="25">
        <v>-1.6453765769147599E-5</v>
      </c>
      <c r="AL135" s="25">
        <v>-3.7202357315552797E-5</v>
      </c>
      <c r="AM135" s="24">
        <v>-3.00270305965151E-4</v>
      </c>
      <c r="AN135" s="25">
        <v>-7.0575739288289203E-6</v>
      </c>
      <c r="AO135" s="25">
        <v>-1.0790469688837699E-6</v>
      </c>
      <c r="AP135" s="25">
        <v>1.7285753917757899E-5</v>
      </c>
      <c r="AQ135" s="25">
        <v>-1.4972131725601901E-6</v>
      </c>
      <c r="AR135" s="25">
        <v>0</v>
      </c>
      <c r="AS135" s="25">
        <v>2.607647531482E-5</v>
      </c>
      <c r="AT135" s="25">
        <v>8.9603089092913899E-6</v>
      </c>
      <c r="AU135" s="25">
        <v>0</v>
      </c>
      <c r="AV135" s="25">
        <v>1.46970233250649E-5</v>
      </c>
      <c r="AW135" s="25">
        <v>-9.1762182484849192E-6</v>
      </c>
      <c r="AX135" s="25">
        <v>6.4996951564179002E-6</v>
      </c>
      <c r="AY135" s="25">
        <v>0</v>
      </c>
      <c r="AZ135" s="25">
        <v>1.6457097735182799E-5</v>
      </c>
      <c r="BA135" s="25">
        <v>-4.6457565822651102E-5</v>
      </c>
      <c r="BB135" s="25">
        <v>-3.1100829649881801E-6</v>
      </c>
      <c r="BC135" s="25">
        <v>1.05572869968573E-5</v>
      </c>
      <c r="BD135" s="25">
        <v>0</v>
      </c>
      <c r="BE135" s="25">
        <v>-2.1699671358454002E-5</v>
      </c>
      <c r="BF135" s="24">
        <v>-1.15733277416138E-3</v>
      </c>
      <c r="BG135" s="25">
        <v>-1.16255427236981E-5</v>
      </c>
      <c r="BH135" s="25">
        <v>2.7727545733579099E-5</v>
      </c>
      <c r="BI135" s="25">
        <v>3.9989718998288199E-7</v>
      </c>
      <c r="BJ135" s="25">
        <v>2.5507663892688899E-5</v>
      </c>
      <c r="BK135" s="25">
        <v>-9.7437056437859502E-7</v>
      </c>
      <c r="BL135" s="25">
        <v>1.95183670236653E-5</v>
      </c>
      <c r="BM135" s="25">
        <v>-2.9029006813076199E-5</v>
      </c>
      <c r="BN135" s="25">
        <v>0</v>
      </c>
      <c r="BO135" s="24">
        <v>1.80171218814381E-4</v>
      </c>
      <c r="BP135" s="25">
        <v>-1.38331512026164E-6</v>
      </c>
      <c r="BQ135" s="25">
        <v>-2.40189239159622E-6</v>
      </c>
      <c r="BR135" s="25">
        <v>-5.5069198618371998E-5</v>
      </c>
      <c r="BS135" s="25">
        <v>3.4310541049666497E-5</v>
      </c>
      <c r="BT135" s="25">
        <v>5.6274127504191901E-5</v>
      </c>
      <c r="BU135" s="25">
        <v>-8.4280788950818903E-6</v>
      </c>
      <c r="BV135" s="25">
        <v>-2.74868958472024E-5</v>
      </c>
      <c r="BW135" s="25">
        <v>-2.8593279326604599E-6</v>
      </c>
      <c r="BX135" s="25">
        <v>-1.1210877171239299E-5</v>
      </c>
      <c r="BY135" s="24">
        <v>1.8733866210897699E-4</v>
      </c>
      <c r="BZ135" s="25">
        <v>0</v>
      </c>
      <c r="CA135" s="25">
        <v>-9.7630429538991007E-6</v>
      </c>
      <c r="CB135" s="25">
        <v>-8.0063052961790195E-5</v>
      </c>
      <c r="CC135" s="25">
        <v>1.6498161226235599E-5</v>
      </c>
      <c r="CD135" s="25">
        <v>1.2753698013037999E-5</v>
      </c>
      <c r="CE135" s="25">
        <v>0</v>
      </c>
      <c r="CF135" s="25">
        <v>0</v>
      </c>
      <c r="CG135" s="25">
        <v>0</v>
      </c>
      <c r="CH135" s="25">
        <v>2.2217006286813801E-8</v>
      </c>
      <c r="CI135" s="25">
        <v>-1.6874126803558399E-7</v>
      </c>
      <c r="CJ135" s="25">
        <v>1.4873994218892699E-7</v>
      </c>
      <c r="CK135" s="25">
        <v>-3.17963069388553E-7</v>
      </c>
      <c r="CL135" s="25">
        <v>-3.24817190563022E-7</v>
      </c>
      <c r="CM135" s="25">
        <v>-3.2263198920930099E-8</v>
      </c>
      <c r="CN135" s="25">
        <v>1.6217720267184901E-7</v>
      </c>
      <c r="CO135" s="25">
        <v>-4.3819487601135902E-7</v>
      </c>
      <c r="CP135" s="25">
        <v>1.7324511990227699E-7</v>
      </c>
      <c r="CQ135" s="25">
        <v>-3.0390562758814902E-7</v>
      </c>
      <c r="CR135" s="25">
        <v>1.4207755769929401E-7</v>
      </c>
      <c r="CS135" s="25">
        <v>3.3816976273609101E-7</v>
      </c>
      <c r="CT135" s="25">
        <v>1.7303415658325901E-6</v>
      </c>
      <c r="CU135" s="25">
        <v>1.4257389689781899E-7</v>
      </c>
      <c r="CV135" s="25">
        <v>-8.4071031622593997E-8</v>
      </c>
      <c r="CW135" s="25">
        <v>2.18565659174845E-7</v>
      </c>
      <c r="CX135" s="25">
        <v>5.4735954869578002E-7</v>
      </c>
      <c r="CY135" s="25">
        <v>6.8877775919773299E-8</v>
      </c>
      <c r="CZ135" s="25">
        <v>6.8530273965146798E-7</v>
      </c>
      <c r="DA135" s="25">
        <v>3.6511744855416397E-8</v>
      </c>
      <c r="DB135" s="25">
        <v>-3.1449165788535101E-7</v>
      </c>
      <c r="DC135" s="25">
        <v>3.96848649602949E-7</v>
      </c>
      <c r="DD135" s="25">
        <v>3.3693664921615498E-6</v>
      </c>
      <c r="DE135" s="25">
        <v>-2.95721534906307E-6</v>
      </c>
      <c r="DF135" s="25">
        <v>9.4476399167434005E-7</v>
      </c>
      <c r="DG135" s="25">
        <v>-1.58072360952252E-6</v>
      </c>
      <c r="DH135" s="25">
        <v>-7.4983402104189101E-6</v>
      </c>
      <c r="DI135" s="25">
        <v>-6.8570651129183197E-6</v>
      </c>
      <c r="DJ135" s="25">
        <v>-1.03924088572477E-6</v>
      </c>
      <c r="DK135" s="25">
        <v>-2.8930957983776201E-6</v>
      </c>
      <c r="DL135" s="25">
        <v>2.24882296660559E-5</v>
      </c>
      <c r="DM135" s="25">
        <v>-4.1325310706896999E-7</v>
      </c>
      <c r="DN135" s="25">
        <v>-7.5950836471229801E-7</v>
      </c>
      <c r="DO135" s="25">
        <v>1.45869843670939E-6</v>
      </c>
      <c r="DP135" s="25">
        <v>4.8393827499541197E-6</v>
      </c>
      <c r="DQ135" s="25">
        <v>1.42585331841067E-6</v>
      </c>
      <c r="DR135" s="25">
        <v>-3.3103024101399599E-5</v>
      </c>
      <c r="DS135" s="25">
        <v>-9.14421691062111E-6</v>
      </c>
      <c r="DT135" s="24">
        <v>-2.1184192860198599E-4</v>
      </c>
      <c r="DU135" s="25">
        <v>-1.8852545729239602E-5</v>
      </c>
      <c r="DV135" s="25">
        <v>-1.5438395005790301E-5</v>
      </c>
      <c r="DW135" s="25">
        <v>-1.20868249762433E-5</v>
      </c>
      <c r="DX135" s="25">
        <v>1.3570924201782399E-5</v>
      </c>
      <c r="DY135" s="25">
        <v>-1.26963504522044E-5</v>
      </c>
      <c r="DZ135" s="25">
        <v>5.1590204510694099E-6</v>
      </c>
      <c r="EA135" s="25">
        <v>1.4825583511036899E-5</v>
      </c>
      <c r="EB135" s="25">
        <v>9.7471009322869898E-6</v>
      </c>
      <c r="EC135" s="25">
        <v>-7.0165750006433002E-6</v>
      </c>
      <c r="ED135" s="25">
        <v>2.2935099753166099E-6</v>
      </c>
      <c r="EE135" s="24">
        <v>1.3316693630476199E-3</v>
      </c>
      <c r="EF135" s="25">
        <v>-3.3209074013209E-5</v>
      </c>
      <c r="EG135" s="25">
        <v>-1.5168505574634899E-5</v>
      </c>
      <c r="EH135" s="25">
        <v>1.4111798185594499E-5</v>
      </c>
      <c r="EI135" s="25">
        <v>-2.6871883869619301E-5</v>
      </c>
      <c r="EJ135" s="25">
        <v>-4.8126331689525997E-5</v>
      </c>
      <c r="EK135" s="25">
        <v>1.1891068087343299E-5</v>
      </c>
      <c r="EL135" s="25">
        <v>1.44059978714069E-5</v>
      </c>
      <c r="EM135" s="25">
        <v>-3.02183177869196E-5</v>
      </c>
      <c r="EN135" s="25">
        <v>5.6381464910670999E-6</v>
      </c>
      <c r="EO135" s="25">
        <v>1.6564923191989099E-5</v>
      </c>
      <c r="EP135" s="25">
        <v>-1.77266646466185E-5</v>
      </c>
      <c r="EQ135" s="25">
        <v>-2.5337012558933001E-5</v>
      </c>
      <c r="ER135" s="24">
        <v>-2.41259054883867E-4</v>
      </c>
      <c r="ES135" s="27">
        <v>2.0030217218607101E-5</v>
      </c>
    </row>
    <row r="136" spans="7:149" x14ac:dyDescent="0.25">
      <c r="G136" s="205"/>
      <c r="H136" s="7" t="s">
        <v>253</v>
      </c>
      <c r="I136" s="22" cm="1">
        <f t="array" aca="1" ref="I136" ca="1">INDIRECT("I"&amp;M136)*INDIRECT("I"&amp;N136)</f>
        <v>0</v>
      </c>
      <c r="J136" s="23">
        <v>-0.29220638977434299</v>
      </c>
      <c r="K136" s="12" t="str">
        <f t="shared" si="9"/>
        <v>PuF</v>
      </c>
      <c r="L136" s="12" t="str">
        <f t="shared" si="13"/>
        <v>Str</v>
      </c>
      <c r="M136" s="7">
        <f t="shared" si="10"/>
        <v>77</v>
      </c>
      <c r="N136" s="7">
        <f t="shared" si="11"/>
        <v>81</v>
      </c>
      <c r="P136" s="7" t="str">
        <f t="shared" si="12"/>
        <v>X</v>
      </c>
      <c r="Q136" s="7" t="str">
        <f t="shared" si="7"/>
        <v>X</v>
      </c>
      <c r="R136" s="7" t="str">
        <v>PuF_Str</v>
      </c>
      <c r="S136" s="128" t="s">
        <v>253</v>
      </c>
      <c r="T136" s="25">
        <v>1.83484833285439E-6</v>
      </c>
      <c r="U136" s="25">
        <v>-2.46813218913263E-5</v>
      </c>
      <c r="V136" s="25">
        <v>1.7536322449631601E-5</v>
      </c>
      <c r="W136" s="25">
        <v>3.6109082012729399E-6</v>
      </c>
      <c r="X136" s="25">
        <v>-3.14070461527116E-6</v>
      </c>
      <c r="Y136" s="25">
        <v>5.7991983841994799E-5</v>
      </c>
      <c r="Z136" s="25">
        <v>6.3605426804859397E-5</v>
      </c>
      <c r="AA136" s="25">
        <v>-6.6508148213179298E-7</v>
      </c>
      <c r="AB136" s="25">
        <v>-5.2721098630784901E-6</v>
      </c>
      <c r="AC136" s="25">
        <v>-4.0345126579141402E-5</v>
      </c>
      <c r="AD136" s="25">
        <v>3.71496374064695E-6</v>
      </c>
      <c r="AE136" s="25">
        <v>-5.1890336642667501E-6</v>
      </c>
      <c r="AF136" s="25">
        <v>2.6450617395425099E-6</v>
      </c>
      <c r="AG136" s="25">
        <v>4.6742460411901401E-5</v>
      </c>
      <c r="AH136" s="25">
        <v>-3.3714517201904999E-6</v>
      </c>
      <c r="AI136" s="25">
        <v>-3.64802893483423E-5</v>
      </c>
      <c r="AJ136" s="25">
        <v>-1.01124244127719E-5</v>
      </c>
      <c r="AK136" s="25">
        <v>1.75028501308368E-5</v>
      </c>
      <c r="AL136" s="25">
        <v>-5.0198127735867696E-6</v>
      </c>
      <c r="AM136" s="25">
        <v>-9.7218484452007003E-6</v>
      </c>
      <c r="AN136" s="25">
        <v>8.7882952007573692E-6</v>
      </c>
      <c r="AO136" s="25">
        <v>-1.39620197797354E-5</v>
      </c>
      <c r="AP136" s="25">
        <v>-2.94872750692953E-6</v>
      </c>
      <c r="AQ136" s="25">
        <v>-6.03686371297132E-7</v>
      </c>
      <c r="AR136" s="25">
        <v>0</v>
      </c>
      <c r="AS136" s="25">
        <v>3.7759734506221601E-5</v>
      </c>
      <c r="AT136" s="25">
        <v>8.9457280708346007E-5</v>
      </c>
      <c r="AU136" s="25">
        <v>0</v>
      </c>
      <c r="AV136" s="25">
        <v>2.6234314516721999E-5</v>
      </c>
      <c r="AW136" s="25">
        <v>-6.8765977097166699E-6</v>
      </c>
      <c r="AX136" s="25">
        <v>6.4644808451484699E-5</v>
      </c>
      <c r="AY136" s="25">
        <v>0</v>
      </c>
      <c r="AZ136" s="25">
        <v>3.4834601048713999E-5</v>
      </c>
      <c r="BA136" s="24">
        <v>2.1849636783437699E-4</v>
      </c>
      <c r="BB136" s="25">
        <v>-4.6543801074999403E-5</v>
      </c>
      <c r="BC136" s="25">
        <v>1.16111252612916E-5</v>
      </c>
      <c r="BD136" s="25">
        <v>0</v>
      </c>
      <c r="BE136" s="25">
        <v>6.1397043897173001E-5</v>
      </c>
      <c r="BF136" s="25">
        <v>-4.4550703011155399E-5</v>
      </c>
      <c r="BG136" s="25">
        <v>-3.8862487924004797E-5</v>
      </c>
      <c r="BH136" s="24">
        <v>2.5873371355555902E-4</v>
      </c>
      <c r="BI136" s="25">
        <v>-1.1611683371901101E-5</v>
      </c>
      <c r="BJ136" s="25">
        <v>4.4790015435488198E-5</v>
      </c>
      <c r="BK136" s="25">
        <v>1.5763885691665999E-5</v>
      </c>
      <c r="BL136" s="25">
        <v>1.9980222268955701E-5</v>
      </c>
      <c r="BM136" s="25">
        <v>3.7074273623574401E-6</v>
      </c>
      <c r="BN136" s="25">
        <v>0</v>
      </c>
      <c r="BO136" s="25">
        <v>7.1393874297474302E-5</v>
      </c>
      <c r="BP136" s="25">
        <v>-1.8528726731550701E-6</v>
      </c>
      <c r="BQ136" s="25">
        <v>-1.06465254701732E-5</v>
      </c>
      <c r="BR136" s="25">
        <v>2.2722110595115701E-5</v>
      </c>
      <c r="BS136" s="25">
        <v>-5.7747611032209403E-5</v>
      </c>
      <c r="BT136" s="25">
        <v>1.7130871406412E-6</v>
      </c>
      <c r="BU136" s="25">
        <v>1.1156880722938401E-5</v>
      </c>
      <c r="BV136" s="25">
        <v>-8.85123757365119E-5</v>
      </c>
      <c r="BW136" s="25">
        <v>-3.5013841498415599E-6</v>
      </c>
      <c r="BX136" s="25">
        <v>8.2243998124141205E-6</v>
      </c>
      <c r="BY136" s="24">
        <v>3.58744935899203E-3</v>
      </c>
      <c r="BZ136" s="25">
        <v>0</v>
      </c>
      <c r="CA136" s="25">
        <v>-1.98701632857077E-5</v>
      </c>
      <c r="CB136" s="25">
        <v>-3.8340442163902703E-5</v>
      </c>
      <c r="CC136" s="24">
        <v>-2.1151087962265999E-4</v>
      </c>
      <c r="CD136" s="25">
        <v>-2.55017435298391E-5</v>
      </c>
      <c r="CE136" s="25">
        <v>0</v>
      </c>
      <c r="CF136" s="25">
        <v>0</v>
      </c>
      <c r="CG136" s="25">
        <v>0</v>
      </c>
      <c r="CH136" s="25">
        <v>-7.9988743748665893E-9</v>
      </c>
      <c r="CI136" s="25">
        <v>1.21891221228321E-6</v>
      </c>
      <c r="CJ136" s="25">
        <v>-1.1710143678773599E-6</v>
      </c>
      <c r="CK136" s="25">
        <v>-4.9384231578052997E-7</v>
      </c>
      <c r="CL136" s="25">
        <v>-5.8685249509065898E-7</v>
      </c>
      <c r="CM136" s="25">
        <v>-1.4305343160572599E-6</v>
      </c>
      <c r="CN136" s="25">
        <v>4.9371958527000203E-8</v>
      </c>
      <c r="CO136" s="25">
        <v>-8.8896085864581495E-7</v>
      </c>
      <c r="CP136" s="25">
        <v>2.1606019632133199E-7</v>
      </c>
      <c r="CQ136" s="25">
        <v>5.2424665677758002E-8</v>
      </c>
      <c r="CR136" s="25">
        <v>-4.0922080931323599E-9</v>
      </c>
      <c r="CS136" s="25">
        <v>1.25214368494979E-6</v>
      </c>
      <c r="CT136" s="25">
        <v>3.2545010894126098E-7</v>
      </c>
      <c r="CU136" s="25">
        <v>1.52180326818237E-7</v>
      </c>
      <c r="CV136" s="25">
        <v>-1.4955641495954699E-7</v>
      </c>
      <c r="CW136" s="25">
        <v>-9.2345820725854693E-5</v>
      </c>
      <c r="CX136" s="25">
        <v>-3.18950051434474E-6</v>
      </c>
      <c r="CY136" s="25">
        <v>-4.0811121567725401E-7</v>
      </c>
      <c r="CZ136" s="25">
        <v>-4.54852522862085E-7</v>
      </c>
      <c r="DA136" s="25">
        <v>2.5727286099757598E-6</v>
      </c>
      <c r="DB136" s="25">
        <v>1.10256235646047E-5</v>
      </c>
      <c r="DC136" s="25">
        <v>1.6512702669593701E-5</v>
      </c>
      <c r="DD136" s="25">
        <v>-1.3132841113059299E-6</v>
      </c>
      <c r="DE136" s="25">
        <v>-4.6498764914051499E-5</v>
      </c>
      <c r="DF136" s="25">
        <v>1.5235943077338599E-5</v>
      </c>
      <c r="DG136" s="25">
        <v>-1.1925657797396199E-7</v>
      </c>
      <c r="DH136" s="25">
        <v>3.84693939840647E-5</v>
      </c>
      <c r="DI136" s="25">
        <v>-8.3996016877571305E-6</v>
      </c>
      <c r="DJ136" s="25">
        <v>4.55084581838939E-5</v>
      </c>
      <c r="DK136" s="25">
        <v>7.5332662987983403E-6</v>
      </c>
      <c r="DL136" s="25">
        <v>4.0040273186587599E-5</v>
      </c>
      <c r="DM136" s="25">
        <v>4.9831979410457602E-6</v>
      </c>
      <c r="DN136" s="25">
        <v>-3.48607645708674E-6</v>
      </c>
      <c r="DO136" s="25">
        <v>-1.1101708493546801E-5</v>
      </c>
      <c r="DP136" s="25">
        <v>-1.06522186135528E-5</v>
      </c>
      <c r="DQ136" s="25">
        <v>2.95178524636243E-5</v>
      </c>
      <c r="DR136" s="25">
        <v>-3.04702684149437E-6</v>
      </c>
      <c r="DS136" s="25">
        <v>4.7030151798062302E-5</v>
      </c>
      <c r="DT136" s="25">
        <v>2.5168654387641101E-5</v>
      </c>
      <c r="DU136" s="24">
        <v>-1.29943955938753E-4</v>
      </c>
      <c r="DV136" s="25">
        <v>-5.6835259843093298E-5</v>
      </c>
      <c r="DW136" s="25">
        <v>-1.6748672328960899E-5</v>
      </c>
      <c r="DX136" s="25">
        <v>-2.55580250664144E-5</v>
      </c>
      <c r="DY136" s="25">
        <v>-1.4233541688889699E-5</v>
      </c>
      <c r="DZ136" s="25">
        <v>2.4678215586784102E-5</v>
      </c>
      <c r="EA136" s="25">
        <v>5.4043672596588997E-5</v>
      </c>
      <c r="EB136" s="25">
        <v>7.2939412987846694E-5</v>
      </c>
      <c r="EC136" s="25">
        <v>6.3450022362356999E-5</v>
      </c>
      <c r="ED136" s="25">
        <v>-4.1213115419904401E-5</v>
      </c>
      <c r="EE136" s="25">
        <v>-3.3209074013204203E-5</v>
      </c>
      <c r="EF136" s="24">
        <v>9.4512119709664905E-3</v>
      </c>
      <c r="EG136" s="25">
        <v>-4.5302309110984402E-5</v>
      </c>
      <c r="EH136" s="25">
        <v>-4.17182939749003E-5</v>
      </c>
      <c r="EI136" s="25">
        <v>-1.2980006379174899E-5</v>
      </c>
      <c r="EJ136" s="24">
        <v>-1.06470488857819E-4</v>
      </c>
      <c r="EK136" s="25">
        <v>7.2412588168928101E-6</v>
      </c>
      <c r="EL136" s="25">
        <v>-1.4470300059640401E-5</v>
      </c>
      <c r="EM136" s="25">
        <v>-6.9040165088225401E-5</v>
      </c>
      <c r="EN136" s="24">
        <v>-4.4235539456735098E-4</v>
      </c>
      <c r="EO136" s="25">
        <v>3.0788193831953001E-5</v>
      </c>
      <c r="EP136" s="25">
        <v>4.3231432735330703E-5</v>
      </c>
      <c r="EQ136" s="25">
        <v>-6.4021063689487102E-6</v>
      </c>
      <c r="ER136" s="24">
        <v>1.0865342506719E-3</v>
      </c>
      <c r="ES136" s="27">
        <v>-6.91660979982682E-5</v>
      </c>
    </row>
    <row r="137" spans="7:149" x14ac:dyDescent="0.25">
      <c r="G137" s="205"/>
      <c r="H137" s="7" t="s">
        <v>254</v>
      </c>
      <c r="I137" s="22" cm="1">
        <f t="array" aca="1" ref="I137" ca="1">INDIRECT("I"&amp;M137)*INDIRECT("I"&amp;N137)</f>
        <v>0</v>
      </c>
      <c r="J137" s="23">
        <v>-0.28415126853549399</v>
      </c>
      <c r="K137" s="12" t="str">
        <f t="shared" si="9"/>
        <v>Can</v>
      </c>
      <c r="L137" s="12" t="str">
        <f t="shared" si="13"/>
        <v>Epi</v>
      </c>
      <c r="M137" s="7">
        <f t="shared" si="10"/>
        <v>55</v>
      </c>
      <c r="N137" s="7">
        <f t="shared" si="11"/>
        <v>64</v>
      </c>
      <c r="P137" s="7" t="str">
        <f t="shared" si="12"/>
        <v>X</v>
      </c>
      <c r="Q137" s="7" t="str">
        <f t="shared" si="7"/>
        <v>X</v>
      </c>
      <c r="R137" s="7" t="str">
        <v>Can_Epi</v>
      </c>
      <c r="S137" s="128" t="s">
        <v>254</v>
      </c>
      <c r="T137" s="25">
        <v>-2.08146601559732E-6</v>
      </c>
      <c r="U137" s="25">
        <v>2.7613821503382201E-5</v>
      </c>
      <c r="V137" s="25">
        <v>-1.4574518129517399E-6</v>
      </c>
      <c r="W137" s="25">
        <v>5.5640174306917899E-6</v>
      </c>
      <c r="X137" s="25">
        <v>-3.1283738354001702E-6</v>
      </c>
      <c r="Y137" s="25">
        <v>2.96467258888645E-5</v>
      </c>
      <c r="Z137" s="25">
        <v>-1.44625006019987E-5</v>
      </c>
      <c r="AA137" s="25">
        <v>-4.17967638888633E-7</v>
      </c>
      <c r="AB137" s="25">
        <v>-3.46285398401759E-7</v>
      </c>
      <c r="AC137" s="25">
        <v>4.9885399948214701E-6</v>
      </c>
      <c r="AD137" s="25">
        <v>-4.9700921237916797E-6</v>
      </c>
      <c r="AE137" s="25">
        <v>-1.16456078060963E-6</v>
      </c>
      <c r="AF137" s="25">
        <v>-7.37537920015614E-6</v>
      </c>
      <c r="AG137" s="25">
        <v>-3.63848214558491E-6</v>
      </c>
      <c r="AH137" s="25">
        <v>1.49178904788949E-7</v>
      </c>
      <c r="AI137" s="25">
        <v>9.6795133242252793E-6</v>
      </c>
      <c r="AJ137" s="25">
        <v>-8.9296424835860495E-6</v>
      </c>
      <c r="AK137" s="25">
        <v>1.36434463528573E-5</v>
      </c>
      <c r="AL137" s="25">
        <v>-4.0187724549642601E-5</v>
      </c>
      <c r="AM137" s="25">
        <v>7.2493337293133398E-7</v>
      </c>
      <c r="AN137" s="25">
        <v>-2.5088542509245498E-5</v>
      </c>
      <c r="AO137" s="25">
        <v>-4.4172947237771702E-6</v>
      </c>
      <c r="AP137" s="25">
        <v>-8.2728059065358007E-6</v>
      </c>
      <c r="AQ137" s="25">
        <v>5.8167143832364204E-6</v>
      </c>
      <c r="AR137" s="25">
        <v>0</v>
      </c>
      <c r="AS137" s="25">
        <v>6.1847494676784201E-5</v>
      </c>
      <c r="AT137" s="25">
        <v>4.5857129214919402E-5</v>
      </c>
      <c r="AU137" s="25">
        <v>0</v>
      </c>
      <c r="AV137" s="25">
        <v>-7.2350107795591701E-6</v>
      </c>
      <c r="AW137" s="25">
        <v>2.8133824870354801E-5</v>
      </c>
      <c r="AX137" s="25">
        <v>3.4684277377008801E-5</v>
      </c>
      <c r="AY137" s="25">
        <v>0</v>
      </c>
      <c r="AZ137" s="25">
        <v>2.5351140388963301E-5</v>
      </c>
      <c r="BA137" s="24">
        <v>1.92512808151641E-4</v>
      </c>
      <c r="BB137" s="25">
        <v>-1.0680743524591601E-5</v>
      </c>
      <c r="BC137" s="24">
        <v>-4.0559737465928699E-4</v>
      </c>
      <c r="BD137" s="25">
        <v>0</v>
      </c>
      <c r="BE137" s="25">
        <v>1.9185851033119301E-5</v>
      </c>
      <c r="BF137" s="25">
        <v>-3.0170727331552598E-5</v>
      </c>
      <c r="BG137" s="25">
        <v>2.1018657495281402E-6</v>
      </c>
      <c r="BH137" s="25">
        <v>8.4279431596960093E-6</v>
      </c>
      <c r="BI137" s="25">
        <v>6.6135878503438203E-6</v>
      </c>
      <c r="BJ137" s="25">
        <v>-4.38002191595657E-5</v>
      </c>
      <c r="BK137" s="25">
        <v>-5.4775629637074998E-6</v>
      </c>
      <c r="BL137" s="24">
        <v>-1.2709909687555799E-3</v>
      </c>
      <c r="BM137" s="24">
        <v>1.6433847186018801E-4</v>
      </c>
      <c r="BN137" s="25">
        <v>0</v>
      </c>
      <c r="BO137" s="25">
        <v>-5.1418534845138801E-5</v>
      </c>
      <c r="BP137" s="25">
        <v>8.6597513976908005E-6</v>
      </c>
      <c r="BQ137" s="25">
        <v>2.29833343290158E-5</v>
      </c>
      <c r="BR137" s="25">
        <v>3.09873940402207E-5</v>
      </c>
      <c r="BS137" s="25">
        <v>-2.9375672502346502E-6</v>
      </c>
      <c r="BT137" s="25">
        <v>-5.3183396906683303E-5</v>
      </c>
      <c r="BU137" s="25">
        <v>3.7619522054355002E-6</v>
      </c>
      <c r="BV137" s="25">
        <v>-5.1491651821182003E-5</v>
      </c>
      <c r="BW137" s="25">
        <v>-2.49107276605743E-6</v>
      </c>
      <c r="BX137" s="25">
        <v>1.8664047226651E-6</v>
      </c>
      <c r="BY137" s="25">
        <v>7.5620999982367701E-5</v>
      </c>
      <c r="BZ137" s="25">
        <v>0</v>
      </c>
      <c r="CA137" s="25">
        <v>3.8971975653899498E-5</v>
      </c>
      <c r="CB137" s="25">
        <v>-3.3197761353719701E-5</v>
      </c>
      <c r="CC137" s="25">
        <v>5.2007074749201598E-5</v>
      </c>
      <c r="CD137" s="25">
        <v>-8.1649220512839695E-6</v>
      </c>
      <c r="CE137" s="25">
        <v>0</v>
      </c>
      <c r="CF137" s="25">
        <v>0</v>
      </c>
      <c r="CG137" s="25">
        <v>0</v>
      </c>
      <c r="CH137" s="25">
        <v>-6.9226804933999903E-8</v>
      </c>
      <c r="CI137" s="25">
        <v>5.9009251041483599E-7</v>
      </c>
      <c r="CJ137" s="25">
        <v>4.4082538031311497E-7</v>
      </c>
      <c r="CK137" s="25">
        <v>-8.4311970379805796E-7</v>
      </c>
      <c r="CL137" s="25">
        <v>6.19132722274424E-7</v>
      </c>
      <c r="CM137" s="25">
        <v>-5.4334500846487302E-7</v>
      </c>
      <c r="CN137" s="25">
        <v>-3.2060830976375898E-7</v>
      </c>
      <c r="CO137" s="25">
        <v>2.9913855908649798E-7</v>
      </c>
      <c r="CP137" s="25">
        <v>-3.4425891950547102E-7</v>
      </c>
      <c r="CQ137" s="25">
        <v>8.9356207971011498E-8</v>
      </c>
      <c r="CR137" s="25">
        <v>4.0490028513648698E-7</v>
      </c>
      <c r="CS137" s="25">
        <v>6.5121473770275496E-7</v>
      </c>
      <c r="CT137" s="25">
        <v>3.7758533274085201E-7</v>
      </c>
      <c r="CU137" s="25">
        <v>-2.1718774467141599E-7</v>
      </c>
      <c r="CV137" s="25">
        <v>4.40125964022945E-6</v>
      </c>
      <c r="CW137" s="25">
        <v>-3.4084400785460198E-7</v>
      </c>
      <c r="CX137" s="25">
        <v>-2.3031347263165299E-6</v>
      </c>
      <c r="CY137" s="25">
        <v>-8.8555067338431001E-7</v>
      </c>
      <c r="CZ137" s="25">
        <v>2.7387331253153698E-8</v>
      </c>
      <c r="DA137" s="25">
        <v>-6.8198227907171204E-8</v>
      </c>
      <c r="DB137" s="25">
        <v>9.0332722644053296E-6</v>
      </c>
      <c r="DC137" s="25">
        <v>-6.5590118562996701E-6</v>
      </c>
      <c r="DD137" s="25">
        <v>-1.35141340045711E-7</v>
      </c>
      <c r="DE137" s="25">
        <v>-2.98128757140415E-6</v>
      </c>
      <c r="DF137" s="25">
        <v>-8.39404807899273E-6</v>
      </c>
      <c r="DG137" s="25">
        <v>-2.1982351274882599E-6</v>
      </c>
      <c r="DH137" s="25">
        <v>-6.9522773483520099E-6</v>
      </c>
      <c r="DI137" s="25">
        <v>8.8504367406424398E-7</v>
      </c>
      <c r="DJ137" s="25">
        <v>-1.42943288142066E-5</v>
      </c>
      <c r="DK137" s="25">
        <v>5.1659360087934303E-6</v>
      </c>
      <c r="DL137" s="25">
        <v>-2.4888101138063402E-5</v>
      </c>
      <c r="DM137" s="25">
        <v>6.01233593805628E-6</v>
      </c>
      <c r="DN137" s="25">
        <v>3.4145710698103902E-6</v>
      </c>
      <c r="DO137" s="25">
        <v>-6.5022659960808301E-6</v>
      </c>
      <c r="DP137" s="25">
        <v>-3.7877650463826001E-6</v>
      </c>
      <c r="DQ137" s="25">
        <v>1.97695385669451E-5</v>
      </c>
      <c r="DR137" s="25">
        <v>-4.6933302882222498E-6</v>
      </c>
      <c r="DS137" s="25">
        <v>6.2654619885032097E-6</v>
      </c>
      <c r="DT137" s="25">
        <v>1.7785809098131799E-5</v>
      </c>
      <c r="DU137" s="25">
        <v>3.5271447124853601E-6</v>
      </c>
      <c r="DV137" s="25">
        <v>-2.7386045038822201E-5</v>
      </c>
      <c r="DW137" s="25">
        <v>-8.8353634207041199E-5</v>
      </c>
      <c r="DX137" s="25">
        <v>-4.8852707443231399E-6</v>
      </c>
      <c r="DY137" s="24">
        <v>-2.9156666505760598E-4</v>
      </c>
      <c r="DZ137" s="25">
        <v>2.1826271221187101E-5</v>
      </c>
      <c r="EA137" s="25">
        <v>-7.7353191752166598E-5</v>
      </c>
      <c r="EB137" s="25">
        <v>-4.0856451051359297E-5</v>
      </c>
      <c r="EC137" s="25">
        <v>-8.8051926740220006E-5</v>
      </c>
      <c r="ED137" s="25">
        <v>8.1115934583250906E-6</v>
      </c>
      <c r="EE137" s="25">
        <v>-1.51685055746335E-5</v>
      </c>
      <c r="EF137" s="25">
        <v>-4.5302309110981197E-5</v>
      </c>
      <c r="EG137" s="24">
        <v>3.09922906436348E-3</v>
      </c>
      <c r="EH137" s="25">
        <v>2.4342106434956201E-5</v>
      </c>
      <c r="EI137" s="25">
        <v>-9.6283354075037695E-6</v>
      </c>
      <c r="EJ137" s="25">
        <v>-3.5569945885864098E-5</v>
      </c>
      <c r="EK137" s="25">
        <v>-4.3129610897737697E-5</v>
      </c>
      <c r="EL137" s="25">
        <v>-1.38171138602424E-5</v>
      </c>
      <c r="EM137" s="24">
        <v>-1.3435700286856001E-4</v>
      </c>
      <c r="EN137" s="25">
        <v>-1.59242139612884E-5</v>
      </c>
      <c r="EO137" s="25">
        <v>-2.0329806507962099E-6</v>
      </c>
      <c r="EP137" s="25">
        <v>1.41701836293568E-5</v>
      </c>
      <c r="EQ137" s="25">
        <v>-6.1547254649519406E-5</v>
      </c>
      <c r="ER137" s="25">
        <v>-4.1821431561778201E-5</v>
      </c>
      <c r="ES137" s="27">
        <v>5.3027905666445301E-5</v>
      </c>
    </row>
    <row r="138" spans="7:149" x14ac:dyDescent="0.25">
      <c r="G138" s="205"/>
      <c r="H138" s="7" t="s">
        <v>255</v>
      </c>
      <c r="I138" s="22" cm="1">
        <f t="array" aca="1" ref="I138" ca="1">INDIRECT("I"&amp;M138)*INDIRECT("I"&amp;N138)</f>
        <v>0</v>
      </c>
      <c r="J138" s="23">
        <v>-0.31068773942806499</v>
      </c>
      <c r="K138" s="12" t="str">
        <f t="shared" si="9"/>
        <v>Hem</v>
      </c>
      <c r="L138" s="12" t="str">
        <f t="shared" si="13"/>
        <v>HF</v>
      </c>
      <c r="M138" s="7">
        <f t="shared" si="10"/>
        <v>65</v>
      </c>
      <c r="N138" s="7">
        <f t="shared" si="11"/>
        <v>67</v>
      </c>
      <c r="P138" s="7" t="str">
        <f t="shared" si="12"/>
        <v>X</v>
      </c>
      <c r="Q138" s="7" t="str">
        <f t="shared" si="7"/>
        <v>X</v>
      </c>
      <c r="R138" s="7" t="str">
        <v>Hem_HF</v>
      </c>
      <c r="S138" s="128" t="s">
        <v>255</v>
      </c>
      <c r="T138" s="25">
        <v>-9.8264139081165696E-7</v>
      </c>
      <c r="U138" s="25">
        <v>-3.4997744751620201E-5</v>
      </c>
      <c r="V138" s="25">
        <v>1.9710664255938998E-6</v>
      </c>
      <c r="W138" s="25">
        <v>3.72683849497529E-6</v>
      </c>
      <c r="X138" s="25">
        <v>-1.2226286906322801E-5</v>
      </c>
      <c r="Y138" s="25">
        <v>8.7269440050173096E-6</v>
      </c>
      <c r="Z138" s="25">
        <v>-1.6208912443080501E-5</v>
      </c>
      <c r="AA138" s="25">
        <v>3.2419527540508499E-6</v>
      </c>
      <c r="AB138" s="25">
        <v>-8.5819000767216405E-6</v>
      </c>
      <c r="AC138" s="25">
        <v>2.0402743432552101E-5</v>
      </c>
      <c r="AD138" s="25">
        <v>1.0565493038490499E-6</v>
      </c>
      <c r="AE138" s="25">
        <v>7.6024417114597496E-6</v>
      </c>
      <c r="AF138" s="25">
        <v>-1.0769147878916499E-5</v>
      </c>
      <c r="AG138" s="25">
        <v>7.4246641247211398E-5</v>
      </c>
      <c r="AH138" s="25">
        <v>-6.1100474966164302E-6</v>
      </c>
      <c r="AI138" s="25">
        <v>-4.4748048669691696E-6</v>
      </c>
      <c r="AJ138" s="25">
        <v>1.0346813571855E-5</v>
      </c>
      <c r="AK138" s="25">
        <v>-3.6828201874701598E-6</v>
      </c>
      <c r="AL138" s="25">
        <v>8.6993451260692004E-6</v>
      </c>
      <c r="AM138" s="25">
        <v>-2.0645486323210001E-5</v>
      </c>
      <c r="AN138" s="25">
        <v>-4.6982933260279902E-7</v>
      </c>
      <c r="AO138" s="25">
        <v>4.4163060990278798E-6</v>
      </c>
      <c r="AP138" s="25">
        <v>-3.2973648248009401E-5</v>
      </c>
      <c r="AQ138" s="25">
        <v>-1.20982194067724E-7</v>
      </c>
      <c r="AR138" s="25">
        <v>0</v>
      </c>
      <c r="AS138" s="25">
        <v>1.27872773915872E-5</v>
      </c>
      <c r="AT138" s="25">
        <v>3.0226058484328801E-5</v>
      </c>
      <c r="AU138" s="25">
        <v>0</v>
      </c>
      <c r="AV138" s="25">
        <v>-1.1491413402371399E-5</v>
      </c>
      <c r="AW138" s="25">
        <v>4.4526240963089502E-5</v>
      </c>
      <c r="AX138" s="25">
        <v>1.2980878204202901E-5</v>
      </c>
      <c r="AY138" s="25">
        <v>0</v>
      </c>
      <c r="AZ138" s="25">
        <v>4.7330426970603702E-6</v>
      </c>
      <c r="BA138" s="25">
        <v>-1.45166878441203E-5</v>
      </c>
      <c r="BB138" s="25">
        <v>-1.2154545011552599E-5</v>
      </c>
      <c r="BC138" s="25">
        <v>-1.8612081073272601E-5</v>
      </c>
      <c r="BD138" s="25">
        <v>0</v>
      </c>
      <c r="BE138" s="25">
        <v>5.4204795899200202E-5</v>
      </c>
      <c r="BF138" s="25">
        <v>-4.4087884730999601E-6</v>
      </c>
      <c r="BG138" s="25">
        <v>-4.4969720143040804E-6</v>
      </c>
      <c r="BH138" s="25">
        <v>6.9609350542280699E-5</v>
      </c>
      <c r="BI138" s="25">
        <v>5.6616339010644602E-6</v>
      </c>
      <c r="BJ138" s="25">
        <v>1.3681662265021401E-5</v>
      </c>
      <c r="BK138" s="25">
        <v>4.3198862719277499E-6</v>
      </c>
      <c r="BL138" s="25">
        <v>7.9682572647897594E-5</v>
      </c>
      <c r="BM138" s="24">
        <v>-2.1659480136123799E-4</v>
      </c>
      <c r="BN138" s="25">
        <v>0</v>
      </c>
      <c r="BO138" s="24">
        <v>-1.6871251320262401E-4</v>
      </c>
      <c r="BP138" s="25">
        <v>2.24169064822897E-5</v>
      </c>
      <c r="BQ138" s="25">
        <v>8.1033009143542695E-6</v>
      </c>
      <c r="BR138" s="25">
        <v>4.8412775200690996E-6</v>
      </c>
      <c r="BS138" s="25">
        <v>-4.1561900273074301E-5</v>
      </c>
      <c r="BT138" s="25">
        <v>8.6825078327014101E-5</v>
      </c>
      <c r="BU138" s="24">
        <v>1.16184780800757E-4</v>
      </c>
      <c r="BV138" s="25">
        <v>-1.4142036002654099E-5</v>
      </c>
      <c r="BW138" s="25">
        <v>-7.2013725457390498E-6</v>
      </c>
      <c r="BX138" s="25">
        <v>-8.2734592415291596E-7</v>
      </c>
      <c r="BY138" s="25">
        <v>-9.2976830853918203E-5</v>
      </c>
      <c r="BZ138" s="25">
        <v>0</v>
      </c>
      <c r="CA138" s="25">
        <v>1.5903096679580299E-5</v>
      </c>
      <c r="CB138" s="25">
        <v>-6.7550226393215402E-5</v>
      </c>
      <c r="CC138" s="25">
        <v>-4.8145089031337499E-6</v>
      </c>
      <c r="CD138" s="25">
        <v>1.4093778779887499E-6</v>
      </c>
      <c r="CE138" s="25">
        <v>0</v>
      </c>
      <c r="CF138" s="25">
        <v>0</v>
      </c>
      <c r="CG138" s="25">
        <v>0</v>
      </c>
      <c r="CH138" s="25">
        <v>1.02359346031541E-8</v>
      </c>
      <c r="CI138" s="25">
        <v>-7.7598058085930199E-8</v>
      </c>
      <c r="CJ138" s="25">
        <v>2.3086519204816099E-6</v>
      </c>
      <c r="CK138" s="25">
        <v>-1.18723385765629E-7</v>
      </c>
      <c r="CL138" s="25">
        <v>-7.2189641351527403E-8</v>
      </c>
      <c r="CM138" s="25">
        <v>-2.866400545817E-7</v>
      </c>
      <c r="CN138" s="25">
        <v>-7.0393604854799098E-7</v>
      </c>
      <c r="CO138" s="25">
        <v>3.7689842769467899E-7</v>
      </c>
      <c r="CP138" s="25">
        <v>5.1353238566482895E-7</v>
      </c>
      <c r="CQ138" s="25">
        <v>4.1815787357588298E-7</v>
      </c>
      <c r="CR138" s="25">
        <v>3.4005774566176702E-8</v>
      </c>
      <c r="CS138" s="25">
        <v>1.33412970614073E-7</v>
      </c>
      <c r="CT138" s="25">
        <v>2.5166328594080899E-7</v>
      </c>
      <c r="CU138" s="25">
        <v>-4.6189524921337198E-8</v>
      </c>
      <c r="CV138" s="25">
        <v>2.3160275205082101E-7</v>
      </c>
      <c r="CW138" s="25">
        <v>1.3350164252245E-6</v>
      </c>
      <c r="CX138" s="25">
        <v>1.3142896679652301E-7</v>
      </c>
      <c r="CY138" s="25">
        <v>-3.9687487038480899E-7</v>
      </c>
      <c r="CZ138" s="25">
        <v>-9.8511326950926909E-7</v>
      </c>
      <c r="DA138" s="25">
        <v>-5.75867139605201E-7</v>
      </c>
      <c r="DB138" s="25">
        <v>-1.31574640518949E-5</v>
      </c>
      <c r="DC138" s="25">
        <v>2.2016033175105201E-7</v>
      </c>
      <c r="DD138" s="25">
        <v>-2.2182769009163601E-6</v>
      </c>
      <c r="DE138" s="25">
        <v>-1.2490991774261801E-6</v>
      </c>
      <c r="DF138" s="24">
        <v>-2.4318527354653E-4</v>
      </c>
      <c r="DG138" s="25">
        <v>1.61170071174126E-6</v>
      </c>
      <c r="DH138" s="25">
        <v>7.0391126442126002E-7</v>
      </c>
      <c r="DI138" s="25">
        <v>-4.9356894765782002E-5</v>
      </c>
      <c r="DJ138" s="25">
        <v>-3.0398683276123401E-5</v>
      </c>
      <c r="DK138" s="25">
        <v>-2.55444017445203E-6</v>
      </c>
      <c r="DL138" s="25">
        <v>-3.4853986880487798E-5</v>
      </c>
      <c r="DM138" s="25">
        <v>-1.50536259423761E-5</v>
      </c>
      <c r="DN138" s="25">
        <v>-1.4648445851195099E-5</v>
      </c>
      <c r="DO138" s="25">
        <v>-2.3782840181849401E-8</v>
      </c>
      <c r="DP138" s="25">
        <v>1.59297755742028E-6</v>
      </c>
      <c r="DQ138" s="25">
        <v>8.5822558248408003E-6</v>
      </c>
      <c r="DR138" s="25">
        <v>-6.5159948795109503E-6</v>
      </c>
      <c r="DS138" s="25">
        <v>2.4407787204001399E-5</v>
      </c>
      <c r="DT138" s="25">
        <v>2.7054942254093901E-5</v>
      </c>
      <c r="DU138" s="25">
        <v>-1.33038858558536E-5</v>
      </c>
      <c r="DV138" s="25">
        <v>-5.2548906909609303E-6</v>
      </c>
      <c r="DW138" s="25">
        <v>8.0297824533991003E-7</v>
      </c>
      <c r="DX138" s="25">
        <v>2.3358491275779202E-6</v>
      </c>
      <c r="DY138" s="25">
        <v>-4.9206873444145599E-5</v>
      </c>
      <c r="DZ138" s="25">
        <v>4.1089025202303297E-5</v>
      </c>
      <c r="EA138" s="25">
        <v>4.23668396653847E-6</v>
      </c>
      <c r="EB138" s="25">
        <v>-2.0387661986266399E-6</v>
      </c>
      <c r="EC138" s="24">
        <v>-1.6686650726183399E-4</v>
      </c>
      <c r="ED138" s="25">
        <v>-1.1689128021914001E-5</v>
      </c>
      <c r="EE138" s="25">
        <v>1.41117981855959E-5</v>
      </c>
      <c r="EF138" s="25">
        <v>-4.1718293974901398E-5</v>
      </c>
      <c r="EG138" s="25">
        <v>2.4342106434955499E-5</v>
      </c>
      <c r="EH138" s="24">
        <v>2.1946419598114098E-3</v>
      </c>
      <c r="EI138" s="25">
        <v>4.5701351025782501E-6</v>
      </c>
      <c r="EJ138" s="25">
        <v>5.2000799722259496E-6</v>
      </c>
      <c r="EK138" s="24">
        <v>-5.2860903760861E-4</v>
      </c>
      <c r="EL138" s="25">
        <v>-1.2312522195558901E-5</v>
      </c>
      <c r="EM138" s="24">
        <v>-3.7208449253121802E-4</v>
      </c>
      <c r="EN138" s="25">
        <v>7.0488377661449104E-5</v>
      </c>
      <c r="EO138" s="25">
        <v>-4.2198924464308902E-5</v>
      </c>
      <c r="EP138" s="25">
        <v>-4.3610832095222197E-5</v>
      </c>
      <c r="EQ138" s="25">
        <v>-1.5293739231636401E-6</v>
      </c>
      <c r="ER138" s="25">
        <v>-1.11795839574765E-5</v>
      </c>
      <c r="ES138" s="27">
        <v>-1.3172040778026499E-5</v>
      </c>
    </row>
    <row r="139" spans="7:149" x14ac:dyDescent="0.25">
      <c r="G139" s="205"/>
      <c r="H139" s="7" t="s">
        <v>216</v>
      </c>
      <c r="I139" s="22" cm="1">
        <f t="array" aca="1" ref="I139" ca="1">INDIRECT("I"&amp;M139)*INDIRECT("I"&amp;N139)</f>
        <v>0</v>
      </c>
      <c r="J139" s="23">
        <v>-0.399582630968428</v>
      </c>
      <c r="K139" s="12" t="str">
        <f t="shared" si="9"/>
        <v>CLD</v>
      </c>
      <c r="L139" s="12" t="str">
        <f t="shared" si="13"/>
        <v>HF</v>
      </c>
      <c r="M139" s="7">
        <f t="shared" si="10"/>
        <v>57</v>
      </c>
      <c r="N139" s="7">
        <f t="shared" si="11"/>
        <v>67</v>
      </c>
      <c r="P139" s="7" t="str">
        <f t="shared" si="12"/>
        <v>X</v>
      </c>
      <c r="Q139" s="7" t="str">
        <f t="shared" si="7"/>
        <v>X</v>
      </c>
      <c r="R139" s="7" t="str">
        <v>CLD_HF</v>
      </c>
      <c r="S139" s="128" t="s">
        <v>216</v>
      </c>
      <c r="T139" s="25">
        <v>-1.50715856220718E-6</v>
      </c>
      <c r="U139" s="25">
        <v>1.5977654116358998E-5</v>
      </c>
      <c r="V139" s="25">
        <v>-3.3968544600617199E-6</v>
      </c>
      <c r="W139" s="25">
        <v>-1.7648941766571799E-6</v>
      </c>
      <c r="X139" s="25">
        <v>1.10495641270814E-5</v>
      </c>
      <c r="Y139" s="25">
        <v>1.9405403360204902E-5</v>
      </c>
      <c r="Z139" s="25">
        <v>-9.2307924248691804E-5</v>
      </c>
      <c r="AA139" s="25">
        <v>-2.5890916197877399E-6</v>
      </c>
      <c r="AB139" s="25">
        <v>6.0666849306468304E-7</v>
      </c>
      <c r="AC139" s="25">
        <v>4.5262524722034901E-6</v>
      </c>
      <c r="AD139" s="25">
        <v>-5.1972873910920597E-6</v>
      </c>
      <c r="AE139" s="25">
        <v>-3.2897742431373198E-6</v>
      </c>
      <c r="AF139" s="25">
        <v>-1.3483025337636401E-5</v>
      </c>
      <c r="AG139" s="25">
        <v>8.0762905557063997E-5</v>
      </c>
      <c r="AH139" s="25">
        <v>4.7849397744823499E-6</v>
      </c>
      <c r="AI139" s="25">
        <v>5.3273224225137497E-5</v>
      </c>
      <c r="AJ139" s="25">
        <v>-1.77045783034712E-6</v>
      </c>
      <c r="AK139" s="25">
        <v>5.5588906616401097E-6</v>
      </c>
      <c r="AL139" s="25">
        <v>-1.8273177329276699E-5</v>
      </c>
      <c r="AM139" s="25">
        <v>-2.93222185151908E-5</v>
      </c>
      <c r="AN139" s="25">
        <v>-1.4623432624707001E-5</v>
      </c>
      <c r="AO139" s="25">
        <v>7.2188469516381902E-6</v>
      </c>
      <c r="AP139" s="25">
        <v>1.3749650724505001E-6</v>
      </c>
      <c r="AQ139" s="25">
        <v>4.1173322586528602E-7</v>
      </c>
      <c r="AR139" s="25">
        <v>0</v>
      </c>
      <c r="AS139" s="25">
        <v>6.8101637891539805E-5</v>
      </c>
      <c r="AT139" s="24">
        <v>1.36468238909037E-4</v>
      </c>
      <c r="AU139" s="25">
        <v>0</v>
      </c>
      <c r="AV139" s="25">
        <v>-1.8364557410162501E-5</v>
      </c>
      <c r="AW139" s="24">
        <v>2.38855535223383E-4</v>
      </c>
      <c r="AX139" s="25">
        <v>-4.2228778687726597E-6</v>
      </c>
      <c r="AY139" s="25">
        <v>0</v>
      </c>
      <c r="AZ139" s="25">
        <v>2.1903980628264901E-5</v>
      </c>
      <c r="BA139" s="25">
        <v>-8.0317349938396399E-5</v>
      </c>
      <c r="BB139" s="25">
        <v>-1.2191776264775E-5</v>
      </c>
      <c r="BC139" s="25">
        <v>2.12291657133434E-5</v>
      </c>
      <c r="BD139" s="25">
        <v>0</v>
      </c>
      <c r="BE139" s="24">
        <v>-2.0794632191858901E-4</v>
      </c>
      <c r="BF139" s="25">
        <v>4.11924300348886E-5</v>
      </c>
      <c r="BG139" s="25">
        <v>3.09354460872633E-6</v>
      </c>
      <c r="BH139" s="25">
        <v>2.3486754494452201E-5</v>
      </c>
      <c r="BI139" s="25">
        <v>-1.1404256297612999E-6</v>
      </c>
      <c r="BJ139" s="25">
        <v>-1.9680151964067199E-5</v>
      </c>
      <c r="BK139" s="25">
        <v>-2.7065833767473701E-6</v>
      </c>
      <c r="BL139" s="25">
        <v>1.1815311909615099E-5</v>
      </c>
      <c r="BM139" s="25">
        <v>5.5926736921562603E-5</v>
      </c>
      <c r="BN139" s="25">
        <v>0</v>
      </c>
      <c r="BO139" s="24">
        <v>-1.04968932830941E-3</v>
      </c>
      <c r="BP139" s="25">
        <v>-1.40531144698786E-7</v>
      </c>
      <c r="BQ139" s="25">
        <v>1.19460544381259E-6</v>
      </c>
      <c r="BR139" s="25">
        <v>-1.83096084229272E-5</v>
      </c>
      <c r="BS139" s="24">
        <v>-1.11841872802787E-4</v>
      </c>
      <c r="BT139" s="25">
        <v>-1.67808998533658E-6</v>
      </c>
      <c r="BU139" s="25">
        <v>-6.5021833302184596E-6</v>
      </c>
      <c r="BV139" s="25">
        <v>2.0446003428117E-5</v>
      </c>
      <c r="BW139" s="25">
        <v>4.9638424044007701E-6</v>
      </c>
      <c r="BX139" s="25">
        <v>-5.3888048780190598E-7</v>
      </c>
      <c r="BY139" s="25">
        <v>9.4500735914099604E-5</v>
      </c>
      <c r="BZ139" s="25">
        <v>0</v>
      </c>
      <c r="CA139" s="25">
        <v>-2.29132472818606E-6</v>
      </c>
      <c r="CB139" s="24">
        <v>3.1226832457245299E-4</v>
      </c>
      <c r="CC139" s="25">
        <v>1.30446726598262E-5</v>
      </c>
      <c r="CD139" s="25">
        <v>-1.0436784834826001E-5</v>
      </c>
      <c r="CE139" s="25">
        <v>0</v>
      </c>
      <c r="CF139" s="25">
        <v>0</v>
      </c>
      <c r="CG139" s="25">
        <v>0</v>
      </c>
      <c r="CH139" s="25">
        <v>-1.31967208993618E-8</v>
      </c>
      <c r="CI139" s="25">
        <v>-2.79583995825871E-8</v>
      </c>
      <c r="CJ139" s="25">
        <v>1.0667195918993E-5</v>
      </c>
      <c r="CK139" s="25">
        <v>-8.6162342191916E-7</v>
      </c>
      <c r="CL139" s="25">
        <v>2.8505135750452398E-7</v>
      </c>
      <c r="CM139" s="25">
        <v>-1.9002039814543499E-6</v>
      </c>
      <c r="CN139" s="25">
        <v>-2.7246783966941798E-6</v>
      </c>
      <c r="CO139" s="25">
        <v>1.23829481957837E-6</v>
      </c>
      <c r="CP139" s="25">
        <v>-8.6502671672024997E-8</v>
      </c>
      <c r="CQ139" s="25">
        <v>4.5774201969654603E-8</v>
      </c>
      <c r="CR139" s="25">
        <v>2.1104943973197901E-7</v>
      </c>
      <c r="CS139" s="25">
        <v>-3.7096778426362201E-7</v>
      </c>
      <c r="CT139" s="25">
        <v>-7.4813545655835798E-6</v>
      </c>
      <c r="CU139" s="25">
        <v>-7.3746375130391504E-7</v>
      </c>
      <c r="CV139" s="25">
        <v>-2.0284526885104101E-7</v>
      </c>
      <c r="CW139" s="25">
        <v>4.7537072615506901E-7</v>
      </c>
      <c r="CX139" s="25">
        <v>9.3243237852676396E-7</v>
      </c>
      <c r="CY139" s="25">
        <v>4.3605159858804899E-7</v>
      </c>
      <c r="CZ139" s="25">
        <v>-9.4147264841755696E-7</v>
      </c>
      <c r="DA139" s="25">
        <v>-1.6577039878244099E-8</v>
      </c>
      <c r="DB139" s="25">
        <v>-1.1852703465538301E-5</v>
      </c>
      <c r="DC139" s="25">
        <v>-2.7124813857222602E-5</v>
      </c>
      <c r="DD139" s="25">
        <v>2.36573564826877E-7</v>
      </c>
      <c r="DE139" s="25">
        <v>-3.1383366492856402E-6</v>
      </c>
      <c r="DF139" s="25">
        <v>2.68723657979134E-5</v>
      </c>
      <c r="DG139" s="25">
        <v>1.2892031020730099E-6</v>
      </c>
      <c r="DH139" s="25">
        <v>-1.2608249942537099E-5</v>
      </c>
      <c r="DI139" s="25">
        <v>-2.3843940252327899E-6</v>
      </c>
      <c r="DJ139" s="25">
        <v>2.0288398735603801E-6</v>
      </c>
      <c r="DK139" s="25">
        <v>9.3918047049097292E-6</v>
      </c>
      <c r="DL139" s="25">
        <v>1.6144486030246499E-5</v>
      </c>
      <c r="DM139" s="25">
        <v>9.0304283302471998E-6</v>
      </c>
      <c r="DN139" s="25">
        <v>9.7133318378280493E-6</v>
      </c>
      <c r="DO139" s="25">
        <v>1.41188518992184E-5</v>
      </c>
      <c r="DP139" s="25">
        <v>-4.2196983600863597E-6</v>
      </c>
      <c r="DQ139" s="25">
        <v>-1.12448832660245E-5</v>
      </c>
      <c r="DR139" s="25">
        <v>1.1966829524334899E-7</v>
      </c>
      <c r="DS139" s="25">
        <v>5.6721849880326801E-6</v>
      </c>
      <c r="DT139" s="24">
        <v>1.0128560662477099E-4</v>
      </c>
      <c r="DU139" s="24">
        <v>-1.2976969935474101E-4</v>
      </c>
      <c r="DV139" s="25">
        <v>-5.7892882347256397E-6</v>
      </c>
      <c r="DW139" s="25">
        <v>-4.22579970945821E-6</v>
      </c>
      <c r="DX139" s="25">
        <v>-1.27156595628743E-5</v>
      </c>
      <c r="DY139" s="25">
        <v>-4.1582906116764401E-5</v>
      </c>
      <c r="DZ139" s="25">
        <v>1.22635063884482E-5</v>
      </c>
      <c r="EA139" s="25">
        <v>7.1778992423329796E-6</v>
      </c>
      <c r="EB139" s="25">
        <v>-4.2525214978635297E-6</v>
      </c>
      <c r="EC139" s="25">
        <v>-4.5953941794826898E-5</v>
      </c>
      <c r="ED139" s="25">
        <v>-8.5320316697596092E-6</v>
      </c>
      <c r="EE139" s="25">
        <v>-2.6871883869620198E-5</v>
      </c>
      <c r="EF139" s="25">
        <v>-1.2980006379174999E-5</v>
      </c>
      <c r="EG139" s="25">
        <v>-9.6283354075033493E-6</v>
      </c>
      <c r="EH139" s="25">
        <v>4.5701351025776597E-6</v>
      </c>
      <c r="EI139" s="24">
        <v>2.13919544459078E-3</v>
      </c>
      <c r="EJ139" s="25">
        <v>1.8917999366445899E-5</v>
      </c>
      <c r="EK139" s="25">
        <v>-6.1299863566492197E-5</v>
      </c>
      <c r="EL139" s="24">
        <v>-6.2267339669817997E-4</v>
      </c>
      <c r="EM139" s="25">
        <v>-5.3570890331561803E-5</v>
      </c>
      <c r="EN139" s="25">
        <v>-3.95261112924837E-5</v>
      </c>
      <c r="EO139" s="25">
        <v>1.00905230615914E-5</v>
      </c>
      <c r="EP139" s="25">
        <v>-2.4241038908509898E-5</v>
      </c>
      <c r="EQ139" s="25">
        <v>-3.2426978488895701E-5</v>
      </c>
      <c r="ER139" s="25">
        <v>-9.9860612456709503E-5</v>
      </c>
      <c r="ES139" s="26">
        <v>2.82914711291537E-4</v>
      </c>
    </row>
    <row r="140" spans="7:149" x14ac:dyDescent="0.25">
      <c r="G140" s="205"/>
      <c r="H140" s="7" t="s">
        <v>256</v>
      </c>
      <c r="I140" s="22" cm="1">
        <f t="array" aca="1" ref="I140" ca="1">INDIRECT("I"&amp;M140)*INDIRECT("I"&amp;N140)</f>
        <v>0</v>
      </c>
      <c r="J140" s="23">
        <v>-0.31948573969951899</v>
      </c>
      <c r="K140" s="12" t="str">
        <f t="shared" si="9"/>
        <v>BMI1</v>
      </c>
      <c r="L140" s="12" t="str">
        <f t="shared" si="13"/>
        <v>Can</v>
      </c>
      <c r="M140" s="7">
        <f t="shared" si="10"/>
        <v>25</v>
      </c>
      <c r="N140" s="7">
        <f t="shared" si="11"/>
        <v>55</v>
      </c>
      <c r="P140" s="7" t="str">
        <f t="shared" si="12"/>
        <v>X</v>
      </c>
      <c r="Q140" s="7" t="str">
        <f t="shared" si="7"/>
        <v>X</v>
      </c>
      <c r="R140" s="7" t="str">
        <v>BMI1_Can</v>
      </c>
      <c r="S140" s="128" t="s">
        <v>256</v>
      </c>
      <c r="T140" s="25">
        <v>1.9607428857418202E-6</v>
      </c>
      <c r="U140" s="25">
        <v>-4.38474032360413E-5</v>
      </c>
      <c r="V140" s="25">
        <v>-9.1986814458587602E-6</v>
      </c>
      <c r="W140" s="25">
        <v>2.5422008716743101E-6</v>
      </c>
      <c r="X140" s="25">
        <v>-5.3341905926650499E-7</v>
      </c>
      <c r="Y140" s="24">
        <v>-2.6439070629591301E-3</v>
      </c>
      <c r="Z140" s="25">
        <v>8.6542759964580902E-5</v>
      </c>
      <c r="AA140" s="24">
        <v>-1.09915264280999E-4</v>
      </c>
      <c r="AB140" s="25">
        <v>-5.5816317202363702E-7</v>
      </c>
      <c r="AC140" s="25">
        <v>2.34147863464904E-6</v>
      </c>
      <c r="AD140" s="25">
        <v>-8.5961630116341106E-6</v>
      </c>
      <c r="AE140" s="25">
        <v>9.4954429622070296E-6</v>
      </c>
      <c r="AF140" s="25">
        <v>1.01024637125044E-5</v>
      </c>
      <c r="AG140" s="25">
        <v>7.2624392331670001E-5</v>
      </c>
      <c r="AH140" s="25">
        <v>-1.5682331407884799E-6</v>
      </c>
      <c r="AI140" s="25">
        <v>-3.8543325372732101E-5</v>
      </c>
      <c r="AJ140" s="25">
        <v>-1.29123199043234E-5</v>
      </c>
      <c r="AK140" s="25">
        <v>2.1549771574121499E-5</v>
      </c>
      <c r="AL140" s="25">
        <v>-9.1681879639024105E-6</v>
      </c>
      <c r="AM140" s="25">
        <v>7.7641673399092606E-6</v>
      </c>
      <c r="AN140" s="25">
        <v>-7.7623190528912094E-6</v>
      </c>
      <c r="AO140" s="25">
        <v>-9.5309795708486405E-7</v>
      </c>
      <c r="AP140" s="24">
        <v>1.8240396886658501E-4</v>
      </c>
      <c r="AQ140" s="25">
        <v>1.5936750718543E-6</v>
      </c>
      <c r="AR140" s="25">
        <v>0</v>
      </c>
      <c r="AS140" s="25">
        <v>-8.5573852552597105E-6</v>
      </c>
      <c r="AT140" s="25">
        <v>-5.0336611316989103E-5</v>
      </c>
      <c r="AU140" s="25">
        <v>0</v>
      </c>
      <c r="AV140" s="25">
        <v>-6.5358501220875602E-5</v>
      </c>
      <c r="AW140" s="24">
        <v>1.17247254986303E-4</v>
      </c>
      <c r="AX140" s="25">
        <v>-1.15274019210205E-5</v>
      </c>
      <c r="AY140" s="25">
        <v>0</v>
      </c>
      <c r="AZ140" s="25">
        <v>-3.6771953595517299E-5</v>
      </c>
      <c r="BA140" s="25">
        <v>-3.4467324629792402E-5</v>
      </c>
      <c r="BB140" s="25">
        <v>-3.0066206833221801E-5</v>
      </c>
      <c r="BC140" s="25">
        <v>-9.9068028237476397E-5</v>
      </c>
      <c r="BD140" s="25">
        <v>0</v>
      </c>
      <c r="BE140" s="25">
        <v>9.1539808969484508E-6</v>
      </c>
      <c r="BF140" s="25">
        <v>-3.9834390898899897E-5</v>
      </c>
      <c r="BG140" s="25">
        <v>-1.8733351382100102E-5</v>
      </c>
      <c r="BH140" s="25">
        <v>4.8502689910635298E-5</v>
      </c>
      <c r="BI140" s="25">
        <v>1.6906723480728499E-5</v>
      </c>
      <c r="BJ140" s="25">
        <v>-3.7428678155644103E-5</v>
      </c>
      <c r="BK140" s="25">
        <v>6.19529147403035E-6</v>
      </c>
      <c r="BL140" s="25">
        <v>1.1562254938396E-5</v>
      </c>
      <c r="BM140" s="25">
        <v>2.5788600637377299E-5</v>
      </c>
      <c r="BN140" s="25">
        <v>0</v>
      </c>
      <c r="BO140" s="25">
        <v>-2.6746775316236499E-5</v>
      </c>
      <c r="BP140" s="25">
        <v>7.0063426752851003E-6</v>
      </c>
      <c r="BQ140" s="25">
        <v>-3.9063380431608298E-6</v>
      </c>
      <c r="BR140" s="25">
        <v>-1.3131588553097499E-6</v>
      </c>
      <c r="BS140" s="25">
        <v>2.1700269826000301E-5</v>
      </c>
      <c r="BT140" s="24">
        <v>-1.95338706849011E-4</v>
      </c>
      <c r="BU140" s="25">
        <v>-1.19925491608328E-5</v>
      </c>
      <c r="BV140" s="24">
        <v>1.4285888515053801E-4</v>
      </c>
      <c r="BW140" s="25">
        <v>-9.4318719718236001E-6</v>
      </c>
      <c r="BX140" s="25">
        <v>-6.1034234440709396E-6</v>
      </c>
      <c r="BY140" s="24">
        <v>-3.9000809515002898E-4</v>
      </c>
      <c r="BZ140" s="25">
        <v>0</v>
      </c>
      <c r="CA140" s="25">
        <v>5.4771235037342299E-5</v>
      </c>
      <c r="CB140" s="24">
        <v>2.5187749206912298E-4</v>
      </c>
      <c r="CC140" s="25">
        <v>5.75610051832507E-5</v>
      </c>
      <c r="CD140" s="25">
        <v>3.1422543575710199E-6</v>
      </c>
      <c r="CE140" s="25">
        <v>0</v>
      </c>
      <c r="CF140" s="25">
        <v>0</v>
      </c>
      <c r="CG140" s="25">
        <v>0</v>
      </c>
      <c r="CH140" s="25">
        <v>-9.8106166497592296E-9</v>
      </c>
      <c r="CI140" s="25">
        <v>1.2791653671637601E-6</v>
      </c>
      <c r="CJ140" s="25">
        <v>4.8263098730735396E-7</v>
      </c>
      <c r="CK140" s="25">
        <v>2.2006199144655701E-7</v>
      </c>
      <c r="CL140" s="25">
        <v>5.5249017735660802E-7</v>
      </c>
      <c r="CM140" s="25">
        <v>9.5117093808066996E-7</v>
      </c>
      <c r="CN140" s="25">
        <v>-1.63604707243914E-6</v>
      </c>
      <c r="CO140" s="25">
        <v>-1.1568337296574999E-6</v>
      </c>
      <c r="CP140" s="25">
        <v>9.5286133366669099E-7</v>
      </c>
      <c r="CQ140" s="25">
        <v>-2.5094363535849302E-6</v>
      </c>
      <c r="CR140" s="25">
        <v>1.62863174926947E-7</v>
      </c>
      <c r="CS140" s="25">
        <v>-1.98196380160991E-6</v>
      </c>
      <c r="CT140" s="25">
        <v>-3.6142837486434399E-6</v>
      </c>
      <c r="CU140" s="25">
        <v>3.6492655485550102E-7</v>
      </c>
      <c r="CV140" s="25">
        <v>-1.1710888386618199E-6</v>
      </c>
      <c r="CW140" s="25">
        <v>5.4948817395841203E-6</v>
      </c>
      <c r="CX140" s="25">
        <v>5.7371027253269701E-7</v>
      </c>
      <c r="CY140" s="25">
        <v>-1.0425081687917801E-6</v>
      </c>
      <c r="CZ140" s="25">
        <v>-1.27555020990516E-6</v>
      </c>
      <c r="DA140" s="25">
        <v>-2.7119598514352998E-7</v>
      </c>
      <c r="DB140" s="25">
        <v>3.8800950885196601E-6</v>
      </c>
      <c r="DC140" s="25">
        <v>-1.7462925535947199E-5</v>
      </c>
      <c r="DD140" s="25">
        <v>-6.8931729168453598E-7</v>
      </c>
      <c r="DE140" s="25">
        <v>3.4981570008814403E-5</v>
      </c>
      <c r="DF140" s="25">
        <v>2.4629218298205501E-6</v>
      </c>
      <c r="DG140" s="25">
        <v>7.1720146817373298E-6</v>
      </c>
      <c r="DH140" s="25">
        <v>-2.8323894823239601E-5</v>
      </c>
      <c r="DI140" s="25">
        <v>1.32075384706166E-5</v>
      </c>
      <c r="DJ140" s="25">
        <v>-3.6254682021686003E-5</v>
      </c>
      <c r="DK140" s="25">
        <v>-1.85014281536636E-5</v>
      </c>
      <c r="DL140" s="25">
        <v>4.6354765408912199E-5</v>
      </c>
      <c r="DM140" s="25">
        <v>3.4069621228127901E-5</v>
      </c>
      <c r="DN140" s="25">
        <v>-8.0732309590385597E-6</v>
      </c>
      <c r="DO140" s="25">
        <v>-8.0748770558197304E-6</v>
      </c>
      <c r="DP140" s="25">
        <v>6.8441972694969402E-7</v>
      </c>
      <c r="DQ140" s="24">
        <v>1.7712178855860399E-4</v>
      </c>
      <c r="DR140" s="25">
        <v>2.6598673072148301E-5</v>
      </c>
      <c r="DS140" s="25">
        <v>-5.2500781059793999E-5</v>
      </c>
      <c r="DT140" s="25">
        <v>-5.6573153303516198E-5</v>
      </c>
      <c r="DU140" s="25">
        <v>-2.0424202743919099E-5</v>
      </c>
      <c r="DV140" s="25">
        <v>5.2588929442794998E-5</v>
      </c>
      <c r="DW140" s="25">
        <v>7.8318289285743206E-6</v>
      </c>
      <c r="DX140" s="25">
        <v>1.8893431806232301E-5</v>
      </c>
      <c r="DY140" s="25">
        <v>-4.0267835448925802E-6</v>
      </c>
      <c r="DZ140" s="25">
        <v>3.73932382562773E-6</v>
      </c>
      <c r="EA140" s="25">
        <v>-1.79674119214523E-5</v>
      </c>
      <c r="EB140" s="25">
        <v>-1.41676936912865E-5</v>
      </c>
      <c r="EC140" s="25">
        <v>-2.52434942173562E-5</v>
      </c>
      <c r="ED140" s="25">
        <v>4.1536766594509297E-5</v>
      </c>
      <c r="EE140" s="25">
        <v>-4.8126331689546502E-5</v>
      </c>
      <c r="EF140" s="24">
        <v>-1.06470488857865E-4</v>
      </c>
      <c r="EG140" s="25">
        <v>-3.55699458858411E-5</v>
      </c>
      <c r="EH140" s="25">
        <v>5.2000799722268102E-6</v>
      </c>
      <c r="EI140" s="25">
        <v>1.89179993664837E-5</v>
      </c>
      <c r="EJ140" s="24">
        <v>6.5576499034482897E-3</v>
      </c>
      <c r="EK140" s="25">
        <v>-4.6962151184464797E-5</v>
      </c>
      <c r="EL140" s="25">
        <v>-2.6476026788393402E-5</v>
      </c>
      <c r="EM140" s="25">
        <v>2.4443830836383598E-5</v>
      </c>
      <c r="EN140" s="24">
        <v>1.3591655321295399E-4</v>
      </c>
      <c r="EO140" s="25">
        <v>-5.63926520627905E-5</v>
      </c>
      <c r="EP140" s="24">
        <v>-1.6151957428074001E-4</v>
      </c>
      <c r="EQ140" s="24">
        <v>-1.1789926183760099E-3</v>
      </c>
      <c r="ER140" s="25">
        <v>1.19697066640489E-5</v>
      </c>
      <c r="ES140" s="26">
        <v>-1.8001986444606601E-4</v>
      </c>
    </row>
    <row r="141" spans="7:149" x14ac:dyDescent="0.25">
      <c r="G141" s="205"/>
      <c r="H141" s="7" t="s">
        <v>257</v>
      </c>
      <c r="I141" s="22" cm="1">
        <f t="array" aca="1" ref="I141" ca="1">INDIRECT("I"&amp;M141)*INDIRECT("I"&amp;N141)</f>
        <v>0</v>
      </c>
      <c r="J141" s="23">
        <v>-0.27912880934757001</v>
      </c>
      <c r="K141" s="12" t="str">
        <f t="shared" si="9"/>
        <v>Hem</v>
      </c>
      <c r="L141" s="12" t="str">
        <f t="shared" si="13"/>
        <v>Hyp</v>
      </c>
      <c r="M141" s="7">
        <f t="shared" si="10"/>
        <v>65</v>
      </c>
      <c r="N141" s="7">
        <f t="shared" si="11"/>
        <v>68</v>
      </c>
      <c r="P141" s="7" t="str">
        <f t="shared" si="12"/>
        <v>X</v>
      </c>
      <c r="Q141" s="7" t="str">
        <f t="shared" si="7"/>
        <v>X</v>
      </c>
      <c r="R141" s="7" t="str">
        <v>Hem_Hyp</v>
      </c>
      <c r="S141" s="128" t="s">
        <v>257</v>
      </c>
      <c r="T141" s="25">
        <v>1.22074731642316E-6</v>
      </c>
      <c r="U141" s="25">
        <v>5.2481845575291597E-5</v>
      </c>
      <c r="V141" s="25">
        <v>4.81310110609454E-6</v>
      </c>
      <c r="W141" s="25">
        <v>7.5063002946020702E-7</v>
      </c>
      <c r="X141" s="25">
        <v>-2.6943684324491899E-6</v>
      </c>
      <c r="Y141" s="25">
        <v>-1.17685844842653E-5</v>
      </c>
      <c r="Z141" s="25">
        <v>2.8159805664287501E-5</v>
      </c>
      <c r="AA141" s="25">
        <v>-1.1492937754013801E-5</v>
      </c>
      <c r="AB141" s="25">
        <v>1.6783384603989801E-6</v>
      </c>
      <c r="AC141" s="25">
        <v>-9.5807055016083407E-6</v>
      </c>
      <c r="AD141" s="25">
        <v>1.3430356054307599E-5</v>
      </c>
      <c r="AE141" s="25">
        <v>1.0463473671722699E-5</v>
      </c>
      <c r="AF141" s="25">
        <v>8.6538091650832499E-6</v>
      </c>
      <c r="AG141" s="25">
        <v>6.1156175473585202E-5</v>
      </c>
      <c r="AH141" s="25">
        <v>7.1916295774521597E-6</v>
      </c>
      <c r="AI141" s="24">
        <v>-1.6091894365873499E-4</v>
      </c>
      <c r="AJ141" s="25">
        <v>-2.5128132394548901E-5</v>
      </c>
      <c r="AK141" s="25">
        <v>2.8497386576865799E-6</v>
      </c>
      <c r="AL141" s="25">
        <v>-3.4803792645640901E-5</v>
      </c>
      <c r="AM141" s="25">
        <v>-2.6463563430796499E-5</v>
      </c>
      <c r="AN141" s="25">
        <v>-1.0875367545011501E-5</v>
      </c>
      <c r="AO141" s="25">
        <v>-4.6453184305595199E-6</v>
      </c>
      <c r="AP141" s="25">
        <v>2.8358164632973499E-5</v>
      </c>
      <c r="AQ141" s="25">
        <v>-1.3091517535415599E-6</v>
      </c>
      <c r="AR141" s="25">
        <v>0</v>
      </c>
      <c r="AS141" s="25">
        <v>-8.4087896597210399E-5</v>
      </c>
      <c r="AT141" s="25">
        <v>8.1240091688574703E-5</v>
      </c>
      <c r="AU141" s="25">
        <v>0</v>
      </c>
      <c r="AV141" s="25">
        <v>6.8579485748585501E-5</v>
      </c>
      <c r="AW141" s="25">
        <v>-1.8043457412289001E-5</v>
      </c>
      <c r="AX141" s="25">
        <v>5.3456217247357803E-5</v>
      </c>
      <c r="AY141" s="25">
        <v>0</v>
      </c>
      <c r="AZ141" s="25">
        <v>-1.54633234611428E-5</v>
      </c>
      <c r="BA141" s="25">
        <v>6.1106630135006004E-5</v>
      </c>
      <c r="BB141" s="25">
        <v>-5.3862648971369403E-6</v>
      </c>
      <c r="BC141" s="25">
        <v>6.1636383556507103E-5</v>
      </c>
      <c r="BD141" s="25">
        <v>0</v>
      </c>
      <c r="BE141" s="25">
        <v>3.9317644047811003E-5</v>
      </c>
      <c r="BF141" s="25">
        <v>-3.00247230862452E-5</v>
      </c>
      <c r="BG141" s="25">
        <v>-1.48331718127967E-7</v>
      </c>
      <c r="BH141" s="24">
        <v>1.08396607629227E-4</v>
      </c>
      <c r="BI141" s="25">
        <v>4.4255417588477498E-6</v>
      </c>
      <c r="BJ141" s="25">
        <v>-1.42707436884921E-5</v>
      </c>
      <c r="BK141" s="25">
        <v>-1.28521768362695E-7</v>
      </c>
      <c r="BL141" s="25">
        <v>1.3809394420035801E-5</v>
      </c>
      <c r="BM141" s="24">
        <v>-7.06236921362646E-3</v>
      </c>
      <c r="BN141" s="25">
        <v>0</v>
      </c>
      <c r="BO141" s="24">
        <v>1.6673537326937401E-4</v>
      </c>
      <c r="BP141" s="24">
        <v>-2.9703381914425702E-4</v>
      </c>
      <c r="BQ141" s="25">
        <v>-1.0553618318005001E-5</v>
      </c>
      <c r="BR141" s="25">
        <v>3.9837814710948002E-5</v>
      </c>
      <c r="BS141" s="25">
        <v>-1.40343077738438E-5</v>
      </c>
      <c r="BT141" s="25">
        <v>1.67700829197602E-5</v>
      </c>
      <c r="BU141" s="25">
        <v>2.88209023786571E-5</v>
      </c>
      <c r="BV141" s="25">
        <v>5.7542669633148897E-5</v>
      </c>
      <c r="BW141" s="25">
        <v>1.3510630810975699E-5</v>
      </c>
      <c r="BX141" s="25">
        <v>-1.65238709929785E-6</v>
      </c>
      <c r="BY141" s="25">
        <v>9.7602197372806306E-6</v>
      </c>
      <c r="BZ141" s="25">
        <v>0</v>
      </c>
      <c r="CA141" s="25">
        <v>-1.6189212761958602E-5</v>
      </c>
      <c r="CB141" s="24">
        <v>-2.2015455710733199E-4</v>
      </c>
      <c r="CC141" s="25">
        <v>3.7418992127614601E-5</v>
      </c>
      <c r="CD141" s="25">
        <v>1.1167949052703001E-5</v>
      </c>
      <c r="CE141" s="25">
        <v>0</v>
      </c>
      <c r="CF141" s="25">
        <v>0</v>
      </c>
      <c r="CG141" s="25">
        <v>0</v>
      </c>
      <c r="CH141" s="25">
        <v>6.1843749383308704E-8</v>
      </c>
      <c r="CI141" s="25">
        <v>2.8069209659288202E-7</v>
      </c>
      <c r="CJ141" s="25">
        <v>-1.6979211608915199E-6</v>
      </c>
      <c r="CK141" s="25">
        <v>1.57750763587247E-6</v>
      </c>
      <c r="CL141" s="25">
        <v>2.8741090865952899E-7</v>
      </c>
      <c r="CM141" s="25">
        <v>-1.15774444327351E-6</v>
      </c>
      <c r="CN141" s="25">
        <v>3.4838484879299701E-8</v>
      </c>
      <c r="CO141" s="25">
        <v>-1.7099923153642901E-7</v>
      </c>
      <c r="CP141" s="25">
        <v>-8.0986151366093601E-7</v>
      </c>
      <c r="CQ141" s="25">
        <v>-6.8134539685100095E-7</v>
      </c>
      <c r="CR141" s="25">
        <v>3.0206957615111502E-7</v>
      </c>
      <c r="CS141" s="25">
        <v>-8.9802330249387204E-7</v>
      </c>
      <c r="CT141" s="25">
        <v>2.96625637005218E-6</v>
      </c>
      <c r="CU141" s="25">
        <v>2.3497346080623398E-6</v>
      </c>
      <c r="CV141" s="25">
        <v>-7.25437919744552E-7</v>
      </c>
      <c r="CW141" s="25">
        <v>1.89572136792523E-6</v>
      </c>
      <c r="CX141" s="25">
        <v>-9.4891830810131505E-7</v>
      </c>
      <c r="CY141" s="25">
        <v>-4.3140116555789099E-6</v>
      </c>
      <c r="CZ141" s="25">
        <v>-1.0603937837103901E-6</v>
      </c>
      <c r="DA141" s="25">
        <v>9.8595137592702597E-7</v>
      </c>
      <c r="DB141" s="25">
        <v>-3.3171875751087802E-5</v>
      </c>
      <c r="DC141" s="25">
        <v>2.9283946208078498E-6</v>
      </c>
      <c r="DD141" s="25">
        <v>-1.68096503272427E-6</v>
      </c>
      <c r="DE141" s="25">
        <v>-3.5356675871821602E-5</v>
      </c>
      <c r="DF141" s="25">
        <v>-5.0664258379315803E-6</v>
      </c>
      <c r="DG141" s="25">
        <v>-3.8524452548061998E-6</v>
      </c>
      <c r="DH141" s="25">
        <v>-1.77022615413034E-6</v>
      </c>
      <c r="DI141" s="25">
        <v>-5.4609807251438899E-6</v>
      </c>
      <c r="DJ141" s="25">
        <v>-1.9019832851479299E-5</v>
      </c>
      <c r="DK141" s="25">
        <v>-3.9113824250539299E-5</v>
      </c>
      <c r="DL141" s="24">
        <v>-4.4496674978272298E-4</v>
      </c>
      <c r="DM141" s="25">
        <v>-5.3618360521879399E-7</v>
      </c>
      <c r="DN141" s="25">
        <v>-4.9806205284550999E-6</v>
      </c>
      <c r="DO141" s="25">
        <v>-5.8258930373980102E-6</v>
      </c>
      <c r="DP141" s="25">
        <v>3.9785418203518098E-6</v>
      </c>
      <c r="DQ141" s="25">
        <v>-3.9371716567674498E-6</v>
      </c>
      <c r="DR141" s="25">
        <v>2.33045039836845E-5</v>
      </c>
      <c r="DS141" s="25">
        <v>-1.07766203956973E-5</v>
      </c>
      <c r="DT141" s="25">
        <v>1.1669702492533801E-5</v>
      </c>
      <c r="DU141" s="25">
        <v>5.1355960296658699E-5</v>
      </c>
      <c r="DV141" s="25">
        <v>8.1911287699064302E-6</v>
      </c>
      <c r="DW141" s="25">
        <v>1.36402628404732E-5</v>
      </c>
      <c r="DX141" s="25">
        <v>-2.4773704608734199E-6</v>
      </c>
      <c r="DY141" s="25">
        <v>-9.9772926920267503E-5</v>
      </c>
      <c r="DZ141" s="25">
        <v>2.3354765916628799E-5</v>
      </c>
      <c r="EA141" s="25">
        <v>3.8166114521296201E-5</v>
      </c>
      <c r="EB141" s="25">
        <v>5.5165281627869799E-5</v>
      </c>
      <c r="EC141" s="24">
        <v>-1.73563712258242E-4</v>
      </c>
      <c r="ED141" s="25">
        <v>-5.3405583120648401E-5</v>
      </c>
      <c r="EE141" s="25">
        <v>1.1891068087342E-5</v>
      </c>
      <c r="EF141" s="25">
        <v>7.2412588169001903E-6</v>
      </c>
      <c r="EG141" s="25">
        <v>-4.3129610897736802E-5</v>
      </c>
      <c r="EH141" s="24">
        <v>-5.2860903760861705E-4</v>
      </c>
      <c r="EI141" s="25">
        <v>-6.1299863566490801E-5</v>
      </c>
      <c r="EJ141" s="25">
        <v>-4.6962151184449097E-5</v>
      </c>
      <c r="EK141" s="24">
        <v>8.1902930272166104E-3</v>
      </c>
      <c r="EL141" s="25">
        <v>2.7994456910515401E-5</v>
      </c>
      <c r="EM141" s="25">
        <v>1.7920337318966001E-5</v>
      </c>
      <c r="EN141" s="25">
        <v>-8.4003083931929297E-6</v>
      </c>
      <c r="EO141" s="25">
        <v>-2.6476355267608699E-5</v>
      </c>
      <c r="EP141" s="25">
        <v>-4.9252367387282897E-5</v>
      </c>
      <c r="EQ141" s="25">
        <v>1.09391613877284E-5</v>
      </c>
      <c r="ER141" s="24">
        <v>-1.63123622756978E-4</v>
      </c>
      <c r="ES141" s="27">
        <v>-2.7483879448329401E-5</v>
      </c>
    </row>
    <row r="142" spans="7:149" x14ac:dyDescent="0.25">
      <c r="G142" s="205"/>
      <c r="H142" s="7" t="s">
        <v>258</v>
      </c>
      <c r="I142" s="22" cm="1">
        <f t="array" aca="1" ref="I142" ca="1">INDIRECT("I"&amp;M142)*INDIRECT("I"&amp;N142)</f>
        <v>0</v>
      </c>
      <c r="J142" s="23">
        <v>-0.15988816798431399</v>
      </c>
      <c r="K142" s="12" t="str">
        <f t="shared" si="9"/>
        <v>CHD</v>
      </c>
      <c r="L142" s="12" t="str">
        <f t="shared" si="13"/>
        <v>CLD</v>
      </c>
      <c r="M142" s="7">
        <f t="shared" si="10"/>
        <v>56</v>
      </c>
      <c r="N142" s="7">
        <f t="shared" si="11"/>
        <v>57</v>
      </c>
      <c r="P142" s="7" t="str">
        <f t="shared" si="12"/>
        <v>X</v>
      </c>
      <c r="Q142" s="7" t="str">
        <f t="shared" si="7"/>
        <v>X</v>
      </c>
      <c r="R142" s="7" t="str">
        <v>CHD_CLD</v>
      </c>
      <c r="S142" s="128" t="s">
        <v>258</v>
      </c>
      <c r="T142" s="25">
        <v>-2.8128497814362601E-6</v>
      </c>
      <c r="U142" s="25">
        <v>-5.6077353498448704E-6</v>
      </c>
      <c r="V142" s="25">
        <v>4.0022449621393698E-6</v>
      </c>
      <c r="W142" s="25">
        <v>1.8005473985582E-7</v>
      </c>
      <c r="X142" s="25">
        <v>-4.2748182174977797E-6</v>
      </c>
      <c r="Y142" s="25">
        <v>3.4189409152850497E-5</v>
      </c>
      <c r="Z142" s="25">
        <v>-2.5247928214479299E-5</v>
      </c>
      <c r="AA142" s="25">
        <v>2.4571785837407E-5</v>
      </c>
      <c r="AB142" s="25">
        <v>-3.2499135789609499E-6</v>
      </c>
      <c r="AC142" s="25">
        <v>-7.9018081652742203E-6</v>
      </c>
      <c r="AD142" s="25">
        <v>1.23615933175464E-5</v>
      </c>
      <c r="AE142" s="25">
        <v>9.9816964695463094E-7</v>
      </c>
      <c r="AF142" s="25">
        <v>8.4676390232971907E-6</v>
      </c>
      <c r="AG142" s="25">
        <v>-9.8191925038589004E-5</v>
      </c>
      <c r="AH142" s="25">
        <v>-3.36122596366044E-6</v>
      </c>
      <c r="AI142" s="25">
        <v>-2.8583104901052001E-5</v>
      </c>
      <c r="AJ142" s="25">
        <v>-7.7807189797250401E-6</v>
      </c>
      <c r="AK142" s="25">
        <v>-3.4286160715044501E-6</v>
      </c>
      <c r="AL142" s="25">
        <v>1.0365464252526601E-5</v>
      </c>
      <c r="AM142" s="25">
        <v>-4.0299087005171297E-6</v>
      </c>
      <c r="AN142" s="25">
        <v>-6.4530844889502504E-6</v>
      </c>
      <c r="AO142" s="25">
        <v>1.3994788128540899E-6</v>
      </c>
      <c r="AP142" s="25">
        <v>-1.04739486581473E-5</v>
      </c>
      <c r="AQ142" s="25">
        <v>4.6082228024921099E-7</v>
      </c>
      <c r="AR142" s="25">
        <v>0</v>
      </c>
      <c r="AS142" s="25">
        <v>-5.63352275241058E-5</v>
      </c>
      <c r="AT142" s="25">
        <v>6.4837276794586603E-5</v>
      </c>
      <c r="AU142" s="25">
        <v>0</v>
      </c>
      <c r="AV142" s="25">
        <v>-2.3583656535460299E-5</v>
      </c>
      <c r="AW142" s="24">
        <v>-6.6259908730155004E-4</v>
      </c>
      <c r="AX142" s="25">
        <v>2.4538025604834701E-5</v>
      </c>
      <c r="AY142" s="25">
        <v>0</v>
      </c>
      <c r="AZ142" s="25">
        <v>-7.4737557184162498E-6</v>
      </c>
      <c r="BA142" s="25">
        <v>1.0012686519357199E-5</v>
      </c>
      <c r="BB142" s="25">
        <v>9.3210344943016794E-6</v>
      </c>
      <c r="BC142" s="25">
        <v>-1.27681074820551E-5</v>
      </c>
      <c r="BD142" s="25">
        <v>0</v>
      </c>
      <c r="BE142" s="24">
        <v>-8.2064481256118201E-4</v>
      </c>
      <c r="BF142" s="25">
        <v>-5.0659420598052703E-6</v>
      </c>
      <c r="BG142" s="25">
        <v>-6.6255443444733401E-6</v>
      </c>
      <c r="BH142" s="25">
        <v>1.5788945851926301E-5</v>
      </c>
      <c r="BI142" s="25">
        <v>4.9797974229321E-8</v>
      </c>
      <c r="BJ142" s="25">
        <v>6.6587189903048302E-6</v>
      </c>
      <c r="BK142" s="25">
        <v>4.0133576669302801E-6</v>
      </c>
      <c r="BL142" s="25">
        <v>2.41295116850668E-5</v>
      </c>
      <c r="BM142" s="25">
        <v>-4.8105729004845403E-5</v>
      </c>
      <c r="BN142" s="25">
        <v>0</v>
      </c>
      <c r="BO142" s="24">
        <v>2.2744009085184301E-4</v>
      </c>
      <c r="BP142" s="25">
        <v>1.7764697871630799E-6</v>
      </c>
      <c r="BQ142" s="25">
        <v>1.1456039475347199E-6</v>
      </c>
      <c r="BR142" s="25">
        <v>-6.93516347223636E-6</v>
      </c>
      <c r="BS142" s="25">
        <v>6.1171942840780995E-5</v>
      </c>
      <c r="BT142" s="25">
        <v>9.6071176997965708E-6</v>
      </c>
      <c r="BU142" s="25">
        <v>-1.6193626117899402E-5</v>
      </c>
      <c r="BV142" s="25">
        <v>-3.97154645092338E-5</v>
      </c>
      <c r="BW142" s="25">
        <v>8.2595653318479404E-8</v>
      </c>
      <c r="BX142" s="25">
        <v>7.3791609950263703E-5</v>
      </c>
      <c r="BY142" s="24">
        <v>1.4560170284559599E-4</v>
      </c>
      <c r="BZ142" s="25">
        <v>0</v>
      </c>
      <c r="CA142" s="25">
        <v>-9.6250610579515806E-6</v>
      </c>
      <c r="CB142" s="24">
        <v>3.7363982595232101E-4</v>
      </c>
      <c r="CC142" s="25">
        <v>1.58077716212911E-5</v>
      </c>
      <c r="CD142" s="25">
        <v>-8.4957316239762197E-6</v>
      </c>
      <c r="CE142" s="25">
        <v>0</v>
      </c>
      <c r="CF142" s="25">
        <v>0</v>
      </c>
      <c r="CG142" s="25">
        <v>0</v>
      </c>
      <c r="CH142" s="25">
        <v>2.9478785665095501E-9</v>
      </c>
      <c r="CI142" s="25">
        <v>-1.6055059097181301E-7</v>
      </c>
      <c r="CJ142" s="25">
        <v>-2.6100236547892802E-6</v>
      </c>
      <c r="CK142" s="25">
        <v>8.5741982533574804E-7</v>
      </c>
      <c r="CL142" s="25">
        <v>-3.6726663290043401E-8</v>
      </c>
      <c r="CM142" s="25">
        <v>-7.01317050524557E-7</v>
      </c>
      <c r="CN142" s="25">
        <v>7.6821345323985697E-6</v>
      </c>
      <c r="CO142" s="25">
        <v>2.4208940453055002E-7</v>
      </c>
      <c r="CP142" s="25">
        <v>-6.9508720552799396E-9</v>
      </c>
      <c r="CQ142" s="25">
        <v>1.9637288540457299E-7</v>
      </c>
      <c r="CR142" s="25">
        <v>-1.49888836125394E-9</v>
      </c>
      <c r="CS142" s="25">
        <v>4.1727136069146199E-7</v>
      </c>
      <c r="CT142" s="25">
        <v>-3.0735319639611599E-6</v>
      </c>
      <c r="CU142" s="25">
        <v>3.7525014308811198E-7</v>
      </c>
      <c r="CV142" s="25">
        <v>2.0207323370295901E-7</v>
      </c>
      <c r="CW142" s="25">
        <v>-2.4934424977218301E-6</v>
      </c>
      <c r="CX142" s="25">
        <v>-1.9637499612908099E-7</v>
      </c>
      <c r="CY142" s="25">
        <v>-7.8650214655284799E-7</v>
      </c>
      <c r="CZ142" s="25">
        <v>1.16048555821041E-6</v>
      </c>
      <c r="DA142" s="25">
        <v>3.7144788720769499E-7</v>
      </c>
      <c r="DB142" s="25">
        <v>-2.6213154006954001E-5</v>
      </c>
      <c r="DC142" s="25">
        <v>8.1635186767781593E-6</v>
      </c>
      <c r="DD142" s="25">
        <v>-5.7189055150049304E-7</v>
      </c>
      <c r="DE142" s="25">
        <v>4.4552394755939203E-6</v>
      </c>
      <c r="DF142" s="25">
        <v>-3.25499189535126E-6</v>
      </c>
      <c r="DG142" s="25">
        <v>-1.2587483144894599E-6</v>
      </c>
      <c r="DH142" s="25">
        <v>-8.9795078894670005E-7</v>
      </c>
      <c r="DI142" s="25">
        <v>1.7730951817287301E-5</v>
      </c>
      <c r="DJ142" s="25">
        <v>1.3536138497202E-5</v>
      </c>
      <c r="DK142" s="25">
        <v>8.7559074578114107E-6</v>
      </c>
      <c r="DL142" s="25">
        <v>3.1518471089969699E-5</v>
      </c>
      <c r="DM142" s="25">
        <v>1.23871792236987E-6</v>
      </c>
      <c r="DN142" s="25">
        <v>-7.85558960804605E-6</v>
      </c>
      <c r="DO142" s="24">
        <v>-1.03931908024768E-4</v>
      </c>
      <c r="DP142" s="25">
        <v>1.9878841409429299E-6</v>
      </c>
      <c r="DQ142" s="25">
        <v>7.0184920757247603E-6</v>
      </c>
      <c r="DR142" s="25">
        <v>-1.83046816157135E-5</v>
      </c>
      <c r="DS142" s="25">
        <v>-8.2321977841019897E-6</v>
      </c>
      <c r="DT142" s="25">
        <v>7.2062756328006101E-6</v>
      </c>
      <c r="DU142" s="24">
        <v>-1.7578533635649E-4</v>
      </c>
      <c r="DV142" s="25">
        <v>-4.68955230282341E-6</v>
      </c>
      <c r="DW142" s="25">
        <v>-7.8535775246326697E-7</v>
      </c>
      <c r="DX142" s="25">
        <v>-1.9385656755594899E-6</v>
      </c>
      <c r="DY142" s="25">
        <v>2.3828236385962101E-5</v>
      </c>
      <c r="DZ142" s="25">
        <v>-3.0411730719350399E-5</v>
      </c>
      <c r="EA142" s="25">
        <v>2.5656824211941301E-6</v>
      </c>
      <c r="EB142" s="25">
        <v>-5.5488602916871703E-6</v>
      </c>
      <c r="EC142" s="25">
        <v>-4.6600873762604697E-5</v>
      </c>
      <c r="ED142" s="25">
        <v>1.98504041681742E-5</v>
      </c>
      <c r="EE142" s="25">
        <v>1.4405997871405899E-5</v>
      </c>
      <c r="EF142" s="25">
        <v>-1.4470300059640301E-5</v>
      </c>
      <c r="EG142" s="25">
        <v>-1.38171138602447E-5</v>
      </c>
      <c r="EH142" s="25">
        <v>-1.2312522195558399E-5</v>
      </c>
      <c r="EI142" s="24">
        <v>-6.2267339669817802E-4</v>
      </c>
      <c r="EJ142" s="25">
        <v>-2.6476026788437302E-5</v>
      </c>
      <c r="EK142" s="25">
        <v>2.7994456910515899E-5</v>
      </c>
      <c r="EL142" s="24">
        <v>1.8578090327571501E-3</v>
      </c>
      <c r="EM142" s="25">
        <v>2.1794249553276102E-6</v>
      </c>
      <c r="EN142" s="25">
        <v>1.8722492471333398E-5</v>
      </c>
      <c r="EO142" s="24">
        <v>1.42113137243532E-4</v>
      </c>
      <c r="EP142" s="25">
        <v>-1.8053557596093099E-5</v>
      </c>
      <c r="EQ142" s="25">
        <v>3.6961289252588103E-5</v>
      </c>
      <c r="ER142" s="25">
        <v>4.2320964038955199E-5</v>
      </c>
      <c r="ES142" s="26">
        <v>-1.15999472495392E-4</v>
      </c>
    </row>
    <row r="143" spans="7:149" x14ac:dyDescent="0.25">
      <c r="G143" s="205"/>
      <c r="H143" s="7" t="s">
        <v>259</v>
      </c>
      <c r="I143" s="22" cm="1">
        <f t="array" aca="1" ref="I143" ca="1">INDIRECT("I"&amp;M143)*INDIRECT("I"&amp;N143)</f>
        <v>0</v>
      </c>
      <c r="J143" s="23">
        <v>-0.22019317897013199</v>
      </c>
      <c r="K143" s="12" t="str">
        <f t="shared" si="9"/>
        <v>Epi</v>
      </c>
      <c r="L143" s="12" t="str">
        <f t="shared" si="13"/>
        <v>HF</v>
      </c>
      <c r="M143" s="7">
        <f t="shared" si="10"/>
        <v>64</v>
      </c>
      <c r="N143" s="7">
        <f t="shared" si="11"/>
        <v>67</v>
      </c>
      <c r="P143" s="7" t="str">
        <f t="shared" si="12"/>
        <v>X</v>
      </c>
      <c r="Q143" s="7" t="str">
        <f t="shared" si="7"/>
        <v>X</v>
      </c>
      <c r="R143" s="7" t="str">
        <v>Epi_HF</v>
      </c>
      <c r="S143" s="128" t="s">
        <v>259</v>
      </c>
      <c r="T143" s="25">
        <v>-3.0787371303390898E-6</v>
      </c>
      <c r="U143" s="25">
        <v>1.42340861124746E-5</v>
      </c>
      <c r="V143" s="25">
        <v>-2.5127997567660501E-6</v>
      </c>
      <c r="W143" s="25">
        <v>1.3306715575252799E-6</v>
      </c>
      <c r="X143" s="25">
        <v>-7.0659894727529502E-6</v>
      </c>
      <c r="Y143" s="25">
        <v>3.2912939753919001E-6</v>
      </c>
      <c r="Z143" s="24">
        <v>-1.0636584627190299E-4</v>
      </c>
      <c r="AA143" s="25">
        <v>-2.4211780319147699E-5</v>
      </c>
      <c r="AB143" s="25">
        <v>1.3744058031801399E-5</v>
      </c>
      <c r="AC143" s="25">
        <v>-3.5536424221092302E-7</v>
      </c>
      <c r="AD143" s="25">
        <v>-1.5040962553873401E-5</v>
      </c>
      <c r="AE143" s="25">
        <v>-9.0253221586039204E-7</v>
      </c>
      <c r="AF143" s="25">
        <v>-4.1849099828626297E-6</v>
      </c>
      <c r="AG143" s="24">
        <v>1.02425955698007E-4</v>
      </c>
      <c r="AH143" s="25">
        <v>-2.1510840611573501E-6</v>
      </c>
      <c r="AI143" s="25">
        <v>4.2418507469083199E-6</v>
      </c>
      <c r="AJ143" s="25">
        <v>-5.4315925141724402E-7</v>
      </c>
      <c r="AK143" s="25">
        <v>-8.4933556094685101E-7</v>
      </c>
      <c r="AL143" s="25">
        <v>7.5080384930833295E-5</v>
      </c>
      <c r="AM143" s="25">
        <v>-1.6578736931002701E-5</v>
      </c>
      <c r="AN143" s="25">
        <v>-5.2458954537100903E-5</v>
      </c>
      <c r="AO143" s="25">
        <v>9.9077258477140707E-7</v>
      </c>
      <c r="AP143" s="25">
        <v>-6.9982807275528606E-5</v>
      </c>
      <c r="AQ143" s="25">
        <v>-1.90714915782933E-6</v>
      </c>
      <c r="AR143" s="25">
        <v>0</v>
      </c>
      <c r="AS143" s="25">
        <v>6.4949101615930803E-5</v>
      </c>
      <c r="AT143" s="25">
        <v>6.5222105870730998E-5</v>
      </c>
      <c r="AU143" s="25">
        <v>0</v>
      </c>
      <c r="AV143" s="25">
        <v>-4.7012823894178098E-5</v>
      </c>
      <c r="AW143" s="25">
        <v>-5.12741271426152E-5</v>
      </c>
      <c r="AX143" s="25">
        <v>1.5035609136913799E-5</v>
      </c>
      <c r="AY143" s="25">
        <v>0</v>
      </c>
      <c r="AZ143" s="25">
        <v>1.9311666188402902E-6</v>
      </c>
      <c r="BA143" s="25">
        <v>-2.2147852178113699E-5</v>
      </c>
      <c r="BB143" s="25">
        <v>-3.6670971125881201E-6</v>
      </c>
      <c r="BC143" s="25">
        <v>-4.4411120703929401E-5</v>
      </c>
      <c r="BD143" s="25">
        <v>0</v>
      </c>
      <c r="BE143" s="25">
        <v>4.0966929305021499E-5</v>
      </c>
      <c r="BF143" s="25">
        <v>8.6789272778678902E-5</v>
      </c>
      <c r="BG143" s="25">
        <v>1.8410078128552199E-6</v>
      </c>
      <c r="BH143" s="25">
        <v>-4.6009502153192698E-5</v>
      </c>
      <c r="BI143" s="25">
        <v>8.5279969293440204E-6</v>
      </c>
      <c r="BJ143" s="25">
        <v>2.6149445798137498E-6</v>
      </c>
      <c r="BK143" s="25">
        <v>1.04038792121859E-5</v>
      </c>
      <c r="BL143" s="24">
        <v>-1.0044703813292301E-3</v>
      </c>
      <c r="BM143" s="25">
        <v>-1.2387249160413999E-5</v>
      </c>
      <c r="BN143" s="25">
        <v>0</v>
      </c>
      <c r="BO143" s="24">
        <v>-4.6246341818920498E-4</v>
      </c>
      <c r="BP143" s="25">
        <v>-6.3153838681271998E-6</v>
      </c>
      <c r="BQ143" s="25">
        <v>-1.94825631411186E-5</v>
      </c>
      <c r="BR143" s="25">
        <v>-4.0532322784198802E-5</v>
      </c>
      <c r="BS143" s="25">
        <v>-7.9028661726329994E-6</v>
      </c>
      <c r="BT143" s="25">
        <v>5.4454455598337801E-5</v>
      </c>
      <c r="BU143" s="25">
        <v>9.8260814561979697E-6</v>
      </c>
      <c r="BV143" s="25">
        <v>-2.21214804119536E-5</v>
      </c>
      <c r="BW143" s="25">
        <v>6.2743214993848998E-6</v>
      </c>
      <c r="BX143" s="25">
        <v>2.1646229859834301E-5</v>
      </c>
      <c r="BY143" s="24">
        <v>1.2361716696786601E-4</v>
      </c>
      <c r="BZ143" s="25">
        <v>0</v>
      </c>
      <c r="CA143" s="25">
        <v>2.6364221110475598E-5</v>
      </c>
      <c r="CB143" s="24">
        <v>-1.7912586432089199E-4</v>
      </c>
      <c r="CC143" s="25">
        <v>2.3313823775768E-5</v>
      </c>
      <c r="CD143" s="25">
        <v>-9.6821231665066108E-6</v>
      </c>
      <c r="CE143" s="25">
        <v>0</v>
      </c>
      <c r="CF143" s="25">
        <v>0</v>
      </c>
      <c r="CG143" s="25">
        <v>0</v>
      </c>
      <c r="CH143" s="25">
        <v>1.6718040225684898E-8</v>
      </c>
      <c r="CI143" s="25">
        <v>-7.8985730336431201E-7</v>
      </c>
      <c r="CJ143" s="25">
        <v>4.6366210689775298E-6</v>
      </c>
      <c r="CK143" s="25">
        <v>-7.5690053783650904E-7</v>
      </c>
      <c r="CL143" s="25">
        <v>2.1177362921392E-7</v>
      </c>
      <c r="CM143" s="25">
        <v>-7.8996486318959199E-7</v>
      </c>
      <c r="CN143" s="25">
        <v>6.5767505353596804E-7</v>
      </c>
      <c r="CO143" s="25">
        <v>1.29349011147988E-6</v>
      </c>
      <c r="CP143" s="25">
        <v>-1.7474954592987199E-7</v>
      </c>
      <c r="CQ143" s="25">
        <v>7.8131804228671997E-7</v>
      </c>
      <c r="CR143" s="25">
        <v>7.0165452044946699E-7</v>
      </c>
      <c r="CS143" s="25">
        <v>2.2375181020706599E-7</v>
      </c>
      <c r="CT143" s="25">
        <v>2.16938853517758E-6</v>
      </c>
      <c r="CU143" s="25">
        <v>-1.5083562954141901E-7</v>
      </c>
      <c r="CV143" s="25">
        <v>6.6057164712858398E-7</v>
      </c>
      <c r="CW143" s="25">
        <v>-1.5492056415507799E-6</v>
      </c>
      <c r="CX143" s="25">
        <v>2.5845961103898599E-8</v>
      </c>
      <c r="CY143" s="25">
        <v>1.17748135939948E-6</v>
      </c>
      <c r="CZ143" s="25">
        <v>-1.15997551543219E-6</v>
      </c>
      <c r="DA143" s="25">
        <v>7.8447662371857794E-8</v>
      </c>
      <c r="DB143" s="25">
        <v>1.2370518246866901E-5</v>
      </c>
      <c r="DC143" s="25">
        <v>-3.0894281407281299E-6</v>
      </c>
      <c r="DD143" s="25">
        <v>7.6286434836757201E-6</v>
      </c>
      <c r="DE143" s="25">
        <v>-1.22085571343048E-5</v>
      </c>
      <c r="DF143" s="25">
        <v>-1.9145352837153501E-7</v>
      </c>
      <c r="DG143" s="25">
        <v>-4.4354382827409302E-8</v>
      </c>
      <c r="DH143" s="25">
        <v>-7.8383538483664896E-6</v>
      </c>
      <c r="DI143" s="25">
        <v>1.28039741487547E-5</v>
      </c>
      <c r="DJ143" s="25">
        <v>-7.8979788969555405E-6</v>
      </c>
      <c r="DK143" s="25">
        <v>9.1136642508464496E-6</v>
      </c>
      <c r="DL143" s="24">
        <v>1.12281615019257E-4</v>
      </c>
      <c r="DM143" s="25">
        <v>-6.0343568211028699E-5</v>
      </c>
      <c r="DN143" s="25">
        <v>9.32334348798828E-6</v>
      </c>
      <c r="DO143" s="25">
        <v>-2.3740203023926799E-5</v>
      </c>
      <c r="DP143" s="25">
        <v>-1.0270545903995001E-5</v>
      </c>
      <c r="DQ143" s="25">
        <v>5.5633434075370699E-6</v>
      </c>
      <c r="DR143" s="25">
        <v>2.19979961663512E-5</v>
      </c>
      <c r="DS143" s="25">
        <v>1.1203084174455E-5</v>
      </c>
      <c r="DT143" s="25">
        <v>3.6547357328965903E-5</v>
      </c>
      <c r="DU143" s="25">
        <v>-9.0120586299810897E-6</v>
      </c>
      <c r="DV143" s="25">
        <v>2.2113754674086801E-7</v>
      </c>
      <c r="DW143" s="25">
        <v>-1.2131327656399499E-5</v>
      </c>
      <c r="DX143" s="25">
        <v>-2.64839986802101E-5</v>
      </c>
      <c r="DY143" s="25">
        <v>2.2071168984828601E-5</v>
      </c>
      <c r="DZ143" s="25">
        <v>-5.7897725402970898E-5</v>
      </c>
      <c r="EA143" s="25">
        <v>-4.8292161441985903E-5</v>
      </c>
      <c r="EB143" s="25">
        <v>3.1327280680037901E-5</v>
      </c>
      <c r="EC143" s="25">
        <v>-5.7465357373524199E-5</v>
      </c>
      <c r="ED143" s="25">
        <v>2.3548284767202099E-6</v>
      </c>
      <c r="EE143" s="25">
        <v>-3.0218317786921799E-5</v>
      </c>
      <c r="EF143" s="25">
        <v>-6.9040165088224601E-5</v>
      </c>
      <c r="EG143" s="24">
        <v>-1.34357002868557E-4</v>
      </c>
      <c r="EH143" s="24">
        <v>-3.7208449253121802E-4</v>
      </c>
      <c r="EI143" s="25">
        <v>-5.3570890331559499E-5</v>
      </c>
      <c r="EJ143" s="25">
        <v>2.44438308363769E-5</v>
      </c>
      <c r="EK143" s="25">
        <v>1.7920337318968E-5</v>
      </c>
      <c r="EL143" s="25">
        <v>2.1794249553277999E-6</v>
      </c>
      <c r="EM143" s="24">
        <v>3.54466604393135E-3</v>
      </c>
      <c r="EN143" s="25">
        <v>1.6164230457424801E-5</v>
      </c>
      <c r="EO143" s="25">
        <v>-9.2069239508695106E-5</v>
      </c>
      <c r="EP143" s="24">
        <v>-1.6465867836724501E-4</v>
      </c>
      <c r="EQ143" s="25">
        <v>-5.4424120053899299E-6</v>
      </c>
      <c r="ER143" s="25">
        <v>-2.3423768566213299E-5</v>
      </c>
      <c r="ES143" s="27">
        <v>3.80814575609346E-5</v>
      </c>
    </row>
    <row r="144" spans="7:149" x14ac:dyDescent="0.25">
      <c r="G144" s="205"/>
      <c r="H144" s="7" t="s">
        <v>260</v>
      </c>
      <c r="I144" s="22" cm="1">
        <f t="array" aca="1" ref="I144" ca="1">INDIRECT("I"&amp;M144)*INDIRECT("I"&amp;N144)</f>
        <v>0</v>
      </c>
      <c r="J144" s="23">
        <v>-0.33128602900134702</v>
      </c>
      <c r="K144" s="12" t="str">
        <f t="shared" si="9"/>
        <v>HF</v>
      </c>
      <c r="L144" s="12" t="str">
        <f t="shared" si="13"/>
        <v>PuF</v>
      </c>
      <c r="M144" s="7">
        <f t="shared" si="10"/>
        <v>67</v>
      </c>
      <c r="N144" s="7">
        <f t="shared" si="11"/>
        <v>77</v>
      </c>
      <c r="P144" s="7" t="str">
        <f t="shared" si="12"/>
        <v>X</v>
      </c>
      <c r="Q144" s="7" t="str">
        <f t="shared" si="7"/>
        <v>X</v>
      </c>
      <c r="R144" s="7" t="str">
        <v>HF_PuF</v>
      </c>
      <c r="S144" s="128" t="s">
        <v>260</v>
      </c>
      <c r="T144" s="25">
        <v>6.9820992486420203E-7</v>
      </c>
      <c r="U144" s="25">
        <v>6.1740029596598896E-5</v>
      </c>
      <c r="V144" s="25">
        <v>-7.9253433804162993E-6</v>
      </c>
      <c r="W144" s="25">
        <v>-5.2995184974136904E-6</v>
      </c>
      <c r="X144" s="25">
        <v>7.0670614270117598E-6</v>
      </c>
      <c r="Y144" s="25">
        <v>-7.0944386084270298E-5</v>
      </c>
      <c r="Z144" s="25">
        <v>-3.5640588840539901E-6</v>
      </c>
      <c r="AA144" s="25">
        <v>-1.65633737029687E-5</v>
      </c>
      <c r="AB144" s="25">
        <v>-1.8012729420413301E-5</v>
      </c>
      <c r="AC144" s="25">
        <v>3.7457567705906601E-5</v>
      </c>
      <c r="AD144" s="25">
        <v>-1.8944807398619199E-6</v>
      </c>
      <c r="AE144" s="25">
        <v>-1.1642792193531E-5</v>
      </c>
      <c r="AF144" s="25">
        <v>-1.4163009438521701E-5</v>
      </c>
      <c r="AG144" s="25">
        <v>-4.1463319741963699E-5</v>
      </c>
      <c r="AH144" s="25">
        <v>4.4312987983583097E-6</v>
      </c>
      <c r="AI144" s="25">
        <v>2.88273096094078E-5</v>
      </c>
      <c r="AJ144" s="25">
        <v>1.11272515011559E-5</v>
      </c>
      <c r="AK144" s="25">
        <v>-9.8383699843995404E-6</v>
      </c>
      <c r="AL144" s="25">
        <v>6.1763394848772501E-6</v>
      </c>
      <c r="AM144" s="25">
        <v>1.45898201143027E-5</v>
      </c>
      <c r="AN144" s="24">
        <v>-1.19970813895016E-4</v>
      </c>
      <c r="AO144" s="25">
        <v>-9.9638722392058699E-6</v>
      </c>
      <c r="AP144" s="25">
        <v>3.4682362025696101E-5</v>
      </c>
      <c r="AQ144" s="25">
        <v>3.3784586263115002E-6</v>
      </c>
      <c r="AR144" s="25">
        <v>0</v>
      </c>
      <c r="AS144" s="25">
        <v>-8.3314943858579899E-5</v>
      </c>
      <c r="AT144" s="25">
        <v>-4.1873278660519502E-5</v>
      </c>
      <c r="AU144" s="25">
        <v>0</v>
      </c>
      <c r="AV144" s="25">
        <v>6.1466544878679798E-5</v>
      </c>
      <c r="AW144" s="25">
        <v>1.7778825974657998E-5</v>
      </c>
      <c r="AX144" s="25">
        <v>2.9036734136117899E-5</v>
      </c>
      <c r="AY144" s="25">
        <v>0</v>
      </c>
      <c r="AZ144" s="25">
        <v>-3.25940240963546E-6</v>
      </c>
      <c r="BA144" s="24">
        <v>1.60319692779173E-4</v>
      </c>
      <c r="BB144" s="25">
        <v>-5.2799113218765499E-5</v>
      </c>
      <c r="BC144" s="25">
        <v>-4.96732475976924E-5</v>
      </c>
      <c r="BD144" s="25">
        <v>0</v>
      </c>
      <c r="BE144" s="25">
        <v>-1.2328378497780499E-5</v>
      </c>
      <c r="BF144" s="25">
        <v>3.4740664664015601E-5</v>
      </c>
      <c r="BG144" s="25">
        <v>1.02035701045363E-5</v>
      </c>
      <c r="BH144" s="24">
        <v>-2.4568731606569902E-4</v>
      </c>
      <c r="BI144" s="25">
        <v>-2.10763880690015E-5</v>
      </c>
      <c r="BJ144" s="25">
        <v>9.2606542364118508E-6</v>
      </c>
      <c r="BK144" s="25">
        <v>-1.20372194507966E-5</v>
      </c>
      <c r="BL144" s="25">
        <v>-1.37738637619328E-5</v>
      </c>
      <c r="BM144" s="25">
        <v>4.8255741213376102E-5</v>
      </c>
      <c r="BN144" s="25">
        <v>0</v>
      </c>
      <c r="BO144" s="24">
        <v>-1.2986892193617101E-4</v>
      </c>
      <c r="BP144" s="25">
        <v>6.6623687963286401E-6</v>
      </c>
      <c r="BQ144" s="25">
        <v>1.25591400191699E-5</v>
      </c>
      <c r="BR144" s="25">
        <v>5.8232383981952701E-6</v>
      </c>
      <c r="BS144" s="25">
        <v>2.3009406112876298E-5</v>
      </c>
      <c r="BT144" s="25">
        <v>-1.36456886193506E-5</v>
      </c>
      <c r="BU144" s="25">
        <v>-8.5287617286687804E-6</v>
      </c>
      <c r="BV144" s="25">
        <v>6.667702653032E-5</v>
      </c>
      <c r="BW144" s="25">
        <v>1.2113802529040299E-6</v>
      </c>
      <c r="BX144" s="25">
        <v>1.28153229012984E-5</v>
      </c>
      <c r="BY144" s="24">
        <v>-1.2631127296127099E-3</v>
      </c>
      <c r="BZ144" s="25">
        <v>0</v>
      </c>
      <c r="CA144" s="25">
        <v>6.3883812962575798E-6</v>
      </c>
      <c r="CB144" s="25">
        <v>2.5319788579909501E-6</v>
      </c>
      <c r="CC144" s="25">
        <v>1.01540427820957E-5</v>
      </c>
      <c r="CD144" s="25">
        <v>-1.09149083462962E-5</v>
      </c>
      <c r="CE144" s="25">
        <v>0</v>
      </c>
      <c r="CF144" s="25">
        <v>0</v>
      </c>
      <c r="CG144" s="25">
        <v>0</v>
      </c>
      <c r="CH144" s="25">
        <v>-4.6302656932030497E-8</v>
      </c>
      <c r="CI144" s="25">
        <v>-4.5303878856194001E-7</v>
      </c>
      <c r="CJ144" s="25">
        <v>4.1184110263131498E-7</v>
      </c>
      <c r="CK144" s="25">
        <v>1.0562735172684299E-6</v>
      </c>
      <c r="CL144" s="25">
        <v>-1.2691462936762601E-7</v>
      </c>
      <c r="CM144" s="25">
        <v>7.9433646102283196E-7</v>
      </c>
      <c r="CN144" s="25">
        <v>-7.7396434670337996E-8</v>
      </c>
      <c r="CO144" s="25">
        <v>1.4682898574957099E-8</v>
      </c>
      <c r="CP144" s="25">
        <v>-7.7509115037394004E-7</v>
      </c>
      <c r="CQ144" s="25">
        <v>-2.32629081171867E-7</v>
      </c>
      <c r="CR144" s="25">
        <v>1.7399837677621299E-6</v>
      </c>
      <c r="CS144" s="25">
        <v>-8.3363780700022296E-7</v>
      </c>
      <c r="CT144" s="25">
        <v>5.4259940780069397E-7</v>
      </c>
      <c r="CU144" s="25">
        <v>-3.7953262581516302E-7</v>
      </c>
      <c r="CV144" s="25">
        <v>6.7185654761375997E-7</v>
      </c>
      <c r="CW144" s="25">
        <v>-4.1487828305361699E-6</v>
      </c>
      <c r="CX144" s="25">
        <v>-2.3285387787163401E-6</v>
      </c>
      <c r="CY144" s="25">
        <v>1.3784873523782599E-7</v>
      </c>
      <c r="CZ144" s="25">
        <v>5.00638537909574E-7</v>
      </c>
      <c r="DA144" s="25">
        <v>-4.2342244117429802E-7</v>
      </c>
      <c r="DB144" s="25">
        <v>-3.1550218491639902E-5</v>
      </c>
      <c r="DC144" s="25">
        <v>-3.7500495193299299E-5</v>
      </c>
      <c r="DD144" s="25">
        <v>-7.53112889259549E-7</v>
      </c>
      <c r="DE144" s="25">
        <v>3.3730313928427203E-5</v>
      </c>
      <c r="DF144" s="25">
        <v>-2.7604019397439599E-5</v>
      </c>
      <c r="DG144" s="25">
        <v>-2.9358363955618398E-6</v>
      </c>
      <c r="DH144" s="25">
        <v>-2.4378836013551699E-6</v>
      </c>
      <c r="DI144" s="25">
        <v>3.7753300574540703E-5</v>
      </c>
      <c r="DJ144" s="25">
        <v>-5.6310444815274803E-6</v>
      </c>
      <c r="DK144" s="25">
        <v>2.2290290097490401E-5</v>
      </c>
      <c r="DL144" s="25">
        <v>-6.8635842764101096E-5</v>
      </c>
      <c r="DM144" s="25">
        <v>2.50583327409403E-5</v>
      </c>
      <c r="DN144" s="25">
        <v>-8.7278702949219504E-6</v>
      </c>
      <c r="DO144" s="25">
        <v>-2.68414796281417E-5</v>
      </c>
      <c r="DP144" s="25">
        <v>1.50596638837728E-6</v>
      </c>
      <c r="DQ144" s="25">
        <v>1.0223438138891601E-5</v>
      </c>
      <c r="DR144" s="25">
        <v>2.9815763514723801E-5</v>
      </c>
      <c r="DS144" s="25">
        <v>-1.0448469115414501E-5</v>
      </c>
      <c r="DT144" s="25">
        <v>-6.1408114429118096E-5</v>
      </c>
      <c r="DU144" s="25">
        <v>-1.3498429924564299E-5</v>
      </c>
      <c r="DV144" s="25">
        <v>4.5484898006258798E-5</v>
      </c>
      <c r="DW144" s="25">
        <v>3.9848133067414902E-6</v>
      </c>
      <c r="DX144" s="25">
        <v>3.60593004959471E-6</v>
      </c>
      <c r="DY144" s="25">
        <v>-1.4931183955141601E-5</v>
      </c>
      <c r="DZ144" s="25">
        <v>-1.5249783152926301E-5</v>
      </c>
      <c r="EA144" s="25">
        <v>2.55901638622521E-5</v>
      </c>
      <c r="EB144" s="25">
        <v>-1.5576227692331601E-5</v>
      </c>
      <c r="EC144" s="25">
        <v>1.14298260747303E-5</v>
      </c>
      <c r="ED144" s="25">
        <v>5.0236343000087803E-5</v>
      </c>
      <c r="EE144" s="25">
        <v>5.6381464910715502E-6</v>
      </c>
      <c r="EF144" s="24">
        <v>-4.4235539456734398E-4</v>
      </c>
      <c r="EG144" s="25">
        <v>-1.5924213961285899E-5</v>
      </c>
      <c r="EH144" s="25">
        <v>7.0488377661450405E-5</v>
      </c>
      <c r="EI144" s="25">
        <v>-3.9526111292481403E-5</v>
      </c>
      <c r="EJ144" s="24">
        <v>1.3591655321294201E-4</v>
      </c>
      <c r="EK144" s="25">
        <v>-8.4003083931919607E-6</v>
      </c>
      <c r="EL144" s="25">
        <v>1.8722492471335299E-5</v>
      </c>
      <c r="EM144" s="25">
        <v>1.6164230457424899E-5</v>
      </c>
      <c r="EN144" s="24">
        <v>7.1660581503049901E-3</v>
      </c>
      <c r="EO144" s="25">
        <v>-2.2293137741739599E-5</v>
      </c>
      <c r="EP144" s="24">
        <v>-2.2386184498067701E-4</v>
      </c>
      <c r="EQ144" s="25">
        <v>2.5691081130468299E-5</v>
      </c>
      <c r="ER144" s="24">
        <v>-1.33612123528956E-3</v>
      </c>
      <c r="ES144" s="27">
        <v>-4.6615100140982798E-6</v>
      </c>
    </row>
    <row r="145" spans="7:149" x14ac:dyDescent="0.25">
      <c r="G145" s="205"/>
      <c r="H145" s="7" t="s">
        <v>261</v>
      </c>
      <c r="I145" s="22" cm="1">
        <f t="array" aca="1" ref="I145" ca="1">INDIRECT("I"&amp;M145)*INDIRECT("I"&amp;N145)</f>
        <v>0</v>
      </c>
      <c r="J145" s="23">
        <v>-0.73810617575756199</v>
      </c>
      <c r="K145" s="12" t="str">
        <f t="shared" si="9"/>
        <v>CLD</v>
      </c>
      <c r="L145" s="12" t="str">
        <f t="shared" si="13"/>
        <v>Sch</v>
      </c>
      <c r="M145" s="7">
        <f t="shared" si="10"/>
        <v>57</v>
      </c>
      <c r="N145" s="7">
        <f t="shared" si="11"/>
        <v>79</v>
      </c>
      <c r="P145" s="7" t="str">
        <f t="shared" si="12"/>
        <v>X</v>
      </c>
      <c r="Q145" s="7" t="str">
        <f t="shared" si="7"/>
        <v>X</v>
      </c>
      <c r="R145" s="7" t="str">
        <v>CLD_Sch</v>
      </c>
      <c r="S145" s="128" t="s">
        <v>261</v>
      </c>
      <c r="T145" s="25">
        <v>-2.7013004073088199E-6</v>
      </c>
      <c r="U145" s="24">
        <v>1.50698318491248E-4</v>
      </c>
      <c r="V145" s="25">
        <v>-5.2954297918934702E-6</v>
      </c>
      <c r="W145" s="25">
        <v>4.1324777909462603E-6</v>
      </c>
      <c r="X145" s="25">
        <v>-3.2678253090349101E-5</v>
      </c>
      <c r="Y145" s="25">
        <v>-9.3785349405305308E-6</v>
      </c>
      <c r="Z145" s="25">
        <v>-6.04820896936494E-5</v>
      </c>
      <c r="AA145" s="25">
        <v>-6.6627164931247902E-6</v>
      </c>
      <c r="AB145" s="25">
        <v>-4.1405964571354397E-5</v>
      </c>
      <c r="AC145" s="25">
        <v>3.3513279096960802E-5</v>
      </c>
      <c r="AD145" s="25">
        <v>6.87016181412409E-6</v>
      </c>
      <c r="AE145" s="25">
        <v>-8.8595125534499792E-6</v>
      </c>
      <c r="AF145" s="25">
        <v>6.2574561052240497E-6</v>
      </c>
      <c r="AG145" s="24">
        <v>-4.0119903618431502E-4</v>
      </c>
      <c r="AH145" s="25">
        <v>-5.3880653442873896E-6</v>
      </c>
      <c r="AI145" s="24">
        <v>-2.41713435841519E-4</v>
      </c>
      <c r="AJ145" s="25">
        <v>-6.8496785477402704E-6</v>
      </c>
      <c r="AK145" s="25">
        <v>-6.8372647479771896E-6</v>
      </c>
      <c r="AL145" s="24">
        <v>-1.84332568795609E-4</v>
      </c>
      <c r="AM145" s="25">
        <v>9.1017229340710593E-6</v>
      </c>
      <c r="AN145" s="25">
        <v>2.4296717052120699E-5</v>
      </c>
      <c r="AO145" s="25">
        <v>9.0897763295257404E-6</v>
      </c>
      <c r="AP145" s="24">
        <v>-1.3508603778760101E-4</v>
      </c>
      <c r="AQ145" s="25">
        <v>1.95148289777135E-5</v>
      </c>
      <c r="AR145" s="25">
        <v>0</v>
      </c>
      <c r="AS145" s="25">
        <v>5.0008809820673403E-5</v>
      </c>
      <c r="AT145" s="24">
        <v>-2.9167782008849099E-4</v>
      </c>
      <c r="AU145" s="25">
        <v>0</v>
      </c>
      <c r="AV145" s="25">
        <v>1.33369795443369E-5</v>
      </c>
      <c r="AW145" s="25">
        <v>7.6928472630793899E-7</v>
      </c>
      <c r="AX145" s="25">
        <v>-5.1036534533056602E-5</v>
      </c>
      <c r="AY145" s="25">
        <v>0</v>
      </c>
      <c r="AZ145" s="25">
        <v>2.2730371255910099E-5</v>
      </c>
      <c r="BA145" s="24">
        <v>-5.4857374319561801E-4</v>
      </c>
      <c r="BB145" s="25">
        <v>1.7779408412208001E-5</v>
      </c>
      <c r="BC145" s="24">
        <v>1.3675309551426399E-4</v>
      </c>
      <c r="BD145" s="25">
        <v>0</v>
      </c>
      <c r="BE145" s="24">
        <v>-4.4050691194681902E-4</v>
      </c>
      <c r="BF145" s="24">
        <v>-1.6889234777253901E-4</v>
      </c>
      <c r="BG145" s="24">
        <v>-1.12957245710629E-4</v>
      </c>
      <c r="BH145" s="24">
        <v>1.5220435913833899E-4</v>
      </c>
      <c r="BI145" s="25">
        <v>2.17292076716583E-6</v>
      </c>
      <c r="BJ145" s="25">
        <v>-4.5378084914874101E-5</v>
      </c>
      <c r="BK145" s="25">
        <v>1.31665570163938E-5</v>
      </c>
      <c r="BL145" s="24">
        <v>1.0396605692882199E-4</v>
      </c>
      <c r="BM145" s="25">
        <v>7.1360695846000606E-5</v>
      </c>
      <c r="BN145" s="25">
        <v>0</v>
      </c>
      <c r="BO145" s="25">
        <v>5.4966588283768997E-5</v>
      </c>
      <c r="BP145" s="25">
        <v>4.7149149882813502E-5</v>
      </c>
      <c r="BQ145" s="25">
        <v>2.89595710508903E-6</v>
      </c>
      <c r="BR145" s="24">
        <v>-3.1944835759584297E-4</v>
      </c>
      <c r="BS145" s="25">
        <v>-4.4962460912071197E-6</v>
      </c>
      <c r="BT145" s="25">
        <v>4.2013649603772601E-5</v>
      </c>
      <c r="BU145" s="25">
        <v>-6.5928486053287901E-6</v>
      </c>
      <c r="BV145" s="24">
        <v>-2.6919482610613798E-4</v>
      </c>
      <c r="BW145" s="25">
        <v>-1.2732262903500499E-6</v>
      </c>
      <c r="BX145" s="25">
        <v>1.22501878697795E-5</v>
      </c>
      <c r="BY145" s="24">
        <v>2.6588939795301299E-4</v>
      </c>
      <c r="BZ145" s="25">
        <v>0</v>
      </c>
      <c r="CA145" s="24">
        <v>-1.3810980081247501E-3</v>
      </c>
      <c r="CB145" s="24">
        <v>-2.7820780431650101E-3</v>
      </c>
      <c r="CC145" s="25">
        <v>1.2031681331088599E-5</v>
      </c>
      <c r="CD145" s="25">
        <v>-4.8909226636024897E-5</v>
      </c>
      <c r="CE145" s="25">
        <v>0</v>
      </c>
      <c r="CF145" s="25">
        <v>0</v>
      </c>
      <c r="CG145" s="25">
        <v>0</v>
      </c>
      <c r="CH145" s="25">
        <v>-2.2130580736539299E-7</v>
      </c>
      <c r="CI145" s="25">
        <v>1.99002599382296E-6</v>
      </c>
      <c r="CJ145" s="25">
        <v>4.0117137796673099E-7</v>
      </c>
      <c r="CK145" s="25">
        <v>-6.4032091018034705E-7</v>
      </c>
      <c r="CL145" s="25">
        <v>8.9388747653086405E-7</v>
      </c>
      <c r="CM145" s="25">
        <v>4.78980893619246E-6</v>
      </c>
      <c r="CN145" s="25">
        <v>-1.42802588202109E-7</v>
      </c>
      <c r="CO145" s="25">
        <v>6.4201338149372703E-7</v>
      </c>
      <c r="CP145" s="25">
        <v>-1.7860193479079599E-6</v>
      </c>
      <c r="CQ145" s="25">
        <v>1.82743012816168E-6</v>
      </c>
      <c r="CR145" s="25">
        <v>-6.0811397642926299E-7</v>
      </c>
      <c r="CS145" s="25">
        <v>3.5871235593926599E-6</v>
      </c>
      <c r="CT145" s="25">
        <v>4.2620987908528402E-5</v>
      </c>
      <c r="CU145" s="25">
        <v>3.6113752640344398E-6</v>
      </c>
      <c r="CV145" s="25">
        <v>-1.81562413591262E-6</v>
      </c>
      <c r="CW145" s="25">
        <v>-2.9552976895395298E-6</v>
      </c>
      <c r="CX145" s="25">
        <v>7.0789671102682501E-6</v>
      </c>
      <c r="CY145" s="25">
        <v>-2.7247194795666701E-6</v>
      </c>
      <c r="CZ145" s="25">
        <v>5.3119343642894596E-6</v>
      </c>
      <c r="DA145" s="25">
        <v>-2.4602865883398201E-7</v>
      </c>
      <c r="DB145" s="25">
        <v>-2.38168539548189E-5</v>
      </c>
      <c r="DC145" s="25">
        <v>-2.4080297654818401E-6</v>
      </c>
      <c r="DD145" s="25">
        <v>3.1665342582688199E-5</v>
      </c>
      <c r="DE145" s="25">
        <v>-2.0367292645204398E-5</v>
      </c>
      <c r="DF145" s="25">
        <v>-1.35200649142969E-5</v>
      </c>
      <c r="DG145" s="25">
        <v>9.9502912289883699E-6</v>
      </c>
      <c r="DH145" s="25">
        <v>2.6169826487884499E-6</v>
      </c>
      <c r="DI145" s="25">
        <v>-2.9961516669285002E-6</v>
      </c>
      <c r="DJ145" s="25">
        <v>2.6590388096316299E-5</v>
      </c>
      <c r="DK145" s="25">
        <v>5.1915223266492601E-5</v>
      </c>
      <c r="DL145" s="25">
        <v>-3.2710398647979799E-6</v>
      </c>
      <c r="DM145" s="25">
        <v>-2.7664321349256298E-5</v>
      </c>
      <c r="DN145" s="25">
        <v>1.8560868896068599E-5</v>
      </c>
      <c r="DO145" s="25">
        <v>7.2393719229925101E-7</v>
      </c>
      <c r="DP145" s="25">
        <v>-2.13336670050505E-5</v>
      </c>
      <c r="DQ145" s="25">
        <v>1.36720914952107E-5</v>
      </c>
      <c r="DR145" s="25">
        <v>-7.3468400914434196E-6</v>
      </c>
      <c r="DS145" s="25">
        <v>-9.0211482961909693E-6</v>
      </c>
      <c r="DT145" s="25">
        <v>-4.8626215369453898E-5</v>
      </c>
      <c r="DU145" s="24">
        <v>-1.4181803730853399E-4</v>
      </c>
      <c r="DV145" s="25">
        <v>-1.39048160606897E-5</v>
      </c>
      <c r="DW145" s="25">
        <v>6.3138163034564398E-6</v>
      </c>
      <c r="DX145" s="25">
        <v>-3.68147999970628E-5</v>
      </c>
      <c r="DY145" s="25">
        <v>-9.2184278709190896E-5</v>
      </c>
      <c r="DZ145" s="25">
        <v>-9.5502568141459302E-5</v>
      </c>
      <c r="EA145" s="24">
        <v>4.3129245865749101E-4</v>
      </c>
      <c r="EB145" s="25">
        <v>1.9224201325243298E-5</v>
      </c>
      <c r="EC145" s="24">
        <v>-1.6162704758954601E-4</v>
      </c>
      <c r="ED145" s="25">
        <v>2.9334011578958099E-5</v>
      </c>
      <c r="EE145" s="25">
        <v>1.6564923191983102E-5</v>
      </c>
      <c r="EF145" s="25">
        <v>3.0788193831959398E-5</v>
      </c>
      <c r="EG145" s="25">
        <v>-2.0329806507933401E-6</v>
      </c>
      <c r="EH145" s="25">
        <v>-4.2198924464310203E-5</v>
      </c>
      <c r="EI145" s="25">
        <v>1.00905230615944E-5</v>
      </c>
      <c r="EJ145" s="25">
        <v>-5.6392652062781298E-5</v>
      </c>
      <c r="EK145" s="25">
        <v>-2.64763552676009E-5</v>
      </c>
      <c r="EL145" s="24">
        <v>1.42113137243535E-4</v>
      </c>
      <c r="EM145" s="25">
        <v>-9.2069239508691297E-5</v>
      </c>
      <c r="EN145" s="25">
        <v>-2.22931377417378E-5</v>
      </c>
      <c r="EO145" s="24">
        <v>1.5629189849257499E-2</v>
      </c>
      <c r="EP145" s="25">
        <v>-1.0660681421594901E-5</v>
      </c>
      <c r="EQ145" s="25">
        <v>4.6973851165182301E-5</v>
      </c>
      <c r="ER145" s="25">
        <v>-4.9689837883290397E-5</v>
      </c>
      <c r="ES145" s="26">
        <v>-6.3116437266138204E-4</v>
      </c>
    </row>
    <row r="146" spans="7:149" x14ac:dyDescent="0.25">
      <c r="G146" s="205"/>
      <c r="H146" s="7" t="s">
        <v>262</v>
      </c>
      <c r="I146" s="22" cm="1">
        <f t="array" aca="1" ref="I146" ca="1">INDIRECT("I"&amp;M146)*INDIRECT("I"&amp;N146)</f>
        <v>0</v>
      </c>
      <c r="J146" s="23">
        <v>-0.41385574455504098</v>
      </c>
      <c r="K146" s="12" t="str">
        <f t="shared" si="9"/>
        <v>Ano</v>
      </c>
      <c r="L146" s="12" t="str">
        <f t="shared" si="13"/>
        <v>HF</v>
      </c>
      <c r="M146" s="7">
        <f t="shared" si="10"/>
        <v>50</v>
      </c>
      <c r="N146" s="7">
        <f t="shared" si="11"/>
        <v>67</v>
      </c>
      <c r="P146" s="7" t="str">
        <f t="shared" si="12"/>
        <v>X</v>
      </c>
      <c r="Q146" s="7" t="str">
        <f t="shared" si="7"/>
        <v>X</v>
      </c>
      <c r="R146" s="7" t="str">
        <v>Ano_HF</v>
      </c>
      <c r="S146" s="128" t="s">
        <v>262</v>
      </c>
      <c r="T146" s="25">
        <v>8.5004606620323903E-7</v>
      </c>
      <c r="U146" s="25">
        <v>-7.2336197817349003E-6</v>
      </c>
      <c r="V146" s="25">
        <v>4.3741797659314903E-6</v>
      </c>
      <c r="W146" s="25">
        <v>-1.0296867442639001E-5</v>
      </c>
      <c r="X146" s="25">
        <v>1.5653401951900001E-5</v>
      </c>
      <c r="Y146" s="25">
        <v>6.5593643480329697E-5</v>
      </c>
      <c r="Z146" s="25">
        <v>3.5731273552533001E-6</v>
      </c>
      <c r="AA146" s="25">
        <v>1.86101587512546E-5</v>
      </c>
      <c r="AB146" s="25">
        <v>1.21195755592607E-5</v>
      </c>
      <c r="AC146" s="25">
        <v>1.3517302065854E-5</v>
      </c>
      <c r="AD146" s="25">
        <v>9.0748555749081702E-6</v>
      </c>
      <c r="AE146" s="25">
        <v>-1.5847601057441898E-5</v>
      </c>
      <c r="AF146" s="25">
        <v>-1.38740186242283E-5</v>
      </c>
      <c r="AG146" s="25">
        <v>-1.5909124860313999E-5</v>
      </c>
      <c r="AH146" s="25">
        <v>-7.5360908938891801E-6</v>
      </c>
      <c r="AI146" s="25">
        <v>9.8469232277195194E-5</v>
      </c>
      <c r="AJ146" s="25">
        <v>2.8597813738241101E-5</v>
      </c>
      <c r="AK146" s="25">
        <v>-7.5485936740177696E-6</v>
      </c>
      <c r="AL146" s="25">
        <v>-2.10651965242345E-5</v>
      </c>
      <c r="AM146" s="25">
        <v>1.01044328163038E-5</v>
      </c>
      <c r="AN146" s="25">
        <v>-2.0921085022577701E-5</v>
      </c>
      <c r="AO146" s="25">
        <v>1.5610797785931898E-5</v>
      </c>
      <c r="AP146" s="25">
        <v>1.8688019306933901E-5</v>
      </c>
      <c r="AQ146" s="25">
        <v>9.05767223516731E-8</v>
      </c>
      <c r="AR146" s="25">
        <v>0</v>
      </c>
      <c r="AS146" s="25">
        <v>7.8577929010081797E-5</v>
      </c>
      <c r="AT146" s="25">
        <v>8.3873644783003304E-5</v>
      </c>
      <c r="AU146" s="25">
        <v>0</v>
      </c>
      <c r="AV146" s="25">
        <v>2.1151458904314698E-6</v>
      </c>
      <c r="AW146" s="25">
        <v>5.1237904267293299E-5</v>
      </c>
      <c r="AX146" s="24">
        <v>-1.7356905491351399E-3</v>
      </c>
      <c r="AY146" s="25">
        <v>0</v>
      </c>
      <c r="AZ146" s="25">
        <v>-1.72492970680428E-5</v>
      </c>
      <c r="BA146" s="25">
        <v>-5.9070662361392197E-5</v>
      </c>
      <c r="BB146" s="25">
        <v>-2.4949263774924098E-6</v>
      </c>
      <c r="BC146" s="25">
        <v>1.64863660425011E-6</v>
      </c>
      <c r="BD146" s="25">
        <v>0</v>
      </c>
      <c r="BE146" s="25">
        <v>4.0791781022171703E-5</v>
      </c>
      <c r="BF146" s="25">
        <v>-3.44253323484393E-5</v>
      </c>
      <c r="BG146" s="25">
        <v>-5.2471102830042603E-5</v>
      </c>
      <c r="BH146" s="25">
        <v>9.3790038567982204E-5</v>
      </c>
      <c r="BI146" s="25">
        <v>6.8707779104861301E-6</v>
      </c>
      <c r="BJ146" s="25">
        <v>6.4115139149501904E-5</v>
      </c>
      <c r="BK146" s="25">
        <v>-1.15833036341868E-5</v>
      </c>
      <c r="BL146" s="25">
        <v>1.41298427911216E-5</v>
      </c>
      <c r="BM146" s="25">
        <v>-4.41322916945219E-5</v>
      </c>
      <c r="BN146" s="25">
        <v>0</v>
      </c>
      <c r="BO146" s="25">
        <v>3.8873354214227301E-6</v>
      </c>
      <c r="BP146" s="25">
        <v>1.3513228178513901E-5</v>
      </c>
      <c r="BQ146" s="25">
        <v>-1.7652096119542501E-5</v>
      </c>
      <c r="BR146" s="25">
        <v>9.93072588787494E-5</v>
      </c>
      <c r="BS146" s="25">
        <v>-8.0765368903317704E-6</v>
      </c>
      <c r="BT146" s="25">
        <v>4.5958190510620201E-5</v>
      </c>
      <c r="BU146" s="25">
        <v>1.9154890284249201E-5</v>
      </c>
      <c r="BV146" s="25">
        <v>-6.7625468571187998E-5</v>
      </c>
      <c r="BW146" s="25">
        <v>-9.0219792212399899E-6</v>
      </c>
      <c r="BX146" s="25">
        <v>-1.8466477567467101E-5</v>
      </c>
      <c r="BY146" s="24">
        <v>-2.3307500372215701E-4</v>
      </c>
      <c r="BZ146" s="25">
        <v>0</v>
      </c>
      <c r="CA146" s="25">
        <v>-3.7660670486901498E-7</v>
      </c>
      <c r="CB146" s="25">
        <v>-7.4827940201426093E-5</v>
      </c>
      <c r="CC146" s="25">
        <v>-7.0743208507282597E-6</v>
      </c>
      <c r="CD146" s="25">
        <v>2.3318966223520199E-5</v>
      </c>
      <c r="CE146" s="25">
        <v>0</v>
      </c>
      <c r="CF146" s="25">
        <v>0</v>
      </c>
      <c r="CG146" s="25">
        <v>0</v>
      </c>
      <c r="CH146" s="25">
        <v>-6.6500610794843604E-9</v>
      </c>
      <c r="CI146" s="25">
        <v>8.8220874247335499E-7</v>
      </c>
      <c r="CJ146" s="25">
        <v>-1.2060378350872401E-6</v>
      </c>
      <c r="CK146" s="25">
        <v>-9.3310564066770097E-7</v>
      </c>
      <c r="CL146" s="25">
        <v>-5.6547529232533898E-7</v>
      </c>
      <c r="CM146" s="25">
        <v>-1.23008281365078E-6</v>
      </c>
      <c r="CN146" s="25">
        <v>-7.0038001262276098E-7</v>
      </c>
      <c r="CO146" s="25">
        <v>-1.12376379379323E-7</v>
      </c>
      <c r="CP146" s="25">
        <v>-2.8183054898623301E-8</v>
      </c>
      <c r="CQ146" s="25">
        <v>-3.4367491800176602E-7</v>
      </c>
      <c r="CR146" s="25">
        <v>1.5862858072204299E-7</v>
      </c>
      <c r="CS146" s="25">
        <v>1.0405807952103801E-6</v>
      </c>
      <c r="CT146" s="25">
        <v>5.9848794023491797E-7</v>
      </c>
      <c r="CU146" s="25">
        <v>-1.4297550910482299E-6</v>
      </c>
      <c r="CV146" s="25">
        <v>-8.0571297457747503E-8</v>
      </c>
      <c r="CW146" s="25">
        <v>3.5436227432269301E-6</v>
      </c>
      <c r="CX146" s="25">
        <v>1.1004366551783999E-6</v>
      </c>
      <c r="CY146" s="25">
        <v>4.4350687905597499E-7</v>
      </c>
      <c r="CZ146" s="25">
        <v>1.2346415743765201E-7</v>
      </c>
      <c r="DA146" s="25">
        <v>4.7709246764805797E-7</v>
      </c>
      <c r="DB146" s="25">
        <v>-2.8825719853553999E-5</v>
      </c>
      <c r="DC146" s="25">
        <v>-1.49351061931274E-5</v>
      </c>
      <c r="DD146" s="25">
        <v>-7.9509546614367604E-7</v>
      </c>
      <c r="DE146" s="25">
        <v>9.8350432188808801E-6</v>
      </c>
      <c r="DF146" s="25">
        <v>-2.4109871974822899E-5</v>
      </c>
      <c r="DG146" s="25">
        <v>3.4842734264702602E-6</v>
      </c>
      <c r="DH146" s="25">
        <v>-1.40745677371382E-5</v>
      </c>
      <c r="DI146" s="25">
        <v>8.5248765028054606E-6</v>
      </c>
      <c r="DJ146" s="25">
        <v>-4.0251114182551799E-5</v>
      </c>
      <c r="DK146" s="25">
        <v>1.8528641170282901E-6</v>
      </c>
      <c r="DL146" s="24">
        <v>1.4299697249183801E-4</v>
      </c>
      <c r="DM146" s="25">
        <v>-2.8861257470410501E-5</v>
      </c>
      <c r="DN146" s="25">
        <v>-9.91264966478969E-6</v>
      </c>
      <c r="DO146" s="25">
        <v>-5.59153138347074E-6</v>
      </c>
      <c r="DP146" s="25">
        <v>-3.3860972472074502E-6</v>
      </c>
      <c r="DQ146" s="25">
        <v>-2.6475265398728398E-6</v>
      </c>
      <c r="DR146" s="25">
        <v>-1.5565902829761701E-6</v>
      </c>
      <c r="DS146" s="25">
        <v>2.5779722353451799E-5</v>
      </c>
      <c r="DT146" s="25">
        <v>-9.2273301491424707E-6</v>
      </c>
      <c r="DU146" s="25">
        <v>3.3713993302510997E-5</v>
      </c>
      <c r="DV146" s="25">
        <v>1.98903037898815E-5</v>
      </c>
      <c r="DW146" s="25">
        <v>3.2179062957230098E-5</v>
      </c>
      <c r="DX146" s="25">
        <v>3.9992515773624398E-5</v>
      </c>
      <c r="DY146" s="25">
        <v>-1.7601897485088E-5</v>
      </c>
      <c r="DZ146" s="25">
        <v>4.0324715430105698E-6</v>
      </c>
      <c r="EA146" s="25">
        <v>-8.9306662041055998E-5</v>
      </c>
      <c r="EB146" s="25">
        <v>4.0698689306061897E-6</v>
      </c>
      <c r="EC146" s="25">
        <v>-3.23745150649665E-5</v>
      </c>
      <c r="ED146" s="25">
        <v>1.1879770535433801E-5</v>
      </c>
      <c r="EE146" s="25">
        <v>-1.77266646466175E-5</v>
      </c>
      <c r="EF146" s="25">
        <v>4.3231432735330798E-5</v>
      </c>
      <c r="EG146" s="25">
        <v>1.41701836293563E-5</v>
      </c>
      <c r="EH146" s="25">
        <v>-4.3610832095221601E-5</v>
      </c>
      <c r="EI146" s="25">
        <v>-2.4241038908510701E-5</v>
      </c>
      <c r="EJ146" s="24">
        <v>-1.6151957428073101E-4</v>
      </c>
      <c r="EK146" s="25">
        <v>-4.9252367387282003E-5</v>
      </c>
      <c r="EL146" s="25">
        <v>-1.8053557596095901E-5</v>
      </c>
      <c r="EM146" s="24">
        <v>-1.6465867836724501E-4</v>
      </c>
      <c r="EN146" s="24">
        <v>-2.2386184498067899E-4</v>
      </c>
      <c r="EO146" s="25">
        <v>-1.06606814215968E-5</v>
      </c>
      <c r="EP146" s="24">
        <v>4.9949857267856E-3</v>
      </c>
      <c r="EQ146" s="25">
        <v>-7.31093770402503E-6</v>
      </c>
      <c r="ER146" s="25">
        <v>-2.5535886879326799E-5</v>
      </c>
      <c r="ES146" s="26">
        <v>6.9084588066371203E-4</v>
      </c>
    </row>
    <row r="147" spans="7:149" x14ac:dyDescent="0.25">
      <c r="G147" s="205"/>
      <c r="H147" s="7" t="s">
        <v>263</v>
      </c>
      <c r="I147" s="22" cm="1">
        <f t="array" aca="1" ref="I147" ca="1">INDIRECT("I"&amp;M147)*INDIRECT("I"&amp;N147)</f>
        <v>0</v>
      </c>
      <c r="J147" s="23">
        <v>-0.34318690657539702</v>
      </c>
      <c r="K147" s="12" t="str">
        <f t="shared" si="9"/>
        <v>BMI1</v>
      </c>
      <c r="L147" s="12" t="str">
        <f t="shared" si="13"/>
        <v>AF</v>
      </c>
      <c r="M147" s="7">
        <f t="shared" si="10"/>
        <v>25</v>
      </c>
      <c r="N147" s="7">
        <f t="shared" si="11"/>
        <v>45</v>
      </c>
      <c r="P147" s="7" t="str">
        <f t="shared" si="12"/>
        <v>X</v>
      </c>
      <c r="Q147" s="7" t="str">
        <f t="shared" si="7"/>
        <v>X</v>
      </c>
      <c r="R147" s="7" t="str">
        <v>BMI1_AF</v>
      </c>
      <c r="S147" s="128" t="s">
        <v>263</v>
      </c>
      <c r="T147" s="25">
        <v>-9.3117994914928805E-7</v>
      </c>
      <c r="U147" s="25">
        <v>5.7162522990665999E-8</v>
      </c>
      <c r="V147" s="25">
        <v>-2.7509871648536801E-6</v>
      </c>
      <c r="W147" s="25">
        <v>2.8630580318891098E-6</v>
      </c>
      <c r="X147" s="25">
        <v>-6.2140724001787004E-6</v>
      </c>
      <c r="Y147" s="24">
        <v>-1.4863007574633001E-3</v>
      </c>
      <c r="Z147" s="24">
        <v>-3.8268895236180802E-4</v>
      </c>
      <c r="AA147" s="25">
        <v>8.8638263266174995E-6</v>
      </c>
      <c r="AB147" s="25">
        <v>5.3840307489387596E-6</v>
      </c>
      <c r="AC147" s="25">
        <v>1.0756239858514401E-6</v>
      </c>
      <c r="AD147" s="25">
        <v>-3.3586512297224799E-6</v>
      </c>
      <c r="AE147" s="25">
        <v>-1.39696357360296E-5</v>
      </c>
      <c r="AF147" s="25">
        <v>-1.4869745570161E-5</v>
      </c>
      <c r="AG147" s="24">
        <v>1.71631542437772E-4</v>
      </c>
      <c r="AH147" s="25">
        <v>1.3013447048268599E-6</v>
      </c>
      <c r="AI147" s="25">
        <v>-6.3575696615926002E-6</v>
      </c>
      <c r="AJ147" s="25">
        <v>-8.0187729949630607E-6</v>
      </c>
      <c r="AK147" s="25">
        <v>6.07950648528227E-6</v>
      </c>
      <c r="AL147" s="25">
        <v>-6.3362365598647196E-6</v>
      </c>
      <c r="AM147" s="25">
        <v>1.43980840442551E-5</v>
      </c>
      <c r="AN147" s="25">
        <v>1.10371409051925E-5</v>
      </c>
      <c r="AO147" s="25">
        <v>8.8531406538726599E-6</v>
      </c>
      <c r="AP147" s="25">
        <v>4.2618417696471497E-5</v>
      </c>
      <c r="AQ147" s="25">
        <v>1.02907836153643E-6</v>
      </c>
      <c r="AR147" s="25">
        <v>0</v>
      </c>
      <c r="AS147" s="24">
        <v>3.59464902821115E-4</v>
      </c>
      <c r="AT147" s="24">
        <v>2.1774675049841599E-4</v>
      </c>
      <c r="AU147" s="25">
        <v>0</v>
      </c>
      <c r="AV147" s="25">
        <v>1.79667962541007E-5</v>
      </c>
      <c r="AW147" s="25">
        <v>-5.0180331300642997E-6</v>
      </c>
      <c r="AX147" s="25">
        <v>5.7852214994148997E-5</v>
      </c>
      <c r="AY147" s="25">
        <v>0</v>
      </c>
      <c r="AZ147" s="25">
        <v>-4.0451955334033401E-5</v>
      </c>
      <c r="BA147" s="24">
        <v>-2.1689388534393199E-4</v>
      </c>
      <c r="BB147" s="25">
        <v>1.4678320152001E-5</v>
      </c>
      <c r="BC147" s="25">
        <v>2.4707369980738099E-5</v>
      </c>
      <c r="BD147" s="25">
        <v>0</v>
      </c>
      <c r="BE147" s="25">
        <v>-8.3228461944823102E-5</v>
      </c>
      <c r="BF147" s="25">
        <v>2.3390531344187498E-5</v>
      </c>
      <c r="BG147" s="25">
        <v>3.3698652187137102E-5</v>
      </c>
      <c r="BH147" s="25">
        <v>-8.9011847796042999E-6</v>
      </c>
      <c r="BI147" s="25">
        <v>-2.4965196923328801E-5</v>
      </c>
      <c r="BJ147" s="25">
        <v>3.2618248872052298E-5</v>
      </c>
      <c r="BK147" s="25">
        <v>-7.3301350405694801E-6</v>
      </c>
      <c r="BL147" s="25">
        <v>-2.9718353666975399E-6</v>
      </c>
      <c r="BM147" s="25">
        <v>4.0778116546026703E-5</v>
      </c>
      <c r="BN147" s="25">
        <v>0</v>
      </c>
      <c r="BO147" s="25">
        <v>5.4233076973708102E-5</v>
      </c>
      <c r="BP147" s="25">
        <v>-1.2346886109765901E-5</v>
      </c>
      <c r="BQ147" s="25">
        <v>1.88381119394401E-5</v>
      </c>
      <c r="BR147" s="25">
        <v>4.4030790285192202E-6</v>
      </c>
      <c r="BS147" s="25">
        <v>1.02198027845034E-5</v>
      </c>
      <c r="BT147" s="24">
        <v>1.5041643855136201E-4</v>
      </c>
      <c r="BU147" s="25">
        <v>4.9983875178867196E-6</v>
      </c>
      <c r="BV147" s="25">
        <v>-6.7668663418548602E-5</v>
      </c>
      <c r="BW147" s="25">
        <v>-7.0469213970351703E-6</v>
      </c>
      <c r="BX147" s="25">
        <v>-8.1971351708722095E-6</v>
      </c>
      <c r="BY147" s="25">
        <v>-5.6444880318140301E-5</v>
      </c>
      <c r="BZ147" s="25">
        <v>0</v>
      </c>
      <c r="CA147" s="25">
        <v>-1.54866912450986E-5</v>
      </c>
      <c r="CB147" s="25">
        <v>6.5300178048475596E-5</v>
      </c>
      <c r="CC147" s="25">
        <v>-3.3006515199192602E-5</v>
      </c>
      <c r="CD147" s="25">
        <v>2.01194847581994E-5</v>
      </c>
      <c r="CE147" s="25">
        <v>0</v>
      </c>
      <c r="CF147" s="25">
        <v>0</v>
      </c>
      <c r="CG147" s="25">
        <v>0</v>
      </c>
      <c r="CH147" s="25">
        <v>2.5047218560108301E-9</v>
      </c>
      <c r="CI147" s="25">
        <v>1.08185249653625E-8</v>
      </c>
      <c r="CJ147" s="25">
        <v>-1.51073247919559E-6</v>
      </c>
      <c r="CK147" s="25">
        <v>-6.7865154314045098E-6</v>
      </c>
      <c r="CL147" s="25">
        <v>-4.51168675592525E-7</v>
      </c>
      <c r="CM147" s="25">
        <v>-3.0896947871905198E-6</v>
      </c>
      <c r="CN147" s="25">
        <v>-5.7045737586792099E-8</v>
      </c>
      <c r="CO147" s="25">
        <v>4.8559757989643303E-6</v>
      </c>
      <c r="CP147" s="25">
        <v>1.71298421538254E-8</v>
      </c>
      <c r="CQ147" s="25">
        <v>-5.7280048492210696E-7</v>
      </c>
      <c r="CR147" s="25">
        <v>-3.0178130506412697E-7</v>
      </c>
      <c r="CS147" s="25">
        <v>1.02017843491805E-6</v>
      </c>
      <c r="CT147" s="25">
        <v>-3.0349037051173399E-7</v>
      </c>
      <c r="CU147" s="25">
        <v>6.7135486010890502E-7</v>
      </c>
      <c r="CV147" s="25">
        <v>-2.2078595246132899E-7</v>
      </c>
      <c r="CW147" s="25">
        <v>3.6332746359948601E-6</v>
      </c>
      <c r="CX147" s="25">
        <v>3.2547542227549502E-6</v>
      </c>
      <c r="CY147" s="25">
        <v>-9.3776219695306202E-7</v>
      </c>
      <c r="CZ147" s="25">
        <v>-2.7261577245964999E-6</v>
      </c>
      <c r="DA147" s="25">
        <v>2.3927299248733199E-8</v>
      </c>
      <c r="DB147" s="25">
        <v>-2.4106658810962601E-6</v>
      </c>
      <c r="DC147" s="25">
        <v>2.7546415510886E-6</v>
      </c>
      <c r="DD147" s="25">
        <v>-1.64238557998667E-6</v>
      </c>
      <c r="DE147" s="25">
        <v>-6.07973293894365E-6</v>
      </c>
      <c r="DF147" s="25">
        <v>9.2786321787021294E-6</v>
      </c>
      <c r="DG147" s="25">
        <v>6.1971949621898604E-7</v>
      </c>
      <c r="DH147" s="25">
        <v>-9.1973447778050592E-6</v>
      </c>
      <c r="DI147" s="25">
        <v>3.0162800762298301E-5</v>
      </c>
      <c r="DJ147" s="25">
        <v>2.5708201878234698E-5</v>
      </c>
      <c r="DK147" s="25">
        <v>-1.2439393318561399E-5</v>
      </c>
      <c r="DL147" s="25">
        <v>-4.8120589744861297E-6</v>
      </c>
      <c r="DM147" s="25">
        <v>-1.4338422386214E-5</v>
      </c>
      <c r="DN147" s="25">
        <v>1.2809536019487501E-5</v>
      </c>
      <c r="DO147" s="25">
        <v>2.1387100489068401E-5</v>
      </c>
      <c r="DP147" s="25">
        <v>-2.5510631832716202E-6</v>
      </c>
      <c r="DQ147" s="25">
        <v>-3.4625353458528699E-6</v>
      </c>
      <c r="DR147" s="25">
        <v>-1.0322727798051199E-5</v>
      </c>
      <c r="DS147" s="25">
        <v>7.9734493812049193E-6</v>
      </c>
      <c r="DT147" s="25">
        <v>3.2185305721301699E-5</v>
      </c>
      <c r="DU147" s="25">
        <v>4.4992082920556E-5</v>
      </c>
      <c r="DV147" s="25">
        <v>5.52114735625489E-5</v>
      </c>
      <c r="DW147" s="25">
        <v>2.04824194367445E-5</v>
      </c>
      <c r="DX147" s="25">
        <v>-2.2864240637213399E-5</v>
      </c>
      <c r="DY147" s="25">
        <v>-1.7458853029743499E-5</v>
      </c>
      <c r="DZ147" s="25">
        <v>6.1938086896659995E-5</v>
      </c>
      <c r="EA147" s="25">
        <v>5.3559943357236301E-5</v>
      </c>
      <c r="EB147" s="25">
        <v>-2.4478915692349601E-5</v>
      </c>
      <c r="EC147" s="25">
        <v>-1.30996548534594E-5</v>
      </c>
      <c r="ED147" s="25">
        <v>-2.37283440070004E-5</v>
      </c>
      <c r="EE147" s="25">
        <v>-2.5337012558937399E-5</v>
      </c>
      <c r="EF147" s="25">
        <v>-6.4021063689628201E-6</v>
      </c>
      <c r="EG147" s="25">
        <v>-6.1547254649518498E-5</v>
      </c>
      <c r="EH147" s="25">
        <v>-1.5293739231649699E-6</v>
      </c>
      <c r="EI147" s="25">
        <v>-3.2426978488905601E-5</v>
      </c>
      <c r="EJ147" s="24">
        <v>-1.1789926183760099E-3</v>
      </c>
      <c r="EK147" s="25">
        <v>1.09391613877393E-5</v>
      </c>
      <c r="EL147" s="25">
        <v>3.6961289252575302E-5</v>
      </c>
      <c r="EM147" s="25">
        <v>-5.4424120053930597E-6</v>
      </c>
      <c r="EN147" s="25">
        <v>2.5691081130475E-5</v>
      </c>
      <c r="EO147" s="25">
        <v>4.6973851165241397E-5</v>
      </c>
      <c r="EP147" s="25">
        <v>-7.3109377040264403E-6</v>
      </c>
      <c r="EQ147" s="24">
        <v>9.99134824053278E-3</v>
      </c>
      <c r="ER147" s="24">
        <v>-2.0173151193255E-4</v>
      </c>
      <c r="ES147" s="27">
        <v>-3.42278221450484E-5</v>
      </c>
    </row>
    <row r="148" spans="7:149" x14ac:dyDescent="0.25">
      <c r="G148" s="205"/>
      <c r="H148" s="7" t="s">
        <v>264</v>
      </c>
      <c r="I148" s="22" cm="1">
        <f t="array" aca="1" ref="I148" ca="1">INDIRECT("I"&amp;M148)*INDIRECT("I"&amp;N148)</f>
        <v>0</v>
      </c>
      <c r="J148" s="23">
        <v>0.446016492512741</v>
      </c>
      <c r="K148" s="12" t="str">
        <f t="shared" si="9"/>
        <v>HbA1C1</v>
      </c>
      <c r="L148" s="12" t="str">
        <f t="shared" si="13"/>
        <v>PuF</v>
      </c>
      <c r="M148" s="7">
        <f t="shared" si="10"/>
        <v>39</v>
      </c>
      <c r="N148" s="7">
        <f t="shared" si="11"/>
        <v>77</v>
      </c>
      <c r="P148" s="7" t="str">
        <f t="shared" si="12"/>
        <v>X</v>
      </c>
      <c r="Q148" s="7" t="str">
        <f t="shared" si="7"/>
        <v>X</v>
      </c>
      <c r="R148" s="7" t="str">
        <v>HbA1C1_PuF</v>
      </c>
      <c r="S148" s="128" t="s">
        <v>264</v>
      </c>
      <c r="T148" s="25">
        <v>4.9622168396260796E-6</v>
      </c>
      <c r="U148" s="25">
        <v>6.9106954479493407E-5</v>
      </c>
      <c r="V148" s="25">
        <v>4.52835058444249E-6</v>
      </c>
      <c r="W148" s="25">
        <v>1.3999903456492099E-5</v>
      </c>
      <c r="X148" s="25">
        <v>-3.0762510624128302E-5</v>
      </c>
      <c r="Y148" s="24">
        <v>1.78592202141068E-4</v>
      </c>
      <c r="Z148" s="24">
        <v>2.2027247254227E-4</v>
      </c>
      <c r="AA148" s="25">
        <v>7.5054187731053701E-5</v>
      </c>
      <c r="AB148" s="25">
        <v>-7.8117048952984798E-6</v>
      </c>
      <c r="AC148" s="25">
        <v>8.7002648944670304E-5</v>
      </c>
      <c r="AD148" s="25">
        <v>3.2840533891864398E-6</v>
      </c>
      <c r="AE148" s="25">
        <v>2.7063713739017099E-5</v>
      </c>
      <c r="AF148" s="25">
        <v>-1.1196378441074801E-5</v>
      </c>
      <c r="AG148" s="24">
        <v>4.2079300075941898E-4</v>
      </c>
      <c r="AH148" s="25">
        <v>2.2326572639828099E-5</v>
      </c>
      <c r="AI148" s="25">
        <v>-8.0421819531091205E-5</v>
      </c>
      <c r="AJ148" s="25">
        <v>1.8107391024775599E-5</v>
      </c>
      <c r="AK148" s="25">
        <v>1.26563558744985E-5</v>
      </c>
      <c r="AL148" s="25">
        <v>-5.5944862315467002E-5</v>
      </c>
      <c r="AM148" s="24">
        <v>-2.02409364687201E-4</v>
      </c>
      <c r="AN148" s="25">
        <v>8.9063766293157303E-5</v>
      </c>
      <c r="AO148" s="25">
        <v>-9.0708955310486898E-6</v>
      </c>
      <c r="AP148" s="25">
        <v>1.14707885653068E-5</v>
      </c>
      <c r="AQ148" s="25">
        <v>-6.1074647732064799E-6</v>
      </c>
      <c r="AR148" s="25">
        <v>0</v>
      </c>
      <c r="AS148" s="25">
        <v>-9.8300135718348795E-5</v>
      </c>
      <c r="AT148" s="25">
        <v>-5.2879969093466803E-5</v>
      </c>
      <c r="AU148" s="25">
        <v>0</v>
      </c>
      <c r="AV148" s="25">
        <v>-4.27054157978999E-5</v>
      </c>
      <c r="AW148" s="24">
        <v>1.67346558979782E-4</v>
      </c>
      <c r="AX148" s="25">
        <v>-5.7352982600113901E-5</v>
      </c>
      <c r="AY148" s="25">
        <v>0</v>
      </c>
      <c r="AZ148" s="25">
        <v>-8.6807787645534797E-6</v>
      </c>
      <c r="BA148" s="24">
        <v>1.0371243201377E-4</v>
      </c>
      <c r="BB148" s="25">
        <v>2.3238295559569799E-5</v>
      </c>
      <c r="BC148" s="25">
        <v>-2.0666431977756901E-5</v>
      </c>
      <c r="BD148" s="25">
        <v>0</v>
      </c>
      <c r="BE148" s="24">
        <v>-3.4697705777936701E-4</v>
      </c>
      <c r="BF148" s="24">
        <v>1.93515185662489E-4</v>
      </c>
      <c r="BG148" s="25">
        <v>-3.7720533478310801E-5</v>
      </c>
      <c r="BH148" s="24">
        <v>6.0159275765846805E-4</v>
      </c>
      <c r="BI148" s="25">
        <v>-2.36426836911277E-5</v>
      </c>
      <c r="BJ148" s="25">
        <v>2.1850736879969599E-5</v>
      </c>
      <c r="BK148" s="25">
        <v>2.2980260946798001E-6</v>
      </c>
      <c r="BL148" s="25">
        <v>4.6169448490684001E-5</v>
      </c>
      <c r="BM148" s="24">
        <v>2.00704480083123E-4</v>
      </c>
      <c r="BN148" s="25">
        <v>0</v>
      </c>
      <c r="BO148" s="24">
        <v>-1.7644059675384001E-4</v>
      </c>
      <c r="BP148" s="25">
        <v>1.6440701207065901E-5</v>
      </c>
      <c r="BQ148" s="25">
        <v>-8.47405232301738E-8</v>
      </c>
      <c r="BR148" s="25">
        <v>-4.9886149709299899E-5</v>
      </c>
      <c r="BS148" s="24">
        <v>3.7802825863293699E-4</v>
      </c>
      <c r="BT148" s="25">
        <v>-1.7747544538641302E-5</v>
      </c>
      <c r="BU148" s="25">
        <v>-3.6429749064263802E-5</v>
      </c>
      <c r="BV148" s="25">
        <v>-9.0222388707037997E-5</v>
      </c>
      <c r="BW148" s="25">
        <v>8.0686427926105002E-6</v>
      </c>
      <c r="BX148" s="25">
        <v>-2.7196114141334098E-5</v>
      </c>
      <c r="BY148" s="24">
        <v>-1.60819795884624E-2</v>
      </c>
      <c r="BZ148" s="25">
        <v>0</v>
      </c>
      <c r="CA148" s="25">
        <v>-1.56842054173351E-5</v>
      </c>
      <c r="CB148" s="24">
        <v>4.6310202902242797E-4</v>
      </c>
      <c r="CC148" s="25">
        <v>7.6212735164698901E-5</v>
      </c>
      <c r="CD148" s="25">
        <v>-1.83844340794039E-7</v>
      </c>
      <c r="CE148" s="25">
        <v>0</v>
      </c>
      <c r="CF148" s="25">
        <v>0</v>
      </c>
      <c r="CG148" s="25">
        <v>0</v>
      </c>
      <c r="CH148" s="25">
        <v>7.6672313739567201E-8</v>
      </c>
      <c r="CI148" s="25">
        <v>-1.5036237342425701E-8</v>
      </c>
      <c r="CJ148" s="25">
        <v>1.00337315375281E-6</v>
      </c>
      <c r="CK148" s="25">
        <v>9.9947676900999502E-7</v>
      </c>
      <c r="CL148" s="25">
        <v>-2.6452472530507102E-7</v>
      </c>
      <c r="CM148" s="25">
        <v>7.8002603104816402E-7</v>
      </c>
      <c r="CN148" s="25">
        <v>-2.2828242912820498E-6</v>
      </c>
      <c r="CO148" s="25">
        <v>-3.1860846013859601E-6</v>
      </c>
      <c r="CP148" s="25">
        <v>-9.1434418898938103E-7</v>
      </c>
      <c r="CQ148" s="25">
        <v>-1.8749670608018699E-8</v>
      </c>
      <c r="CR148" s="25">
        <v>-1.1881116815549301E-6</v>
      </c>
      <c r="CS148" s="25">
        <v>1.0616881713117201E-6</v>
      </c>
      <c r="CT148" s="25">
        <v>-2.4588414387402799E-6</v>
      </c>
      <c r="CU148" s="25">
        <v>7.8305139053147604E-7</v>
      </c>
      <c r="CV148" s="25">
        <v>1.64740274048506E-7</v>
      </c>
      <c r="CW148" s="25">
        <v>-1.1365194985645199E-5</v>
      </c>
      <c r="CX148" s="25">
        <v>-1.71924823685106E-6</v>
      </c>
      <c r="CY148" s="25">
        <v>-2.8037635210409699E-7</v>
      </c>
      <c r="CZ148" s="25">
        <v>-5.3128541302633703E-6</v>
      </c>
      <c r="DA148" s="25">
        <v>9.9623300975523308E-7</v>
      </c>
      <c r="DB148" s="25">
        <v>7.0607160828918796E-6</v>
      </c>
      <c r="DC148" s="25">
        <v>1.5921633187508301E-5</v>
      </c>
      <c r="DD148" s="25">
        <v>4.3171041135199297E-6</v>
      </c>
      <c r="DE148" s="25">
        <v>-4.0357158743614899E-5</v>
      </c>
      <c r="DF148" s="25">
        <v>6.7468553468015503E-5</v>
      </c>
      <c r="DG148" s="25">
        <v>2.0429939671538E-6</v>
      </c>
      <c r="DH148" s="25">
        <v>1.8302693820958699E-5</v>
      </c>
      <c r="DI148" s="25">
        <v>7.6267026582369696E-6</v>
      </c>
      <c r="DJ148" s="25">
        <v>8.0838014687501098E-6</v>
      </c>
      <c r="DK148" s="25">
        <v>-7.3127005468281301E-6</v>
      </c>
      <c r="DL148" s="25">
        <v>2.2611125777844799E-5</v>
      </c>
      <c r="DM148" s="25">
        <v>-3.3138307223243502E-5</v>
      </c>
      <c r="DN148" s="25">
        <v>1.5521375686146102E-5</v>
      </c>
      <c r="DO148" s="25">
        <v>2.6380391413780901E-7</v>
      </c>
      <c r="DP148" s="25">
        <v>-2.2467219228070298E-5</v>
      </c>
      <c r="DQ148" s="25">
        <v>2.2353703198890801E-5</v>
      </c>
      <c r="DR148" s="25">
        <v>-8.9573654489062804E-5</v>
      </c>
      <c r="DS148" s="25">
        <v>-7.4208596754482003E-5</v>
      </c>
      <c r="DT148" s="24">
        <v>1.09591239797215E-4</v>
      </c>
      <c r="DU148" s="25">
        <v>-5.62748363055218E-6</v>
      </c>
      <c r="DV148" s="25">
        <v>2.89451841316758E-5</v>
      </c>
      <c r="DW148" s="25">
        <v>-9.0237123768593301E-8</v>
      </c>
      <c r="DX148" s="25">
        <v>3.1754431822510002E-5</v>
      </c>
      <c r="DY148" s="25">
        <v>-3.4209853185031302E-5</v>
      </c>
      <c r="DZ148" s="25">
        <v>-5.7210335920714201E-5</v>
      </c>
      <c r="EA148" s="25">
        <v>2.8388133746331101E-5</v>
      </c>
      <c r="EB148" s="25">
        <v>-3.6352787094609599E-6</v>
      </c>
      <c r="EC148" s="25">
        <v>-5.4568736951397899E-5</v>
      </c>
      <c r="ED148" s="25">
        <v>-4.5882701664527803E-5</v>
      </c>
      <c r="EE148" s="24">
        <v>-2.4125905488385301E-4</v>
      </c>
      <c r="EF148" s="24">
        <v>1.08653425067191E-3</v>
      </c>
      <c r="EG148" s="25">
        <v>-4.1821431561778797E-5</v>
      </c>
      <c r="EH148" s="25">
        <v>-1.11795839574729E-5</v>
      </c>
      <c r="EI148" s="25">
        <v>-9.98606124567048E-5</v>
      </c>
      <c r="EJ148" s="25">
        <v>1.1969706663986799E-5</v>
      </c>
      <c r="EK148" s="24">
        <v>-1.6312362275699399E-4</v>
      </c>
      <c r="EL148" s="25">
        <v>4.2320964038953302E-5</v>
      </c>
      <c r="EM148" s="25">
        <v>-2.342376856622E-5</v>
      </c>
      <c r="EN148" s="24">
        <v>-1.33612123528957E-3</v>
      </c>
      <c r="EO148" s="25">
        <v>-4.9689837883285098E-5</v>
      </c>
      <c r="EP148" s="25">
        <v>-2.55358868793143E-5</v>
      </c>
      <c r="EQ148" s="24">
        <v>-2.0173151193248999E-4</v>
      </c>
      <c r="ER148" s="24">
        <v>1.9115996441196801E-2</v>
      </c>
      <c r="ES148" s="27">
        <v>-4.6509127571145797E-5</v>
      </c>
    </row>
    <row r="149" spans="7:149" x14ac:dyDescent="0.25">
      <c r="G149" s="206"/>
      <c r="H149" s="55" t="s">
        <v>265</v>
      </c>
      <c r="I149" s="28" cm="1">
        <f t="array" aca="1" ref="I149" ca="1">INDIRECT("I"&amp;M149)*INDIRECT("I"&amp;N149)</f>
        <v>0</v>
      </c>
      <c r="J149" s="29">
        <v>-0.69230949719788704</v>
      </c>
      <c r="K149" s="20" t="str">
        <f t="shared" si="9"/>
        <v>Ano</v>
      </c>
      <c r="L149" s="20" t="str">
        <f t="shared" si="13"/>
        <v>CLD</v>
      </c>
      <c r="M149" s="19">
        <f t="shared" si="10"/>
        <v>50</v>
      </c>
      <c r="N149" s="19">
        <f t="shared" si="11"/>
        <v>57</v>
      </c>
      <c r="O149" s="19"/>
      <c r="P149" s="19" t="str">
        <f t="shared" si="12"/>
        <v>X</v>
      </c>
      <c r="Q149" s="19" t="str">
        <f t="shared" ref="Q149" si="14">IF(R149=S149,"X","")</f>
        <v>X</v>
      </c>
      <c r="R149" s="57" t="str">
        <v>Ano_CLD</v>
      </c>
      <c r="S149" s="129" t="s">
        <v>265</v>
      </c>
      <c r="T149" s="31">
        <v>-2.9550410374495502E-7</v>
      </c>
      <c r="U149" s="31">
        <v>-1.2736981363821E-5</v>
      </c>
      <c r="V149" s="31">
        <v>-8.0626463600715905E-6</v>
      </c>
      <c r="W149" s="31">
        <v>8.5324629171170999E-6</v>
      </c>
      <c r="X149" s="31">
        <v>4.8032098410140197E-6</v>
      </c>
      <c r="Y149" s="31">
        <v>6.18144154407529E-5</v>
      </c>
      <c r="Z149" s="31">
        <v>2.3786372410514101E-5</v>
      </c>
      <c r="AA149" s="31">
        <v>3.5118900460318402E-5</v>
      </c>
      <c r="AB149" s="31">
        <v>1.07191884468996E-5</v>
      </c>
      <c r="AC149" s="31">
        <v>-5.7956625406867297E-6</v>
      </c>
      <c r="AD149" s="31">
        <v>-6.82875557206652E-6</v>
      </c>
      <c r="AE149" s="31">
        <v>1.85303232972738E-5</v>
      </c>
      <c r="AF149" s="31">
        <v>-1.89350571800749E-6</v>
      </c>
      <c r="AG149" s="30">
        <v>2.08997183902766E-4</v>
      </c>
      <c r="AH149" s="31">
        <v>-4.8354185040821797E-6</v>
      </c>
      <c r="AI149" s="31">
        <v>4.7963844728307202E-5</v>
      </c>
      <c r="AJ149" s="31">
        <v>4.4911675485648802E-6</v>
      </c>
      <c r="AK149" s="31">
        <v>-1.27837211837942E-5</v>
      </c>
      <c r="AL149" s="31">
        <v>-2.31677891787231E-5</v>
      </c>
      <c r="AM149" s="31">
        <v>1.06945081565282E-5</v>
      </c>
      <c r="AN149" s="31">
        <v>-2.1723047572498799E-5</v>
      </c>
      <c r="AO149" s="31">
        <v>-1.0714553719585401E-5</v>
      </c>
      <c r="AP149" s="31">
        <v>1.9609217024199401E-5</v>
      </c>
      <c r="AQ149" s="31">
        <v>-4.4555626388285601E-7</v>
      </c>
      <c r="AR149" s="31">
        <v>0</v>
      </c>
      <c r="AS149" s="31">
        <v>-4.8303940325286198E-5</v>
      </c>
      <c r="AT149" s="31">
        <v>-5.01683407897087E-5</v>
      </c>
      <c r="AU149" s="31">
        <v>0</v>
      </c>
      <c r="AV149" s="31">
        <v>-4.6424515207574101E-5</v>
      </c>
      <c r="AW149" s="30">
        <v>1.4306522791086599E-4</v>
      </c>
      <c r="AX149" s="30">
        <v>-1.4166444201858201E-3</v>
      </c>
      <c r="AY149" s="31">
        <v>0</v>
      </c>
      <c r="AZ149" s="31">
        <v>-6.9012517589127703E-6</v>
      </c>
      <c r="BA149" s="31">
        <v>3.8300265610354399E-5</v>
      </c>
      <c r="BB149" s="31">
        <v>2.46162177045599E-7</v>
      </c>
      <c r="BC149" s="30">
        <v>-1.19647972331364E-4</v>
      </c>
      <c r="BD149" s="31">
        <v>0</v>
      </c>
      <c r="BE149" s="30">
        <v>-2.6636596190476999E-4</v>
      </c>
      <c r="BF149" s="31">
        <v>-2.62644188687385E-5</v>
      </c>
      <c r="BG149" s="31">
        <v>1.3718747682587701E-5</v>
      </c>
      <c r="BH149" s="31">
        <v>3.1001893685291802E-5</v>
      </c>
      <c r="BI149" s="31">
        <v>1.78445355191524E-5</v>
      </c>
      <c r="BJ149" s="31">
        <v>-9.19907987446564E-5</v>
      </c>
      <c r="BK149" s="31">
        <v>8.4774697588657705E-6</v>
      </c>
      <c r="BL149" s="31">
        <v>-8.6650596743613005E-6</v>
      </c>
      <c r="BM149" s="30">
        <v>1.04465194389104E-4</v>
      </c>
      <c r="BN149" s="31">
        <v>0</v>
      </c>
      <c r="BO149" s="31">
        <v>-8.3953031504127798E-5</v>
      </c>
      <c r="BP149" s="31">
        <v>-1.4781543654099599E-5</v>
      </c>
      <c r="BQ149" s="31">
        <v>-3.2848879979999799E-5</v>
      </c>
      <c r="BR149" s="31">
        <v>2.93408079886016E-5</v>
      </c>
      <c r="BS149" s="30">
        <v>-2.69400249132513E-4</v>
      </c>
      <c r="BT149" s="31">
        <v>2.1088374078215E-5</v>
      </c>
      <c r="BU149" s="31">
        <v>-1.25685574086324E-5</v>
      </c>
      <c r="BV149" s="30">
        <v>-2.39901930068156E-4</v>
      </c>
      <c r="BW149" s="31">
        <v>6.0811248728477704E-6</v>
      </c>
      <c r="BX149" s="31">
        <v>7.3344751869404603E-7</v>
      </c>
      <c r="BY149" s="30">
        <v>3.9149568437846298E-4</v>
      </c>
      <c r="BZ149" s="31">
        <v>0</v>
      </c>
      <c r="CA149" s="31">
        <v>-1.5326426215867001E-5</v>
      </c>
      <c r="CB149" s="30">
        <v>5.1423343154350602E-4</v>
      </c>
      <c r="CC149" s="31">
        <v>6.5601513252848799E-6</v>
      </c>
      <c r="CD149" s="31">
        <v>3.0053617583702699E-6</v>
      </c>
      <c r="CE149" s="31">
        <v>0</v>
      </c>
      <c r="CF149" s="31">
        <v>0</v>
      </c>
      <c r="CG149" s="31">
        <v>0</v>
      </c>
      <c r="CH149" s="31">
        <v>-2.0586724072740101E-8</v>
      </c>
      <c r="CI149" s="31">
        <v>3.69313520660868E-7</v>
      </c>
      <c r="CJ149" s="31">
        <v>1.0935268369441001E-6</v>
      </c>
      <c r="CK149" s="31">
        <v>3.5173529856018798E-7</v>
      </c>
      <c r="CL149" s="31">
        <v>1.2496804563493999E-6</v>
      </c>
      <c r="CM149" s="31">
        <v>5.4439322038457202E-7</v>
      </c>
      <c r="CN149" s="31">
        <v>-1.75981805136806E-6</v>
      </c>
      <c r="CO149" s="31">
        <v>-4.9695361647590604E-7</v>
      </c>
      <c r="CP149" s="31">
        <v>3.9457451337624198E-8</v>
      </c>
      <c r="CQ149" s="31">
        <v>4.8355514978262303E-8</v>
      </c>
      <c r="CR149" s="31">
        <v>4.6749594430567601E-7</v>
      </c>
      <c r="CS149" s="31">
        <v>2.9205950649848701E-6</v>
      </c>
      <c r="CT149" s="31">
        <v>-8.8504549388267601E-6</v>
      </c>
      <c r="CU149" s="31">
        <v>-7.6366932738833401E-7</v>
      </c>
      <c r="CV149" s="31">
        <v>1.76842789682295E-6</v>
      </c>
      <c r="CW149" s="31">
        <v>-3.4897459469609401E-6</v>
      </c>
      <c r="CX149" s="31">
        <v>-3.4517682519613E-7</v>
      </c>
      <c r="CY149" s="31">
        <v>6.8651900522558502E-7</v>
      </c>
      <c r="CZ149" s="31">
        <v>-2.4894881974819799E-6</v>
      </c>
      <c r="DA149" s="31">
        <v>1.23460314374028E-6</v>
      </c>
      <c r="DB149" s="31">
        <v>3.5151098624542197E-5</v>
      </c>
      <c r="DC149" s="31">
        <v>-4.9562961469356101E-5</v>
      </c>
      <c r="DD149" s="31">
        <v>-1.9150931010121701E-6</v>
      </c>
      <c r="DE149" s="31">
        <v>4.4232218975485401E-5</v>
      </c>
      <c r="DF149" s="31">
        <v>-7.2723165919685402E-6</v>
      </c>
      <c r="DG149" s="31">
        <v>-7.0763275410276304E-6</v>
      </c>
      <c r="DH149" s="31">
        <v>1.64932234518045E-5</v>
      </c>
      <c r="DI149" s="31">
        <v>-1.6626263411054399E-5</v>
      </c>
      <c r="DJ149" s="31">
        <v>-9.6602161534384902E-6</v>
      </c>
      <c r="DK149" s="31">
        <v>4.5196026414483697E-6</v>
      </c>
      <c r="DL149" s="31">
        <v>-8.5414877915289801E-5</v>
      </c>
      <c r="DM149" s="31">
        <v>-1.7580176628236801E-5</v>
      </c>
      <c r="DN149" s="31">
        <v>-1.5015417998613E-6</v>
      </c>
      <c r="DO149" s="31">
        <v>3.6269327019426501E-6</v>
      </c>
      <c r="DP149" s="31">
        <v>-9.4996608913131603E-6</v>
      </c>
      <c r="DQ149" s="31">
        <v>-8.2561524159133697E-6</v>
      </c>
      <c r="DR149" s="31">
        <v>-3.0317672436405499E-5</v>
      </c>
      <c r="DS149" s="31">
        <v>-1.44993996664058E-5</v>
      </c>
      <c r="DT149" s="31">
        <v>-3.5657622724109801E-6</v>
      </c>
      <c r="DU149" s="31">
        <v>2.46711276829552E-5</v>
      </c>
      <c r="DV149" s="31">
        <v>2.3489085987855299E-5</v>
      </c>
      <c r="DW149" s="31">
        <v>-3.3039022608661602E-6</v>
      </c>
      <c r="DX149" s="31">
        <v>3.8363287383116199E-6</v>
      </c>
      <c r="DY149" s="31">
        <v>2.60349277053328E-6</v>
      </c>
      <c r="DZ149" s="31">
        <v>1.0701805537812901E-5</v>
      </c>
      <c r="EA149" s="30">
        <v>1.03096162024906E-4</v>
      </c>
      <c r="EB149" s="31">
        <v>-1.61560130896373E-5</v>
      </c>
      <c r="EC149" s="31">
        <v>8.1211569230867201E-5</v>
      </c>
      <c r="ED149" s="31">
        <v>-5.7510389514698697E-5</v>
      </c>
      <c r="EE149" s="31">
        <v>2.0030217218608199E-5</v>
      </c>
      <c r="EF149" s="31">
        <v>-6.9166097998270301E-5</v>
      </c>
      <c r="EG149" s="31">
        <v>5.3027905666444501E-5</v>
      </c>
      <c r="EH149" s="31">
        <v>-1.31720407780242E-5</v>
      </c>
      <c r="EI149" s="30">
        <v>2.82914711291537E-4</v>
      </c>
      <c r="EJ149" s="30">
        <v>-1.8001986444608501E-4</v>
      </c>
      <c r="EK149" s="31">
        <v>-2.7483879448335802E-5</v>
      </c>
      <c r="EL149" s="30">
        <v>-1.1599947249539401E-4</v>
      </c>
      <c r="EM149" s="31">
        <v>3.8081457560935203E-5</v>
      </c>
      <c r="EN149" s="31">
        <v>-4.6615100140999502E-6</v>
      </c>
      <c r="EO149" s="30">
        <v>-6.3116437266137401E-4</v>
      </c>
      <c r="EP149" s="30">
        <v>6.9084588066370899E-4</v>
      </c>
      <c r="EQ149" s="31">
        <v>-3.4227822145027299E-5</v>
      </c>
      <c r="ER149" s="31">
        <v>-4.6509127571167197E-5</v>
      </c>
      <c r="ES149" s="32">
        <v>1.0423927316384699E-2</v>
      </c>
    </row>
  </sheetData>
  <sheetProtection sheet="1" objects="1" scenarios="1"/>
  <mergeCells count="10">
    <mergeCell ref="G86:G149"/>
    <mergeCell ref="B18:E18"/>
    <mergeCell ref="B3:E3"/>
    <mergeCell ref="G21:G24"/>
    <mergeCell ref="G25:G29"/>
    <mergeCell ref="G30:G33"/>
    <mergeCell ref="G34:G35"/>
    <mergeCell ref="G36:G38"/>
    <mergeCell ref="G39:G43"/>
    <mergeCell ref="G44:G85"/>
  </mergeCells>
  <phoneticPr fontId="3" type="noConversion"/>
  <hyperlinks>
    <hyperlink ref="A1" location="TableOfContents!A1" display="TableOfContents" xr:uid="{57E36ED2-B7DE-44F6-98A2-3F54BB6C052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19731-BEC3-4646-B40D-89C55BF7721B}">
  <sheetPr>
    <tabColor theme="9"/>
  </sheetPr>
  <dimension ref="A1"/>
  <sheetViews>
    <sheetView zoomScale="90" zoomScaleNormal="90" workbookViewId="0">
      <selection activeCell="A2" sqref="A2"/>
    </sheetView>
  </sheetViews>
  <sheetFormatPr defaultColWidth="9" defaultRowHeight="15" x14ac:dyDescent="0.25"/>
  <cols>
    <col min="1" max="16384" width="9" style="7"/>
  </cols>
  <sheetData>
    <row r="1" spans="1:1" x14ac:dyDescent="0.25">
      <c r="A1" s="11" t="s">
        <v>338</v>
      </c>
    </row>
  </sheetData>
  <sheetProtection sheet="1" objects="1" scenarios="1"/>
  <hyperlinks>
    <hyperlink ref="A1" location="TableOfContents!A1" display="TableOfContents" xr:uid="{6A5F233E-21B3-4C20-8DD6-A079D7460F7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59411-17DB-4FD6-A34E-61AB12FB71D7}">
  <sheetPr>
    <tabColor theme="9" tint="0.79998168889431442"/>
  </sheetPr>
  <dimension ref="A1:B3"/>
  <sheetViews>
    <sheetView zoomScale="90" zoomScaleNormal="90" workbookViewId="0">
      <selection activeCell="A3" sqref="A3"/>
    </sheetView>
  </sheetViews>
  <sheetFormatPr defaultColWidth="9" defaultRowHeight="15" x14ac:dyDescent="0.25"/>
  <cols>
    <col min="1" max="1" width="9" style="9"/>
    <col min="2" max="2" width="46.28515625" style="9" customWidth="1"/>
    <col min="3" max="16384" width="9" style="9"/>
  </cols>
  <sheetData>
    <row r="1" spans="1:2" x14ac:dyDescent="0.25">
      <c r="A1" s="64" t="s">
        <v>338</v>
      </c>
    </row>
    <row r="2" spans="1:2" ht="15.75" thickBot="1" x14ac:dyDescent="0.3"/>
    <row r="3" spans="1:2" ht="15.75" thickBot="1" x14ac:dyDescent="0.3">
      <c r="B3" s="61" t="s">
        <v>361</v>
      </c>
    </row>
  </sheetData>
  <sheetProtection sheet="1" objects="1" scenarios="1"/>
  <hyperlinks>
    <hyperlink ref="A1" location="TableOfContents!A1" display="TableOfContents" xr:uid="{F147ECBF-24DB-48E3-9157-50611D19154E}"/>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5C6F5-1B52-4464-99D1-3FAA4CA51A6E}">
  <sheetPr>
    <tabColor theme="9" tint="0.79998168889431442"/>
  </sheetPr>
  <dimension ref="A1:AP67"/>
  <sheetViews>
    <sheetView zoomScale="70" zoomScaleNormal="70" workbookViewId="0">
      <selection activeCell="I66" sqref="I66"/>
    </sheetView>
  </sheetViews>
  <sheetFormatPr defaultColWidth="9" defaultRowHeight="15" x14ac:dyDescent="0.25"/>
  <cols>
    <col min="1" max="1" width="9" style="7"/>
    <col min="2" max="2" width="56.7109375" style="7" bestFit="1" customWidth="1"/>
    <col min="3" max="3" width="16.5703125" style="7" customWidth="1"/>
    <col min="4" max="4" width="7.7109375" style="7" customWidth="1"/>
    <col min="5" max="5" width="5.42578125" style="7" customWidth="1"/>
    <col min="6" max="10" width="13.28515625" style="7" customWidth="1"/>
    <col min="11" max="20" width="13.85546875" style="7" customWidth="1"/>
    <col min="21" max="22" width="14.7109375" style="7" customWidth="1"/>
    <col min="23" max="34" width="9" style="7"/>
    <col min="35" max="35" width="14.7109375" style="7" customWidth="1"/>
    <col min="36" max="36" width="15.7109375" style="7" customWidth="1"/>
    <col min="37" max="37" width="16" style="7" customWidth="1"/>
    <col min="38" max="38" width="26.7109375" style="7" customWidth="1"/>
    <col min="39" max="39" width="18.140625" style="7" customWidth="1"/>
    <col min="40" max="16384" width="9" style="7"/>
  </cols>
  <sheetData>
    <row r="1" spans="1:42" ht="16.5" thickBot="1" x14ac:dyDescent="0.3">
      <c r="A1" s="100" t="s">
        <v>338</v>
      </c>
      <c r="M1" s="151"/>
    </row>
    <row r="2" spans="1:42" ht="16.5" thickBot="1" x14ac:dyDescent="0.3">
      <c r="B2" s="52" t="s">
        <v>352</v>
      </c>
      <c r="C2" s="99" t="s">
        <v>348</v>
      </c>
      <c r="F2" s="45" t="s">
        <v>353</v>
      </c>
      <c r="M2" s="151"/>
    </row>
    <row r="3" spans="1:42" ht="15.75" x14ac:dyDescent="0.25">
      <c r="M3" s="151"/>
    </row>
    <row r="4" spans="1:42" x14ac:dyDescent="0.25">
      <c r="B4" s="163" t="s">
        <v>284</v>
      </c>
      <c r="C4" s="164"/>
      <c r="D4" s="165"/>
      <c r="F4" s="77" t="s">
        <v>348</v>
      </c>
      <c r="G4" s="37" t="s">
        <v>349</v>
      </c>
      <c r="H4" s="37" t="s">
        <v>350</v>
      </c>
      <c r="I4" s="37" t="s">
        <v>351</v>
      </c>
      <c r="J4" s="37" t="s">
        <v>391</v>
      </c>
      <c r="K4" s="37" t="s">
        <v>405</v>
      </c>
      <c r="L4" s="37" t="s">
        <v>406</v>
      </c>
      <c r="M4" s="37" t="s">
        <v>407</v>
      </c>
      <c r="N4" s="37" t="s">
        <v>408</v>
      </c>
      <c r="O4" s="37" t="s">
        <v>409</v>
      </c>
      <c r="P4" s="37" t="s">
        <v>410</v>
      </c>
      <c r="Q4" s="37" t="s">
        <v>411</v>
      </c>
      <c r="R4" s="37" t="s">
        <v>412</v>
      </c>
      <c r="S4" s="37" t="s">
        <v>413</v>
      </c>
      <c r="T4" s="37" t="s">
        <v>414</v>
      </c>
      <c r="U4" s="139" t="s">
        <v>415</v>
      </c>
      <c r="V4" s="140" t="s">
        <v>416</v>
      </c>
      <c r="W4" s="137"/>
    </row>
    <row r="5" spans="1:42" x14ac:dyDescent="0.25">
      <c r="B5" s="101" t="s">
        <v>102</v>
      </c>
      <c r="C5" s="102" cm="1">
        <f t="array" ref="C5">INDEX($F$1:$V$63,ROW($B5),MATCH($C$2,$F$4:$V$4,0))</f>
        <v>45292</v>
      </c>
      <c r="D5" s="62"/>
      <c r="F5" s="152">
        <v>45292</v>
      </c>
      <c r="G5" s="153">
        <v>45292</v>
      </c>
      <c r="H5" s="153">
        <v>45292</v>
      </c>
      <c r="I5" s="153">
        <v>45292</v>
      </c>
      <c r="J5" s="153">
        <v>45292</v>
      </c>
      <c r="K5" s="153">
        <v>45292</v>
      </c>
      <c r="L5" s="153">
        <v>45292</v>
      </c>
      <c r="M5" s="153">
        <v>45292</v>
      </c>
      <c r="N5" s="153">
        <v>45292</v>
      </c>
      <c r="O5" s="153">
        <v>45292</v>
      </c>
      <c r="P5" s="153">
        <v>45292</v>
      </c>
      <c r="Q5" s="153">
        <v>45292</v>
      </c>
      <c r="R5" s="153">
        <v>45292</v>
      </c>
      <c r="S5" s="153">
        <v>45292</v>
      </c>
      <c r="T5" s="153">
        <v>45292</v>
      </c>
      <c r="U5" s="145"/>
      <c r="V5" s="146"/>
      <c r="AG5" s="111" t="s">
        <v>388</v>
      </c>
      <c r="AH5" s="111"/>
      <c r="AI5" s="111"/>
      <c r="AJ5" s="111"/>
      <c r="AK5" s="111"/>
      <c r="AL5" s="111"/>
      <c r="AM5" s="111"/>
    </row>
    <row r="6" spans="1:42" ht="15.75" x14ac:dyDescent="0.25">
      <c r="B6" s="13"/>
      <c r="C6" s="45"/>
      <c r="D6" s="50"/>
      <c r="F6" s="154"/>
      <c r="G6" s="155"/>
      <c r="H6" s="155"/>
      <c r="I6" s="155"/>
      <c r="J6" s="155"/>
      <c r="M6" s="151"/>
      <c r="V6" s="50"/>
      <c r="AG6" s="138" t="s">
        <v>389</v>
      </c>
      <c r="AH6" s="138" t="s">
        <v>310</v>
      </c>
      <c r="AI6" s="138" t="s">
        <v>66</v>
      </c>
      <c r="AJ6" s="138" t="s">
        <v>67</v>
      </c>
      <c r="AK6" s="138" t="s">
        <v>68</v>
      </c>
      <c r="AL6" s="138" t="s">
        <v>71</v>
      </c>
      <c r="AM6" s="138" t="s">
        <v>273</v>
      </c>
    </row>
    <row r="7" spans="1:42" x14ac:dyDescent="0.25">
      <c r="B7" s="13" t="s">
        <v>65</v>
      </c>
      <c r="C7" s="144" t="str" cm="1">
        <f t="array" ref="C7">INDEX($F$1:$V$63,ROW($B7),MATCH($C$2,$F$4:$V$4,0))</f>
        <v>01/01/1997</v>
      </c>
      <c r="D7" s="50"/>
      <c r="F7" s="156" t="s">
        <v>417</v>
      </c>
      <c r="G7" s="157" t="s">
        <v>418</v>
      </c>
      <c r="H7" s="157" t="s">
        <v>419</v>
      </c>
      <c r="I7" s="157" t="s">
        <v>420</v>
      </c>
      <c r="J7" s="157" t="s">
        <v>421</v>
      </c>
      <c r="K7" s="157" t="s">
        <v>422</v>
      </c>
      <c r="L7" s="157" t="s">
        <v>423</v>
      </c>
      <c r="M7" s="157" t="s">
        <v>424</v>
      </c>
      <c r="N7" s="157" t="s">
        <v>425</v>
      </c>
      <c r="O7" s="157" t="s">
        <v>426</v>
      </c>
      <c r="P7" s="157" t="s">
        <v>427</v>
      </c>
      <c r="Q7" s="157" t="s">
        <v>428</v>
      </c>
      <c r="R7" s="157" t="s">
        <v>429</v>
      </c>
      <c r="S7" s="157" t="s">
        <v>430</v>
      </c>
      <c r="T7" s="157" t="s">
        <v>431</v>
      </c>
      <c r="U7" s="147"/>
      <c r="V7" s="148"/>
      <c r="AG7" s="111">
        <v>0</v>
      </c>
      <c r="AH7" s="111">
        <v>1</v>
      </c>
      <c r="AI7" s="111">
        <v>15</v>
      </c>
      <c r="AJ7" s="111">
        <v>90</v>
      </c>
      <c r="AK7" s="111">
        <v>60</v>
      </c>
      <c r="AL7" s="111">
        <v>0</v>
      </c>
      <c r="AM7" s="143">
        <v>0</v>
      </c>
      <c r="AP7" s="142"/>
    </row>
    <row r="8" spans="1:42" ht="15.75" x14ac:dyDescent="0.25">
      <c r="B8" s="13"/>
      <c r="C8" s="45"/>
      <c r="D8" s="50"/>
      <c r="F8" s="154"/>
      <c r="G8" s="155"/>
      <c r="H8" s="155"/>
      <c r="I8" s="155"/>
      <c r="J8" s="155"/>
      <c r="M8" s="151"/>
      <c r="V8" s="50"/>
      <c r="AG8" s="111">
        <v>1</v>
      </c>
      <c r="AH8" s="111">
        <v>2</v>
      </c>
      <c r="AI8" s="111">
        <v>16</v>
      </c>
      <c r="AJ8" s="111">
        <v>91</v>
      </c>
      <c r="AK8" s="111">
        <v>61</v>
      </c>
      <c r="AL8" s="111">
        <v>1</v>
      </c>
      <c r="AM8" s="143">
        <v>0.01</v>
      </c>
      <c r="AP8" s="142"/>
    </row>
    <row r="9" spans="1:42" x14ac:dyDescent="0.25">
      <c r="B9" s="13" t="s">
        <v>372</v>
      </c>
      <c r="C9" s="22" cm="1">
        <f t="array" ref="C9">INDEX($F$1:$V$63,ROW($B9),MATCH($C$2,$F$4:$V$4,0))</f>
        <v>1</v>
      </c>
      <c r="D9" s="50"/>
      <c r="F9" s="158">
        <v>1</v>
      </c>
      <c r="G9" s="1">
        <v>1</v>
      </c>
      <c r="H9" s="1">
        <v>1</v>
      </c>
      <c r="I9" s="1">
        <v>1</v>
      </c>
      <c r="J9" s="1">
        <v>1</v>
      </c>
      <c r="K9" s="1">
        <v>1</v>
      </c>
      <c r="L9" s="1">
        <v>1</v>
      </c>
      <c r="M9" s="1">
        <v>1</v>
      </c>
      <c r="N9" s="1">
        <v>1</v>
      </c>
      <c r="O9" s="1">
        <v>1</v>
      </c>
      <c r="P9" s="1">
        <v>1</v>
      </c>
      <c r="Q9" s="1">
        <v>1</v>
      </c>
      <c r="R9" s="1">
        <v>1</v>
      </c>
      <c r="S9" s="1">
        <v>1</v>
      </c>
      <c r="T9" s="1">
        <v>1</v>
      </c>
      <c r="U9" s="149"/>
      <c r="V9" s="150"/>
      <c r="AG9" s="111"/>
      <c r="AH9" s="111">
        <v>3</v>
      </c>
      <c r="AI9" s="111">
        <v>17</v>
      </c>
      <c r="AJ9" s="111">
        <v>92</v>
      </c>
      <c r="AK9" s="111">
        <v>62</v>
      </c>
      <c r="AL9" s="111">
        <v>2</v>
      </c>
      <c r="AM9" s="143">
        <v>0.02</v>
      </c>
      <c r="AP9" s="142"/>
    </row>
    <row r="10" spans="1:42" x14ac:dyDescent="0.25">
      <c r="B10" s="13" t="s">
        <v>66</v>
      </c>
      <c r="C10" s="22" cm="1">
        <f t="array" ref="C10">INDEX($F$1:$V$63,ROW($B10),MATCH($C$2,$F$4:$V$4,0))</f>
        <v>28</v>
      </c>
      <c r="D10" s="50"/>
      <c r="F10" s="158">
        <v>28</v>
      </c>
      <c r="G10" s="1">
        <v>32</v>
      </c>
      <c r="H10" s="1">
        <v>24</v>
      </c>
      <c r="I10" s="1">
        <v>29</v>
      </c>
      <c r="J10" s="1">
        <v>36</v>
      </c>
      <c r="K10" s="1">
        <v>37</v>
      </c>
      <c r="L10" s="1">
        <v>37</v>
      </c>
      <c r="M10" s="1">
        <v>41</v>
      </c>
      <c r="N10" s="1">
        <v>38</v>
      </c>
      <c r="O10" s="1">
        <v>39</v>
      </c>
      <c r="P10" s="1">
        <v>31</v>
      </c>
      <c r="Q10" s="1">
        <v>34</v>
      </c>
      <c r="R10" s="1">
        <v>35</v>
      </c>
      <c r="S10" s="1">
        <v>30</v>
      </c>
      <c r="T10" s="1">
        <v>27</v>
      </c>
      <c r="U10" s="149"/>
      <c r="V10" s="150"/>
      <c r="AG10" s="111"/>
      <c r="AH10" s="111">
        <v>4</v>
      </c>
      <c r="AI10" s="111">
        <v>18</v>
      </c>
      <c r="AJ10" s="111">
        <v>93</v>
      </c>
      <c r="AK10" s="111">
        <v>63</v>
      </c>
      <c r="AL10" s="111">
        <v>3</v>
      </c>
      <c r="AM10" s="143">
        <v>0.03</v>
      </c>
      <c r="AP10" s="142"/>
    </row>
    <row r="11" spans="1:42" x14ac:dyDescent="0.25">
      <c r="B11" s="13" t="s">
        <v>67</v>
      </c>
      <c r="C11" s="22" cm="1">
        <f t="array" ref="C11">INDEX($F$1:$V$63,ROW($B11),MATCH($C$2,$F$4:$V$4,0))</f>
        <v>90</v>
      </c>
      <c r="D11" s="50"/>
      <c r="F11" s="158">
        <v>90</v>
      </c>
      <c r="G11" s="1">
        <v>90</v>
      </c>
      <c r="H11" s="1">
        <v>90</v>
      </c>
      <c r="I11" s="1">
        <v>90</v>
      </c>
      <c r="J11" s="1">
        <v>133</v>
      </c>
      <c r="K11" s="1">
        <v>90</v>
      </c>
      <c r="L11" s="1">
        <v>140</v>
      </c>
      <c r="M11" s="1">
        <v>90</v>
      </c>
      <c r="N11" s="1">
        <v>140</v>
      </c>
      <c r="O11" s="1">
        <v>90</v>
      </c>
      <c r="P11" s="1">
        <v>145</v>
      </c>
      <c r="Q11" s="1">
        <v>160</v>
      </c>
      <c r="R11" s="1">
        <v>142</v>
      </c>
      <c r="S11" s="1">
        <v>120</v>
      </c>
      <c r="T11" s="1">
        <v>130</v>
      </c>
      <c r="U11" s="149"/>
      <c r="V11" s="150"/>
      <c r="AG11" s="111"/>
      <c r="AH11" s="111">
        <v>5</v>
      </c>
      <c r="AI11" s="111">
        <v>19</v>
      </c>
      <c r="AJ11" s="111">
        <v>94</v>
      </c>
      <c r="AK11" s="111">
        <v>64</v>
      </c>
      <c r="AL11" s="111">
        <v>4</v>
      </c>
      <c r="AM11" s="143">
        <v>0.04</v>
      </c>
      <c r="AP11" s="142"/>
    </row>
    <row r="12" spans="1:42" x14ac:dyDescent="0.25">
      <c r="B12" s="13" t="s">
        <v>68</v>
      </c>
      <c r="C12" s="22" cm="1">
        <f t="array" ref="C12">INDEX($F$1:$V$63,ROW($B12),MATCH($C$2,$F$4:$V$4,0))</f>
        <v>70</v>
      </c>
      <c r="D12" s="50"/>
      <c r="F12" s="158">
        <v>70</v>
      </c>
      <c r="G12" s="1">
        <v>70</v>
      </c>
      <c r="H12" s="1">
        <v>70</v>
      </c>
      <c r="I12" s="1">
        <v>70</v>
      </c>
      <c r="J12" s="1">
        <v>92</v>
      </c>
      <c r="K12" s="1">
        <v>70</v>
      </c>
      <c r="L12" s="1">
        <v>90</v>
      </c>
      <c r="M12" s="1">
        <v>70</v>
      </c>
      <c r="N12" s="1">
        <v>80</v>
      </c>
      <c r="O12" s="1">
        <v>70</v>
      </c>
      <c r="P12" s="1">
        <v>90</v>
      </c>
      <c r="Q12" s="1">
        <v>96</v>
      </c>
      <c r="R12" s="1">
        <v>90</v>
      </c>
      <c r="S12" s="1">
        <v>88</v>
      </c>
      <c r="T12" s="1">
        <v>90</v>
      </c>
      <c r="U12" s="149"/>
      <c r="V12" s="150"/>
      <c r="AG12" s="111"/>
      <c r="AH12" s="111"/>
      <c r="AI12" s="111">
        <v>20</v>
      </c>
      <c r="AJ12" s="111">
        <v>95</v>
      </c>
      <c r="AK12" s="111">
        <v>65</v>
      </c>
      <c r="AL12" s="111">
        <v>5</v>
      </c>
      <c r="AM12" s="143">
        <v>0.05</v>
      </c>
      <c r="AP12" s="142"/>
    </row>
    <row r="13" spans="1:42" x14ac:dyDescent="0.25">
      <c r="B13" s="13" t="s">
        <v>71</v>
      </c>
      <c r="C13" s="22" cm="1">
        <f t="array" ref="C13">INDEX($F$1:$V$63,ROW($B13),MATCH($C$2,$F$4:$V$4,0))</f>
        <v>5</v>
      </c>
      <c r="D13" s="50"/>
      <c r="F13" s="158">
        <v>5</v>
      </c>
      <c r="G13" s="1">
        <v>5</v>
      </c>
      <c r="H13" s="1">
        <v>5</v>
      </c>
      <c r="I13" s="1">
        <v>7</v>
      </c>
      <c r="J13" s="1">
        <v>5</v>
      </c>
      <c r="K13" s="1">
        <v>5</v>
      </c>
      <c r="L13" s="1">
        <v>5</v>
      </c>
      <c r="M13" s="1">
        <v>5</v>
      </c>
      <c r="N13" s="1">
        <v>6</v>
      </c>
      <c r="O13" s="1">
        <v>5</v>
      </c>
      <c r="P13" s="1">
        <v>7</v>
      </c>
      <c r="Q13" s="1">
        <v>5</v>
      </c>
      <c r="R13" s="1">
        <v>5</v>
      </c>
      <c r="S13" s="1">
        <v>5</v>
      </c>
      <c r="T13" s="1">
        <v>5</v>
      </c>
      <c r="U13" s="149"/>
      <c r="V13" s="150"/>
      <c r="AG13" s="111"/>
      <c r="AH13" s="111"/>
      <c r="AI13" s="111">
        <v>21</v>
      </c>
      <c r="AJ13" s="111">
        <v>96</v>
      </c>
      <c r="AK13" s="111">
        <v>66</v>
      </c>
      <c r="AL13" s="111">
        <v>6</v>
      </c>
      <c r="AM13" s="143">
        <v>0.06</v>
      </c>
      <c r="AP13" s="142"/>
    </row>
    <row r="14" spans="1:42" ht="15.75" x14ac:dyDescent="0.25">
      <c r="B14" s="13"/>
      <c r="D14" s="50"/>
      <c r="F14" s="49"/>
      <c r="H14"/>
      <c r="I14"/>
      <c r="J14"/>
      <c r="K14"/>
      <c r="L14"/>
      <c r="M14" s="159"/>
      <c r="N14"/>
      <c r="O14"/>
      <c r="P14"/>
      <c r="Q14"/>
      <c r="R14"/>
      <c r="S14"/>
      <c r="T14"/>
      <c r="U14"/>
      <c r="V14" s="141"/>
      <c r="W14"/>
      <c r="X14"/>
      <c r="AG14" s="111"/>
      <c r="AH14" s="111"/>
      <c r="AI14" s="111">
        <v>22</v>
      </c>
      <c r="AJ14" s="111">
        <v>97</v>
      </c>
      <c r="AK14" s="111">
        <v>67</v>
      </c>
      <c r="AL14" s="111">
        <v>7</v>
      </c>
      <c r="AM14" s="143">
        <v>7.0000000000000007E-2</v>
      </c>
      <c r="AP14" s="142"/>
    </row>
    <row r="15" spans="1:42" x14ac:dyDescent="0.25">
      <c r="B15" s="13" t="s">
        <v>69</v>
      </c>
      <c r="C15" s="22" cm="1">
        <f t="array" ref="C15">INDEX($F$1:$V$63,ROW($B15),MATCH($C$2,$F$4:$V$4,0))</f>
        <v>0</v>
      </c>
      <c r="D15" s="50"/>
      <c r="F15" s="158">
        <v>0</v>
      </c>
      <c r="G15" s="1">
        <v>0</v>
      </c>
      <c r="H15" s="1">
        <v>0</v>
      </c>
      <c r="I15" s="1">
        <v>0</v>
      </c>
      <c r="J15" s="1">
        <v>0</v>
      </c>
      <c r="K15" s="1">
        <v>0</v>
      </c>
      <c r="L15" s="1">
        <v>0</v>
      </c>
      <c r="M15" s="1">
        <v>0</v>
      </c>
      <c r="N15" s="1">
        <v>0</v>
      </c>
      <c r="O15" s="1">
        <v>0</v>
      </c>
      <c r="P15" s="1">
        <v>0</v>
      </c>
      <c r="Q15" s="1">
        <v>0</v>
      </c>
      <c r="R15" s="1">
        <v>0</v>
      </c>
      <c r="S15" s="1">
        <v>0</v>
      </c>
      <c r="T15" s="1">
        <v>0</v>
      </c>
      <c r="U15" s="149"/>
      <c r="V15" s="150"/>
      <c r="AG15" s="111"/>
      <c r="AH15" s="111"/>
      <c r="AI15" s="111">
        <v>23</v>
      </c>
      <c r="AJ15" s="111">
        <v>98</v>
      </c>
      <c r="AK15" s="111">
        <v>68</v>
      </c>
      <c r="AL15" s="111">
        <v>8</v>
      </c>
      <c r="AM15" s="143">
        <v>0.08</v>
      </c>
      <c r="AP15" s="142"/>
    </row>
    <row r="16" spans="1:42" x14ac:dyDescent="0.25">
      <c r="B16" s="13" t="s">
        <v>70</v>
      </c>
      <c r="C16" s="22" cm="1">
        <f t="array" ref="C16">INDEX($F$1:$V$63,ROW($B16),MATCH($C$2,$F$4:$V$4,0))</f>
        <v>0</v>
      </c>
      <c r="D16" s="50"/>
      <c r="F16" s="158">
        <v>0</v>
      </c>
      <c r="G16" s="1">
        <v>0</v>
      </c>
      <c r="H16" s="1">
        <v>1</v>
      </c>
      <c r="I16" s="1">
        <v>0</v>
      </c>
      <c r="J16" s="1">
        <v>0</v>
      </c>
      <c r="K16" s="1">
        <v>0</v>
      </c>
      <c r="L16" s="1">
        <v>1</v>
      </c>
      <c r="M16" s="1">
        <v>0</v>
      </c>
      <c r="N16" s="1">
        <v>0</v>
      </c>
      <c r="O16" s="1">
        <v>1</v>
      </c>
      <c r="P16" s="1">
        <v>0</v>
      </c>
      <c r="Q16" s="1">
        <v>0</v>
      </c>
      <c r="R16" s="1">
        <v>1</v>
      </c>
      <c r="S16" s="1">
        <v>0</v>
      </c>
      <c r="T16" s="1">
        <v>0</v>
      </c>
      <c r="U16" s="149"/>
      <c r="V16" s="150"/>
      <c r="AG16" s="111"/>
      <c r="AH16" s="111"/>
      <c r="AI16" s="111">
        <v>24</v>
      </c>
      <c r="AJ16" s="111">
        <v>99</v>
      </c>
      <c r="AK16" s="111">
        <v>69</v>
      </c>
      <c r="AL16" s="111">
        <v>9</v>
      </c>
      <c r="AM16" s="143">
        <v>0.09</v>
      </c>
      <c r="AP16" s="142"/>
    </row>
    <row r="17" spans="2:42" ht="15.75" x14ac:dyDescent="0.25">
      <c r="B17" s="13"/>
      <c r="D17" s="50"/>
      <c r="F17" s="49"/>
      <c r="M17" s="151"/>
      <c r="V17" s="50"/>
      <c r="AG17" s="111"/>
      <c r="AH17" s="111"/>
      <c r="AI17" s="111">
        <v>25</v>
      </c>
      <c r="AJ17" s="111">
        <v>100</v>
      </c>
      <c r="AK17" s="111">
        <v>70</v>
      </c>
      <c r="AL17" s="111">
        <v>10</v>
      </c>
      <c r="AM17" s="143">
        <v>0.1</v>
      </c>
      <c r="AP17" s="142"/>
    </row>
    <row r="18" spans="2:42" ht="15.75" x14ac:dyDescent="0.25">
      <c r="B18" s="46" t="s">
        <v>379</v>
      </c>
      <c r="D18" s="50"/>
      <c r="F18" s="49"/>
      <c r="M18" s="151"/>
      <c r="V18" s="50"/>
      <c r="AG18" s="111"/>
      <c r="AH18" s="111"/>
      <c r="AI18" s="111">
        <v>26</v>
      </c>
      <c r="AJ18" s="111">
        <v>101</v>
      </c>
      <c r="AK18" s="111">
        <v>71</v>
      </c>
      <c r="AL18" s="111">
        <v>11</v>
      </c>
      <c r="AM18" s="143">
        <v>0.11</v>
      </c>
      <c r="AP18" s="142"/>
    </row>
    <row r="19" spans="2:42" x14ac:dyDescent="0.25">
      <c r="B19" s="13" t="s">
        <v>165</v>
      </c>
      <c r="C19" s="53" cm="1">
        <f t="array" ref="C19">IF(ISBLANK(INDEX($F$1:$V$63,ROW($B19),MATCH($C$2,$F$4:$V$4,0))),"",YEAR(INDEX($F$1:$V$63,ROW($B19),MATCH($C$2,$F$4:$V$4,0))))</f>
        <v>2006</v>
      </c>
      <c r="D19" s="50"/>
      <c r="F19" s="160">
        <v>38718</v>
      </c>
      <c r="G19" s="6">
        <v>39448</v>
      </c>
      <c r="H19" s="6">
        <v>37257</v>
      </c>
      <c r="I19" s="6">
        <v>33970</v>
      </c>
      <c r="J19" s="6">
        <v>34335</v>
      </c>
      <c r="K19" s="6"/>
      <c r="L19" s="6"/>
      <c r="M19" s="6"/>
      <c r="N19" s="6"/>
      <c r="O19" s="6"/>
      <c r="P19" s="6"/>
      <c r="Q19" s="6"/>
      <c r="R19" s="6"/>
      <c r="S19" s="6"/>
      <c r="T19" s="6"/>
      <c r="U19" s="147"/>
      <c r="V19" s="148"/>
      <c r="AG19" s="111"/>
      <c r="AH19" s="111"/>
      <c r="AI19" s="111">
        <v>27</v>
      </c>
      <c r="AJ19" s="111">
        <v>102</v>
      </c>
      <c r="AK19" s="111">
        <v>72</v>
      </c>
      <c r="AL19" s="111">
        <v>12</v>
      </c>
      <c r="AM19" s="143">
        <v>0.12</v>
      </c>
      <c r="AP19" s="142"/>
    </row>
    <row r="20" spans="2:42" x14ac:dyDescent="0.25">
      <c r="B20" s="103" t="s">
        <v>268</v>
      </c>
      <c r="C20" s="53" t="str" cm="1">
        <f t="array" ref="C20">IF(ISBLANK(INDEX($F$1:$V$63,ROW($B20),MATCH($C$2,$F$4:$V$4,0))),"",YEAR(INDEX($F$1:$V$63,ROW($B20),MATCH($C$2,$F$4:$V$4,0))))</f>
        <v/>
      </c>
      <c r="D20" s="50"/>
      <c r="F20" s="160"/>
      <c r="G20" s="6"/>
      <c r="H20" s="6"/>
      <c r="I20" s="6"/>
      <c r="J20" s="6"/>
      <c r="K20" s="6">
        <v>44927</v>
      </c>
      <c r="L20" s="6">
        <v>44562</v>
      </c>
      <c r="M20" s="6">
        <v>44927</v>
      </c>
      <c r="N20" s="6">
        <v>44197</v>
      </c>
      <c r="O20" s="6">
        <v>43466</v>
      </c>
      <c r="P20" s="6">
        <v>40909</v>
      </c>
      <c r="Q20" s="6">
        <v>42370</v>
      </c>
      <c r="R20" s="6">
        <v>44562</v>
      </c>
      <c r="S20" s="6">
        <v>43101</v>
      </c>
      <c r="T20" s="6">
        <v>39083</v>
      </c>
      <c r="U20" s="147"/>
      <c r="V20" s="148"/>
      <c r="AG20" s="111"/>
      <c r="AH20" s="111"/>
      <c r="AI20" s="111">
        <v>28</v>
      </c>
      <c r="AJ20" s="111">
        <v>103</v>
      </c>
      <c r="AK20" s="111">
        <v>73</v>
      </c>
      <c r="AL20" s="111"/>
      <c r="AM20" s="143">
        <v>0.13</v>
      </c>
      <c r="AP20" s="142"/>
    </row>
    <row r="21" spans="2:42" x14ac:dyDescent="0.25">
      <c r="B21" s="13" t="s">
        <v>273</v>
      </c>
      <c r="C21" s="112" cm="1">
        <f t="array" ref="C21">IF(ISBLANK(INDEX($F$1:$V$63,ROW($B21),MATCH($C$2,$F$4:$V$4,0))),"",INDEX($F$1:$V$63,ROW($B21),MATCH($C$2,$F$4:$V$4,0)))*100</f>
        <v>7.0000000000000009</v>
      </c>
      <c r="D21" s="50"/>
      <c r="F21" s="161">
        <v>7.0000000000000007E-2</v>
      </c>
      <c r="G21" s="162">
        <v>7.0000000000000007E-2</v>
      </c>
      <c r="H21" s="162">
        <v>0.08</v>
      </c>
      <c r="I21" s="162">
        <v>0.09</v>
      </c>
      <c r="J21" s="162">
        <v>0.09</v>
      </c>
      <c r="K21" s="162">
        <v>7.0000000000000007E-2</v>
      </c>
      <c r="L21" s="162">
        <v>0.08</v>
      </c>
      <c r="M21" s="162">
        <v>0.09</v>
      </c>
      <c r="N21" s="162">
        <v>0.08</v>
      </c>
      <c r="O21" s="162">
        <v>0.08</v>
      </c>
      <c r="P21" s="162">
        <v>7.0000000000000007E-2</v>
      </c>
      <c r="Q21" s="162">
        <v>7.0000000000000007E-2</v>
      </c>
      <c r="R21" s="162">
        <v>0.09</v>
      </c>
      <c r="S21" s="162">
        <v>0.09</v>
      </c>
      <c r="T21" s="162">
        <v>7.0000000000000007E-2</v>
      </c>
      <c r="U21" s="149"/>
      <c r="V21" s="150"/>
      <c r="AG21" s="111"/>
      <c r="AH21" s="111"/>
      <c r="AI21" s="111">
        <v>29</v>
      </c>
      <c r="AJ21" s="111">
        <v>104</v>
      </c>
      <c r="AK21" s="111">
        <v>74</v>
      </c>
      <c r="AL21" s="111"/>
      <c r="AM21" s="143">
        <v>0.14000000000000001</v>
      </c>
      <c r="AP21" s="142"/>
    </row>
    <row r="22" spans="2:42" ht="15.75" x14ac:dyDescent="0.25">
      <c r="B22" s="13"/>
      <c r="D22" s="50"/>
      <c r="F22" s="49"/>
      <c r="M22" s="151"/>
      <c r="V22" s="50"/>
      <c r="AG22" s="111"/>
      <c r="AH22" s="111"/>
      <c r="AI22" s="111">
        <v>30</v>
      </c>
      <c r="AJ22" s="111">
        <v>105</v>
      </c>
      <c r="AK22" s="111">
        <v>75</v>
      </c>
      <c r="AL22" s="111"/>
      <c r="AM22" s="143">
        <v>0.15</v>
      </c>
      <c r="AP22" s="142"/>
    </row>
    <row r="23" spans="2:42" ht="15.75" x14ac:dyDescent="0.25">
      <c r="B23" s="46" t="s">
        <v>380</v>
      </c>
      <c r="D23" s="50"/>
      <c r="F23" s="49"/>
      <c r="M23" s="151"/>
      <c r="V23" s="50"/>
      <c r="AG23" s="111"/>
      <c r="AH23" s="111"/>
      <c r="AI23" s="111">
        <v>31</v>
      </c>
      <c r="AJ23" s="111">
        <v>106</v>
      </c>
      <c r="AK23" s="111">
        <v>76</v>
      </c>
      <c r="AL23" s="111"/>
      <c r="AM23" s="111"/>
    </row>
    <row r="24" spans="2:42" x14ac:dyDescent="0.25">
      <c r="B24" s="104" t="s">
        <v>78</v>
      </c>
      <c r="C24" s="22" cm="1">
        <f t="array" ref="C24">INDEX($F$1:$V$63,ROW($B24),MATCH($C$2,$F$4:$V$4,0))</f>
        <v>0</v>
      </c>
      <c r="D24" s="50"/>
      <c r="F24" s="158">
        <v>0</v>
      </c>
      <c r="G24" s="1">
        <v>0</v>
      </c>
      <c r="H24" s="1">
        <v>0</v>
      </c>
      <c r="I24" s="1">
        <v>0</v>
      </c>
      <c r="J24" s="1">
        <v>0</v>
      </c>
      <c r="K24" s="1">
        <v>0</v>
      </c>
      <c r="L24" s="1">
        <v>0</v>
      </c>
      <c r="M24" s="1">
        <v>0</v>
      </c>
      <c r="N24" s="1">
        <v>0</v>
      </c>
      <c r="O24" s="1">
        <v>0</v>
      </c>
      <c r="P24" s="1">
        <v>0</v>
      </c>
      <c r="Q24" s="1">
        <v>0</v>
      </c>
      <c r="R24" s="1">
        <v>0</v>
      </c>
      <c r="S24" s="1">
        <v>0</v>
      </c>
      <c r="T24" s="1">
        <v>0</v>
      </c>
      <c r="U24" s="149"/>
      <c r="V24" s="150"/>
      <c r="AG24" s="111"/>
      <c r="AH24" s="111"/>
      <c r="AI24" s="111">
        <v>32</v>
      </c>
      <c r="AJ24" s="111">
        <v>107</v>
      </c>
      <c r="AK24" s="111">
        <v>77</v>
      </c>
      <c r="AL24" s="111"/>
      <c r="AM24" s="111"/>
    </row>
    <row r="25" spans="2:42" x14ac:dyDescent="0.25">
      <c r="B25" s="104" t="s">
        <v>72</v>
      </c>
      <c r="C25" s="22" cm="1">
        <f t="array" ref="C25">INDEX($F$1:$V$63,ROW($B25),MATCH($C$2,$F$4:$V$4,0))</f>
        <v>0</v>
      </c>
      <c r="D25" s="50"/>
      <c r="F25" s="158">
        <v>0</v>
      </c>
      <c r="G25" s="1">
        <v>0</v>
      </c>
      <c r="H25" s="1">
        <v>0</v>
      </c>
      <c r="I25" s="1">
        <v>0</v>
      </c>
      <c r="J25" s="1">
        <v>0</v>
      </c>
      <c r="K25" s="1">
        <v>0</v>
      </c>
      <c r="L25" s="1">
        <v>0</v>
      </c>
      <c r="M25" s="1">
        <v>0</v>
      </c>
      <c r="N25" s="1">
        <v>0</v>
      </c>
      <c r="O25" s="1">
        <v>0</v>
      </c>
      <c r="P25" s="1">
        <v>0</v>
      </c>
      <c r="Q25" s="1">
        <v>0</v>
      </c>
      <c r="R25" s="1">
        <v>0</v>
      </c>
      <c r="S25" s="1">
        <v>0</v>
      </c>
      <c r="T25" s="1">
        <v>0</v>
      </c>
      <c r="U25" s="149"/>
      <c r="V25" s="150"/>
      <c r="AG25" s="111"/>
      <c r="AH25" s="111"/>
      <c r="AI25" s="111">
        <v>33</v>
      </c>
      <c r="AJ25" s="111">
        <v>108</v>
      </c>
      <c r="AK25" s="111">
        <v>78</v>
      </c>
      <c r="AL25" s="111"/>
      <c r="AM25" s="111"/>
    </row>
    <row r="26" spans="2:42" x14ac:dyDescent="0.25">
      <c r="B26" s="104" t="s">
        <v>170</v>
      </c>
      <c r="C26" s="22" cm="1">
        <f t="array" ref="C26">INDEX($F$1:$V$63,ROW($B26),MATCH($C$2,$F$4:$V$4,0))</f>
        <v>0</v>
      </c>
      <c r="D26" s="50"/>
      <c r="F26" s="158">
        <v>0</v>
      </c>
      <c r="G26" s="1">
        <v>0</v>
      </c>
      <c r="H26" s="1">
        <v>0</v>
      </c>
      <c r="I26" s="1">
        <v>0</v>
      </c>
      <c r="J26" s="1">
        <v>0</v>
      </c>
      <c r="K26" s="1">
        <v>0</v>
      </c>
      <c r="L26" s="1">
        <v>0</v>
      </c>
      <c r="M26" s="1">
        <v>0</v>
      </c>
      <c r="N26" s="1">
        <v>0</v>
      </c>
      <c r="O26" s="1">
        <v>0</v>
      </c>
      <c r="P26" s="1">
        <v>0</v>
      </c>
      <c r="Q26" s="1">
        <v>0</v>
      </c>
      <c r="R26" s="1">
        <v>0</v>
      </c>
      <c r="S26" s="1">
        <v>0</v>
      </c>
      <c r="T26" s="1">
        <v>0</v>
      </c>
      <c r="U26" s="149"/>
      <c r="V26" s="150"/>
      <c r="AG26" s="111"/>
      <c r="AH26" s="111"/>
      <c r="AI26" s="111">
        <v>34</v>
      </c>
      <c r="AJ26" s="111">
        <v>109</v>
      </c>
      <c r="AK26" s="111">
        <v>79</v>
      </c>
      <c r="AL26" s="111"/>
      <c r="AM26" s="111"/>
    </row>
    <row r="27" spans="2:42" x14ac:dyDescent="0.25">
      <c r="B27" s="105" t="s">
        <v>133</v>
      </c>
      <c r="C27" s="22" cm="1">
        <f t="array" ref="C27">INDEX($F$1:$V$63,ROW($B27),MATCH($C$2,$F$4:$V$4,0))</f>
        <v>0</v>
      </c>
      <c r="D27" s="50"/>
      <c r="F27" s="158">
        <v>0</v>
      </c>
      <c r="G27" s="1">
        <v>0</v>
      </c>
      <c r="H27" s="1">
        <v>0</v>
      </c>
      <c r="I27" s="1">
        <v>0</v>
      </c>
      <c r="J27" s="1">
        <v>0</v>
      </c>
      <c r="K27" s="1">
        <v>0</v>
      </c>
      <c r="L27" s="1">
        <v>0</v>
      </c>
      <c r="M27" s="1">
        <v>0</v>
      </c>
      <c r="N27" s="1">
        <v>0</v>
      </c>
      <c r="O27" s="1">
        <v>0</v>
      </c>
      <c r="P27" s="1">
        <v>0</v>
      </c>
      <c r="Q27" s="1">
        <v>0</v>
      </c>
      <c r="R27" s="1">
        <v>0</v>
      </c>
      <c r="S27" s="1">
        <v>0</v>
      </c>
      <c r="T27" s="1">
        <v>0</v>
      </c>
      <c r="U27" s="149"/>
      <c r="V27" s="150"/>
      <c r="AG27" s="111"/>
      <c r="AH27" s="111"/>
      <c r="AI27" s="111">
        <v>35</v>
      </c>
      <c r="AJ27" s="111">
        <v>110</v>
      </c>
      <c r="AK27" s="111">
        <v>80</v>
      </c>
      <c r="AL27" s="111"/>
      <c r="AM27" s="111"/>
    </row>
    <row r="28" spans="2:42" x14ac:dyDescent="0.25">
      <c r="B28" s="104" t="s">
        <v>79</v>
      </c>
      <c r="C28" s="22" cm="1">
        <f t="array" ref="C28">INDEX($F$1:$V$63,ROW($B28),MATCH($C$2,$F$4:$V$4,0))</f>
        <v>0</v>
      </c>
      <c r="D28" s="50"/>
      <c r="F28" s="158">
        <v>0</v>
      </c>
      <c r="G28" s="1">
        <v>0</v>
      </c>
      <c r="H28" s="1">
        <v>0</v>
      </c>
      <c r="I28" s="1">
        <v>0</v>
      </c>
      <c r="J28" s="1">
        <v>0</v>
      </c>
      <c r="K28" s="1">
        <v>0</v>
      </c>
      <c r="L28" s="1">
        <v>0</v>
      </c>
      <c r="M28" s="1">
        <v>0</v>
      </c>
      <c r="N28" s="1">
        <v>0</v>
      </c>
      <c r="O28" s="1">
        <v>0</v>
      </c>
      <c r="P28" s="1">
        <v>0</v>
      </c>
      <c r="Q28" s="1">
        <v>0</v>
      </c>
      <c r="R28" s="1">
        <v>0</v>
      </c>
      <c r="S28" s="1">
        <v>0</v>
      </c>
      <c r="T28" s="1">
        <v>0</v>
      </c>
      <c r="U28" s="149"/>
      <c r="V28" s="150"/>
      <c r="AG28" s="111"/>
      <c r="AH28" s="111"/>
      <c r="AI28" s="111">
        <v>36</v>
      </c>
      <c r="AJ28" s="111">
        <v>111</v>
      </c>
      <c r="AK28" s="111">
        <v>81</v>
      </c>
      <c r="AL28" s="111"/>
      <c r="AM28" s="111"/>
    </row>
    <row r="29" spans="2:42" ht="15.75" x14ac:dyDescent="0.25">
      <c r="B29" s="106" t="s">
        <v>267</v>
      </c>
      <c r="C29" s="22" cm="1">
        <f t="array" ref="C29">INDEX($F$1:$V$63,ROW($B29),MATCH($C$2,$F$4:$V$4,0))</f>
        <v>0</v>
      </c>
      <c r="D29" s="50"/>
      <c r="F29" s="158">
        <v>0</v>
      </c>
      <c r="G29" s="1">
        <v>0</v>
      </c>
      <c r="H29" s="1">
        <v>0</v>
      </c>
      <c r="I29" s="1">
        <v>0</v>
      </c>
      <c r="J29" s="1">
        <v>0</v>
      </c>
      <c r="K29" s="1">
        <v>0</v>
      </c>
      <c r="L29" s="1">
        <v>0</v>
      </c>
      <c r="M29" s="1">
        <v>0</v>
      </c>
      <c r="N29" s="1">
        <v>0</v>
      </c>
      <c r="O29" s="1">
        <v>0</v>
      </c>
      <c r="P29" s="1">
        <v>0</v>
      </c>
      <c r="Q29" s="1">
        <v>0</v>
      </c>
      <c r="R29" s="1">
        <v>0</v>
      </c>
      <c r="S29" s="1">
        <v>0</v>
      </c>
      <c r="T29" s="1">
        <v>0</v>
      </c>
      <c r="U29" s="149"/>
      <c r="V29" s="150"/>
      <c r="AG29" s="111"/>
      <c r="AH29" s="111"/>
      <c r="AI29" s="111">
        <v>37</v>
      </c>
      <c r="AJ29" s="111">
        <v>112</v>
      </c>
      <c r="AK29" s="111">
        <v>82</v>
      </c>
      <c r="AL29" s="111"/>
      <c r="AM29" s="111"/>
    </row>
    <row r="30" spans="2:42" x14ac:dyDescent="0.25">
      <c r="B30" s="104" t="s">
        <v>80</v>
      </c>
      <c r="C30" s="22" cm="1">
        <f t="array" ref="C30">INDEX($F$1:$V$63,ROW($B30),MATCH($C$2,$F$4:$V$4,0))</f>
        <v>0</v>
      </c>
      <c r="D30" s="50"/>
      <c r="F30" s="158">
        <v>0</v>
      </c>
      <c r="G30" s="1">
        <v>0</v>
      </c>
      <c r="H30" s="1">
        <v>0</v>
      </c>
      <c r="I30" s="1">
        <v>0</v>
      </c>
      <c r="J30" s="1">
        <v>0</v>
      </c>
      <c r="K30" s="1">
        <v>0</v>
      </c>
      <c r="L30" s="1">
        <v>0</v>
      </c>
      <c r="M30" s="1">
        <v>0</v>
      </c>
      <c r="N30" s="1">
        <v>0</v>
      </c>
      <c r="O30" s="1">
        <v>0</v>
      </c>
      <c r="P30" s="1">
        <v>0</v>
      </c>
      <c r="Q30" s="1">
        <v>0</v>
      </c>
      <c r="R30" s="1">
        <v>0</v>
      </c>
      <c r="S30" s="1">
        <v>0</v>
      </c>
      <c r="T30" s="1">
        <v>0</v>
      </c>
      <c r="U30" s="149"/>
      <c r="V30" s="150"/>
      <c r="AG30" s="111"/>
      <c r="AH30" s="111"/>
      <c r="AI30" s="111">
        <v>38</v>
      </c>
      <c r="AJ30" s="111">
        <v>113</v>
      </c>
      <c r="AK30" s="111">
        <v>83</v>
      </c>
      <c r="AL30" s="111"/>
      <c r="AM30" s="111"/>
    </row>
    <row r="31" spans="2:42" x14ac:dyDescent="0.25">
      <c r="B31" s="104" t="s">
        <v>77</v>
      </c>
      <c r="C31" s="22" cm="1">
        <f t="array" ref="C31">INDEX($F$1:$V$63,ROW($B31),MATCH($C$2,$F$4:$V$4,0))</f>
        <v>0</v>
      </c>
      <c r="D31" s="50"/>
      <c r="F31" s="158">
        <v>0</v>
      </c>
      <c r="G31" s="1">
        <v>0</v>
      </c>
      <c r="H31" s="1">
        <v>0</v>
      </c>
      <c r="I31" s="1">
        <v>0</v>
      </c>
      <c r="J31" s="1">
        <v>0</v>
      </c>
      <c r="K31" s="1">
        <v>0</v>
      </c>
      <c r="L31" s="1">
        <v>0</v>
      </c>
      <c r="M31" s="1">
        <v>0</v>
      </c>
      <c r="N31" s="1">
        <v>0</v>
      </c>
      <c r="O31" s="1">
        <v>0</v>
      </c>
      <c r="P31" s="1">
        <v>0</v>
      </c>
      <c r="Q31" s="1">
        <v>0</v>
      </c>
      <c r="R31" s="1">
        <v>0</v>
      </c>
      <c r="S31" s="1">
        <v>0</v>
      </c>
      <c r="T31" s="1">
        <v>0</v>
      </c>
      <c r="U31" s="149"/>
      <c r="V31" s="150"/>
      <c r="AG31" s="111"/>
      <c r="AH31" s="111"/>
      <c r="AI31" s="111">
        <v>39</v>
      </c>
      <c r="AJ31" s="111">
        <v>114</v>
      </c>
      <c r="AK31" s="111">
        <v>84</v>
      </c>
      <c r="AL31" s="111"/>
      <c r="AM31" s="111"/>
    </row>
    <row r="32" spans="2:42" x14ac:dyDescent="0.25">
      <c r="B32" s="104" t="s">
        <v>81</v>
      </c>
      <c r="C32" s="22" cm="1">
        <f t="array" ref="C32">INDEX($F$1:$V$63,ROW($B32),MATCH($C$2,$F$4:$V$4,0))</f>
        <v>0</v>
      </c>
      <c r="D32" s="50"/>
      <c r="F32" s="158">
        <v>0</v>
      </c>
      <c r="G32" s="1">
        <v>0</v>
      </c>
      <c r="H32" s="1">
        <v>0</v>
      </c>
      <c r="I32" s="1">
        <v>0</v>
      </c>
      <c r="J32" s="1">
        <v>0</v>
      </c>
      <c r="K32" s="1">
        <v>0</v>
      </c>
      <c r="L32" s="1">
        <v>0</v>
      </c>
      <c r="M32" s="1">
        <v>0</v>
      </c>
      <c r="N32" s="1">
        <v>0</v>
      </c>
      <c r="O32" s="1">
        <v>0</v>
      </c>
      <c r="P32" s="1">
        <v>0</v>
      </c>
      <c r="Q32" s="1">
        <v>0</v>
      </c>
      <c r="R32" s="1">
        <v>0</v>
      </c>
      <c r="S32" s="1">
        <v>0</v>
      </c>
      <c r="T32" s="1">
        <v>0</v>
      </c>
      <c r="U32" s="149"/>
      <c r="V32" s="150"/>
      <c r="AG32" s="111"/>
      <c r="AH32" s="111"/>
      <c r="AI32" s="111">
        <v>40</v>
      </c>
      <c r="AJ32" s="111">
        <v>115</v>
      </c>
      <c r="AK32" s="111">
        <v>85</v>
      </c>
      <c r="AL32" s="111"/>
      <c r="AM32" s="111"/>
    </row>
    <row r="33" spans="2:39" x14ac:dyDescent="0.25">
      <c r="B33" s="104" t="s">
        <v>145</v>
      </c>
      <c r="C33" s="22" cm="1">
        <f t="array" ref="C33">INDEX($F$1:$V$63,ROW($B33),MATCH($C$2,$F$4:$V$4,0))</f>
        <v>0</v>
      </c>
      <c r="D33" s="50"/>
      <c r="F33" s="158">
        <v>0</v>
      </c>
      <c r="G33" s="1">
        <v>0</v>
      </c>
      <c r="H33" s="1">
        <v>0</v>
      </c>
      <c r="I33" s="1">
        <v>0</v>
      </c>
      <c r="J33" s="1">
        <v>0</v>
      </c>
      <c r="K33" s="1">
        <v>0</v>
      </c>
      <c r="L33" s="1">
        <v>0</v>
      </c>
      <c r="M33" s="1">
        <v>0</v>
      </c>
      <c r="N33" s="1">
        <v>0</v>
      </c>
      <c r="O33" s="1">
        <v>0</v>
      </c>
      <c r="P33" s="1">
        <v>0</v>
      </c>
      <c r="Q33" s="1">
        <v>0</v>
      </c>
      <c r="R33" s="1">
        <v>0</v>
      </c>
      <c r="S33" s="1">
        <v>0</v>
      </c>
      <c r="T33" s="1">
        <v>0</v>
      </c>
      <c r="U33" s="149"/>
      <c r="V33" s="150"/>
      <c r="AG33" s="111"/>
      <c r="AH33" s="111"/>
      <c r="AI33" s="111"/>
      <c r="AJ33" s="111">
        <v>116</v>
      </c>
      <c r="AK33" s="111">
        <v>86</v>
      </c>
      <c r="AL33" s="111"/>
      <c r="AM33" s="111"/>
    </row>
    <row r="34" spans="2:39" x14ac:dyDescent="0.25">
      <c r="B34" s="104" t="s">
        <v>82</v>
      </c>
      <c r="C34" s="22" cm="1">
        <f t="array" ref="C34">INDEX($F$1:$V$63,ROW($B34),MATCH($C$2,$F$4:$V$4,0))</f>
        <v>0</v>
      </c>
      <c r="D34" s="50"/>
      <c r="F34" s="158">
        <v>0</v>
      </c>
      <c r="G34" s="1">
        <v>0</v>
      </c>
      <c r="H34" s="1">
        <v>0</v>
      </c>
      <c r="I34" s="1">
        <v>0</v>
      </c>
      <c r="J34" s="1">
        <v>0</v>
      </c>
      <c r="K34" s="1">
        <v>0</v>
      </c>
      <c r="L34" s="1">
        <v>0</v>
      </c>
      <c r="M34" s="1">
        <v>0</v>
      </c>
      <c r="N34" s="1">
        <v>0</v>
      </c>
      <c r="O34" s="1">
        <v>0</v>
      </c>
      <c r="P34" s="1">
        <v>0</v>
      </c>
      <c r="Q34" s="1">
        <v>0</v>
      </c>
      <c r="R34" s="1">
        <v>0</v>
      </c>
      <c r="S34" s="1">
        <v>0</v>
      </c>
      <c r="T34" s="1">
        <v>0</v>
      </c>
      <c r="U34" s="149"/>
      <c r="V34" s="150"/>
      <c r="AG34" s="111"/>
      <c r="AH34" s="111"/>
      <c r="AI34" s="111"/>
      <c r="AJ34" s="111">
        <v>117</v>
      </c>
      <c r="AK34" s="111">
        <v>87</v>
      </c>
      <c r="AL34" s="111"/>
      <c r="AM34" s="111"/>
    </row>
    <row r="35" spans="2:39" x14ac:dyDescent="0.25">
      <c r="B35" s="104" t="s">
        <v>83</v>
      </c>
      <c r="C35" s="22" cm="1">
        <f t="array" ref="C35">INDEX($F$1:$V$63,ROW($B35),MATCH($C$2,$F$4:$V$4,0))</f>
        <v>0</v>
      </c>
      <c r="D35" s="50"/>
      <c r="F35" s="158">
        <v>0</v>
      </c>
      <c r="G35" s="1">
        <v>0</v>
      </c>
      <c r="H35" s="1">
        <v>0</v>
      </c>
      <c r="I35" s="1">
        <v>0</v>
      </c>
      <c r="J35" s="1">
        <v>0</v>
      </c>
      <c r="K35" s="1">
        <v>0</v>
      </c>
      <c r="L35" s="1">
        <v>0</v>
      </c>
      <c r="M35" s="1">
        <v>0</v>
      </c>
      <c r="N35" s="1">
        <v>0</v>
      </c>
      <c r="O35" s="1">
        <v>0</v>
      </c>
      <c r="P35" s="1">
        <v>0</v>
      </c>
      <c r="Q35" s="1">
        <v>0</v>
      </c>
      <c r="R35" s="1">
        <v>0</v>
      </c>
      <c r="S35" s="1">
        <v>0</v>
      </c>
      <c r="T35" s="1">
        <v>0</v>
      </c>
      <c r="U35" s="149"/>
      <c r="V35" s="150"/>
      <c r="AG35" s="111"/>
      <c r="AH35" s="111"/>
      <c r="AI35" s="111"/>
      <c r="AJ35" s="111">
        <v>118</v>
      </c>
      <c r="AK35" s="111">
        <v>88</v>
      </c>
      <c r="AL35" s="111"/>
      <c r="AM35" s="111"/>
    </row>
    <row r="36" spans="2:39" x14ac:dyDescent="0.25">
      <c r="B36" s="104" t="s">
        <v>84</v>
      </c>
      <c r="C36" s="22" cm="1">
        <f t="array" ref="C36">INDEX($F$1:$V$63,ROW($B36),MATCH($C$2,$F$4:$V$4,0))</f>
        <v>0</v>
      </c>
      <c r="D36" s="50"/>
      <c r="F36" s="158">
        <v>0</v>
      </c>
      <c r="G36" s="1">
        <v>0</v>
      </c>
      <c r="H36" s="1">
        <v>0</v>
      </c>
      <c r="I36" s="1">
        <v>0</v>
      </c>
      <c r="J36" s="1">
        <v>0</v>
      </c>
      <c r="K36" s="1">
        <v>0</v>
      </c>
      <c r="L36" s="1">
        <v>0</v>
      </c>
      <c r="M36" s="1">
        <v>0</v>
      </c>
      <c r="N36" s="1">
        <v>0</v>
      </c>
      <c r="O36" s="1">
        <v>0</v>
      </c>
      <c r="P36" s="1">
        <v>0</v>
      </c>
      <c r="Q36" s="1">
        <v>0</v>
      </c>
      <c r="R36" s="1">
        <v>0</v>
      </c>
      <c r="S36" s="1">
        <v>0</v>
      </c>
      <c r="T36" s="1">
        <v>0</v>
      </c>
      <c r="U36" s="149"/>
      <c r="V36" s="150"/>
      <c r="AG36" s="111"/>
      <c r="AH36" s="111"/>
      <c r="AI36" s="111"/>
      <c r="AJ36" s="111">
        <v>119</v>
      </c>
      <c r="AK36" s="111">
        <v>89</v>
      </c>
      <c r="AL36" s="111"/>
      <c r="AM36" s="111"/>
    </row>
    <row r="37" spans="2:39" x14ac:dyDescent="0.25">
      <c r="B37" s="105" t="s">
        <v>86</v>
      </c>
      <c r="C37" s="22" cm="1">
        <f t="array" ref="C37">INDEX($F$1:$V$63,ROW($B37),MATCH($C$2,$F$4:$V$4,0))</f>
        <v>0</v>
      </c>
      <c r="D37" s="50"/>
      <c r="F37" s="158">
        <v>0</v>
      </c>
      <c r="G37" s="1">
        <v>0</v>
      </c>
      <c r="H37" s="1">
        <v>0</v>
      </c>
      <c r="I37" s="1">
        <v>0</v>
      </c>
      <c r="J37" s="1">
        <v>0</v>
      </c>
      <c r="K37" s="1">
        <v>0</v>
      </c>
      <c r="L37" s="1">
        <v>0</v>
      </c>
      <c r="M37" s="1">
        <v>0</v>
      </c>
      <c r="N37" s="1">
        <v>0</v>
      </c>
      <c r="O37" s="1">
        <v>0</v>
      </c>
      <c r="P37" s="1">
        <v>0</v>
      </c>
      <c r="Q37" s="1">
        <v>0</v>
      </c>
      <c r="R37" s="1">
        <v>0</v>
      </c>
      <c r="S37" s="1">
        <v>0</v>
      </c>
      <c r="T37" s="1">
        <v>0</v>
      </c>
      <c r="U37" s="149"/>
      <c r="V37" s="150"/>
      <c r="AG37" s="111"/>
      <c r="AH37" s="111"/>
      <c r="AI37" s="111"/>
      <c r="AJ37" s="111">
        <v>120</v>
      </c>
      <c r="AK37" s="111">
        <v>90</v>
      </c>
      <c r="AL37" s="111"/>
      <c r="AM37" s="111"/>
    </row>
    <row r="38" spans="2:39" x14ac:dyDescent="0.25">
      <c r="B38" s="104" t="s">
        <v>85</v>
      </c>
      <c r="C38" s="22" cm="1">
        <f t="array" ref="C38">INDEX($F$1:$V$63,ROW($B38),MATCH($C$2,$F$4:$V$4,0))</f>
        <v>0</v>
      </c>
      <c r="D38" s="50"/>
      <c r="F38" s="158">
        <v>0</v>
      </c>
      <c r="G38" s="1">
        <v>0</v>
      </c>
      <c r="H38" s="1">
        <v>0</v>
      </c>
      <c r="I38" s="1">
        <v>0</v>
      </c>
      <c r="J38" s="1">
        <v>0</v>
      </c>
      <c r="K38" s="1">
        <v>0</v>
      </c>
      <c r="L38" s="1">
        <v>0</v>
      </c>
      <c r="M38" s="1">
        <v>0</v>
      </c>
      <c r="N38" s="1">
        <v>0</v>
      </c>
      <c r="O38" s="1">
        <v>0</v>
      </c>
      <c r="P38" s="1">
        <v>0</v>
      </c>
      <c r="Q38" s="1">
        <v>0</v>
      </c>
      <c r="R38" s="1">
        <v>0</v>
      </c>
      <c r="S38" s="1">
        <v>0</v>
      </c>
      <c r="T38" s="1">
        <v>0</v>
      </c>
      <c r="U38" s="149"/>
      <c r="V38" s="150"/>
      <c r="AG38" s="111"/>
      <c r="AH38" s="111"/>
      <c r="AI38" s="111"/>
      <c r="AJ38" s="111">
        <v>121</v>
      </c>
      <c r="AK38" s="111">
        <v>91</v>
      </c>
      <c r="AL38" s="111"/>
      <c r="AM38" s="111"/>
    </row>
    <row r="39" spans="2:39" x14ac:dyDescent="0.25">
      <c r="B39" s="104" t="s">
        <v>87</v>
      </c>
      <c r="C39" s="22" cm="1">
        <f t="array" ref="C39">INDEX($F$1:$V$63,ROW($B39),MATCH($C$2,$F$4:$V$4,0))</f>
        <v>0</v>
      </c>
      <c r="D39" s="50"/>
      <c r="F39" s="158">
        <v>0</v>
      </c>
      <c r="G39" s="1">
        <v>0</v>
      </c>
      <c r="H39" s="1">
        <v>0</v>
      </c>
      <c r="I39" s="1">
        <v>0</v>
      </c>
      <c r="J39" s="1">
        <v>0</v>
      </c>
      <c r="K39" s="1">
        <v>0</v>
      </c>
      <c r="L39" s="1">
        <v>0</v>
      </c>
      <c r="M39" s="1">
        <v>0</v>
      </c>
      <c r="N39" s="1">
        <v>0</v>
      </c>
      <c r="O39" s="1">
        <v>0</v>
      </c>
      <c r="P39" s="1">
        <v>0</v>
      </c>
      <c r="Q39" s="1">
        <v>0</v>
      </c>
      <c r="R39" s="1">
        <v>0</v>
      </c>
      <c r="S39" s="1">
        <v>0</v>
      </c>
      <c r="T39" s="1">
        <v>0</v>
      </c>
      <c r="U39" s="149"/>
      <c r="V39" s="150"/>
      <c r="AG39" s="111"/>
      <c r="AH39" s="111"/>
      <c r="AI39" s="111"/>
      <c r="AJ39" s="111">
        <v>122</v>
      </c>
      <c r="AK39" s="111">
        <v>92</v>
      </c>
      <c r="AL39" s="111"/>
      <c r="AM39" s="111"/>
    </row>
    <row r="40" spans="2:39" x14ac:dyDescent="0.25">
      <c r="B40" s="104" t="s">
        <v>88</v>
      </c>
      <c r="C40" s="22" cm="1">
        <f t="array" ref="C40">INDEX($F$1:$V$63,ROW($B40),MATCH($C$2,$F$4:$V$4,0))</f>
        <v>0</v>
      </c>
      <c r="D40" s="50"/>
      <c r="F40" s="158">
        <v>0</v>
      </c>
      <c r="G40" s="1">
        <v>0</v>
      </c>
      <c r="H40" s="1">
        <v>0</v>
      </c>
      <c r="I40" s="1">
        <v>0</v>
      </c>
      <c r="J40" s="1">
        <v>0</v>
      </c>
      <c r="K40" s="1">
        <v>0</v>
      </c>
      <c r="L40" s="1">
        <v>0</v>
      </c>
      <c r="M40" s="1">
        <v>0</v>
      </c>
      <c r="N40" s="1">
        <v>0</v>
      </c>
      <c r="O40" s="1">
        <v>0</v>
      </c>
      <c r="P40" s="1">
        <v>0</v>
      </c>
      <c r="Q40" s="1">
        <v>0</v>
      </c>
      <c r="R40" s="1">
        <v>0</v>
      </c>
      <c r="S40" s="1">
        <v>0</v>
      </c>
      <c r="T40" s="1">
        <v>0</v>
      </c>
      <c r="U40" s="149"/>
      <c r="V40" s="150"/>
      <c r="AG40" s="111"/>
      <c r="AH40" s="111"/>
      <c r="AI40" s="111"/>
      <c r="AJ40" s="111">
        <v>123</v>
      </c>
      <c r="AK40" s="111">
        <v>93</v>
      </c>
      <c r="AL40" s="111"/>
      <c r="AM40" s="111"/>
    </row>
    <row r="41" spans="2:39" x14ac:dyDescent="0.25">
      <c r="B41" s="105" t="s">
        <v>89</v>
      </c>
      <c r="C41" s="22" cm="1">
        <f t="array" ref="C41">INDEX($F$1:$V$63,ROW($B41),MATCH($C$2,$F$4:$V$4,0))</f>
        <v>0</v>
      </c>
      <c r="D41" s="50"/>
      <c r="F41" s="158">
        <v>0</v>
      </c>
      <c r="G41" s="1">
        <v>0</v>
      </c>
      <c r="H41" s="1">
        <v>0</v>
      </c>
      <c r="I41" s="1">
        <v>0</v>
      </c>
      <c r="J41" s="1">
        <v>0</v>
      </c>
      <c r="K41" s="1">
        <v>0</v>
      </c>
      <c r="L41" s="1">
        <v>0</v>
      </c>
      <c r="M41" s="1">
        <v>0</v>
      </c>
      <c r="N41" s="1">
        <v>0</v>
      </c>
      <c r="O41" s="1">
        <v>0</v>
      </c>
      <c r="P41" s="1">
        <v>0</v>
      </c>
      <c r="Q41" s="1">
        <v>0</v>
      </c>
      <c r="R41" s="1">
        <v>0</v>
      </c>
      <c r="S41" s="1">
        <v>0</v>
      </c>
      <c r="T41" s="1">
        <v>0</v>
      </c>
      <c r="U41" s="149"/>
      <c r="V41" s="150"/>
      <c r="AG41" s="111"/>
      <c r="AH41" s="111"/>
      <c r="AI41" s="111"/>
      <c r="AJ41" s="111">
        <v>124</v>
      </c>
      <c r="AK41" s="111">
        <v>94</v>
      </c>
      <c r="AL41" s="111"/>
      <c r="AM41" s="111"/>
    </row>
    <row r="42" spans="2:39" x14ac:dyDescent="0.25">
      <c r="B42" s="104" t="s">
        <v>146</v>
      </c>
      <c r="C42" s="22" cm="1">
        <f t="array" ref="C42">INDEX($F$1:$V$63,ROW($B42),MATCH($C$2,$F$4:$V$4,0))</f>
        <v>0</v>
      </c>
      <c r="D42" s="50"/>
      <c r="F42" s="158">
        <v>0</v>
      </c>
      <c r="G42" s="1">
        <v>0</v>
      </c>
      <c r="H42" s="1">
        <v>0</v>
      </c>
      <c r="I42" s="1">
        <v>0</v>
      </c>
      <c r="J42" s="1">
        <v>0</v>
      </c>
      <c r="K42" s="1">
        <v>0</v>
      </c>
      <c r="L42" s="1">
        <v>0</v>
      </c>
      <c r="M42" s="1">
        <v>0</v>
      </c>
      <c r="N42" s="1">
        <v>0</v>
      </c>
      <c r="O42" s="1">
        <v>0</v>
      </c>
      <c r="P42" s="1">
        <v>0</v>
      </c>
      <c r="Q42" s="1">
        <v>0</v>
      </c>
      <c r="R42" s="1">
        <v>0</v>
      </c>
      <c r="S42" s="1">
        <v>0</v>
      </c>
      <c r="T42" s="1">
        <v>0</v>
      </c>
      <c r="U42" s="149"/>
      <c r="V42" s="150"/>
      <c r="AG42" s="111"/>
      <c r="AH42" s="111"/>
      <c r="AI42" s="111"/>
      <c r="AJ42" s="111">
        <v>125</v>
      </c>
      <c r="AK42" s="111">
        <v>95</v>
      </c>
      <c r="AL42" s="111"/>
      <c r="AM42" s="111"/>
    </row>
    <row r="43" spans="2:39" x14ac:dyDescent="0.25">
      <c r="B43" s="136" t="s">
        <v>90</v>
      </c>
      <c r="C43" s="22" cm="1">
        <f t="array" ref="C43">INDEX($F$1:$V$63,ROW($B43),MATCH($C$2,$F$4:$V$4,0))</f>
        <v>0</v>
      </c>
      <c r="D43" s="50"/>
      <c r="F43" s="158">
        <v>0</v>
      </c>
      <c r="G43" s="1">
        <v>0</v>
      </c>
      <c r="H43" s="1">
        <v>0</v>
      </c>
      <c r="I43" s="1">
        <v>0</v>
      </c>
      <c r="J43" s="1">
        <v>0</v>
      </c>
      <c r="K43" s="1">
        <v>0</v>
      </c>
      <c r="L43" s="1">
        <v>0</v>
      </c>
      <c r="M43" s="1">
        <v>0</v>
      </c>
      <c r="N43" s="1">
        <v>0</v>
      </c>
      <c r="O43" s="1">
        <v>0</v>
      </c>
      <c r="P43" s="1">
        <v>0</v>
      </c>
      <c r="Q43" s="1">
        <v>0</v>
      </c>
      <c r="R43" s="1">
        <v>0</v>
      </c>
      <c r="S43" s="1">
        <v>0</v>
      </c>
      <c r="T43" s="1">
        <v>0</v>
      </c>
      <c r="U43" s="149"/>
      <c r="V43" s="150"/>
      <c r="AG43" s="111"/>
      <c r="AH43" s="111"/>
      <c r="AI43" s="111"/>
      <c r="AJ43" s="111">
        <v>126</v>
      </c>
      <c r="AK43" s="111">
        <v>96</v>
      </c>
      <c r="AL43" s="111"/>
      <c r="AM43" s="111"/>
    </row>
    <row r="44" spans="2:39" x14ac:dyDescent="0.25">
      <c r="B44" s="104" t="s">
        <v>171</v>
      </c>
      <c r="C44" s="22" cm="1">
        <f t="array" ref="C44">INDEX($F$1:$V$63,ROW($B44),MATCH($C$2,$F$4:$V$4,0))</f>
        <v>0</v>
      </c>
      <c r="D44" s="50"/>
      <c r="F44" s="158">
        <v>0</v>
      </c>
      <c r="G44" s="1">
        <v>0</v>
      </c>
      <c r="H44" s="1">
        <v>0</v>
      </c>
      <c r="I44" s="1">
        <v>0</v>
      </c>
      <c r="J44" s="1">
        <v>0</v>
      </c>
      <c r="K44" s="1">
        <v>0</v>
      </c>
      <c r="L44" s="1">
        <v>0</v>
      </c>
      <c r="M44" s="1">
        <v>0</v>
      </c>
      <c r="N44" s="1">
        <v>0</v>
      </c>
      <c r="O44" s="1">
        <v>0</v>
      </c>
      <c r="P44" s="1">
        <v>0</v>
      </c>
      <c r="Q44" s="1">
        <v>0</v>
      </c>
      <c r="R44" s="1">
        <v>0</v>
      </c>
      <c r="S44" s="1">
        <v>0</v>
      </c>
      <c r="T44" s="1">
        <v>0</v>
      </c>
      <c r="U44" s="149"/>
      <c r="V44" s="150"/>
      <c r="AG44" s="111"/>
      <c r="AH44" s="111"/>
      <c r="AI44" s="111"/>
      <c r="AJ44" s="111">
        <v>127</v>
      </c>
      <c r="AK44" s="111">
        <v>97</v>
      </c>
      <c r="AL44" s="111"/>
      <c r="AM44" s="111"/>
    </row>
    <row r="45" spans="2:39" x14ac:dyDescent="0.25">
      <c r="B45" s="104" t="s">
        <v>92</v>
      </c>
      <c r="C45" s="22" cm="1">
        <f t="array" ref="C45">INDEX($F$1:$V$63,ROW($B45),MATCH($C$2,$F$4:$V$4,0))</f>
        <v>0</v>
      </c>
      <c r="D45" s="50"/>
      <c r="F45" s="158">
        <v>0</v>
      </c>
      <c r="G45" s="1">
        <v>0</v>
      </c>
      <c r="H45" s="1">
        <v>0</v>
      </c>
      <c r="I45" s="1">
        <v>0</v>
      </c>
      <c r="J45" s="1">
        <v>0</v>
      </c>
      <c r="K45" s="1">
        <v>0</v>
      </c>
      <c r="L45" s="1">
        <v>0</v>
      </c>
      <c r="M45" s="1">
        <v>0</v>
      </c>
      <c r="N45" s="1">
        <v>0</v>
      </c>
      <c r="O45" s="1">
        <v>0</v>
      </c>
      <c r="P45" s="1">
        <v>0</v>
      </c>
      <c r="Q45" s="1">
        <v>0</v>
      </c>
      <c r="R45" s="1">
        <v>0</v>
      </c>
      <c r="S45" s="1">
        <v>0</v>
      </c>
      <c r="T45" s="1">
        <v>0</v>
      </c>
      <c r="U45" s="149"/>
      <c r="V45" s="150"/>
      <c r="AG45" s="111"/>
      <c r="AH45" s="111"/>
      <c r="AI45" s="111"/>
      <c r="AJ45" s="111">
        <v>128</v>
      </c>
      <c r="AK45" s="111">
        <v>98</v>
      </c>
      <c r="AL45" s="111"/>
      <c r="AM45" s="111"/>
    </row>
    <row r="46" spans="2:39" x14ac:dyDescent="0.25">
      <c r="B46" s="104" t="s">
        <v>91</v>
      </c>
      <c r="C46" s="22" cm="1">
        <f t="array" ref="C46">INDEX($F$1:$V$63,ROW($B46),MATCH($C$2,$F$4:$V$4,0))</f>
        <v>0</v>
      </c>
      <c r="D46" s="50"/>
      <c r="F46" s="158">
        <v>0</v>
      </c>
      <c r="G46" s="1">
        <v>0</v>
      </c>
      <c r="H46" s="1">
        <v>0</v>
      </c>
      <c r="I46" s="1">
        <v>0</v>
      </c>
      <c r="J46" s="1">
        <v>0</v>
      </c>
      <c r="K46" s="1">
        <v>0</v>
      </c>
      <c r="L46" s="1">
        <v>0</v>
      </c>
      <c r="M46" s="1">
        <v>0</v>
      </c>
      <c r="N46" s="1">
        <v>0</v>
      </c>
      <c r="O46" s="1">
        <v>0</v>
      </c>
      <c r="P46" s="1">
        <v>0</v>
      </c>
      <c r="Q46" s="1">
        <v>0</v>
      </c>
      <c r="R46" s="1">
        <v>0</v>
      </c>
      <c r="S46" s="1">
        <v>0</v>
      </c>
      <c r="T46" s="1">
        <v>0</v>
      </c>
      <c r="U46" s="149"/>
      <c r="V46" s="150"/>
      <c r="AG46" s="111"/>
      <c r="AH46" s="111"/>
      <c r="AI46" s="111"/>
      <c r="AJ46" s="111">
        <v>129</v>
      </c>
      <c r="AK46" s="111">
        <v>99</v>
      </c>
      <c r="AL46" s="111"/>
      <c r="AM46" s="111"/>
    </row>
    <row r="47" spans="2:39" x14ac:dyDescent="0.25">
      <c r="B47" s="104" t="s">
        <v>93</v>
      </c>
      <c r="C47" s="22" cm="1">
        <f t="array" ref="C47">INDEX($F$1:$V$63,ROW($B47),MATCH($C$2,$F$4:$V$4,0))</f>
        <v>0</v>
      </c>
      <c r="D47" s="50"/>
      <c r="F47" s="158">
        <v>0</v>
      </c>
      <c r="G47" s="1">
        <v>0</v>
      </c>
      <c r="H47" s="1">
        <v>0</v>
      </c>
      <c r="I47" s="1">
        <v>0</v>
      </c>
      <c r="J47" s="1">
        <v>1</v>
      </c>
      <c r="K47" s="1">
        <v>0</v>
      </c>
      <c r="L47" s="1">
        <v>1</v>
      </c>
      <c r="M47" s="1">
        <v>0</v>
      </c>
      <c r="N47" s="1">
        <v>1</v>
      </c>
      <c r="O47" s="1">
        <v>0</v>
      </c>
      <c r="P47" s="1">
        <v>1</v>
      </c>
      <c r="Q47" s="1">
        <v>1</v>
      </c>
      <c r="R47" s="1">
        <v>1</v>
      </c>
      <c r="S47" s="1">
        <v>1</v>
      </c>
      <c r="T47" s="1">
        <v>1</v>
      </c>
      <c r="U47" s="149"/>
      <c r="V47" s="150"/>
      <c r="AG47" s="111"/>
      <c r="AH47" s="111"/>
      <c r="AI47" s="111"/>
      <c r="AJ47" s="111">
        <v>130</v>
      </c>
      <c r="AK47" s="111">
        <v>100</v>
      </c>
      <c r="AL47" s="111"/>
      <c r="AM47" s="111"/>
    </row>
    <row r="48" spans="2:39" x14ac:dyDescent="0.25">
      <c r="B48" s="104" t="s">
        <v>172</v>
      </c>
      <c r="C48" s="22" cm="1">
        <f t="array" ref="C48">INDEX($F$1:$V$63,ROW($B48),MATCH($C$2,$F$4:$V$4,0))</f>
        <v>0</v>
      </c>
      <c r="D48" s="50"/>
      <c r="F48" s="158">
        <v>0</v>
      </c>
      <c r="G48" s="1">
        <v>0</v>
      </c>
      <c r="H48" s="1">
        <v>0</v>
      </c>
      <c r="I48" s="1">
        <v>0</v>
      </c>
      <c r="J48" s="1">
        <v>0</v>
      </c>
      <c r="K48" s="1">
        <v>0</v>
      </c>
      <c r="L48" s="1">
        <v>0</v>
      </c>
      <c r="M48" s="1">
        <v>0</v>
      </c>
      <c r="N48" s="1">
        <v>0</v>
      </c>
      <c r="O48" s="1">
        <v>0</v>
      </c>
      <c r="P48" s="1">
        <v>0</v>
      </c>
      <c r="Q48" s="1">
        <v>0</v>
      </c>
      <c r="R48" s="1">
        <v>0</v>
      </c>
      <c r="S48" s="1">
        <v>0</v>
      </c>
      <c r="T48" s="1">
        <v>0</v>
      </c>
      <c r="U48" s="149"/>
      <c r="V48" s="150"/>
      <c r="AG48" s="111"/>
      <c r="AH48" s="111"/>
      <c r="AI48" s="111"/>
      <c r="AJ48" s="111">
        <v>131</v>
      </c>
      <c r="AK48" s="111">
        <v>101</v>
      </c>
      <c r="AL48" s="111"/>
      <c r="AM48" s="111"/>
    </row>
    <row r="49" spans="2:39" x14ac:dyDescent="0.25">
      <c r="B49" s="104" t="s">
        <v>94</v>
      </c>
      <c r="C49" s="22" cm="1">
        <f t="array" ref="C49">INDEX($F$1:$V$63,ROW($B49),MATCH($C$2,$F$4:$V$4,0))</f>
        <v>0</v>
      </c>
      <c r="D49" s="50"/>
      <c r="F49" s="158">
        <v>0</v>
      </c>
      <c r="G49" s="1">
        <v>0</v>
      </c>
      <c r="H49" s="1">
        <v>0</v>
      </c>
      <c r="I49" s="1">
        <v>0</v>
      </c>
      <c r="J49" s="1">
        <v>0</v>
      </c>
      <c r="K49" s="1">
        <v>0</v>
      </c>
      <c r="L49" s="1">
        <v>0</v>
      </c>
      <c r="M49" s="1">
        <v>0</v>
      </c>
      <c r="N49" s="1">
        <v>0</v>
      </c>
      <c r="O49" s="1">
        <v>0</v>
      </c>
      <c r="P49" s="1">
        <v>0</v>
      </c>
      <c r="Q49" s="1">
        <v>0</v>
      </c>
      <c r="R49" s="1">
        <v>0</v>
      </c>
      <c r="S49" s="1">
        <v>0</v>
      </c>
      <c r="T49" s="1">
        <v>0</v>
      </c>
      <c r="U49" s="149"/>
      <c r="V49" s="150"/>
      <c r="AG49" s="111"/>
      <c r="AH49" s="111"/>
      <c r="AI49" s="111"/>
      <c r="AJ49" s="111">
        <v>132</v>
      </c>
      <c r="AK49" s="111">
        <v>102</v>
      </c>
      <c r="AL49" s="111"/>
      <c r="AM49" s="111"/>
    </row>
    <row r="50" spans="2:39" x14ac:dyDescent="0.25">
      <c r="B50" s="104" t="s">
        <v>95</v>
      </c>
      <c r="C50" s="22" cm="1">
        <f t="array" ref="C50">INDEX($F$1:$V$63,ROW($B50),MATCH($C$2,$F$4:$V$4,0))</f>
        <v>0</v>
      </c>
      <c r="D50" s="50"/>
      <c r="F50" s="158">
        <v>0</v>
      </c>
      <c r="G50" s="1">
        <v>0</v>
      </c>
      <c r="H50" s="1">
        <v>0</v>
      </c>
      <c r="I50" s="1">
        <v>0</v>
      </c>
      <c r="J50" s="1">
        <v>0</v>
      </c>
      <c r="K50" s="1">
        <v>0</v>
      </c>
      <c r="L50" s="1">
        <v>0</v>
      </c>
      <c r="M50" s="1">
        <v>0</v>
      </c>
      <c r="N50" s="1">
        <v>0</v>
      </c>
      <c r="O50" s="1">
        <v>0</v>
      </c>
      <c r="P50" s="1">
        <v>0</v>
      </c>
      <c r="Q50" s="1">
        <v>0</v>
      </c>
      <c r="R50" s="1">
        <v>0</v>
      </c>
      <c r="S50" s="1">
        <v>0</v>
      </c>
      <c r="T50" s="1">
        <v>0</v>
      </c>
      <c r="U50" s="149"/>
      <c r="V50" s="150"/>
      <c r="AG50" s="111"/>
      <c r="AH50" s="111"/>
      <c r="AI50" s="111"/>
      <c r="AJ50" s="111">
        <v>133</v>
      </c>
      <c r="AK50" s="111">
        <v>103</v>
      </c>
      <c r="AL50" s="111"/>
      <c r="AM50" s="111"/>
    </row>
    <row r="51" spans="2:39" x14ac:dyDescent="0.25">
      <c r="B51" s="104" t="s">
        <v>96</v>
      </c>
      <c r="C51" s="22" cm="1">
        <f t="array" ref="C51">INDEX($F$1:$V$63,ROW($B51),MATCH($C$2,$F$4:$V$4,0))</f>
        <v>0</v>
      </c>
      <c r="D51" s="50"/>
      <c r="F51" s="158">
        <v>0</v>
      </c>
      <c r="G51" s="1">
        <v>0</v>
      </c>
      <c r="H51" s="1">
        <v>0</v>
      </c>
      <c r="I51" s="1">
        <v>0</v>
      </c>
      <c r="J51" s="1">
        <v>0</v>
      </c>
      <c r="K51" s="1">
        <v>0</v>
      </c>
      <c r="L51" s="1">
        <v>0</v>
      </c>
      <c r="M51" s="1">
        <v>0</v>
      </c>
      <c r="N51" s="1">
        <v>0</v>
      </c>
      <c r="O51" s="1">
        <v>0</v>
      </c>
      <c r="P51" s="1">
        <v>0</v>
      </c>
      <c r="Q51" s="1">
        <v>0</v>
      </c>
      <c r="R51" s="1">
        <v>0</v>
      </c>
      <c r="S51" s="1">
        <v>0</v>
      </c>
      <c r="T51" s="1">
        <v>0</v>
      </c>
      <c r="U51" s="149"/>
      <c r="V51" s="150"/>
      <c r="AG51" s="111"/>
      <c r="AH51" s="111"/>
      <c r="AI51" s="111"/>
      <c r="AJ51" s="111">
        <v>134</v>
      </c>
      <c r="AK51" s="111">
        <v>104</v>
      </c>
      <c r="AL51" s="111"/>
      <c r="AM51" s="111"/>
    </row>
    <row r="52" spans="2:39" x14ac:dyDescent="0.25">
      <c r="B52" s="104" t="s">
        <v>101</v>
      </c>
      <c r="C52" s="22" cm="1">
        <f t="array" ref="C52">INDEX($F$1:$V$63,ROW($B52),MATCH($C$2,$F$4:$V$4,0))</f>
        <v>0</v>
      </c>
      <c r="D52" s="50"/>
      <c r="F52" s="158">
        <v>0</v>
      </c>
      <c r="G52" s="1">
        <v>0</v>
      </c>
      <c r="H52" s="1">
        <v>0</v>
      </c>
      <c r="I52" s="1">
        <v>0</v>
      </c>
      <c r="J52" s="1">
        <v>0</v>
      </c>
      <c r="K52" s="1">
        <v>0</v>
      </c>
      <c r="L52" s="1">
        <v>0</v>
      </c>
      <c r="M52" s="1">
        <v>0</v>
      </c>
      <c r="N52" s="1">
        <v>0</v>
      </c>
      <c r="O52" s="1">
        <v>0</v>
      </c>
      <c r="P52" s="1">
        <v>0</v>
      </c>
      <c r="Q52" s="1">
        <v>0</v>
      </c>
      <c r="R52" s="1">
        <v>0</v>
      </c>
      <c r="S52" s="1">
        <v>0</v>
      </c>
      <c r="T52" s="1">
        <v>0</v>
      </c>
      <c r="U52" s="149"/>
      <c r="V52" s="150"/>
      <c r="AG52" s="111"/>
      <c r="AH52" s="111"/>
      <c r="AI52" s="111"/>
      <c r="AJ52" s="111">
        <v>135</v>
      </c>
      <c r="AK52" s="111">
        <v>105</v>
      </c>
      <c r="AL52" s="111"/>
      <c r="AM52" s="111"/>
    </row>
    <row r="53" spans="2:39" ht="15.75" x14ac:dyDescent="0.25">
      <c r="B53" s="135" t="s">
        <v>134</v>
      </c>
      <c r="C53" s="22" cm="1">
        <f t="array" ref="C53">INDEX($F$1:$V$63,ROW($B53),MATCH($C$2,$F$4:$V$4,0))</f>
        <v>0</v>
      </c>
      <c r="D53" s="50"/>
      <c r="F53" s="158">
        <v>0</v>
      </c>
      <c r="G53" s="1">
        <v>0</v>
      </c>
      <c r="H53" s="1">
        <v>0</v>
      </c>
      <c r="I53" s="1">
        <v>0</v>
      </c>
      <c r="J53" s="1">
        <v>0</v>
      </c>
      <c r="K53" s="1">
        <v>0</v>
      </c>
      <c r="L53" s="1">
        <v>0</v>
      </c>
      <c r="M53" s="1">
        <v>0</v>
      </c>
      <c r="N53" s="1">
        <v>0</v>
      </c>
      <c r="O53" s="1">
        <v>0</v>
      </c>
      <c r="P53" s="1">
        <v>0</v>
      </c>
      <c r="Q53" s="1">
        <v>0</v>
      </c>
      <c r="R53" s="1">
        <v>0</v>
      </c>
      <c r="S53" s="1">
        <v>0</v>
      </c>
      <c r="T53" s="1">
        <v>0</v>
      </c>
      <c r="U53" s="149"/>
      <c r="V53" s="150"/>
      <c r="AG53" s="111"/>
      <c r="AH53" s="111"/>
      <c r="AI53" s="111"/>
      <c r="AJ53" s="111">
        <v>136</v>
      </c>
      <c r="AK53" s="111">
        <v>106</v>
      </c>
      <c r="AL53" s="111"/>
      <c r="AM53" s="111"/>
    </row>
    <row r="54" spans="2:39" x14ac:dyDescent="0.25">
      <c r="B54" s="104" t="s">
        <v>173</v>
      </c>
      <c r="C54" s="22" cm="1">
        <f t="array" ref="C54">INDEX($F$1:$V$63,ROW($B54),MATCH($C$2,$F$4:$V$4,0))</f>
        <v>0</v>
      </c>
      <c r="D54" s="50"/>
      <c r="F54" s="158">
        <v>0</v>
      </c>
      <c r="G54" s="1">
        <v>0</v>
      </c>
      <c r="H54" s="1">
        <v>0</v>
      </c>
      <c r="I54" s="1">
        <v>0</v>
      </c>
      <c r="J54" s="1">
        <v>0</v>
      </c>
      <c r="K54" s="1">
        <v>0</v>
      </c>
      <c r="L54" s="1">
        <v>0</v>
      </c>
      <c r="M54" s="1">
        <v>0</v>
      </c>
      <c r="N54" s="1">
        <v>0</v>
      </c>
      <c r="O54" s="1">
        <v>0</v>
      </c>
      <c r="P54" s="1">
        <v>0</v>
      </c>
      <c r="Q54" s="1">
        <v>0</v>
      </c>
      <c r="R54" s="1">
        <v>0</v>
      </c>
      <c r="S54" s="1">
        <v>0</v>
      </c>
      <c r="T54" s="1">
        <v>0</v>
      </c>
      <c r="U54" s="149"/>
      <c r="V54" s="150"/>
      <c r="AG54" s="111"/>
      <c r="AH54" s="111"/>
      <c r="AI54" s="111"/>
      <c r="AJ54" s="111">
        <v>137</v>
      </c>
      <c r="AK54" s="111">
        <v>107</v>
      </c>
      <c r="AL54" s="111"/>
      <c r="AM54" s="111"/>
    </row>
    <row r="55" spans="2:39" x14ac:dyDescent="0.25">
      <c r="B55" s="104" t="s">
        <v>174</v>
      </c>
      <c r="C55" s="22" cm="1">
        <f t="array" ref="C55">INDEX($F$1:$V$63,ROW($B55),MATCH($C$2,$F$4:$V$4,0))</f>
        <v>0</v>
      </c>
      <c r="D55" s="50"/>
      <c r="F55" s="158">
        <v>0</v>
      </c>
      <c r="G55" s="1">
        <v>0</v>
      </c>
      <c r="H55" s="1">
        <v>0</v>
      </c>
      <c r="I55" s="1">
        <v>0</v>
      </c>
      <c r="J55" s="1">
        <v>0</v>
      </c>
      <c r="K55" s="1">
        <v>0</v>
      </c>
      <c r="L55" s="1">
        <v>0</v>
      </c>
      <c r="M55" s="1">
        <v>0</v>
      </c>
      <c r="N55" s="1">
        <v>0</v>
      </c>
      <c r="O55" s="1">
        <v>0</v>
      </c>
      <c r="P55" s="1">
        <v>0</v>
      </c>
      <c r="Q55" s="1">
        <v>0</v>
      </c>
      <c r="R55" s="1">
        <v>0</v>
      </c>
      <c r="S55" s="1">
        <v>0</v>
      </c>
      <c r="T55" s="1">
        <v>0</v>
      </c>
      <c r="U55" s="149"/>
      <c r="V55" s="150"/>
      <c r="AG55" s="111"/>
      <c r="AH55" s="111"/>
      <c r="AI55" s="111"/>
      <c r="AJ55" s="111">
        <v>138</v>
      </c>
      <c r="AK55" s="111">
        <v>108</v>
      </c>
      <c r="AL55" s="111"/>
      <c r="AM55" s="111"/>
    </row>
    <row r="56" spans="2:39" ht="15.75" x14ac:dyDescent="0.25">
      <c r="B56" s="16" t="s">
        <v>135</v>
      </c>
      <c r="C56" s="22" cm="1">
        <f t="array" ref="C56">INDEX($F$1:$V$63,ROW($B56),MATCH($C$2,$F$4:$V$4,0))</f>
        <v>0</v>
      </c>
      <c r="D56" s="50"/>
      <c r="F56" s="158">
        <v>0</v>
      </c>
      <c r="G56" s="1">
        <v>0</v>
      </c>
      <c r="H56" s="1">
        <v>0</v>
      </c>
      <c r="I56" s="1">
        <v>0</v>
      </c>
      <c r="J56" s="1">
        <v>0</v>
      </c>
      <c r="K56" s="1">
        <v>0</v>
      </c>
      <c r="L56" s="1">
        <v>0</v>
      </c>
      <c r="M56" s="1">
        <v>0</v>
      </c>
      <c r="N56" s="1">
        <v>0</v>
      </c>
      <c r="O56" s="1">
        <v>0</v>
      </c>
      <c r="P56" s="1">
        <v>0</v>
      </c>
      <c r="Q56" s="1">
        <v>0</v>
      </c>
      <c r="R56" s="1">
        <v>0</v>
      </c>
      <c r="S56" s="1">
        <v>0</v>
      </c>
      <c r="T56" s="1">
        <v>0</v>
      </c>
      <c r="U56" s="149"/>
      <c r="V56" s="150"/>
      <c r="AG56" s="111"/>
      <c r="AH56" s="111"/>
      <c r="AI56" s="111"/>
      <c r="AJ56" s="111">
        <v>139</v>
      </c>
      <c r="AK56" s="111">
        <v>109</v>
      </c>
      <c r="AL56" s="111"/>
      <c r="AM56" s="111"/>
    </row>
    <row r="57" spans="2:39" x14ac:dyDescent="0.25">
      <c r="B57" s="105" t="s">
        <v>136</v>
      </c>
      <c r="C57" s="22" cm="1">
        <f t="array" ref="C57">INDEX($F$1:$V$63,ROW($B57),MATCH($C$2,$F$4:$V$4,0))</f>
        <v>0</v>
      </c>
      <c r="D57" s="50"/>
      <c r="F57" s="158">
        <v>0</v>
      </c>
      <c r="G57" s="1">
        <v>0</v>
      </c>
      <c r="H57" s="1">
        <v>0</v>
      </c>
      <c r="I57" s="1">
        <v>0</v>
      </c>
      <c r="J57" s="1">
        <v>0</v>
      </c>
      <c r="K57" s="1">
        <v>0</v>
      </c>
      <c r="L57" s="1">
        <v>0</v>
      </c>
      <c r="M57" s="1">
        <v>0</v>
      </c>
      <c r="N57" s="1">
        <v>0</v>
      </c>
      <c r="O57" s="1">
        <v>0</v>
      </c>
      <c r="P57" s="1">
        <v>0</v>
      </c>
      <c r="Q57" s="1">
        <v>0</v>
      </c>
      <c r="R57" s="1">
        <v>0</v>
      </c>
      <c r="S57" s="1">
        <v>0</v>
      </c>
      <c r="T57" s="1">
        <v>0</v>
      </c>
      <c r="U57" s="149"/>
      <c r="V57" s="150"/>
      <c r="AG57" s="111"/>
      <c r="AH57" s="111"/>
      <c r="AI57" s="111"/>
      <c r="AJ57" s="111">
        <v>140</v>
      </c>
      <c r="AK57" s="111">
        <v>110</v>
      </c>
      <c r="AL57" s="111"/>
      <c r="AM57" s="111"/>
    </row>
    <row r="58" spans="2:39" x14ac:dyDescent="0.25">
      <c r="B58" s="104" t="s">
        <v>97</v>
      </c>
      <c r="C58" s="22" cm="1">
        <f t="array" ref="C58">INDEX($F$1:$V$63,ROW($B58),MATCH($C$2,$F$4:$V$4,0))</f>
        <v>0</v>
      </c>
      <c r="D58" s="50"/>
      <c r="F58" s="158">
        <v>0</v>
      </c>
      <c r="G58" s="1">
        <v>0</v>
      </c>
      <c r="H58" s="1">
        <v>0</v>
      </c>
      <c r="I58" s="1">
        <v>0</v>
      </c>
      <c r="J58" s="1">
        <v>0</v>
      </c>
      <c r="K58" s="1">
        <v>0</v>
      </c>
      <c r="L58" s="1">
        <v>0</v>
      </c>
      <c r="M58" s="1">
        <v>0</v>
      </c>
      <c r="N58" s="1">
        <v>0</v>
      </c>
      <c r="O58" s="1">
        <v>0</v>
      </c>
      <c r="P58" s="1">
        <v>0</v>
      </c>
      <c r="Q58" s="1">
        <v>0</v>
      </c>
      <c r="R58" s="1">
        <v>0</v>
      </c>
      <c r="S58" s="1">
        <v>0</v>
      </c>
      <c r="T58" s="1">
        <v>0</v>
      </c>
      <c r="U58" s="149"/>
      <c r="V58" s="150"/>
      <c r="AG58" s="111"/>
      <c r="AH58" s="111"/>
      <c r="AI58" s="111"/>
      <c r="AJ58" s="111">
        <v>141</v>
      </c>
      <c r="AK58" s="111"/>
      <c r="AL58" s="111"/>
      <c r="AM58" s="111"/>
    </row>
    <row r="59" spans="2:39" x14ac:dyDescent="0.25">
      <c r="B59" s="136" t="s">
        <v>98</v>
      </c>
      <c r="C59" s="22" cm="1">
        <f t="array" ref="C59">INDEX($F$1:$V$63,ROW($B59),MATCH($C$2,$F$4:$V$4,0))</f>
        <v>0</v>
      </c>
      <c r="D59" s="50"/>
      <c r="F59" s="158">
        <v>0</v>
      </c>
      <c r="G59" s="1">
        <v>0</v>
      </c>
      <c r="H59" s="1">
        <v>0</v>
      </c>
      <c r="I59" s="1">
        <v>0</v>
      </c>
      <c r="J59" s="1">
        <v>0</v>
      </c>
      <c r="K59" s="1">
        <v>0</v>
      </c>
      <c r="L59" s="1">
        <v>0</v>
      </c>
      <c r="M59" s="1">
        <v>0</v>
      </c>
      <c r="N59" s="1">
        <v>0</v>
      </c>
      <c r="O59" s="1">
        <v>0</v>
      </c>
      <c r="P59" s="1">
        <v>0</v>
      </c>
      <c r="Q59" s="1">
        <v>0</v>
      </c>
      <c r="R59" s="1">
        <v>0</v>
      </c>
      <c r="S59" s="1">
        <v>0</v>
      </c>
      <c r="T59" s="1">
        <v>0</v>
      </c>
      <c r="U59" s="149"/>
      <c r="V59" s="150"/>
      <c r="AG59" s="111"/>
      <c r="AH59" s="111"/>
      <c r="AI59" s="111"/>
      <c r="AJ59" s="111">
        <v>142</v>
      </c>
      <c r="AK59" s="111"/>
      <c r="AL59" s="111"/>
      <c r="AM59" s="111"/>
    </row>
    <row r="60" spans="2:39" x14ac:dyDescent="0.25">
      <c r="B60" s="104" t="s">
        <v>99</v>
      </c>
      <c r="C60" s="22" cm="1">
        <f t="array" ref="C60">INDEX($F$1:$V$63,ROW($B60),MATCH($C$2,$F$4:$V$4,0))</f>
        <v>0</v>
      </c>
      <c r="D60" s="50"/>
      <c r="F60" s="158">
        <v>0</v>
      </c>
      <c r="G60" s="1">
        <v>0</v>
      </c>
      <c r="H60" s="1">
        <v>0</v>
      </c>
      <c r="I60" s="1">
        <v>0</v>
      </c>
      <c r="J60" s="1">
        <v>0</v>
      </c>
      <c r="K60" s="1">
        <v>0</v>
      </c>
      <c r="L60" s="1">
        <v>0</v>
      </c>
      <c r="M60" s="1">
        <v>0</v>
      </c>
      <c r="N60" s="1">
        <v>0</v>
      </c>
      <c r="O60" s="1">
        <v>0</v>
      </c>
      <c r="P60" s="1">
        <v>0</v>
      </c>
      <c r="Q60" s="1">
        <v>0</v>
      </c>
      <c r="R60" s="1">
        <v>0</v>
      </c>
      <c r="S60" s="1">
        <v>0</v>
      </c>
      <c r="T60" s="1">
        <v>0</v>
      </c>
      <c r="U60" s="149"/>
      <c r="V60" s="150"/>
      <c r="AG60" s="111"/>
      <c r="AH60" s="111"/>
      <c r="AI60" s="111"/>
      <c r="AJ60" s="111">
        <v>143</v>
      </c>
      <c r="AK60" s="111"/>
      <c r="AL60" s="111"/>
      <c r="AM60" s="111"/>
    </row>
    <row r="61" spans="2:39" x14ac:dyDescent="0.25">
      <c r="B61" s="104" t="s">
        <v>100</v>
      </c>
      <c r="C61" s="22" cm="1">
        <f t="array" ref="C61">INDEX($F$1:$V$63,ROW($B61),MATCH($C$2,$F$4:$V$4,0))</f>
        <v>0</v>
      </c>
      <c r="D61" s="50"/>
      <c r="F61" s="158">
        <v>0</v>
      </c>
      <c r="G61" s="1">
        <v>0</v>
      </c>
      <c r="H61" s="1">
        <v>0</v>
      </c>
      <c r="I61" s="1">
        <v>0</v>
      </c>
      <c r="J61" s="1">
        <v>0</v>
      </c>
      <c r="K61" s="1">
        <v>0</v>
      </c>
      <c r="L61" s="1">
        <v>0</v>
      </c>
      <c r="M61" s="1">
        <v>0</v>
      </c>
      <c r="N61" s="1">
        <v>0</v>
      </c>
      <c r="O61" s="1">
        <v>0</v>
      </c>
      <c r="P61" s="1">
        <v>0</v>
      </c>
      <c r="Q61" s="1">
        <v>0</v>
      </c>
      <c r="R61" s="1">
        <v>0</v>
      </c>
      <c r="S61" s="1">
        <v>0</v>
      </c>
      <c r="T61" s="1">
        <v>0</v>
      </c>
      <c r="U61" s="149"/>
      <c r="V61" s="150"/>
      <c r="AG61" s="111"/>
      <c r="AH61" s="111"/>
      <c r="AI61" s="111"/>
      <c r="AJ61" s="111">
        <v>144</v>
      </c>
      <c r="AK61" s="111"/>
      <c r="AL61" s="111"/>
      <c r="AM61" s="111"/>
    </row>
    <row r="62" spans="2:39" x14ac:dyDescent="0.25">
      <c r="B62" s="104" t="s">
        <v>169</v>
      </c>
      <c r="C62" s="22" cm="1">
        <f t="array" ref="C62">INDEX($F$1:$V$63,ROW($B62),MATCH($C$2,$F$4:$V$4,0))</f>
        <v>0</v>
      </c>
      <c r="D62" s="50"/>
      <c r="F62" s="158">
        <v>0</v>
      </c>
      <c r="G62" s="1">
        <v>0</v>
      </c>
      <c r="H62" s="1">
        <v>0</v>
      </c>
      <c r="I62" s="1">
        <v>0</v>
      </c>
      <c r="J62" s="1">
        <v>0</v>
      </c>
      <c r="K62" s="1">
        <v>0</v>
      </c>
      <c r="L62" s="1">
        <v>0</v>
      </c>
      <c r="M62" s="1">
        <v>0</v>
      </c>
      <c r="N62" s="1">
        <v>0</v>
      </c>
      <c r="O62" s="1">
        <v>0</v>
      </c>
      <c r="P62" s="1">
        <v>0</v>
      </c>
      <c r="Q62" s="1">
        <v>0</v>
      </c>
      <c r="R62" s="1">
        <v>0</v>
      </c>
      <c r="S62" s="1">
        <v>0</v>
      </c>
      <c r="T62" s="1">
        <v>0</v>
      </c>
      <c r="U62" s="149"/>
      <c r="V62" s="150"/>
      <c r="AG62" s="111"/>
      <c r="AH62" s="111"/>
      <c r="AI62" s="111"/>
      <c r="AJ62" s="111">
        <v>145</v>
      </c>
      <c r="AK62" s="111"/>
      <c r="AL62" s="111"/>
      <c r="AM62" s="111"/>
    </row>
    <row r="63" spans="2:39" x14ac:dyDescent="0.25">
      <c r="B63" s="55"/>
      <c r="C63" s="19"/>
      <c r="D63" s="57"/>
      <c r="F63" s="55"/>
      <c r="G63" s="19"/>
      <c r="H63" s="19"/>
      <c r="I63" s="19"/>
      <c r="J63" s="19"/>
      <c r="K63" s="19"/>
      <c r="L63" s="19"/>
      <c r="M63" s="19"/>
      <c r="N63" s="19"/>
      <c r="O63" s="19"/>
      <c r="P63" s="19"/>
      <c r="Q63" s="19"/>
      <c r="R63" s="19"/>
      <c r="S63" s="19"/>
      <c r="T63" s="19"/>
      <c r="U63" s="19"/>
      <c r="V63" s="57"/>
      <c r="AG63" s="111"/>
      <c r="AH63" s="111"/>
      <c r="AI63" s="111"/>
      <c r="AJ63" s="111">
        <v>146</v>
      </c>
      <c r="AK63" s="111"/>
      <c r="AL63" s="111"/>
      <c r="AM63" s="111"/>
    </row>
    <row r="64" spans="2:39" x14ac:dyDescent="0.25">
      <c r="AG64" s="111"/>
      <c r="AH64" s="111"/>
      <c r="AI64" s="111"/>
      <c r="AJ64" s="111">
        <v>147</v>
      </c>
      <c r="AK64" s="111"/>
      <c r="AL64" s="111"/>
      <c r="AM64" s="111"/>
    </row>
    <row r="65" spans="33:39" x14ac:dyDescent="0.25">
      <c r="AG65" s="111"/>
      <c r="AH65" s="111"/>
      <c r="AI65" s="111"/>
      <c r="AJ65" s="111">
        <v>148</v>
      </c>
      <c r="AK65" s="111"/>
      <c r="AL65" s="111"/>
      <c r="AM65" s="111"/>
    </row>
    <row r="66" spans="33:39" x14ac:dyDescent="0.25">
      <c r="AG66" s="111"/>
      <c r="AH66" s="111"/>
      <c r="AI66" s="111"/>
      <c r="AJ66" s="111">
        <v>149</v>
      </c>
      <c r="AK66" s="111"/>
      <c r="AL66" s="111"/>
      <c r="AM66" s="111"/>
    </row>
    <row r="67" spans="33:39" x14ac:dyDescent="0.25">
      <c r="AG67" s="111"/>
      <c r="AH67" s="111"/>
      <c r="AI67" s="111"/>
      <c r="AJ67" s="111">
        <v>150</v>
      </c>
      <c r="AK67" s="111"/>
      <c r="AL67" s="111"/>
      <c r="AM67" s="111"/>
    </row>
  </sheetData>
  <sheetProtection sheet="1" objects="1" scenarios="1"/>
  <sortState xmlns:xlrd2="http://schemas.microsoft.com/office/spreadsheetml/2017/richdata2" ref="M1:M181">
    <sortCondition ref="M1:M181"/>
  </sortState>
  <mergeCells count="1">
    <mergeCell ref="B4:D4"/>
  </mergeCells>
  <phoneticPr fontId="3" type="noConversion"/>
  <dataValidations count="10">
    <dataValidation type="list" allowBlank="1" showInputMessage="1" showErrorMessage="1" sqref="C2" xr:uid="{C3C877D3-4A77-439B-9C1B-836F0974D467}">
      <formula1>$F$4:$V$4</formula1>
    </dataValidation>
    <dataValidation allowBlank="1" showInputMessage="1" showErrorMessage="1" promptTitle="Must be date" prompt="Enter date in DD/MM/YYYY format" sqref="F7:V7 F5:V5" xr:uid="{9603EE52-588D-45EE-806A-2B92CF33EE4B}"/>
    <dataValidation allowBlank="1" showInputMessage="1" showErrorMessage="1" promptTitle="Must be date" prompt="Enter date in DD/MM/YYYY format_x000a_" sqref="F19:V20" xr:uid="{8D29A7B4-C937-4669-B5D3-08064328B087}"/>
    <dataValidation type="list" allowBlank="1" showInputMessage="1" showErrorMessage="1" sqref="F15:V16 F24:V62" xr:uid="{28485214-E1B3-4683-A092-CBA2E11EAC15}">
      <formula1>$AG$7:$AG$8</formula1>
    </dataValidation>
    <dataValidation type="list" allowBlank="1" showInputMessage="1" showErrorMessage="1" sqref="F9:V9" xr:uid="{7C96F90B-9743-4DC8-9500-20B183D81ED7}">
      <formula1>$AH$7:$AH$11</formula1>
    </dataValidation>
    <dataValidation type="list" allowBlank="1" showInputMessage="1" showErrorMessage="1" sqref="F10:V10" xr:uid="{BCC599F1-66C9-4F29-BC5C-EFE5B9BA5DFB}">
      <formula1>$AI$7:$AI$32</formula1>
    </dataValidation>
    <dataValidation type="list" allowBlank="1" showInputMessage="1" showErrorMessage="1" sqref="F11:V11" xr:uid="{920BB822-9079-43FF-8911-E536222E15A9}">
      <formula1>$AJ$7:$AJ$67</formula1>
    </dataValidation>
    <dataValidation type="list" allowBlank="1" showInputMessage="1" showErrorMessage="1" sqref="F12:V12" xr:uid="{3921B3CD-7405-442F-AB58-AFCADEA5C6EF}">
      <formula1>$AK$7:$AK$57</formula1>
    </dataValidation>
    <dataValidation type="list" allowBlank="1" showInputMessage="1" showErrorMessage="1" sqref="F13:V13" xr:uid="{024EA971-EA9C-4361-A8F9-E36A4763CDA0}">
      <formula1>$AL$7:$AL$19</formula1>
    </dataValidation>
    <dataValidation type="list" allowBlank="1" showInputMessage="1" showErrorMessage="1" promptTitle="Must be percentage value" prompt="Enter as % e.g. 7%" sqref="F21:V21" xr:uid="{9CE7BA8A-4791-4A5C-BD22-864E7C3E0325}">
      <formula1>$AM$7:$AM$22</formula1>
    </dataValidation>
  </dataValidations>
  <hyperlinks>
    <hyperlink ref="A1" location="TableOfContents!A1" display="TableOfContents" xr:uid="{323742A5-63CE-4A72-BCA0-CA6909DDAA91}"/>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880D-BF57-43DA-8944-20FAE8FB5385}">
  <sheetPr>
    <tabColor rgb="FF00B0F0"/>
  </sheetPr>
  <dimension ref="A1"/>
  <sheetViews>
    <sheetView workbookViewId="0">
      <selection activeCell="J30" sqref="J30"/>
    </sheetView>
  </sheetViews>
  <sheetFormatPr defaultColWidth="9" defaultRowHeight="15" x14ac:dyDescent="0.25"/>
  <cols>
    <col min="1" max="16384" width="9" style="7"/>
  </cols>
  <sheetData>
    <row r="1" spans="1:1" x14ac:dyDescent="0.25">
      <c r="A1" s="11" t="s">
        <v>338</v>
      </c>
    </row>
  </sheetData>
  <sheetProtection sheet="1" objects="1" scenarios="1"/>
  <hyperlinks>
    <hyperlink ref="A1" location="TableOfContents!A1" display="TableOfContents" xr:uid="{0969B2A5-B5AA-40E7-A1B4-194B7EF7056D}"/>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1DE63-50C7-4AFF-92F5-6CC374604B12}">
  <sheetPr>
    <tabColor theme="8" tint="0.79998168889431442"/>
  </sheetPr>
  <dimension ref="A1:P57"/>
  <sheetViews>
    <sheetView zoomScale="90" zoomScaleNormal="90" workbookViewId="0">
      <selection activeCell="E16" sqref="E16"/>
    </sheetView>
  </sheetViews>
  <sheetFormatPr defaultColWidth="9" defaultRowHeight="15" x14ac:dyDescent="0.25"/>
  <cols>
    <col min="1" max="1" width="11.5703125" style="7" customWidth="1"/>
    <col min="2" max="2" width="52.140625" style="7" bestFit="1" customWidth="1"/>
    <col min="3" max="3" width="15.42578125" style="7" customWidth="1"/>
    <col min="4" max="4" width="16.42578125" style="7" bestFit="1" customWidth="1"/>
    <col min="5" max="5" width="17" style="7" customWidth="1"/>
    <col min="6" max="6" width="25" style="7" customWidth="1"/>
    <col min="7" max="7" width="17.7109375" style="7" customWidth="1"/>
    <col min="8" max="8" width="16.7109375" style="7" customWidth="1"/>
    <col min="9" max="9" width="15.5703125" style="7" customWidth="1"/>
    <col min="10" max="11" width="13.140625" style="7" customWidth="1"/>
    <col min="12" max="16384" width="9" style="7"/>
  </cols>
  <sheetData>
    <row r="1" spans="1:8" x14ac:dyDescent="0.25">
      <c r="A1" s="11" t="s">
        <v>338</v>
      </c>
    </row>
    <row r="14" spans="1:8" x14ac:dyDescent="0.25">
      <c r="B14" s="10" t="s">
        <v>354</v>
      </c>
    </row>
    <row r="15" spans="1:8" ht="15.75" thickBot="1" x14ac:dyDescent="0.3">
      <c r="B15" s="33"/>
      <c r="C15" s="21"/>
      <c r="D15" s="21"/>
      <c r="E15" s="21"/>
      <c r="F15" s="21"/>
      <c r="G15" s="21"/>
      <c r="H15" s="62"/>
    </row>
    <row r="16" spans="1:8" ht="15.75" thickBot="1" x14ac:dyDescent="0.3">
      <c r="B16" s="13" t="s">
        <v>356</v>
      </c>
      <c r="C16" s="107" t="s">
        <v>278</v>
      </c>
      <c r="D16" s="108" t="s">
        <v>280</v>
      </c>
      <c r="E16" s="109" t="s">
        <v>285</v>
      </c>
      <c r="G16" s="52" t="s">
        <v>357</v>
      </c>
      <c r="H16" s="63" t="str">
        <f>C16&amp;" "&amp;D16&amp;IF(E16="Exponential",""," Homo")</f>
        <v>GS Female</v>
      </c>
    </row>
    <row r="17" spans="2:16" x14ac:dyDescent="0.25">
      <c r="B17" s="49"/>
      <c r="C17" s="10" t="s">
        <v>281</v>
      </c>
      <c r="D17" s="10" t="s">
        <v>362</v>
      </c>
      <c r="E17" s="10" t="s">
        <v>283</v>
      </c>
      <c r="H17" s="50"/>
    </row>
    <row r="18" spans="2:16" x14ac:dyDescent="0.25">
      <c r="B18" s="49"/>
      <c r="C18" s="9" t="s">
        <v>278</v>
      </c>
      <c r="D18" s="9" t="s">
        <v>279</v>
      </c>
      <c r="E18" s="9" t="s">
        <v>285</v>
      </c>
      <c r="H18" s="50"/>
    </row>
    <row r="19" spans="2:16" x14ac:dyDescent="0.25">
      <c r="B19" s="49"/>
      <c r="C19" s="9" t="s">
        <v>282</v>
      </c>
      <c r="D19" s="9" t="s">
        <v>280</v>
      </c>
      <c r="E19" s="9" t="s">
        <v>286</v>
      </c>
      <c r="H19" s="50"/>
    </row>
    <row r="20" spans="2:16" x14ac:dyDescent="0.25">
      <c r="B20" s="55"/>
      <c r="C20" s="56" t="s">
        <v>276</v>
      </c>
      <c r="D20" s="19"/>
      <c r="E20" s="19"/>
      <c r="F20" s="19"/>
      <c r="G20" s="19"/>
      <c r="H20" s="57"/>
    </row>
    <row r="21" spans="2:16" x14ac:dyDescent="0.25">
      <c r="F21" s="15"/>
    </row>
    <row r="23" spans="2:16" x14ac:dyDescent="0.25">
      <c r="B23" s="10" t="s">
        <v>355</v>
      </c>
    </row>
    <row r="24" spans="2:16" x14ac:dyDescent="0.25">
      <c r="B24" s="58"/>
      <c r="C24" s="21"/>
      <c r="D24" s="21"/>
      <c r="E24" s="21"/>
      <c r="F24" s="21"/>
      <c r="G24" s="21"/>
      <c r="H24" s="21"/>
      <c r="I24" s="62"/>
    </row>
    <row r="25" spans="2:16" ht="15.75" thickBot="1" x14ac:dyDescent="0.3">
      <c r="B25" s="49"/>
      <c r="C25" s="166" t="s">
        <v>308</v>
      </c>
      <c r="D25" s="166"/>
      <c r="E25" s="166"/>
      <c r="G25" s="166" t="s">
        <v>309</v>
      </c>
      <c r="H25" s="166"/>
      <c r="I25" s="167"/>
      <c r="O25" s="111" t="s">
        <v>388</v>
      </c>
      <c r="P25" s="111"/>
    </row>
    <row r="26" spans="2:16" ht="15.75" thickBot="1" x14ac:dyDescent="0.3">
      <c r="B26" s="59" t="s">
        <v>288</v>
      </c>
      <c r="C26" s="99" t="s">
        <v>301</v>
      </c>
      <c r="G26" s="99" t="s">
        <v>277</v>
      </c>
      <c r="I26" s="50"/>
      <c r="O26" s="111" t="s">
        <v>404</v>
      </c>
      <c r="P26" s="111"/>
    </row>
    <row r="27" spans="2:16" ht="15.75" customHeight="1" x14ac:dyDescent="0.25">
      <c r="B27" s="17" t="s">
        <v>103</v>
      </c>
      <c r="C27" s="2" cm="1">
        <f t="array" aca="1" ref="C27" ca="1">INDIRECT("'"&amp;C$26&amp;"'!C4")</f>
        <v>11.371218421203071</v>
      </c>
      <c r="E27" s="12"/>
      <c r="G27" s="2" cm="1">
        <f t="array" aca="1" ref="G27" ca="1">INDIRECT("'"&amp;G$26&amp;"'!C4")</f>
        <v>24.420699327853022</v>
      </c>
      <c r="I27" s="14"/>
      <c r="O27" s="111" t="s">
        <v>301</v>
      </c>
      <c r="P27" s="111"/>
    </row>
    <row r="28" spans="2:16" ht="15.75" x14ac:dyDescent="0.25">
      <c r="B28" s="17" t="s">
        <v>104</v>
      </c>
      <c r="C28" s="2" cm="1">
        <f t="array" aca="1" ref="C28" ca="1">INDIRECT("'"&amp;C$26&amp;"'!C5")</f>
        <v>9.7124693306007379E-6</v>
      </c>
      <c r="E28" s="12"/>
      <c r="G28" s="2" cm="1">
        <f t="array" aca="1" ref="G28" ca="1">INDIRECT("'"&amp;G$26&amp;"'!C5")</f>
        <v>1.355418900160634E-6</v>
      </c>
      <c r="I28" s="14"/>
      <c r="O28" s="111" t="s">
        <v>277</v>
      </c>
      <c r="P28" s="111"/>
    </row>
    <row r="29" spans="2:16" ht="15.75" x14ac:dyDescent="0.25">
      <c r="B29" s="17" t="s">
        <v>105</v>
      </c>
      <c r="C29" s="2" cm="1">
        <f t="array" aca="1" ref="C29" ca="1">INDIRECT("'"&amp;C$26&amp;"'!C6")</f>
        <v>1.1044261016749697E-4</v>
      </c>
      <c r="D29" s="41" t="s">
        <v>271</v>
      </c>
      <c r="E29" s="41" t="s">
        <v>272</v>
      </c>
      <c r="G29" s="2" cm="1">
        <f t="array" aca="1" ref="G29" ca="1">INDIRECT("'"&amp;G$26&amp;"'!C6")</f>
        <v>3.3100277424112076E-5</v>
      </c>
      <c r="H29" s="41" t="s">
        <v>271</v>
      </c>
      <c r="I29" s="42" t="s">
        <v>272</v>
      </c>
      <c r="O29" s="111" t="s">
        <v>302</v>
      </c>
      <c r="P29" s="111"/>
    </row>
    <row r="30" spans="2:16" ht="15.75" x14ac:dyDescent="0.25">
      <c r="B30" s="17" t="s">
        <v>371</v>
      </c>
      <c r="C30" s="110" cm="1">
        <f t="array" aca="1" ref="C30" ca="1">INDIRECT("'"&amp;C$26&amp;"'!C7")</f>
        <v>1.1291337841312643E-4</v>
      </c>
      <c r="D30" s="2" cm="1">
        <f t="array" aca="1" ref="D30" ca="1">INDIRECT("'"&amp;C$26&amp;"'!D7")</f>
        <v>9.3069387742122765E-5</v>
      </c>
      <c r="E30" s="2" cm="1">
        <f t="array" aca="1" ref="E30" ca="1">INDIRECT("'"&amp;C$26&amp;"'!E7")</f>
        <v>1.3698844844657287E-4</v>
      </c>
      <c r="G30" s="110" cm="1">
        <f t="array" aca="1" ref="G30" ca="1">INDIRECT("'"&amp;G$26&amp;"'!C7")</f>
        <v>3.4140443057384395E-5</v>
      </c>
      <c r="H30" s="2" cm="1">
        <f t="array" aca="1" ref="H30" ca="1">INDIRECT("'"&amp;G$26&amp;"'!D7")</f>
        <v>2.7906657469984756E-5</v>
      </c>
      <c r="I30" s="2" cm="1">
        <f t="array" aca="1" ref="I30" ca="1">INDIRECT("'"&amp;G$26&amp;"'!E7")</f>
        <v>4.176673087445693E-5</v>
      </c>
      <c r="O30" s="111" t="s">
        <v>275</v>
      </c>
      <c r="P30" s="111"/>
    </row>
    <row r="31" spans="2:16" ht="15.75" customHeight="1" x14ac:dyDescent="0.25">
      <c r="B31" s="17" t="s">
        <v>373</v>
      </c>
      <c r="C31" s="110" cm="1">
        <f t="array" aca="1" ref="C31" ca="1">INDIRECT("'"&amp;C$26&amp;"'!C8")</f>
        <v>1.1801578781833744E-4</v>
      </c>
      <c r="D31" s="2" cm="1">
        <f t="array" aca="1" ref="D31" ca="1">INDIRECT("'"&amp;C$26&amp;"'!D8")</f>
        <v>9.727507289676544E-5</v>
      </c>
      <c r="E31" s="2" cm="1">
        <f t="array" aca="1" ref="E31" ca="1">INDIRECT("'"&amp;C$26&amp;"'!E8")</f>
        <v>1.4317877910164961E-4</v>
      </c>
      <c r="G31" s="110" cm="1">
        <f t="array" aca="1" ref="G31" ca="1">INDIRECT("'"&amp;G$26&amp;"'!C8")</f>
        <v>3.6309579711235607E-5</v>
      </c>
      <c r="H31" s="2" cm="1">
        <f t="array" aca="1" ref="H31" ca="1">INDIRECT("'"&amp;G$26&amp;"'!D8")</f>
        <v>2.9679726246592844E-5</v>
      </c>
      <c r="I31" s="2" cm="1">
        <f t="array" aca="1" ref="I31" ca="1">INDIRECT("'"&amp;G$26&amp;"'!E8")</f>
        <v>4.4420408997469096E-5</v>
      </c>
      <c r="O31" s="111" t="s">
        <v>303</v>
      </c>
      <c r="P31" s="111"/>
    </row>
    <row r="32" spans="2:16" ht="15.75" x14ac:dyDescent="0.25">
      <c r="B32" s="17" t="s">
        <v>374</v>
      </c>
      <c r="C32" s="110" cm="1">
        <f t="array" aca="1" ref="C32" ca="1">INDIRECT("'"&amp;C$26&amp;"'!C9")</f>
        <v>1.2334875427733039E-4</v>
      </c>
      <c r="D32" s="2" cm="1">
        <f t="array" aca="1" ref="D32" ca="1">INDIRECT("'"&amp;C$26&amp;"'!D9")</f>
        <v>1.0167079579659544E-4</v>
      </c>
      <c r="E32" s="2" cm="1">
        <f t="array" aca="1" ref="E32" ca="1">INDIRECT("'"&amp;C$26&amp;"'!E9")</f>
        <v>1.4964882553106484E-4</v>
      </c>
      <c r="G32" s="110" cm="1">
        <f t="array" aca="1" ref="G32" ca="1">INDIRECT("'"&amp;G$26&amp;"'!C9")</f>
        <v>3.8616531300883494E-5</v>
      </c>
      <c r="H32" s="2" cm="1">
        <f t="array" aca="1" ref="H32" ca="1">INDIRECT("'"&amp;G$26&amp;"'!D9")</f>
        <v>3.1565445998499098E-5</v>
      </c>
      <c r="I32" s="2" cm="1">
        <f t="array" aca="1" ref="I32" ca="1">INDIRECT("'"&amp;G$26&amp;"'!E9")</f>
        <v>4.7242687139064072E-5</v>
      </c>
      <c r="O32" s="111" t="s">
        <v>304</v>
      </c>
      <c r="P32" s="111"/>
    </row>
    <row r="33" spans="2:16" ht="15.75" x14ac:dyDescent="0.25">
      <c r="B33" s="17" t="s">
        <v>375</v>
      </c>
      <c r="C33" s="110" cm="1">
        <f t="array" aca="1" ref="C33" ca="1">INDIRECT("'"&amp;C$26&amp;"'!C10")</f>
        <v>1.2892269440778481E-4</v>
      </c>
      <c r="D33" s="2" cm="1">
        <f t="array" aca="1" ref="D33" ca="1">INDIRECT("'"&amp;C$26&amp;"'!D10")</f>
        <v>1.0626514238814454E-4</v>
      </c>
      <c r="E33" s="2" cm="1">
        <f t="array" aca="1" ref="E33" ca="1">INDIRECT("'"&amp;C$26&amp;"'!E10")</f>
        <v>1.5641122535415145E-4</v>
      </c>
      <c r="G33" s="110" cm="1">
        <f t="array" aca="1" ref="G33" ca="1">INDIRECT("'"&amp;G$26&amp;"'!C10")</f>
        <v>4.1070053475755763E-5</v>
      </c>
      <c r="H33" s="2" cm="1">
        <f t="array" aca="1" ref="H33" ca="1">INDIRECT("'"&amp;G$26&amp;"'!D10")</f>
        <v>3.3570973660049544E-5</v>
      </c>
      <c r="I33" s="2" cm="1">
        <f t="array" aca="1" ref="I33" ca="1">INDIRECT("'"&amp;G$26&amp;"'!E10")</f>
        <v>5.0244276784522333E-5</v>
      </c>
      <c r="O33" s="111" t="s">
        <v>289</v>
      </c>
      <c r="P33" s="111"/>
    </row>
    <row r="34" spans="2:16" ht="15.75" x14ac:dyDescent="0.25">
      <c r="B34" s="17" t="s">
        <v>376</v>
      </c>
      <c r="C34" s="110" cm="1">
        <f t="array" aca="1" ref="C34" ca="1">INDIRECT("'"&amp;C$26&amp;"'!C11")</f>
        <v>2.3091584067014281E-4</v>
      </c>
      <c r="D34" s="2" cm="1">
        <f t="array" aca="1" ref="D34" ca="1">INDIRECT("'"&amp;C$26&amp;"'!D11")</f>
        <v>1.9033347698176184E-4</v>
      </c>
      <c r="E34" s="2" cm="1">
        <f t="array" aca="1" ref="E34" ca="1">INDIRECT("'"&amp;C$26&amp;"'!E11")</f>
        <v>2.8015106074854202E-4</v>
      </c>
      <c r="G34" s="110" cm="1">
        <f t="array" aca="1" ref="G34" ca="1">INDIRECT("'"&amp;G$26&amp;"'!C11")</f>
        <v>7.0448783143439719E-5</v>
      </c>
      <c r="H34" s="2" cm="1">
        <f t="array" aca="1" ref="H34" ca="1">INDIRECT("'"&amp;G$26&amp;"'!D11")</f>
        <v>5.7585370437539623E-5</v>
      </c>
      <c r="I34" s="2" cm="1">
        <f t="array" aca="1" ref="I34" ca="1">INDIRECT("'"&amp;G$26&amp;"'!E11")</f>
        <v>8.6185623339431032E-5</v>
      </c>
      <c r="O34" s="111" t="s">
        <v>334</v>
      </c>
      <c r="P34" s="111"/>
    </row>
    <row r="35" spans="2:16" ht="15.75" x14ac:dyDescent="0.25">
      <c r="B35" s="17" t="s">
        <v>377</v>
      </c>
      <c r="C35" s="110" cm="1">
        <f t="array" aca="1" ref="C35" ca="1">INDIRECT("'"&amp;C$26&amp;"'!C12")</f>
        <v>3.5423611176621517E-4</v>
      </c>
      <c r="D35" s="2" cm="1">
        <f t="array" aca="1" ref="D35" ca="1">INDIRECT("'"&amp;C$26&amp;"'!D12")</f>
        <v>2.9198079538110029E-4</v>
      </c>
      <c r="E35" s="2" cm="1">
        <f t="array" aca="1" ref="E35" ca="1">INDIRECT("'"&amp;C$26&amp;"'!E12")</f>
        <v>4.297653299952923E-4</v>
      </c>
      <c r="G35" s="110" cm="1">
        <f t="array" aca="1" ref="G35" ca="1">INDIRECT("'"&amp;G$26&amp;"'!C12")</f>
        <v>1.0906259395671025E-4</v>
      </c>
      <c r="H35" s="2" cm="1">
        <f t="array" aca="1" ref="H35" ca="1">INDIRECT("'"&amp;G$26&amp;"'!D12")</f>
        <v>8.9148592688800322E-5</v>
      </c>
      <c r="I35" s="2" cm="1">
        <f t="array" aca="1" ref="I35" ca="1">INDIRECT("'"&amp;G$26&amp;"'!E12")</f>
        <v>1.3342498228870604E-4</v>
      </c>
      <c r="O35" s="111" t="s">
        <v>335</v>
      </c>
      <c r="P35" s="111"/>
    </row>
    <row r="36" spans="2:16" ht="15.75" customHeight="1" x14ac:dyDescent="0.25">
      <c r="B36" s="17" t="s">
        <v>378</v>
      </c>
      <c r="C36" s="110" cm="1">
        <f t="array" aca="1" ref="C36" ca="1">INDIRECT("'"&amp;C$26&amp;"'!C13")</f>
        <v>4.8311313710003301E-4</v>
      </c>
      <c r="D36" s="2" cm="1">
        <f t="array" aca="1" ref="D36" ca="1">INDIRECT("'"&amp;C$26&amp;"'!D13")</f>
        <v>3.9820829481840422E-4</v>
      </c>
      <c r="E36" s="2" cm="1">
        <f t="array" aca="1" ref="E36" ca="1">INDIRECT("'"&amp;C$26&amp;"'!E13")</f>
        <v>5.8612114884516015E-4</v>
      </c>
      <c r="G36" s="110" cm="1">
        <f t="array" aca="1" ref="G36" ca="1">INDIRECT("'"&amp;G$26&amp;"'!C13")</f>
        <v>1.5012816822579378E-4</v>
      </c>
      <c r="H36" s="2" cm="1">
        <f t="array" aca="1" ref="H36" ca="1">INDIRECT("'"&amp;G$26&amp;"'!D13")</f>
        <v>1.2271590501129403E-4</v>
      </c>
      <c r="I36" s="2" cm="1">
        <f t="array" aca="1" ref="I36" ca="1">INDIRECT("'"&amp;G$26&amp;"'!E13")</f>
        <v>1.836637793019408E-4</v>
      </c>
      <c r="O36" s="111" t="s">
        <v>336</v>
      </c>
      <c r="P36" s="111"/>
    </row>
    <row r="37" spans="2:16" ht="15.75" x14ac:dyDescent="0.25">
      <c r="B37" s="17"/>
      <c r="C37" s="40"/>
      <c r="E37" s="12"/>
      <c r="G37" s="40"/>
      <c r="I37" s="14"/>
      <c r="O37" s="111" t="s">
        <v>337</v>
      </c>
      <c r="P37" s="111"/>
    </row>
    <row r="38" spans="2:16" ht="15.75" x14ac:dyDescent="0.25">
      <c r="B38" s="17" t="s">
        <v>270</v>
      </c>
      <c r="C38" s="2" cm="1">
        <f t="array" aca="1" ref="C38" ca="1">INDIRECT("'"&amp;C$26&amp;"'!C15")</f>
        <v>1.2132171614364491</v>
      </c>
      <c r="E38" s="12"/>
      <c r="G38" s="2" cm="1">
        <f t="array" aca="1" ref="G38" ca="1">INDIRECT("'"&amp;G$26&amp;"'!C15")</f>
        <v>1.2233798724947422</v>
      </c>
      <c r="I38" s="14"/>
      <c r="O38" s="111" t="s">
        <v>307</v>
      </c>
      <c r="P38" s="111"/>
    </row>
    <row r="39" spans="2:16" ht="15.75" x14ac:dyDescent="0.25">
      <c r="B39" s="18" t="s">
        <v>274</v>
      </c>
      <c r="C39" s="4" cm="1">
        <f t="array" aca="1" ref="C39" ca="1">INDIRECT("'"&amp;C$26&amp;"'!C16")</f>
        <v>9.7239363591204806E-3</v>
      </c>
      <c r="D39" s="19"/>
      <c r="E39" s="20"/>
      <c r="F39" s="19"/>
      <c r="G39" s="4" cm="1">
        <f t="array" aca="1" ref="G39" ca="1">INDIRECT("'"&amp;G$26&amp;"'!C16")</f>
        <v>1.0581419790601194E-2</v>
      </c>
      <c r="H39" s="19"/>
      <c r="I39" s="44"/>
    </row>
    <row r="40" spans="2:16" ht="15" customHeight="1" x14ac:dyDescent="0.25"/>
    <row r="42" spans="2:16" ht="15" customHeight="1" x14ac:dyDescent="0.25"/>
    <row r="45" spans="2:16" ht="15" customHeight="1" x14ac:dyDescent="0.25"/>
    <row r="52" spans="2:2" x14ac:dyDescent="0.25">
      <c r="B52" s="11"/>
    </row>
    <row r="55" spans="2:2" x14ac:dyDescent="0.25">
      <c r="B55" s="54"/>
    </row>
    <row r="56" spans="2:2" x14ac:dyDescent="0.25">
      <c r="B56" s="54"/>
    </row>
    <row r="57" spans="2:2" x14ac:dyDescent="0.25">
      <c r="B57" s="54"/>
    </row>
  </sheetData>
  <sheetProtection sheet="1" objects="1" scenarios="1"/>
  <mergeCells count="2">
    <mergeCell ref="C25:E25"/>
    <mergeCell ref="G25:I25"/>
  </mergeCells>
  <dataValidations count="4">
    <dataValidation type="list" allowBlank="1" showInputMessage="1" showErrorMessage="1" sqref="C16" xr:uid="{F9C5E3A9-F5D7-4D16-8BA1-1B539B8D97F9}">
      <formula1>$C$18:$C$20</formula1>
    </dataValidation>
    <dataValidation type="list" allowBlank="1" showInputMessage="1" showErrorMessage="1" sqref="D16" xr:uid="{1A4CE724-E5AA-4447-A83C-BB0E7AF2F675}">
      <formula1>$D$18:$D$19</formula1>
    </dataValidation>
    <dataValidation type="list" allowBlank="1" showInputMessage="1" showErrorMessage="1" sqref="E16" xr:uid="{65A4CA2E-B98C-4603-8C12-D13FA5C2BC9B}">
      <formula1>$E$18:$E$19</formula1>
    </dataValidation>
    <dataValidation type="list" allowBlank="1" showInputMessage="1" showErrorMessage="1" sqref="G26 C26" xr:uid="{353494AC-8717-4906-A6F1-1266A4987E5D}">
      <formula1>$O$27:$O$38</formula1>
    </dataValidation>
  </dataValidations>
  <hyperlinks>
    <hyperlink ref="A1" location="TableOfContents!A1" display="TableOfContents" xr:uid="{99CF7B4B-2FC5-406E-B61E-0D5DF42E7419}"/>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71B5F-4A0F-4103-88B6-4D80A0488B9E}">
  <sheetPr>
    <tabColor theme="8" tint="0.79998168889431442"/>
  </sheetPr>
  <dimension ref="A1:S229"/>
  <sheetViews>
    <sheetView zoomScale="45" zoomScaleNormal="45" workbookViewId="0">
      <selection activeCell="A3" sqref="A3"/>
    </sheetView>
  </sheetViews>
  <sheetFormatPr defaultColWidth="9" defaultRowHeight="15" x14ac:dyDescent="0.25"/>
  <cols>
    <col min="1" max="1" width="26.28515625" style="7" customWidth="1"/>
    <col min="2" max="4" width="16.140625" style="7" customWidth="1"/>
    <col min="5" max="5" width="21.42578125" style="70" customWidth="1"/>
    <col min="6" max="6" width="23.7109375" style="7" customWidth="1"/>
    <col min="7" max="7" width="30.7109375" style="7" customWidth="1"/>
    <col min="8" max="8" width="22.7109375" style="7" bestFit="1" customWidth="1"/>
    <col min="9" max="19" width="15.85546875" style="7" customWidth="1"/>
    <col min="20" max="16384" width="9" style="7"/>
  </cols>
  <sheetData>
    <row r="1" spans="1:19" x14ac:dyDescent="0.25">
      <c r="A1" s="11" t="s">
        <v>338</v>
      </c>
    </row>
    <row r="5" spans="1:19" ht="15.75" thickBot="1" x14ac:dyDescent="0.3"/>
    <row r="6" spans="1:19" ht="15.75" thickBot="1" x14ac:dyDescent="0.3">
      <c r="A6" s="170" t="s">
        <v>315</v>
      </c>
      <c r="B6" s="171"/>
      <c r="C6" s="171"/>
      <c r="D6" s="171"/>
      <c r="E6" s="71" t="s">
        <v>364</v>
      </c>
      <c r="F6" s="21"/>
      <c r="G6" s="21"/>
      <c r="H6" s="33" t="s">
        <v>363</v>
      </c>
      <c r="I6" s="21"/>
      <c r="J6" s="21"/>
      <c r="K6" s="21"/>
      <c r="L6" s="21"/>
      <c r="M6" s="21"/>
      <c r="N6" s="21"/>
      <c r="O6" s="21"/>
      <c r="P6" s="21"/>
      <c r="Q6" s="21"/>
      <c r="R6" s="21"/>
      <c r="S6" s="62"/>
    </row>
    <row r="7" spans="1:19" ht="57.75" customHeight="1" x14ac:dyDescent="0.25">
      <c r="A7" s="75" t="s">
        <v>345</v>
      </c>
      <c r="E7" s="198" t="s">
        <v>390</v>
      </c>
      <c r="F7" s="199"/>
      <c r="G7" s="200"/>
      <c r="H7" s="49" t="s">
        <v>277</v>
      </c>
      <c r="I7" s="7" t="s">
        <v>301</v>
      </c>
      <c r="J7" s="7" t="s">
        <v>302</v>
      </c>
      <c r="K7" s="7" t="s">
        <v>275</v>
      </c>
      <c r="L7" s="7" t="s">
        <v>303</v>
      </c>
      <c r="M7" s="7" t="s">
        <v>304</v>
      </c>
      <c r="N7" s="7" t="str">
        <f>H7&amp;" Homo"</f>
        <v>GS Female Homo</v>
      </c>
      <c r="O7" s="7" t="str">
        <f t="shared" ref="O7:S7" si="0">I7&amp;" Homo"</f>
        <v>GS Male Homo</v>
      </c>
      <c r="P7" s="7" t="str">
        <f t="shared" si="0"/>
        <v>D1T Female Homo</v>
      </c>
      <c r="Q7" s="7" t="str">
        <f t="shared" si="0"/>
        <v>D1T Male Homo</v>
      </c>
      <c r="R7" s="7" t="str">
        <f t="shared" si="0"/>
        <v>D2T Female Homo</v>
      </c>
      <c r="S7" s="50" t="str">
        <f t="shared" si="0"/>
        <v>D2T Male Homo</v>
      </c>
    </row>
    <row r="8" spans="1:19" s="10" customFormat="1" ht="14.25" customHeight="1" x14ac:dyDescent="0.25">
      <c r="A8" s="10" t="s">
        <v>287</v>
      </c>
      <c r="B8" s="10" t="s">
        <v>290</v>
      </c>
      <c r="C8" s="76"/>
      <c r="E8" s="71" t="s">
        <v>305</v>
      </c>
      <c r="F8" s="34" t="s">
        <v>365</v>
      </c>
      <c r="G8" s="34" t="s">
        <v>366</v>
      </c>
      <c r="H8" s="33" t="s">
        <v>300</v>
      </c>
      <c r="I8" s="34"/>
      <c r="J8" s="34"/>
      <c r="K8" s="34"/>
      <c r="L8" s="34"/>
      <c r="M8" s="34"/>
      <c r="N8" s="34"/>
      <c r="O8" s="34"/>
      <c r="P8" s="34"/>
      <c r="Q8" s="34"/>
      <c r="R8" s="34"/>
      <c r="S8" s="48"/>
    </row>
    <row r="9" spans="1:19" x14ac:dyDescent="0.25">
      <c r="A9" s="5" t="s">
        <v>292</v>
      </c>
      <c r="B9" s="78" t="s">
        <v>0</v>
      </c>
      <c r="C9" s="79"/>
      <c r="D9" s="78"/>
      <c r="E9" s="80" t="s">
        <v>306</v>
      </c>
      <c r="F9" s="81" t="s">
        <v>292</v>
      </c>
      <c r="G9" s="78" t="s">
        <v>0</v>
      </c>
      <c r="H9" s="82" t="str">
        <f ca="1">IF(COUNTIF(INDIRECT("'"&amp;H$7&amp;"'!$H:$H"),RiskFactor_Compare!$G9)=1, "Included","-")</f>
        <v>Included</v>
      </c>
      <c r="I9" s="83" t="str">
        <f ca="1">IF(COUNTIF(INDIRECT("'"&amp;I$7&amp;"'!$H:$H"),RiskFactor_Compare!$G9)=1, "Included","-")</f>
        <v>Included</v>
      </c>
      <c r="J9" s="83" t="str">
        <f ca="1">IF(COUNTIF(INDIRECT("'"&amp;J$7&amp;"'!$H:$H"),RiskFactor_Compare!$G9)=1, "Included","-")</f>
        <v>Included</v>
      </c>
      <c r="K9" s="83" t="str">
        <f ca="1">IF(COUNTIF(INDIRECT("'"&amp;K$7&amp;"'!$H:$H"),RiskFactor_Compare!$G9)=1, "Included","-")</f>
        <v>Included</v>
      </c>
      <c r="L9" s="83" t="str">
        <f ca="1">IF(COUNTIF(INDIRECT("'"&amp;L$7&amp;"'!$H:$H"),RiskFactor_Compare!$G9)=1, "Included","-")</f>
        <v>Included</v>
      </c>
      <c r="M9" s="83" t="str">
        <f ca="1">IF(COUNTIF(INDIRECT("'"&amp;M$7&amp;"'!$H:$H"),RiskFactor_Compare!$G9)=1, "Included","-")</f>
        <v>Included</v>
      </c>
      <c r="N9" s="83" t="str">
        <f ca="1">IF(COUNTIF(INDIRECT("'"&amp;N$7&amp;"'!$H:$H"),RiskFactor_Compare!$G9)=1, "Included","-")</f>
        <v>Included</v>
      </c>
      <c r="O9" s="83" t="str">
        <f ca="1">IF(COUNTIF(INDIRECT("'"&amp;O$7&amp;"'!$H:$H"),RiskFactor_Compare!$G9)=1, "Included","-")</f>
        <v>Included</v>
      </c>
      <c r="P9" s="83" t="str">
        <f ca="1">IF(COUNTIF(INDIRECT("'"&amp;P$7&amp;"'!$H:$H"),RiskFactor_Compare!$G9)=1, "Included","-")</f>
        <v>Included</v>
      </c>
      <c r="Q9" s="83" t="str">
        <f ca="1">IF(COUNTIF(INDIRECT("'"&amp;Q$7&amp;"'!$H:$H"),RiskFactor_Compare!$G9)=1, "Included","-")</f>
        <v>Included</v>
      </c>
      <c r="R9" s="83" t="str">
        <f ca="1">IF(COUNTIF(INDIRECT("'"&amp;R$7&amp;"'!$H:$H"),RiskFactor_Compare!$G9)=1, "Included","-")</f>
        <v>Included</v>
      </c>
      <c r="S9" s="84" t="str">
        <f ca="1">IF(COUNTIF(INDIRECT("'"&amp;S$7&amp;"'!$H:$H"),RiskFactor_Compare!$G9)=1, "Included","-")</f>
        <v>Included</v>
      </c>
    </row>
    <row r="10" spans="1:19" ht="85.5" customHeight="1" x14ac:dyDescent="0.25">
      <c r="A10" s="174" t="s">
        <v>310</v>
      </c>
      <c r="B10" s="21" t="s">
        <v>311</v>
      </c>
      <c r="C10" s="172" t="s">
        <v>316</v>
      </c>
      <c r="D10" s="172"/>
      <c r="E10" s="209" t="s">
        <v>306</v>
      </c>
      <c r="F10" s="212" t="s">
        <v>310</v>
      </c>
      <c r="G10" s="21" t="s">
        <v>311</v>
      </c>
      <c r="H10" s="85" t="str">
        <f ca="1">IF(COUNTIF(INDIRECT("'"&amp;H$7&amp;"'!$H:$H"),RiskFactor_Compare!$G10)=1, "Included","-")</f>
        <v>Included</v>
      </c>
      <c r="I10" s="86" t="str">
        <f ca="1">IF(COUNTIF(INDIRECT("'"&amp;I$7&amp;"'!$H:$H"),RiskFactor_Compare!$G10)=1, "Included","-")</f>
        <v>Included</v>
      </c>
      <c r="J10" s="86" t="str">
        <f ca="1">IF(COUNTIF(INDIRECT("'"&amp;J$7&amp;"'!$H:$H"),RiskFactor_Compare!$G10)=1, "Included","-")</f>
        <v>Included</v>
      </c>
      <c r="K10" s="86" t="str">
        <f ca="1">IF(COUNTIF(INDIRECT("'"&amp;K$7&amp;"'!$H:$H"),RiskFactor_Compare!$G10)=1, "Included","-")</f>
        <v>Included</v>
      </c>
      <c r="L10" s="86" t="str">
        <f ca="1">IF(COUNTIF(INDIRECT("'"&amp;L$7&amp;"'!$H:$H"),RiskFactor_Compare!$G10)=1, "Included","-")</f>
        <v>Included</v>
      </c>
      <c r="M10" s="86" t="str">
        <f ca="1">IF(COUNTIF(INDIRECT("'"&amp;M$7&amp;"'!$H:$H"),RiskFactor_Compare!$G10)=1, "Included","-")</f>
        <v>Included</v>
      </c>
      <c r="N10" s="86" t="str">
        <f ca="1">IF(COUNTIF(INDIRECT("'"&amp;N$7&amp;"'!$H:$H"),RiskFactor_Compare!$G10)=1, "Included","-")</f>
        <v>Included</v>
      </c>
      <c r="O10" s="86" t="str">
        <f ca="1">IF(COUNTIF(INDIRECT("'"&amp;O$7&amp;"'!$H:$H"),RiskFactor_Compare!$G10)=1, "Included","-")</f>
        <v>Included</v>
      </c>
      <c r="P10" s="86" t="str">
        <f ca="1">IF(COUNTIF(INDIRECT("'"&amp;P$7&amp;"'!$H:$H"),RiskFactor_Compare!$G10)=1, "Included","-")</f>
        <v>Included</v>
      </c>
      <c r="Q10" s="86" t="str">
        <f ca="1">IF(COUNTIF(INDIRECT("'"&amp;Q$7&amp;"'!$H:$H"),RiskFactor_Compare!$G10)=1, "Included","-")</f>
        <v>Included</v>
      </c>
      <c r="R10" s="86" t="str">
        <f ca="1">IF(COUNTIF(INDIRECT("'"&amp;R$7&amp;"'!$H:$H"),RiskFactor_Compare!$G10)=1, "Included","-")</f>
        <v>Included</v>
      </c>
      <c r="S10" s="87" t="str">
        <f ca="1">IF(COUNTIF(INDIRECT("'"&amp;S$7&amp;"'!$H:$H"),RiskFactor_Compare!$G10)=1, "Included","-")</f>
        <v>Included</v>
      </c>
    </row>
    <row r="11" spans="1:19" x14ac:dyDescent="0.25">
      <c r="A11" s="175"/>
      <c r="B11" s="7" t="s">
        <v>312</v>
      </c>
      <c r="C11" s="181"/>
      <c r="D11" s="181"/>
      <c r="E11" s="210"/>
      <c r="F11" s="213"/>
      <c r="G11" s="7" t="s">
        <v>312</v>
      </c>
      <c r="H11" s="88" t="str">
        <f ca="1">IF(COUNTIF(INDIRECT("'"&amp;H$7&amp;"'!$H:$H"),RiskFactor_Compare!$G11)=1, "Included","-")</f>
        <v>Included</v>
      </c>
      <c r="I11" s="9" t="str">
        <f ca="1">IF(COUNTIF(INDIRECT("'"&amp;I$7&amp;"'!$H:$H"),RiskFactor_Compare!$G11)=1, "Included","-")</f>
        <v>Included</v>
      </c>
      <c r="J11" s="9" t="str">
        <f ca="1">IF(COUNTIF(INDIRECT("'"&amp;J$7&amp;"'!$H:$H"),RiskFactor_Compare!$G11)=1, "Included","-")</f>
        <v>Included</v>
      </c>
      <c r="K11" s="9" t="str">
        <f ca="1">IF(COUNTIF(INDIRECT("'"&amp;K$7&amp;"'!$H:$H"),RiskFactor_Compare!$G11)=1, "Included","-")</f>
        <v>Included</v>
      </c>
      <c r="L11" s="9" t="str">
        <f ca="1">IF(COUNTIF(INDIRECT("'"&amp;L$7&amp;"'!$H:$H"),RiskFactor_Compare!$G11)=1, "Included","-")</f>
        <v>Included</v>
      </c>
      <c r="M11" s="9" t="str">
        <f ca="1">IF(COUNTIF(INDIRECT("'"&amp;M$7&amp;"'!$H:$H"),RiskFactor_Compare!$G11)=1, "Included","-")</f>
        <v>Included</v>
      </c>
      <c r="N11" s="9" t="str">
        <f ca="1">IF(COUNTIF(INDIRECT("'"&amp;N$7&amp;"'!$H:$H"),RiskFactor_Compare!$G11)=1, "Included","-")</f>
        <v>Included</v>
      </c>
      <c r="O11" s="9" t="str">
        <f ca="1">IF(COUNTIF(INDIRECT("'"&amp;O$7&amp;"'!$H:$H"),RiskFactor_Compare!$G11)=1, "Included","-")</f>
        <v>Included</v>
      </c>
      <c r="P11" s="9" t="str">
        <f ca="1">IF(COUNTIF(INDIRECT("'"&amp;P$7&amp;"'!$H:$H"),RiskFactor_Compare!$G11)=1, "Included","-")</f>
        <v>Included</v>
      </c>
      <c r="Q11" s="9" t="str">
        <f ca="1">IF(COUNTIF(INDIRECT("'"&amp;Q$7&amp;"'!$H:$H"),RiskFactor_Compare!$G11)=1, "Included","-")</f>
        <v>Included</v>
      </c>
      <c r="R11" s="9" t="str">
        <f ca="1">IF(COUNTIF(INDIRECT("'"&amp;R$7&amp;"'!$H:$H"),RiskFactor_Compare!$G11)=1, "Included","-")</f>
        <v>Included</v>
      </c>
      <c r="S11" s="89" t="str">
        <f ca="1">IF(COUNTIF(INDIRECT("'"&amp;S$7&amp;"'!$H:$H"),RiskFactor_Compare!$G11)=1, "Included","-")</f>
        <v>Included</v>
      </c>
    </row>
    <row r="12" spans="1:19" ht="14.25" customHeight="1" x14ac:dyDescent="0.25">
      <c r="A12" s="175"/>
      <c r="B12" s="7" t="s">
        <v>314</v>
      </c>
      <c r="C12" s="181"/>
      <c r="D12" s="181"/>
      <c r="E12" s="210"/>
      <c r="F12" s="213"/>
      <c r="G12" s="7" t="s">
        <v>314</v>
      </c>
      <c r="H12" s="88" t="str">
        <f ca="1">IF(COUNTIF(INDIRECT("'"&amp;H$7&amp;"'!$H:$H"),RiskFactor_Compare!$G12)=1, "Included","-")</f>
        <v>Included</v>
      </c>
      <c r="I12" s="9" t="str">
        <f ca="1">IF(COUNTIF(INDIRECT("'"&amp;I$7&amp;"'!$H:$H"),RiskFactor_Compare!$G12)=1, "Included","-")</f>
        <v>Included</v>
      </c>
      <c r="J12" s="9" t="str">
        <f ca="1">IF(COUNTIF(INDIRECT("'"&amp;J$7&amp;"'!$H:$H"),RiskFactor_Compare!$G12)=1, "Included","-")</f>
        <v>Included</v>
      </c>
      <c r="K12" s="9" t="str">
        <f ca="1">IF(COUNTIF(INDIRECT("'"&amp;K$7&amp;"'!$H:$H"),RiskFactor_Compare!$G12)=1, "Included","-")</f>
        <v>Included</v>
      </c>
      <c r="L12" s="9" t="str">
        <f ca="1">IF(COUNTIF(INDIRECT("'"&amp;L$7&amp;"'!$H:$H"),RiskFactor_Compare!$G12)=1, "Included","-")</f>
        <v>Included</v>
      </c>
      <c r="M12" s="9" t="str">
        <f ca="1">IF(COUNTIF(INDIRECT("'"&amp;M$7&amp;"'!$H:$H"),RiskFactor_Compare!$G12)=1, "Included","-")</f>
        <v>Included</v>
      </c>
      <c r="N12" s="9" t="str">
        <f ca="1">IF(COUNTIF(INDIRECT("'"&amp;N$7&amp;"'!$H:$H"),RiskFactor_Compare!$G12)=1, "Included","-")</f>
        <v>Included</v>
      </c>
      <c r="O12" s="9" t="str">
        <f ca="1">IF(COUNTIF(INDIRECT("'"&amp;O$7&amp;"'!$H:$H"),RiskFactor_Compare!$G12)=1, "Included","-")</f>
        <v>Included</v>
      </c>
      <c r="P12" s="9" t="str">
        <f ca="1">IF(COUNTIF(INDIRECT("'"&amp;P$7&amp;"'!$H:$H"),RiskFactor_Compare!$G12)=1, "Included","-")</f>
        <v>Included</v>
      </c>
      <c r="Q12" s="9" t="str">
        <f ca="1">IF(COUNTIF(INDIRECT("'"&amp;Q$7&amp;"'!$H:$H"),RiskFactor_Compare!$G12)=1, "Included","-")</f>
        <v>Included</v>
      </c>
      <c r="R12" s="9" t="str">
        <f ca="1">IF(COUNTIF(INDIRECT("'"&amp;R$7&amp;"'!$H:$H"),RiskFactor_Compare!$G12)=1, "Included","-")</f>
        <v>Included</v>
      </c>
      <c r="S12" s="89" t="str">
        <f ca="1">IF(COUNTIF(INDIRECT("'"&amp;S$7&amp;"'!$H:$H"),RiskFactor_Compare!$G12)=1, "Included","-")</f>
        <v>Included</v>
      </c>
    </row>
    <row r="13" spans="1:19" x14ac:dyDescent="0.25">
      <c r="A13" s="176"/>
      <c r="B13" s="19" t="s">
        <v>313</v>
      </c>
      <c r="C13" s="173"/>
      <c r="D13" s="173"/>
      <c r="E13" s="211"/>
      <c r="F13" s="214"/>
      <c r="G13" s="19" t="s">
        <v>313</v>
      </c>
      <c r="H13" s="90" t="str">
        <f ca="1">IF(COUNTIF(INDIRECT("'"&amp;H$7&amp;"'!$H:$H"),RiskFactor_Compare!$G13)=1, "Included","-")</f>
        <v>Included</v>
      </c>
      <c r="I13" s="56" t="str">
        <f ca="1">IF(COUNTIF(INDIRECT("'"&amp;I$7&amp;"'!$H:$H"),RiskFactor_Compare!$G13)=1, "Included","-")</f>
        <v>Included</v>
      </c>
      <c r="J13" s="56" t="str">
        <f ca="1">IF(COUNTIF(INDIRECT("'"&amp;J$7&amp;"'!$H:$H"),RiskFactor_Compare!$G13)=1, "Included","-")</f>
        <v>Included</v>
      </c>
      <c r="K13" s="56" t="str">
        <f ca="1">IF(COUNTIF(INDIRECT("'"&amp;K$7&amp;"'!$H:$H"),RiskFactor_Compare!$G13)=1, "Included","-")</f>
        <v>Included</v>
      </c>
      <c r="L13" s="56" t="str">
        <f ca="1">IF(COUNTIF(INDIRECT("'"&amp;L$7&amp;"'!$H:$H"),RiskFactor_Compare!$G13)=1, "Included","-")</f>
        <v>Included</v>
      </c>
      <c r="M13" s="56" t="str">
        <f ca="1">IF(COUNTIF(INDIRECT("'"&amp;M$7&amp;"'!$H:$H"),RiskFactor_Compare!$G13)=1, "Included","-")</f>
        <v>Included</v>
      </c>
      <c r="N13" s="56" t="str">
        <f ca="1">IF(COUNTIF(INDIRECT("'"&amp;N$7&amp;"'!$H:$H"),RiskFactor_Compare!$G13)=1, "Included","-")</f>
        <v>Included</v>
      </c>
      <c r="O13" s="56" t="str">
        <f ca="1">IF(COUNTIF(INDIRECT("'"&amp;O$7&amp;"'!$H:$H"),RiskFactor_Compare!$G13)=1, "Included","-")</f>
        <v>Included</v>
      </c>
      <c r="P13" s="56" t="str">
        <f ca="1">IF(COUNTIF(INDIRECT("'"&amp;P$7&amp;"'!$H:$H"),RiskFactor_Compare!$G13)=1, "Included","-")</f>
        <v>Included</v>
      </c>
      <c r="Q13" s="56" t="str">
        <f ca="1">IF(COUNTIF(INDIRECT("'"&amp;Q$7&amp;"'!$H:$H"),RiskFactor_Compare!$G13)=1, "Included","-")</f>
        <v>Included</v>
      </c>
      <c r="R13" s="56" t="str">
        <f ca="1">IF(COUNTIF(INDIRECT("'"&amp;R$7&amp;"'!$H:$H"),RiskFactor_Compare!$G13)=1, "Included","-")</f>
        <v>Included</v>
      </c>
      <c r="S13" s="91" t="str">
        <f ca="1">IF(COUNTIF(INDIRECT("'"&amp;S$7&amp;"'!$H:$H"),RiskFactor_Compare!$G13)=1, "Included","-")</f>
        <v>Included</v>
      </c>
    </row>
    <row r="14" spans="1:19" ht="114" customHeight="1" x14ac:dyDescent="0.25">
      <c r="A14" s="177" t="s">
        <v>66</v>
      </c>
      <c r="B14" s="21" t="s">
        <v>6</v>
      </c>
      <c r="C14" s="172" t="s">
        <v>317</v>
      </c>
      <c r="D14" s="172"/>
      <c r="E14" s="209" t="s">
        <v>306</v>
      </c>
      <c r="F14" s="212" t="s">
        <v>66</v>
      </c>
      <c r="G14" s="21" t="s">
        <v>6</v>
      </c>
      <c r="H14" s="85" t="str">
        <f ca="1">IF(COUNTIF(INDIRECT("'"&amp;H$7&amp;"'!$H:$H"),RiskFactor_Compare!$G14)=1, "Included","-")</f>
        <v>Included</v>
      </c>
      <c r="I14" s="86" t="str">
        <f ca="1">IF(COUNTIF(INDIRECT("'"&amp;I$7&amp;"'!$H:$H"),RiskFactor_Compare!$G14)=1, "Included","-")</f>
        <v>Included</v>
      </c>
      <c r="J14" s="86" t="str">
        <f ca="1">IF(COUNTIF(INDIRECT("'"&amp;J$7&amp;"'!$H:$H"),RiskFactor_Compare!$G14)=1, "Included","-")</f>
        <v>Included</v>
      </c>
      <c r="K14" s="86" t="str">
        <f ca="1">IF(COUNTIF(INDIRECT("'"&amp;K$7&amp;"'!$H:$H"),RiskFactor_Compare!$G14)=1, "Included","-")</f>
        <v>Included</v>
      </c>
      <c r="L14" s="86" t="str">
        <f ca="1">IF(COUNTIF(INDIRECT("'"&amp;L$7&amp;"'!$H:$H"),RiskFactor_Compare!$G14)=1, "Included","-")</f>
        <v>Included</v>
      </c>
      <c r="M14" s="86" t="str">
        <f ca="1">IF(COUNTIF(INDIRECT("'"&amp;M$7&amp;"'!$H:$H"),RiskFactor_Compare!$G14)=1, "Included","-")</f>
        <v>Included</v>
      </c>
      <c r="N14" s="86" t="str">
        <f ca="1">IF(COUNTIF(INDIRECT("'"&amp;N$7&amp;"'!$H:$H"),RiskFactor_Compare!$G14)=1, "Included","-")</f>
        <v>Included</v>
      </c>
      <c r="O14" s="86" t="str">
        <f ca="1">IF(COUNTIF(INDIRECT("'"&amp;O$7&amp;"'!$H:$H"),RiskFactor_Compare!$G14)=1, "Included","-")</f>
        <v>Included</v>
      </c>
      <c r="P14" s="86" t="str">
        <f ca="1">IF(COUNTIF(INDIRECT("'"&amp;P$7&amp;"'!$H:$H"),RiskFactor_Compare!$G14)=1, "Included","-")</f>
        <v>Included</v>
      </c>
      <c r="Q14" s="86" t="str">
        <f ca="1">IF(COUNTIF(INDIRECT("'"&amp;Q$7&amp;"'!$H:$H"),RiskFactor_Compare!$G14)=1, "Included","-")</f>
        <v>Included</v>
      </c>
      <c r="R14" s="86" t="str">
        <f ca="1">IF(COUNTIF(INDIRECT("'"&amp;R$7&amp;"'!$H:$H"),RiskFactor_Compare!$G14)=1, "Included","-")</f>
        <v>Included</v>
      </c>
      <c r="S14" s="87" t="str">
        <f ca="1">IF(COUNTIF(INDIRECT("'"&amp;S$7&amp;"'!$H:$H"),RiskFactor_Compare!$G14)=1, "Included","-")</f>
        <v>Included</v>
      </c>
    </row>
    <row r="15" spans="1:19" x14ac:dyDescent="0.25">
      <c r="A15" s="178"/>
      <c r="B15" s="7" t="s">
        <v>8</v>
      </c>
      <c r="C15" s="181"/>
      <c r="D15" s="181"/>
      <c r="E15" s="210"/>
      <c r="F15" s="213"/>
      <c r="G15" s="7" t="s">
        <v>8</v>
      </c>
      <c r="H15" s="88" t="str">
        <f ca="1">IF(COUNTIF(INDIRECT("'"&amp;H$7&amp;"'!$H:$H"),RiskFactor_Compare!$G15)=1, "Included","-")</f>
        <v>Included</v>
      </c>
      <c r="I15" s="9" t="str">
        <f ca="1">IF(COUNTIF(INDIRECT("'"&amp;I$7&amp;"'!$H:$H"),RiskFactor_Compare!$G15)=1, "Included","-")</f>
        <v>Included</v>
      </c>
      <c r="J15" s="9" t="str">
        <f ca="1">IF(COUNTIF(INDIRECT("'"&amp;J$7&amp;"'!$H:$H"),RiskFactor_Compare!$G15)=1, "Included","-")</f>
        <v>Included</v>
      </c>
      <c r="K15" s="9" t="str">
        <f ca="1">IF(COUNTIF(INDIRECT("'"&amp;K$7&amp;"'!$H:$H"),RiskFactor_Compare!$G15)=1, "Included","-")</f>
        <v>Included</v>
      </c>
      <c r="L15" s="9" t="str">
        <f ca="1">IF(COUNTIF(INDIRECT("'"&amp;L$7&amp;"'!$H:$H"),RiskFactor_Compare!$G15)=1, "Included","-")</f>
        <v>Included</v>
      </c>
      <c r="M15" s="9" t="str">
        <f ca="1">IF(COUNTIF(INDIRECT("'"&amp;M$7&amp;"'!$H:$H"),RiskFactor_Compare!$G15)=1, "Included","-")</f>
        <v>Included</v>
      </c>
      <c r="N15" s="9" t="str">
        <f ca="1">IF(COUNTIF(INDIRECT("'"&amp;N$7&amp;"'!$H:$H"),RiskFactor_Compare!$G15)=1, "Included","-")</f>
        <v>Included</v>
      </c>
      <c r="O15" s="9" t="str">
        <f ca="1">IF(COUNTIF(INDIRECT("'"&amp;O$7&amp;"'!$H:$H"),RiskFactor_Compare!$G15)=1, "Included","-")</f>
        <v>Included</v>
      </c>
      <c r="P15" s="9" t="str">
        <f ca="1">IF(COUNTIF(INDIRECT("'"&amp;P$7&amp;"'!$H:$H"),RiskFactor_Compare!$G15)=1, "Included","-")</f>
        <v>Included</v>
      </c>
      <c r="Q15" s="9" t="str">
        <f ca="1">IF(COUNTIF(INDIRECT("'"&amp;Q$7&amp;"'!$H:$H"),RiskFactor_Compare!$G15)=1, "Included","-")</f>
        <v>Included</v>
      </c>
      <c r="R15" s="9" t="str">
        <f ca="1">IF(COUNTIF(INDIRECT("'"&amp;R$7&amp;"'!$H:$H"),RiskFactor_Compare!$G15)=1, "Included","-")</f>
        <v>Included</v>
      </c>
      <c r="S15" s="89" t="str">
        <f ca="1">IF(COUNTIF(INDIRECT("'"&amp;S$7&amp;"'!$H:$H"),RiskFactor_Compare!$G15)=1, "Included","-")</f>
        <v>Included</v>
      </c>
    </row>
    <row r="16" spans="1:19" x14ac:dyDescent="0.25">
      <c r="A16" s="178"/>
      <c r="B16" s="7" t="s">
        <v>10</v>
      </c>
      <c r="C16" s="181"/>
      <c r="D16" s="181"/>
      <c r="E16" s="210"/>
      <c r="F16" s="213"/>
      <c r="G16" s="7" t="s">
        <v>10</v>
      </c>
      <c r="H16" s="88" t="str">
        <f ca="1">IF(COUNTIF(INDIRECT("'"&amp;H$7&amp;"'!$H:$H"),RiskFactor_Compare!$G16)=1, "Included","-")</f>
        <v>Included</v>
      </c>
      <c r="I16" s="9" t="str">
        <f ca="1">IF(COUNTIF(INDIRECT("'"&amp;I$7&amp;"'!$H:$H"),RiskFactor_Compare!$G16)=1, "Included","-")</f>
        <v>Included</v>
      </c>
      <c r="J16" s="9" t="str">
        <f ca="1">IF(COUNTIF(INDIRECT("'"&amp;J$7&amp;"'!$H:$H"),RiskFactor_Compare!$G16)=1, "Included","-")</f>
        <v>Included</v>
      </c>
      <c r="K16" s="9" t="str">
        <f ca="1">IF(COUNTIF(INDIRECT("'"&amp;K$7&amp;"'!$H:$H"),RiskFactor_Compare!$G16)=1, "Included","-")</f>
        <v>Included</v>
      </c>
      <c r="L16" s="9" t="str">
        <f ca="1">IF(COUNTIF(INDIRECT("'"&amp;L$7&amp;"'!$H:$H"),RiskFactor_Compare!$G16)=1, "Included","-")</f>
        <v>Included</v>
      </c>
      <c r="M16" s="9" t="str">
        <f ca="1">IF(COUNTIF(INDIRECT("'"&amp;M$7&amp;"'!$H:$H"),RiskFactor_Compare!$G16)=1, "Included","-")</f>
        <v>Included</v>
      </c>
      <c r="N16" s="9" t="str">
        <f ca="1">IF(COUNTIF(INDIRECT("'"&amp;N$7&amp;"'!$H:$H"),RiskFactor_Compare!$G16)=1, "Included","-")</f>
        <v>Included</v>
      </c>
      <c r="O16" s="9" t="str">
        <f ca="1">IF(COUNTIF(INDIRECT("'"&amp;O$7&amp;"'!$H:$H"),RiskFactor_Compare!$G16)=1, "Included","-")</f>
        <v>Included</v>
      </c>
      <c r="P16" s="9" t="str">
        <f ca="1">IF(COUNTIF(INDIRECT("'"&amp;P$7&amp;"'!$H:$H"),RiskFactor_Compare!$G16)=1, "Included","-")</f>
        <v>Included</v>
      </c>
      <c r="Q16" s="9" t="str">
        <f ca="1">IF(COUNTIF(INDIRECT("'"&amp;Q$7&amp;"'!$H:$H"),RiskFactor_Compare!$G16)=1, "Included","-")</f>
        <v>Included</v>
      </c>
      <c r="R16" s="9" t="str">
        <f ca="1">IF(COUNTIF(INDIRECT("'"&amp;R$7&amp;"'!$H:$H"),RiskFactor_Compare!$G16)=1, "Included","-")</f>
        <v>Included</v>
      </c>
      <c r="S16" s="89" t="str">
        <f ca="1">IF(COUNTIF(INDIRECT("'"&amp;S$7&amp;"'!$H:$H"),RiskFactor_Compare!$G16)=1, "Included","-")</f>
        <v>Included</v>
      </c>
    </row>
    <row r="17" spans="1:19" ht="14.25" customHeight="1" x14ac:dyDescent="0.25">
      <c r="A17" s="178"/>
      <c r="B17" s="7" t="s">
        <v>12</v>
      </c>
      <c r="C17" s="181"/>
      <c r="D17" s="181"/>
      <c r="E17" s="210"/>
      <c r="F17" s="213"/>
      <c r="G17" s="7" t="s">
        <v>12</v>
      </c>
      <c r="H17" s="88" t="str">
        <f ca="1">IF(COUNTIF(INDIRECT("'"&amp;H$7&amp;"'!$H:$H"),RiskFactor_Compare!$G17)=1, "Included","-")</f>
        <v>Included</v>
      </c>
      <c r="I17" s="9" t="str">
        <f ca="1">IF(COUNTIF(INDIRECT("'"&amp;I$7&amp;"'!$H:$H"),RiskFactor_Compare!$G17)=1, "Included","-")</f>
        <v>Included</v>
      </c>
      <c r="J17" s="9" t="str">
        <f ca="1">IF(COUNTIF(INDIRECT("'"&amp;J$7&amp;"'!$H:$H"),RiskFactor_Compare!$G17)=1, "Included","-")</f>
        <v>Included</v>
      </c>
      <c r="K17" s="9" t="str">
        <f ca="1">IF(COUNTIF(INDIRECT("'"&amp;K$7&amp;"'!$H:$H"),RiskFactor_Compare!$G17)=1, "Included","-")</f>
        <v>Included</v>
      </c>
      <c r="L17" s="9" t="str">
        <f ca="1">IF(COUNTIF(INDIRECT("'"&amp;L$7&amp;"'!$H:$H"),RiskFactor_Compare!$G17)=1, "Included","-")</f>
        <v>Included</v>
      </c>
      <c r="M17" s="9" t="str">
        <f ca="1">IF(COUNTIF(INDIRECT("'"&amp;M$7&amp;"'!$H:$H"),RiskFactor_Compare!$G17)=1, "Included","-")</f>
        <v>Included</v>
      </c>
      <c r="N17" s="9" t="str">
        <f ca="1">IF(COUNTIF(INDIRECT("'"&amp;N$7&amp;"'!$H:$H"),RiskFactor_Compare!$G17)=1, "Included","-")</f>
        <v>Included</v>
      </c>
      <c r="O17" s="9" t="str">
        <f ca="1">IF(COUNTIF(INDIRECT("'"&amp;O$7&amp;"'!$H:$H"),RiskFactor_Compare!$G17)=1, "Included","-")</f>
        <v>Included</v>
      </c>
      <c r="P17" s="9" t="str">
        <f ca="1">IF(COUNTIF(INDIRECT("'"&amp;P$7&amp;"'!$H:$H"),RiskFactor_Compare!$G17)=1, "Included","-")</f>
        <v>Included</v>
      </c>
      <c r="Q17" s="9" t="str">
        <f ca="1">IF(COUNTIF(INDIRECT("'"&amp;Q$7&amp;"'!$H:$H"),RiskFactor_Compare!$G17)=1, "Included","-")</f>
        <v>Included</v>
      </c>
      <c r="R17" s="9" t="str">
        <f ca="1">IF(COUNTIF(INDIRECT("'"&amp;R$7&amp;"'!$H:$H"),RiskFactor_Compare!$G17)=1, "Included","-")</f>
        <v>Included</v>
      </c>
      <c r="S17" s="89" t="str">
        <f ca="1">IF(COUNTIF(INDIRECT("'"&amp;S$7&amp;"'!$H:$H"),RiskFactor_Compare!$G17)=1, "Included","-")</f>
        <v>Included</v>
      </c>
    </row>
    <row r="18" spans="1:19" x14ac:dyDescent="0.25">
      <c r="A18" s="179"/>
      <c r="B18" s="19" t="s">
        <v>14</v>
      </c>
      <c r="C18" s="173"/>
      <c r="D18" s="173"/>
      <c r="E18" s="211"/>
      <c r="F18" s="214"/>
      <c r="G18" s="19" t="s">
        <v>14</v>
      </c>
      <c r="H18" s="90" t="str">
        <f ca="1">IF(COUNTIF(INDIRECT("'"&amp;H$7&amp;"'!$H:$H"),RiskFactor_Compare!$G18)=1, "Included","-")</f>
        <v>Included</v>
      </c>
      <c r="I18" s="56" t="str">
        <f ca="1">IF(COUNTIF(INDIRECT("'"&amp;I$7&amp;"'!$H:$H"),RiskFactor_Compare!$G18)=1, "Included","-")</f>
        <v>Included</v>
      </c>
      <c r="J18" s="56" t="str">
        <f ca="1">IF(COUNTIF(INDIRECT("'"&amp;J$7&amp;"'!$H:$H"),RiskFactor_Compare!$G18)=1, "Included","-")</f>
        <v>Included</v>
      </c>
      <c r="K18" s="56" t="str">
        <f ca="1">IF(COUNTIF(INDIRECT("'"&amp;K$7&amp;"'!$H:$H"),RiskFactor_Compare!$G18)=1, "Included","-")</f>
        <v>Included</v>
      </c>
      <c r="L18" s="56" t="str">
        <f ca="1">IF(COUNTIF(INDIRECT("'"&amp;L$7&amp;"'!$H:$H"),RiskFactor_Compare!$G18)=1, "Included","-")</f>
        <v>Included</v>
      </c>
      <c r="M18" s="56" t="str">
        <f ca="1">IF(COUNTIF(INDIRECT("'"&amp;M$7&amp;"'!$H:$H"),RiskFactor_Compare!$G18)=1, "Included","-")</f>
        <v>Included</v>
      </c>
      <c r="N18" s="56" t="str">
        <f ca="1">IF(COUNTIF(INDIRECT("'"&amp;N$7&amp;"'!$H:$H"),RiskFactor_Compare!$G18)=1, "Included","-")</f>
        <v>Included</v>
      </c>
      <c r="O18" s="56" t="str">
        <f ca="1">IF(COUNTIF(INDIRECT("'"&amp;O$7&amp;"'!$H:$H"),RiskFactor_Compare!$G18)=1, "Included","-")</f>
        <v>Included</v>
      </c>
      <c r="P18" s="56" t="str">
        <f ca="1">IF(COUNTIF(INDIRECT("'"&amp;P$7&amp;"'!$H:$H"),RiskFactor_Compare!$G18)=1, "Included","-")</f>
        <v>Included</v>
      </c>
      <c r="Q18" s="56" t="str">
        <f ca="1">IF(COUNTIF(INDIRECT("'"&amp;Q$7&amp;"'!$H:$H"),RiskFactor_Compare!$G18)=1, "Included","-")</f>
        <v>Included</v>
      </c>
      <c r="R18" s="56" t="str">
        <f ca="1">IF(COUNTIF(INDIRECT("'"&amp;R$7&amp;"'!$H:$H"),RiskFactor_Compare!$G18)=1, "Included","-")</f>
        <v>Included</v>
      </c>
      <c r="S18" s="91" t="str">
        <f ca="1">IF(COUNTIF(INDIRECT("'"&amp;S$7&amp;"'!$H:$H"),RiskFactor_Compare!$G18)=1, "Included","-")</f>
        <v>Included</v>
      </c>
    </row>
    <row r="19" spans="1:19" ht="85.5" customHeight="1" x14ac:dyDescent="0.25">
      <c r="A19" s="184" t="s">
        <v>293</v>
      </c>
      <c r="B19" s="21" t="s">
        <v>16</v>
      </c>
      <c r="C19" s="172" t="s">
        <v>318</v>
      </c>
      <c r="D19" s="172"/>
      <c r="E19" s="209" t="s">
        <v>306</v>
      </c>
      <c r="F19" s="212" t="s">
        <v>293</v>
      </c>
      <c r="G19" s="21" t="s">
        <v>16</v>
      </c>
      <c r="H19" s="85" t="str">
        <f ca="1">IF(COUNTIF(INDIRECT("'"&amp;H$7&amp;"'!$H:$H"),RiskFactor_Compare!$G19)=1, "Included","-")</f>
        <v>Included</v>
      </c>
      <c r="I19" s="86" t="str">
        <f ca="1">IF(COUNTIF(INDIRECT("'"&amp;I$7&amp;"'!$H:$H"),RiskFactor_Compare!$G19)=1, "Included","-")</f>
        <v>Included</v>
      </c>
      <c r="J19" s="86" t="str">
        <f ca="1">IF(COUNTIF(INDIRECT("'"&amp;J$7&amp;"'!$H:$H"),RiskFactor_Compare!$G19)=1, "Included","-")</f>
        <v>Included</v>
      </c>
      <c r="K19" s="86" t="str">
        <f ca="1">IF(COUNTIF(INDIRECT("'"&amp;K$7&amp;"'!$H:$H"),RiskFactor_Compare!$G19)=1, "Included","-")</f>
        <v>Included</v>
      </c>
      <c r="L19" s="86" t="str">
        <f ca="1">IF(COUNTIF(INDIRECT("'"&amp;L$7&amp;"'!$H:$H"),RiskFactor_Compare!$G19)=1, "Included","-")</f>
        <v>Included</v>
      </c>
      <c r="M19" s="86" t="str">
        <f ca="1">IF(COUNTIF(INDIRECT("'"&amp;M$7&amp;"'!$H:$H"),RiskFactor_Compare!$G19)=1, "Included","-")</f>
        <v>Included</v>
      </c>
      <c r="N19" s="86" t="str">
        <f ca="1">IF(COUNTIF(INDIRECT("'"&amp;N$7&amp;"'!$H:$H"),RiskFactor_Compare!$G19)=1, "Included","-")</f>
        <v>Included</v>
      </c>
      <c r="O19" s="86" t="str">
        <f ca="1">IF(COUNTIF(INDIRECT("'"&amp;O$7&amp;"'!$H:$H"),RiskFactor_Compare!$G19)=1, "Included","-")</f>
        <v>Included</v>
      </c>
      <c r="P19" s="86" t="str">
        <f ca="1">IF(COUNTIF(INDIRECT("'"&amp;P$7&amp;"'!$H:$H"),RiskFactor_Compare!$G19)=1, "Included","-")</f>
        <v>Included</v>
      </c>
      <c r="Q19" s="86" t="str">
        <f ca="1">IF(COUNTIF(INDIRECT("'"&amp;Q$7&amp;"'!$H:$H"),RiskFactor_Compare!$G19)=1, "Included","-")</f>
        <v>Included</v>
      </c>
      <c r="R19" s="86" t="str">
        <f ca="1">IF(COUNTIF(INDIRECT("'"&amp;R$7&amp;"'!$H:$H"),RiskFactor_Compare!$G19)=1, "Included","-")</f>
        <v>Included</v>
      </c>
      <c r="S19" s="87" t="str">
        <f ca="1">IF(COUNTIF(INDIRECT("'"&amp;S$7&amp;"'!$H:$H"),RiskFactor_Compare!$G19)=1, "Included","-")</f>
        <v>Included</v>
      </c>
    </row>
    <row r="20" spans="1:19" x14ac:dyDescent="0.25">
      <c r="A20" s="185"/>
      <c r="B20" s="7" t="s">
        <v>18</v>
      </c>
      <c r="C20" s="181"/>
      <c r="D20" s="181"/>
      <c r="E20" s="210"/>
      <c r="F20" s="213"/>
      <c r="G20" s="7" t="s">
        <v>18</v>
      </c>
      <c r="H20" s="88" t="str">
        <f ca="1">IF(COUNTIF(INDIRECT("'"&amp;H$7&amp;"'!$H:$H"),RiskFactor_Compare!$G20)=1, "Included","-")</f>
        <v>Included</v>
      </c>
      <c r="I20" s="9" t="str">
        <f ca="1">IF(COUNTIF(INDIRECT("'"&amp;I$7&amp;"'!$H:$H"),RiskFactor_Compare!$G20)=1, "Included","-")</f>
        <v>Included</v>
      </c>
      <c r="J20" s="9" t="str">
        <f ca="1">IF(COUNTIF(INDIRECT("'"&amp;J$7&amp;"'!$H:$H"),RiskFactor_Compare!$G20)=1, "Included","-")</f>
        <v>Included</v>
      </c>
      <c r="K20" s="9" t="str">
        <f ca="1">IF(COUNTIF(INDIRECT("'"&amp;K$7&amp;"'!$H:$H"),RiskFactor_Compare!$G20)=1, "Included","-")</f>
        <v>Included</v>
      </c>
      <c r="L20" s="9" t="str">
        <f ca="1">IF(COUNTIF(INDIRECT("'"&amp;L$7&amp;"'!$H:$H"),RiskFactor_Compare!$G20)=1, "Included","-")</f>
        <v>Included</v>
      </c>
      <c r="M20" s="9" t="str">
        <f ca="1">IF(COUNTIF(INDIRECT("'"&amp;M$7&amp;"'!$H:$H"),RiskFactor_Compare!$G20)=1, "Included","-")</f>
        <v>Included</v>
      </c>
      <c r="N20" s="9" t="str">
        <f ca="1">IF(COUNTIF(INDIRECT("'"&amp;N$7&amp;"'!$H:$H"),RiskFactor_Compare!$G20)=1, "Included","-")</f>
        <v>Included</v>
      </c>
      <c r="O20" s="9" t="str">
        <f ca="1">IF(COUNTIF(INDIRECT("'"&amp;O$7&amp;"'!$H:$H"),RiskFactor_Compare!$G20)=1, "Included","-")</f>
        <v>Included</v>
      </c>
      <c r="P20" s="9" t="str">
        <f ca="1">IF(COUNTIF(INDIRECT("'"&amp;P$7&amp;"'!$H:$H"),RiskFactor_Compare!$G20)=1, "Included","-")</f>
        <v>Included</v>
      </c>
      <c r="Q20" s="9" t="str">
        <f ca="1">IF(COUNTIF(INDIRECT("'"&amp;Q$7&amp;"'!$H:$H"),RiskFactor_Compare!$G20)=1, "Included","-")</f>
        <v>Included</v>
      </c>
      <c r="R20" s="9" t="str">
        <f ca="1">IF(COUNTIF(INDIRECT("'"&amp;R$7&amp;"'!$H:$H"),RiskFactor_Compare!$G20)=1, "Included","-")</f>
        <v>Included</v>
      </c>
      <c r="S20" s="89" t="str">
        <f ca="1">IF(COUNTIF(INDIRECT("'"&amp;S$7&amp;"'!$H:$H"),RiskFactor_Compare!$G20)=1, "Included","-")</f>
        <v>Included</v>
      </c>
    </row>
    <row r="21" spans="1:19" ht="14.25" customHeight="1" x14ac:dyDescent="0.25">
      <c r="A21" s="185"/>
      <c r="B21" s="7" t="s">
        <v>20</v>
      </c>
      <c r="C21" s="181"/>
      <c r="D21" s="181"/>
      <c r="E21" s="210"/>
      <c r="F21" s="213"/>
      <c r="G21" s="7" t="s">
        <v>20</v>
      </c>
      <c r="H21" s="88" t="str">
        <f ca="1">IF(COUNTIF(INDIRECT("'"&amp;H$7&amp;"'!$H:$H"),RiskFactor_Compare!$G21)=1, "Included","-")</f>
        <v>Included</v>
      </c>
      <c r="I21" s="9" t="str">
        <f ca="1">IF(COUNTIF(INDIRECT("'"&amp;I$7&amp;"'!$H:$H"),RiskFactor_Compare!$G21)=1, "Included","-")</f>
        <v>Included</v>
      </c>
      <c r="J21" s="9" t="str">
        <f ca="1">IF(COUNTIF(INDIRECT("'"&amp;J$7&amp;"'!$H:$H"),RiskFactor_Compare!$G21)=1, "Included","-")</f>
        <v>Included</v>
      </c>
      <c r="K21" s="9" t="str">
        <f ca="1">IF(COUNTIF(INDIRECT("'"&amp;K$7&amp;"'!$H:$H"),RiskFactor_Compare!$G21)=1, "Included","-")</f>
        <v>Included</v>
      </c>
      <c r="L21" s="9" t="str">
        <f ca="1">IF(COUNTIF(INDIRECT("'"&amp;L$7&amp;"'!$H:$H"),RiskFactor_Compare!$G21)=1, "Included","-")</f>
        <v>Included</v>
      </c>
      <c r="M21" s="9" t="str">
        <f ca="1">IF(COUNTIF(INDIRECT("'"&amp;M$7&amp;"'!$H:$H"),RiskFactor_Compare!$G21)=1, "Included","-")</f>
        <v>Included</v>
      </c>
      <c r="N21" s="9" t="str">
        <f ca="1">IF(COUNTIF(INDIRECT("'"&amp;N$7&amp;"'!$H:$H"),RiskFactor_Compare!$G21)=1, "Included","-")</f>
        <v>Included</v>
      </c>
      <c r="O21" s="9" t="str">
        <f ca="1">IF(COUNTIF(INDIRECT("'"&amp;O$7&amp;"'!$H:$H"),RiskFactor_Compare!$G21)=1, "Included","-")</f>
        <v>Included</v>
      </c>
      <c r="P21" s="9" t="str">
        <f ca="1">IF(COUNTIF(INDIRECT("'"&amp;P$7&amp;"'!$H:$H"),RiskFactor_Compare!$G21)=1, "Included","-")</f>
        <v>Included</v>
      </c>
      <c r="Q21" s="9" t="str">
        <f ca="1">IF(COUNTIF(INDIRECT("'"&amp;Q$7&amp;"'!$H:$H"),RiskFactor_Compare!$G21)=1, "Included","-")</f>
        <v>Included</v>
      </c>
      <c r="R21" s="9" t="str">
        <f ca="1">IF(COUNTIF(INDIRECT("'"&amp;R$7&amp;"'!$H:$H"),RiskFactor_Compare!$G21)=1, "Included","-")</f>
        <v>Included</v>
      </c>
      <c r="S21" s="89" t="str">
        <f ca="1">IF(COUNTIF(INDIRECT("'"&amp;S$7&amp;"'!$H:$H"),RiskFactor_Compare!$G21)=1, "Included","-")</f>
        <v>Included</v>
      </c>
    </row>
    <row r="22" spans="1:19" x14ac:dyDescent="0.25">
      <c r="A22" s="186"/>
      <c r="B22" s="19" t="s">
        <v>22</v>
      </c>
      <c r="C22" s="173"/>
      <c r="D22" s="173"/>
      <c r="E22" s="211"/>
      <c r="F22" s="214"/>
      <c r="G22" s="19" t="s">
        <v>22</v>
      </c>
      <c r="H22" s="90" t="str">
        <f ca="1">IF(COUNTIF(INDIRECT("'"&amp;H$7&amp;"'!$H:$H"),RiskFactor_Compare!$G22)=1, "Included","-")</f>
        <v>Included</v>
      </c>
      <c r="I22" s="56" t="str">
        <f ca="1">IF(COUNTIF(INDIRECT("'"&amp;I$7&amp;"'!$H:$H"),RiskFactor_Compare!$G22)=1, "Included","-")</f>
        <v>Included</v>
      </c>
      <c r="J22" s="56" t="str">
        <f ca="1">IF(COUNTIF(INDIRECT("'"&amp;J$7&amp;"'!$H:$H"),RiskFactor_Compare!$G22)=1, "Included","-")</f>
        <v>Included</v>
      </c>
      <c r="K22" s="56" t="str">
        <f ca="1">IF(COUNTIF(INDIRECT("'"&amp;K$7&amp;"'!$H:$H"),RiskFactor_Compare!$G22)=1, "Included","-")</f>
        <v>Included</v>
      </c>
      <c r="L22" s="56" t="str">
        <f ca="1">IF(COUNTIF(INDIRECT("'"&amp;L$7&amp;"'!$H:$H"),RiskFactor_Compare!$G22)=1, "Included","-")</f>
        <v>Included</v>
      </c>
      <c r="M22" s="56" t="str">
        <f ca="1">IF(COUNTIF(INDIRECT("'"&amp;M$7&amp;"'!$H:$H"),RiskFactor_Compare!$G22)=1, "Included","-")</f>
        <v>Included</v>
      </c>
      <c r="N22" s="56" t="str">
        <f ca="1">IF(COUNTIF(INDIRECT("'"&amp;N$7&amp;"'!$H:$H"),RiskFactor_Compare!$G22)=1, "Included","-")</f>
        <v>Included</v>
      </c>
      <c r="O22" s="56" t="str">
        <f ca="1">IF(COUNTIF(INDIRECT("'"&amp;O$7&amp;"'!$H:$H"),RiskFactor_Compare!$G22)=1, "Included","-")</f>
        <v>Included</v>
      </c>
      <c r="P22" s="56" t="str">
        <f ca="1">IF(COUNTIF(INDIRECT("'"&amp;P$7&amp;"'!$H:$H"),RiskFactor_Compare!$G22)=1, "Included","-")</f>
        <v>Included</v>
      </c>
      <c r="Q22" s="56" t="str">
        <f ca="1">IF(COUNTIF(INDIRECT("'"&amp;Q$7&amp;"'!$H:$H"),RiskFactor_Compare!$G22)=1, "Included","-")</f>
        <v>Included</v>
      </c>
      <c r="R22" s="56" t="str">
        <f ca="1">IF(COUNTIF(INDIRECT("'"&amp;R$7&amp;"'!$H:$H"),RiskFactor_Compare!$G22)=1, "Included","-")</f>
        <v>Included</v>
      </c>
      <c r="S22" s="91" t="str">
        <f ca="1">IF(COUNTIF(INDIRECT("'"&amp;S$7&amp;"'!$H:$H"),RiskFactor_Compare!$G22)=1, "Included","-")</f>
        <v>Included</v>
      </c>
    </row>
    <row r="23" spans="1:19" ht="14.25" customHeight="1" x14ac:dyDescent="0.25">
      <c r="A23" s="187" t="s">
        <v>294</v>
      </c>
      <c r="B23" s="7" t="s">
        <v>26</v>
      </c>
      <c r="C23" s="172" t="s">
        <v>319</v>
      </c>
      <c r="D23" s="172"/>
      <c r="E23" s="209" t="s">
        <v>306</v>
      </c>
      <c r="F23" s="215" t="s">
        <v>294</v>
      </c>
      <c r="G23" s="7" t="s">
        <v>26</v>
      </c>
      <c r="H23" s="88" t="str">
        <f ca="1">IF(COUNTIF(INDIRECT("'"&amp;H$7&amp;"'!$H:$H"),RiskFactor_Compare!$G23)=1, "Included","-")</f>
        <v>Included</v>
      </c>
      <c r="I23" s="9" t="str">
        <f ca="1">IF(COUNTIF(INDIRECT("'"&amp;I$7&amp;"'!$H:$H"),RiskFactor_Compare!$G23)=1, "Included","-")</f>
        <v>Included</v>
      </c>
      <c r="J23" s="9" t="str">
        <f ca="1">IF(COUNTIF(INDIRECT("'"&amp;J$7&amp;"'!$H:$H"),RiskFactor_Compare!$G23)=1, "Included","-")</f>
        <v>Included</v>
      </c>
      <c r="K23" s="9" t="str">
        <f ca="1">IF(COUNTIF(INDIRECT("'"&amp;K$7&amp;"'!$H:$H"),RiskFactor_Compare!$G23)=1, "Included","-")</f>
        <v>Included</v>
      </c>
      <c r="L23" s="9" t="str">
        <f ca="1">IF(COUNTIF(INDIRECT("'"&amp;L$7&amp;"'!$H:$H"),RiskFactor_Compare!$G23)=1, "Included","-")</f>
        <v>Included</v>
      </c>
      <c r="M23" s="9" t="str">
        <f ca="1">IF(COUNTIF(INDIRECT("'"&amp;M$7&amp;"'!$H:$H"),RiskFactor_Compare!$G23)=1, "Included","-")</f>
        <v>Included</v>
      </c>
      <c r="N23" s="9" t="str">
        <f ca="1">IF(COUNTIF(INDIRECT("'"&amp;N$7&amp;"'!$H:$H"),RiskFactor_Compare!$G23)=1, "Included","-")</f>
        <v>Included</v>
      </c>
      <c r="O23" s="9" t="str">
        <f ca="1">IF(COUNTIF(INDIRECT("'"&amp;O$7&amp;"'!$H:$H"),RiskFactor_Compare!$G23)=1, "Included","-")</f>
        <v>Included</v>
      </c>
      <c r="P23" s="9" t="str">
        <f ca="1">IF(COUNTIF(INDIRECT("'"&amp;P$7&amp;"'!$H:$H"),RiskFactor_Compare!$G23)=1, "Included","-")</f>
        <v>Included</v>
      </c>
      <c r="Q23" s="9" t="str">
        <f ca="1">IF(COUNTIF(INDIRECT("'"&amp;Q$7&amp;"'!$H:$H"),RiskFactor_Compare!$G23)=1, "Included","-")</f>
        <v>Included</v>
      </c>
      <c r="R23" s="9" t="str">
        <f ca="1">IF(COUNTIF(INDIRECT("'"&amp;R$7&amp;"'!$H:$H"),RiskFactor_Compare!$G23)=1, "Included","-")</f>
        <v>Included</v>
      </c>
      <c r="S23" s="89" t="str">
        <f ca="1">IF(COUNTIF(INDIRECT("'"&amp;S$7&amp;"'!$H:$H"),RiskFactor_Compare!$G23)=1, "Included","-")</f>
        <v>Included</v>
      </c>
    </row>
    <row r="24" spans="1:19" x14ac:dyDescent="0.25">
      <c r="A24" s="188"/>
      <c r="B24" s="7" t="s">
        <v>24</v>
      </c>
      <c r="C24" s="173"/>
      <c r="D24" s="173"/>
      <c r="E24" s="211"/>
      <c r="F24" s="216"/>
      <c r="G24" s="7" t="s">
        <v>24</v>
      </c>
      <c r="H24" s="88" t="str">
        <f ca="1">IF(COUNTIF(INDIRECT("'"&amp;H$7&amp;"'!$H:$H"),RiskFactor_Compare!$G24)=1, "Included","-")</f>
        <v>Included</v>
      </c>
      <c r="I24" s="9" t="str">
        <f ca="1">IF(COUNTIF(INDIRECT("'"&amp;I$7&amp;"'!$H:$H"),RiskFactor_Compare!$G24)=1, "Included","-")</f>
        <v>Included</v>
      </c>
      <c r="J24" s="9" t="str">
        <f ca="1">IF(COUNTIF(INDIRECT("'"&amp;J$7&amp;"'!$H:$H"),RiskFactor_Compare!$G24)=1, "Included","-")</f>
        <v>Included</v>
      </c>
      <c r="K24" s="9" t="str">
        <f ca="1">IF(COUNTIF(INDIRECT("'"&amp;K$7&amp;"'!$H:$H"),RiskFactor_Compare!$G24)=1, "Included","-")</f>
        <v>Included</v>
      </c>
      <c r="L24" s="9" t="str">
        <f ca="1">IF(COUNTIF(INDIRECT("'"&amp;L$7&amp;"'!$H:$H"),RiskFactor_Compare!$G24)=1, "Included","-")</f>
        <v>Included</v>
      </c>
      <c r="M24" s="9" t="str">
        <f ca="1">IF(COUNTIF(INDIRECT("'"&amp;M$7&amp;"'!$H:$H"),RiskFactor_Compare!$G24)=1, "Included","-")</f>
        <v>Included</v>
      </c>
      <c r="N24" s="9" t="str">
        <f ca="1">IF(COUNTIF(INDIRECT("'"&amp;N$7&amp;"'!$H:$H"),RiskFactor_Compare!$G24)=1, "Included","-")</f>
        <v>Included</v>
      </c>
      <c r="O24" s="9" t="str">
        <f ca="1">IF(COUNTIF(INDIRECT("'"&amp;O$7&amp;"'!$H:$H"),RiskFactor_Compare!$G24)=1, "Included","-")</f>
        <v>Included</v>
      </c>
      <c r="P24" s="9" t="str">
        <f ca="1">IF(COUNTIF(INDIRECT("'"&amp;P$7&amp;"'!$H:$H"),RiskFactor_Compare!$G24)=1, "Included","-")</f>
        <v>Included</v>
      </c>
      <c r="Q24" s="9" t="str">
        <f ca="1">IF(COUNTIF(INDIRECT("'"&amp;Q$7&amp;"'!$H:$H"),RiskFactor_Compare!$G24)=1, "Included","-")</f>
        <v>Included</v>
      </c>
      <c r="R24" s="9" t="str">
        <f ca="1">IF(COUNTIF(INDIRECT("'"&amp;R$7&amp;"'!$H:$H"),RiskFactor_Compare!$G24)=1, "Included","-")</f>
        <v>Included</v>
      </c>
      <c r="S24" s="89" t="str">
        <f ca="1">IF(COUNTIF(INDIRECT("'"&amp;S$7&amp;"'!$H:$H"),RiskFactor_Compare!$G24)=1, "Included","-")</f>
        <v>Included</v>
      </c>
    </row>
    <row r="25" spans="1:19" ht="48" customHeight="1" x14ac:dyDescent="0.25">
      <c r="A25" s="189" t="s">
        <v>297</v>
      </c>
      <c r="B25" s="21" t="s">
        <v>28</v>
      </c>
      <c r="C25" s="172" t="s">
        <v>320</v>
      </c>
      <c r="D25" s="172"/>
      <c r="E25" s="209" t="s">
        <v>306</v>
      </c>
      <c r="F25" s="217" t="s">
        <v>297</v>
      </c>
      <c r="G25" s="21" t="s">
        <v>28</v>
      </c>
      <c r="H25" s="85" t="str">
        <f ca="1">IF(COUNTIF(INDIRECT("'"&amp;H$7&amp;"'!$H:$H"),RiskFactor_Compare!$G25)=1, "Included","-")</f>
        <v>Included</v>
      </c>
      <c r="I25" s="86" t="str">
        <f ca="1">IF(COUNTIF(INDIRECT("'"&amp;I$7&amp;"'!$H:$H"),RiskFactor_Compare!$G25)=1, "Included","-")</f>
        <v>Included</v>
      </c>
      <c r="J25" s="86" t="str">
        <f ca="1">IF(COUNTIF(INDIRECT("'"&amp;J$7&amp;"'!$H:$H"),RiskFactor_Compare!$G25)=1, "Included","-")</f>
        <v>Included</v>
      </c>
      <c r="K25" s="86" t="str">
        <f ca="1">IF(COUNTIF(INDIRECT("'"&amp;K$7&amp;"'!$H:$H"),RiskFactor_Compare!$G25)=1, "Included","-")</f>
        <v>Included</v>
      </c>
      <c r="L25" s="86" t="str">
        <f ca="1">IF(COUNTIF(INDIRECT("'"&amp;L$7&amp;"'!$H:$H"),RiskFactor_Compare!$G25)=1, "Included","-")</f>
        <v>Included</v>
      </c>
      <c r="M25" s="86" t="str">
        <f ca="1">IF(COUNTIF(INDIRECT("'"&amp;M$7&amp;"'!$H:$H"),RiskFactor_Compare!$G25)=1, "Included","-")</f>
        <v>Included</v>
      </c>
      <c r="N25" s="86" t="str">
        <f ca="1">IF(COUNTIF(INDIRECT("'"&amp;N$7&amp;"'!$H:$H"),RiskFactor_Compare!$G25)=1, "Included","-")</f>
        <v>Included</v>
      </c>
      <c r="O25" s="86" t="str">
        <f ca="1">IF(COUNTIF(INDIRECT("'"&amp;O$7&amp;"'!$H:$H"),RiskFactor_Compare!$G25)=1, "Included","-")</f>
        <v>Included</v>
      </c>
      <c r="P25" s="86" t="str">
        <f ca="1">IF(COUNTIF(INDIRECT("'"&amp;P$7&amp;"'!$H:$H"),RiskFactor_Compare!$G25)=1, "Included","-")</f>
        <v>Included</v>
      </c>
      <c r="Q25" s="86" t="str">
        <f ca="1">IF(COUNTIF(INDIRECT("'"&amp;Q$7&amp;"'!$H:$H"),RiskFactor_Compare!$G25)=1, "Included","-")</f>
        <v>Included</v>
      </c>
      <c r="R25" s="86" t="str">
        <f ca="1">IF(COUNTIF(INDIRECT("'"&amp;R$7&amp;"'!$H:$H"),RiskFactor_Compare!$G25)=1, "Included","-")</f>
        <v>Included</v>
      </c>
      <c r="S25" s="87" t="str">
        <f ca="1">IF(COUNTIF(INDIRECT("'"&amp;S$7&amp;"'!$H:$H"),RiskFactor_Compare!$G25)=1, "Included","-")</f>
        <v>Included</v>
      </c>
    </row>
    <row r="26" spans="1:19" ht="14.25" customHeight="1" x14ac:dyDescent="0.25">
      <c r="A26" s="190"/>
      <c r="B26" s="7" t="s">
        <v>30</v>
      </c>
      <c r="C26" s="181"/>
      <c r="D26" s="181"/>
      <c r="E26" s="210"/>
      <c r="F26" s="218"/>
      <c r="G26" s="7" t="s">
        <v>30</v>
      </c>
      <c r="H26" s="88" t="str">
        <f ca="1">IF(COUNTIF(INDIRECT("'"&amp;H$7&amp;"'!$H:$H"),RiskFactor_Compare!$G26)=1, "Included","-")</f>
        <v>Included</v>
      </c>
      <c r="I26" s="9" t="str">
        <f ca="1">IF(COUNTIF(INDIRECT("'"&amp;I$7&amp;"'!$H:$H"),RiskFactor_Compare!$G26)=1, "Included","-")</f>
        <v>Included</v>
      </c>
      <c r="J26" s="9" t="str">
        <f ca="1">IF(COUNTIF(INDIRECT("'"&amp;J$7&amp;"'!$H:$H"),RiskFactor_Compare!$G26)=1, "Included","-")</f>
        <v>Included</v>
      </c>
      <c r="K26" s="9" t="str">
        <f ca="1">IF(COUNTIF(INDIRECT("'"&amp;K$7&amp;"'!$H:$H"),RiskFactor_Compare!$G26)=1, "Included","-")</f>
        <v>Included</v>
      </c>
      <c r="L26" s="9" t="str">
        <f ca="1">IF(COUNTIF(INDIRECT("'"&amp;L$7&amp;"'!$H:$H"),RiskFactor_Compare!$G26)=1, "Included","-")</f>
        <v>Included</v>
      </c>
      <c r="M26" s="9" t="str">
        <f ca="1">IF(COUNTIF(INDIRECT("'"&amp;M$7&amp;"'!$H:$H"),RiskFactor_Compare!$G26)=1, "Included","-")</f>
        <v>Included</v>
      </c>
      <c r="N26" s="9" t="str">
        <f ca="1">IF(COUNTIF(INDIRECT("'"&amp;N$7&amp;"'!$H:$H"),RiskFactor_Compare!$G26)=1, "Included","-")</f>
        <v>Included</v>
      </c>
      <c r="O26" s="9" t="str">
        <f ca="1">IF(COUNTIF(INDIRECT("'"&amp;O$7&amp;"'!$H:$H"),RiskFactor_Compare!$G26)=1, "Included","-")</f>
        <v>Included</v>
      </c>
      <c r="P26" s="9" t="str">
        <f ca="1">IF(COUNTIF(INDIRECT("'"&amp;P$7&amp;"'!$H:$H"),RiskFactor_Compare!$G26)=1, "Included","-")</f>
        <v>Included</v>
      </c>
      <c r="Q26" s="9" t="str">
        <f ca="1">IF(COUNTIF(INDIRECT("'"&amp;Q$7&amp;"'!$H:$H"),RiskFactor_Compare!$G26)=1, "Included","-")</f>
        <v>Included</v>
      </c>
      <c r="R26" s="9" t="str">
        <f ca="1">IF(COUNTIF(INDIRECT("'"&amp;R$7&amp;"'!$H:$H"),RiskFactor_Compare!$G26)=1, "Included","-")</f>
        <v>Included</v>
      </c>
      <c r="S26" s="89" t="str">
        <f ca="1">IF(COUNTIF(INDIRECT("'"&amp;S$7&amp;"'!$H:$H"),RiskFactor_Compare!$G26)=1, "Included","-")</f>
        <v>Included</v>
      </c>
    </row>
    <row r="27" spans="1:19" x14ac:dyDescent="0.25">
      <c r="A27" s="191"/>
      <c r="B27" s="19" t="s">
        <v>32</v>
      </c>
      <c r="C27" s="173"/>
      <c r="D27" s="173"/>
      <c r="E27" s="211"/>
      <c r="F27" s="219"/>
      <c r="G27" s="19" t="s">
        <v>32</v>
      </c>
      <c r="H27" s="90" t="str">
        <f ca="1">IF(COUNTIF(INDIRECT("'"&amp;H$7&amp;"'!$H:$H"),RiskFactor_Compare!$G27)=1, "Included","-")</f>
        <v>Included</v>
      </c>
      <c r="I27" s="56" t="str">
        <f ca="1">IF(COUNTIF(INDIRECT("'"&amp;I$7&amp;"'!$H:$H"),RiskFactor_Compare!$G27)=1, "Included","-")</f>
        <v>Included</v>
      </c>
      <c r="J27" s="56" t="str">
        <f ca="1">IF(COUNTIF(INDIRECT("'"&amp;J$7&amp;"'!$H:$H"),RiskFactor_Compare!$G27)=1, "Included","-")</f>
        <v>Included</v>
      </c>
      <c r="K27" s="56" t="str">
        <f ca="1">IF(COUNTIF(INDIRECT("'"&amp;K$7&amp;"'!$H:$H"),RiskFactor_Compare!$G27)=1, "Included","-")</f>
        <v>Included</v>
      </c>
      <c r="L27" s="56" t="str">
        <f ca="1">IF(COUNTIF(INDIRECT("'"&amp;L$7&amp;"'!$H:$H"),RiskFactor_Compare!$G27)=1, "Included","-")</f>
        <v>Included</v>
      </c>
      <c r="M27" s="56" t="str">
        <f ca="1">IF(COUNTIF(INDIRECT("'"&amp;M$7&amp;"'!$H:$H"),RiskFactor_Compare!$G27)=1, "Included","-")</f>
        <v>Included</v>
      </c>
      <c r="N27" s="56" t="str">
        <f ca="1">IF(COUNTIF(INDIRECT("'"&amp;N$7&amp;"'!$H:$H"),RiskFactor_Compare!$G27)=1, "Included","-")</f>
        <v>Included</v>
      </c>
      <c r="O27" s="56" t="str">
        <f ca="1">IF(COUNTIF(INDIRECT("'"&amp;O$7&amp;"'!$H:$H"),RiskFactor_Compare!$G27)=1, "Included","-")</f>
        <v>Included</v>
      </c>
      <c r="P27" s="56" t="str">
        <f ca="1">IF(COUNTIF(INDIRECT("'"&amp;P$7&amp;"'!$H:$H"),RiskFactor_Compare!$G27)=1, "Included","-")</f>
        <v>Included</v>
      </c>
      <c r="Q27" s="56" t="str">
        <f ca="1">IF(COUNTIF(INDIRECT("'"&amp;Q$7&amp;"'!$H:$H"),RiskFactor_Compare!$G27)=1, "Included","-")</f>
        <v>Included</v>
      </c>
      <c r="R27" s="56" t="str">
        <f ca="1">IF(COUNTIF(INDIRECT("'"&amp;R$7&amp;"'!$H:$H"),RiskFactor_Compare!$G27)=1, "Included","-")</f>
        <v>Included</v>
      </c>
      <c r="S27" s="91" t="str">
        <f ca="1">IF(COUNTIF(INDIRECT("'"&amp;S$7&amp;"'!$H:$H"),RiskFactor_Compare!$G27)=1, "Included","-")</f>
        <v>Included</v>
      </c>
    </row>
    <row r="28" spans="1:19" ht="85.5" customHeight="1" x14ac:dyDescent="0.25">
      <c r="A28" s="192" t="s">
        <v>321</v>
      </c>
      <c r="B28" s="58" t="s">
        <v>137</v>
      </c>
      <c r="C28" s="172" t="s">
        <v>322</v>
      </c>
      <c r="D28" s="180"/>
      <c r="E28" s="73"/>
      <c r="F28" s="201" t="s">
        <v>321</v>
      </c>
      <c r="G28" s="21" t="s">
        <v>137</v>
      </c>
      <c r="H28" s="85" t="str">
        <f ca="1">IF(COUNTIF(INDIRECT("'"&amp;H$7&amp;"'!$H:$H"),RiskFactor_Compare!$G28)=1, "Included","-")</f>
        <v>-</v>
      </c>
      <c r="I28" s="86" t="str">
        <f ca="1">IF(COUNTIF(INDIRECT("'"&amp;I$7&amp;"'!$H:$H"),RiskFactor_Compare!$G28)=1, "Included","-")</f>
        <v>-</v>
      </c>
      <c r="J28" s="86" t="str">
        <f ca="1">IF(COUNTIF(INDIRECT("'"&amp;J$7&amp;"'!$H:$H"),RiskFactor_Compare!$G28)=1, "Included","-")</f>
        <v>Included</v>
      </c>
      <c r="K28" s="86" t="str">
        <f ca="1">IF(COUNTIF(INDIRECT("'"&amp;K$7&amp;"'!$H:$H"),RiskFactor_Compare!$G28)=1, "Included","-")</f>
        <v>Included</v>
      </c>
      <c r="L28" s="86" t="str">
        <f ca="1">IF(COUNTIF(INDIRECT("'"&amp;L$7&amp;"'!$H:$H"),RiskFactor_Compare!$G28)=1, "Included","-")</f>
        <v>Included</v>
      </c>
      <c r="M28" s="86" t="str">
        <f ca="1">IF(COUNTIF(INDIRECT("'"&amp;M$7&amp;"'!$H:$H"),RiskFactor_Compare!$G28)=1, "Included","-")</f>
        <v>Included</v>
      </c>
      <c r="N28" s="86" t="str">
        <f ca="1">IF(COUNTIF(INDIRECT("'"&amp;N$7&amp;"'!$H:$H"),RiskFactor_Compare!$G28)=1, "Included","-")</f>
        <v>-</v>
      </c>
      <c r="O28" s="86" t="str">
        <f ca="1">IF(COUNTIF(INDIRECT("'"&amp;O$7&amp;"'!$H:$H"),RiskFactor_Compare!$G28)=1, "Included","-")</f>
        <v>-</v>
      </c>
      <c r="P28" s="86" t="str">
        <f ca="1">IF(COUNTIF(INDIRECT("'"&amp;P$7&amp;"'!$H:$H"),RiskFactor_Compare!$G28)=1, "Included","-")</f>
        <v>Included</v>
      </c>
      <c r="Q28" s="86" t="str">
        <f ca="1">IF(COUNTIF(INDIRECT("'"&amp;Q$7&amp;"'!$H:$H"),RiskFactor_Compare!$G28)=1, "Included","-")</f>
        <v>Included</v>
      </c>
      <c r="R28" s="86" t="str">
        <f ca="1">IF(COUNTIF(INDIRECT("'"&amp;R$7&amp;"'!$H:$H"),RiskFactor_Compare!$G28)=1, "Included","-")</f>
        <v>Included</v>
      </c>
      <c r="S28" s="87" t="str">
        <f ca="1">IF(COUNTIF(INDIRECT("'"&amp;S$7&amp;"'!$H:$H"),RiskFactor_Compare!$G28)=1, "Included","-")</f>
        <v>Included</v>
      </c>
    </row>
    <row r="29" spans="1:19" x14ac:dyDescent="0.25">
      <c r="A29" s="193"/>
      <c r="B29" s="49" t="s">
        <v>138</v>
      </c>
      <c r="C29" s="181"/>
      <c r="D29" s="182"/>
      <c r="E29" s="72"/>
      <c r="F29" s="202"/>
      <c r="G29" s="7" t="s">
        <v>138</v>
      </c>
      <c r="H29" s="88" t="str">
        <f ca="1">IF(COUNTIF(INDIRECT("'"&amp;H$7&amp;"'!$H:$H"),RiskFactor_Compare!$G29)=1, "Included","-")</f>
        <v>-</v>
      </c>
      <c r="I29" s="9" t="str">
        <f ca="1">IF(COUNTIF(INDIRECT("'"&amp;I$7&amp;"'!$H:$H"),RiskFactor_Compare!$G29)=1, "Included","-")</f>
        <v>-</v>
      </c>
      <c r="J29" s="9" t="str">
        <f ca="1">IF(COUNTIF(INDIRECT("'"&amp;J$7&amp;"'!$H:$H"),RiskFactor_Compare!$G29)=1, "Included","-")</f>
        <v>Included</v>
      </c>
      <c r="K29" s="9" t="str">
        <f ca="1">IF(COUNTIF(INDIRECT("'"&amp;K$7&amp;"'!$H:$H"),RiskFactor_Compare!$G29)=1, "Included","-")</f>
        <v>Included</v>
      </c>
      <c r="L29" s="9" t="str">
        <f ca="1">IF(COUNTIF(INDIRECT("'"&amp;L$7&amp;"'!$H:$H"),RiskFactor_Compare!$G29)=1, "Included","-")</f>
        <v>Included</v>
      </c>
      <c r="M29" s="9" t="str">
        <f ca="1">IF(COUNTIF(INDIRECT("'"&amp;M$7&amp;"'!$H:$H"),RiskFactor_Compare!$G29)=1, "Included","-")</f>
        <v>Included</v>
      </c>
      <c r="N29" s="9" t="str">
        <f ca="1">IF(COUNTIF(INDIRECT("'"&amp;N$7&amp;"'!$H:$H"),RiskFactor_Compare!$G29)=1, "Included","-")</f>
        <v>-</v>
      </c>
      <c r="O29" s="9" t="str">
        <f ca="1">IF(COUNTIF(INDIRECT("'"&amp;O$7&amp;"'!$H:$H"),RiskFactor_Compare!$G29)=1, "Included","-")</f>
        <v>-</v>
      </c>
      <c r="P29" s="9" t="str">
        <f ca="1">IF(COUNTIF(INDIRECT("'"&amp;P$7&amp;"'!$H:$H"),RiskFactor_Compare!$G29)=1, "Included","-")</f>
        <v>Included</v>
      </c>
      <c r="Q29" s="9" t="str">
        <f ca="1">IF(COUNTIF(INDIRECT("'"&amp;Q$7&amp;"'!$H:$H"),RiskFactor_Compare!$G29)=1, "Included","-")</f>
        <v>Included</v>
      </c>
      <c r="R29" s="9" t="str">
        <f ca="1">IF(COUNTIF(INDIRECT("'"&amp;R$7&amp;"'!$H:$H"),RiskFactor_Compare!$G29)=1, "Included","-")</f>
        <v>Included</v>
      </c>
      <c r="S29" s="89" t="str">
        <f ca="1">IF(COUNTIF(INDIRECT("'"&amp;S$7&amp;"'!$H:$H"),RiskFactor_Compare!$G29)=1, "Included","-")</f>
        <v>Included</v>
      </c>
    </row>
    <row r="30" spans="1:19" ht="14.25" customHeight="1" x14ac:dyDescent="0.25">
      <c r="A30" s="193"/>
      <c r="B30" s="49" t="s">
        <v>139</v>
      </c>
      <c r="C30" s="181"/>
      <c r="D30" s="182"/>
      <c r="E30" s="72"/>
      <c r="F30" s="202"/>
      <c r="G30" s="7" t="s">
        <v>139</v>
      </c>
      <c r="H30" s="88" t="str">
        <f ca="1">IF(COUNTIF(INDIRECT("'"&amp;H$7&amp;"'!$H:$H"),RiskFactor_Compare!$G30)=1, "Included","-")</f>
        <v>-</v>
      </c>
      <c r="I30" s="9" t="str">
        <f ca="1">IF(COUNTIF(INDIRECT("'"&amp;I$7&amp;"'!$H:$H"),RiskFactor_Compare!$G30)=1, "Included","-")</f>
        <v>-</v>
      </c>
      <c r="J30" s="9" t="str">
        <f ca="1">IF(COUNTIF(INDIRECT("'"&amp;J$7&amp;"'!$H:$H"),RiskFactor_Compare!$G30)=1, "Included","-")</f>
        <v>Included</v>
      </c>
      <c r="K30" s="9" t="str">
        <f ca="1">IF(COUNTIF(INDIRECT("'"&amp;K$7&amp;"'!$H:$H"),RiskFactor_Compare!$G30)=1, "Included","-")</f>
        <v>Included</v>
      </c>
      <c r="L30" s="9" t="str">
        <f ca="1">IF(COUNTIF(INDIRECT("'"&amp;L$7&amp;"'!$H:$H"),RiskFactor_Compare!$G30)=1, "Included","-")</f>
        <v>Included</v>
      </c>
      <c r="M30" s="9" t="str">
        <f ca="1">IF(COUNTIF(INDIRECT("'"&amp;M$7&amp;"'!$H:$H"),RiskFactor_Compare!$G30)=1, "Included","-")</f>
        <v>Included</v>
      </c>
      <c r="N30" s="9" t="str">
        <f ca="1">IF(COUNTIF(INDIRECT("'"&amp;N$7&amp;"'!$H:$H"),RiskFactor_Compare!$G30)=1, "Included","-")</f>
        <v>-</v>
      </c>
      <c r="O30" s="9" t="str">
        <f ca="1">IF(COUNTIF(INDIRECT("'"&amp;O$7&amp;"'!$H:$H"),RiskFactor_Compare!$G30)=1, "Included","-")</f>
        <v>-</v>
      </c>
      <c r="P30" s="9" t="str">
        <f ca="1">IF(COUNTIF(INDIRECT("'"&amp;P$7&amp;"'!$H:$H"),RiskFactor_Compare!$G30)=1, "Included","-")</f>
        <v>Included</v>
      </c>
      <c r="Q30" s="9" t="str">
        <f ca="1">IF(COUNTIF(INDIRECT("'"&amp;Q$7&amp;"'!$H:$H"),RiskFactor_Compare!$G30)=1, "Included","-")</f>
        <v>Included</v>
      </c>
      <c r="R30" s="9" t="str">
        <f ca="1">IF(COUNTIF(INDIRECT("'"&amp;R$7&amp;"'!$H:$H"),RiskFactor_Compare!$G30)=1, "Included","-")</f>
        <v>Included</v>
      </c>
      <c r="S30" s="89" t="str">
        <f ca="1">IF(COUNTIF(INDIRECT("'"&amp;S$7&amp;"'!$H:$H"),RiskFactor_Compare!$G30)=1, "Included","-")</f>
        <v>Included</v>
      </c>
    </row>
    <row r="31" spans="1:19" x14ac:dyDescent="0.25">
      <c r="A31" s="194"/>
      <c r="B31" s="55" t="s">
        <v>140</v>
      </c>
      <c r="C31" s="173"/>
      <c r="D31" s="183"/>
      <c r="E31" s="74"/>
      <c r="F31" s="203"/>
      <c r="G31" s="19" t="s">
        <v>140</v>
      </c>
      <c r="H31" s="90" t="str">
        <f ca="1">IF(COUNTIF(INDIRECT("'"&amp;H$7&amp;"'!$H:$H"),RiskFactor_Compare!$G31)=1, "Included","-")</f>
        <v>-</v>
      </c>
      <c r="I31" s="56" t="str">
        <f ca="1">IF(COUNTIF(INDIRECT("'"&amp;I$7&amp;"'!$H:$H"),RiskFactor_Compare!$G31)=1, "Included","-")</f>
        <v>-</v>
      </c>
      <c r="J31" s="56" t="str">
        <f ca="1">IF(COUNTIF(INDIRECT("'"&amp;J$7&amp;"'!$H:$H"),RiskFactor_Compare!$G31)=1, "Included","-")</f>
        <v>Included</v>
      </c>
      <c r="K31" s="56" t="str">
        <f ca="1">IF(COUNTIF(INDIRECT("'"&amp;K$7&amp;"'!$H:$H"),RiskFactor_Compare!$G31)=1, "Included","-")</f>
        <v>Included</v>
      </c>
      <c r="L31" s="56" t="str">
        <f ca="1">IF(COUNTIF(INDIRECT("'"&amp;L$7&amp;"'!$H:$H"),RiskFactor_Compare!$G31)=1, "Included","-")</f>
        <v>Included</v>
      </c>
      <c r="M31" s="56" t="str">
        <f ca="1">IF(COUNTIF(INDIRECT("'"&amp;M$7&amp;"'!$H:$H"),RiskFactor_Compare!$G31)=1, "Included","-")</f>
        <v>Included</v>
      </c>
      <c r="N31" s="56" t="str">
        <f ca="1">IF(COUNTIF(INDIRECT("'"&amp;N$7&amp;"'!$H:$H"),RiskFactor_Compare!$G31)=1, "Included","-")</f>
        <v>-</v>
      </c>
      <c r="O31" s="56" t="str">
        <f ca="1">IF(COUNTIF(INDIRECT("'"&amp;O$7&amp;"'!$H:$H"),RiskFactor_Compare!$G31)=1, "Included","-")</f>
        <v>-</v>
      </c>
      <c r="P31" s="56" t="str">
        <f ca="1">IF(COUNTIF(INDIRECT("'"&amp;P$7&amp;"'!$H:$H"),RiskFactor_Compare!$G31)=1, "Included","-")</f>
        <v>Included</v>
      </c>
      <c r="Q31" s="56" t="str">
        <f ca="1">IF(COUNTIF(INDIRECT("'"&amp;Q$7&amp;"'!$H:$H"),RiskFactor_Compare!$G31)=1, "Included","-")</f>
        <v>Included</v>
      </c>
      <c r="R31" s="56" t="str">
        <f ca="1">IF(COUNTIF(INDIRECT("'"&amp;R$7&amp;"'!$H:$H"),RiskFactor_Compare!$G31)=1, "Included","-")</f>
        <v>Included</v>
      </c>
      <c r="S31" s="91" t="str">
        <f ca="1">IF(COUNTIF(INDIRECT("'"&amp;S$7&amp;"'!$H:$H"),RiskFactor_Compare!$G31)=1, "Included","-")</f>
        <v>Included</v>
      </c>
    </row>
    <row r="32" spans="1:19" ht="42.75" customHeight="1" x14ac:dyDescent="0.25">
      <c r="A32" s="195" t="s">
        <v>369</v>
      </c>
      <c r="B32" s="21" t="s">
        <v>34</v>
      </c>
      <c r="C32" s="172" t="s">
        <v>368</v>
      </c>
      <c r="D32" s="180"/>
      <c r="E32" s="73"/>
      <c r="F32" s="204" t="s">
        <v>296</v>
      </c>
      <c r="G32" s="21" t="s">
        <v>34</v>
      </c>
      <c r="H32" s="85" t="str">
        <f ca="1">IF(COUNTIF(INDIRECT("'"&amp;H$7&amp;"'!$H:$H"),RiskFactor_Compare!$G32)=1, "Included","-")</f>
        <v>Included</v>
      </c>
      <c r="I32" s="86" t="str">
        <f ca="1">IF(COUNTIF(INDIRECT("'"&amp;I$7&amp;"'!$H:$H"),RiskFactor_Compare!$G32)=1, "Included","-")</f>
        <v>Included</v>
      </c>
      <c r="J32" s="86" t="str">
        <f ca="1">IF(COUNTIF(INDIRECT("'"&amp;J$7&amp;"'!$H:$H"),RiskFactor_Compare!$G32)=1, "Included","-")</f>
        <v>Included</v>
      </c>
      <c r="K32" s="86" t="str">
        <f ca="1">IF(COUNTIF(INDIRECT("'"&amp;K$7&amp;"'!$H:$H"),RiskFactor_Compare!$G32)=1, "Included","-")</f>
        <v>Included</v>
      </c>
      <c r="L32" s="86" t="str">
        <f ca="1">IF(COUNTIF(INDIRECT("'"&amp;L$7&amp;"'!$H:$H"),RiskFactor_Compare!$G32)=1, "Included","-")</f>
        <v>Included</v>
      </c>
      <c r="M32" s="86" t="str">
        <f ca="1">IF(COUNTIF(INDIRECT("'"&amp;M$7&amp;"'!$H:$H"),RiskFactor_Compare!$G32)=1, "Included","-")</f>
        <v>Included</v>
      </c>
      <c r="N32" s="86" t="str">
        <f ca="1">IF(COUNTIF(INDIRECT("'"&amp;N$7&amp;"'!$H:$H"),RiskFactor_Compare!$G32)=1, "Included","-")</f>
        <v>Included</v>
      </c>
      <c r="O32" s="86" t="str">
        <f ca="1">IF(COUNTIF(INDIRECT("'"&amp;O$7&amp;"'!$H:$H"),RiskFactor_Compare!$G32)=1, "Included","-")</f>
        <v>Included</v>
      </c>
      <c r="P32" s="86" t="str">
        <f ca="1">IF(COUNTIF(INDIRECT("'"&amp;P$7&amp;"'!$H:$H"),RiskFactor_Compare!$G32)=1, "Included","-")</f>
        <v>Included</v>
      </c>
      <c r="Q32" s="86" t="str">
        <f ca="1">IF(COUNTIF(INDIRECT("'"&amp;Q$7&amp;"'!$H:$H"),RiskFactor_Compare!$G32)=1, "Included","-")</f>
        <v>Included</v>
      </c>
      <c r="R32" s="86" t="str">
        <f ca="1">IF(COUNTIF(INDIRECT("'"&amp;R$7&amp;"'!$H:$H"),RiskFactor_Compare!$G32)=1, "Included","-")</f>
        <v>Included</v>
      </c>
      <c r="S32" s="87" t="str">
        <f ca="1">IF(COUNTIF(INDIRECT("'"&amp;S$7&amp;"'!$H:$H"),RiskFactor_Compare!$G32)=1, "Included","-")</f>
        <v>Included</v>
      </c>
    </row>
    <row r="33" spans="1:19" x14ac:dyDescent="0.25">
      <c r="A33" s="196"/>
      <c r="B33" s="7" t="s">
        <v>74</v>
      </c>
      <c r="C33" s="181"/>
      <c r="D33" s="182"/>
      <c r="E33" s="72"/>
      <c r="F33" s="205"/>
      <c r="G33" s="7" t="s">
        <v>74</v>
      </c>
      <c r="H33" s="88" t="str">
        <f ca="1">IF(COUNTIF(INDIRECT("'"&amp;H$7&amp;"'!$H:$H"),RiskFactor_Compare!$G33)=1, "Included","-")</f>
        <v>Included</v>
      </c>
      <c r="I33" s="9" t="str">
        <f ca="1">IF(COUNTIF(INDIRECT("'"&amp;I$7&amp;"'!$H:$H"),RiskFactor_Compare!$G33)=1, "Included","-")</f>
        <v>Included</v>
      </c>
      <c r="J33" s="9" t="str">
        <f ca="1">IF(COUNTIF(INDIRECT("'"&amp;J$7&amp;"'!$H:$H"),RiskFactor_Compare!$G33)=1, "Included","-")</f>
        <v>Included</v>
      </c>
      <c r="K33" s="9" t="str">
        <f ca="1">IF(COUNTIF(INDIRECT("'"&amp;K$7&amp;"'!$H:$H"),RiskFactor_Compare!$G33)=1, "Included","-")</f>
        <v>-</v>
      </c>
      <c r="L33" s="9" t="str">
        <f ca="1">IF(COUNTIF(INDIRECT("'"&amp;L$7&amp;"'!$H:$H"),RiskFactor_Compare!$G33)=1, "Included","-")</f>
        <v>Included</v>
      </c>
      <c r="M33" s="9" t="str">
        <f ca="1">IF(COUNTIF(INDIRECT("'"&amp;M$7&amp;"'!$H:$H"),RiskFactor_Compare!$G33)=1, "Included","-")</f>
        <v>Included</v>
      </c>
      <c r="N33" s="9" t="str">
        <f ca="1">IF(COUNTIF(INDIRECT("'"&amp;N$7&amp;"'!$H:$H"),RiskFactor_Compare!$G33)=1, "Included","-")</f>
        <v>Included</v>
      </c>
      <c r="O33" s="9" t="str">
        <f ca="1">IF(COUNTIF(INDIRECT("'"&amp;O$7&amp;"'!$H:$H"),RiskFactor_Compare!$G33)=1, "Included","-")</f>
        <v>Included</v>
      </c>
      <c r="P33" s="9" t="str">
        <f ca="1">IF(COUNTIF(INDIRECT("'"&amp;P$7&amp;"'!$H:$H"),RiskFactor_Compare!$G33)=1, "Included","-")</f>
        <v>Included</v>
      </c>
      <c r="Q33" s="9" t="str">
        <f ca="1">IF(COUNTIF(INDIRECT("'"&amp;Q$7&amp;"'!$H:$H"),RiskFactor_Compare!$G33)=1, "Included","-")</f>
        <v>-</v>
      </c>
      <c r="R33" s="9" t="str">
        <f ca="1">IF(COUNTIF(INDIRECT("'"&amp;R$7&amp;"'!$H:$H"),RiskFactor_Compare!$G33)=1, "Included","-")</f>
        <v>Included</v>
      </c>
      <c r="S33" s="89" t="str">
        <f ca="1">IF(COUNTIF(INDIRECT("'"&amp;S$7&amp;"'!$H:$H"),RiskFactor_Compare!$G33)=1, "Included","-")</f>
        <v>Included</v>
      </c>
    </row>
    <row r="34" spans="1:19" x14ac:dyDescent="0.25">
      <c r="A34" s="196"/>
      <c r="B34" s="7" t="s">
        <v>36</v>
      </c>
      <c r="C34" s="181"/>
      <c r="D34" s="182"/>
      <c r="E34" s="72"/>
      <c r="F34" s="205"/>
      <c r="G34" s="7" t="s">
        <v>36</v>
      </c>
      <c r="H34" s="88" t="str">
        <f ca="1">IF(COUNTIF(INDIRECT("'"&amp;H$7&amp;"'!$H:$H"),RiskFactor_Compare!$G34)=1, "Included","-")</f>
        <v>Included</v>
      </c>
      <c r="I34" s="9" t="str">
        <f ca="1">IF(COUNTIF(INDIRECT("'"&amp;I$7&amp;"'!$H:$H"),RiskFactor_Compare!$G34)=1, "Included","-")</f>
        <v>Included</v>
      </c>
      <c r="J34" s="9" t="str">
        <f ca="1">IF(COUNTIF(INDIRECT("'"&amp;J$7&amp;"'!$H:$H"),RiskFactor_Compare!$G34)=1, "Included","-")</f>
        <v>Included</v>
      </c>
      <c r="K34" s="9" t="str">
        <f ca="1">IF(COUNTIF(INDIRECT("'"&amp;K$7&amp;"'!$H:$H"),RiskFactor_Compare!$G34)=1, "Included","-")</f>
        <v>Included</v>
      </c>
      <c r="L34" s="9" t="str">
        <f ca="1">IF(COUNTIF(INDIRECT("'"&amp;L$7&amp;"'!$H:$H"),RiskFactor_Compare!$G34)=1, "Included","-")</f>
        <v>Included</v>
      </c>
      <c r="M34" s="9" t="str">
        <f ca="1">IF(COUNTIF(INDIRECT("'"&amp;M$7&amp;"'!$H:$H"),RiskFactor_Compare!$G34)=1, "Included","-")</f>
        <v>Included</v>
      </c>
      <c r="N34" s="9" t="str">
        <f ca="1">IF(COUNTIF(INDIRECT("'"&amp;N$7&amp;"'!$H:$H"),RiskFactor_Compare!$G34)=1, "Included","-")</f>
        <v>Included</v>
      </c>
      <c r="O34" s="9" t="str">
        <f ca="1">IF(COUNTIF(INDIRECT("'"&amp;O$7&amp;"'!$H:$H"),RiskFactor_Compare!$G34)=1, "Included","-")</f>
        <v>Included</v>
      </c>
      <c r="P34" s="9" t="str">
        <f ca="1">IF(COUNTIF(INDIRECT("'"&amp;P$7&amp;"'!$H:$H"),RiskFactor_Compare!$G34)=1, "Included","-")</f>
        <v>Included</v>
      </c>
      <c r="Q34" s="9" t="str">
        <f ca="1">IF(COUNTIF(INDIRECT("'"&amp;Q$7&amp;"'!$H:$H"),RiskFactor_Compare!$G34)=1, "Included","-")</f>
        <v>Included</v>
      </c>
      <c r="R34" s="9" t="str">
        <f ca="1">IF(COUNTIF(INDIRECT("'"&amp;R$7&amp;"'!$H:$H"),RiskFactor_Compare!$G34)=1, "Included","-")</f>
        <v>Included</v>
      </c>
      <c r="S34" s="89" t="str">
        <f ca="1">IF(COUNTIF(INDIRECT("'"&amp;S$7&amp;"'!$H:$H"),RiskFactor_Compare!$G34)=1, "Included","-")</f>
        <v>Included</v>
      </c>
    </row>
    <row r="35" spans="1:19" x14ac:dyDescent="0.25">
      <c r="A35" s="196"/>
      <c r="B35" s="12" t="s">
        <v>142</v>
      </c>
      <c r="C35" s="181"/>
      <c r="D35" s="182"/>
      <c r="E35" s="72"/>
      <c r="F35" s="205"/>
      <c r="G35" s="12" t="s">
        <v>142</v>
      </c>
      <c r="H35" s="88" t="str">
        <f ca="1">IF(COUNTIF(INDIRECT("'"&amp;H$7&amp;"'!$H:$H"),RiskFactor_Compare!$G35)=1, "Included","-")</f>
        <v>-</v>
      </c>
      <c r="I35" s="9" t="str">
        <f ca="1">IF(COUNTIF(INDIRECT("'"&amp;I$7&amp;"'!$H:$H"),RiskFactor_Compare!$G35)=1, "Included","-")</f>
        <v>-</v>
      </c>
      <c r="J35" s="9" t="str">
        <f ca="1">IF(COUNTIF(INDIRECT("'"&amp;J$7&amp;"'!$H:$H"),RiskFactor_Compare!$G35)=1, "Included","-")</f>
        <v>Included</v>
      </c>
      <c r="K35" s="9" t="str">
        <f ca="1">IF(COUNTIF(INDIRECT("'"&amp;K$7&amp;"'!$H:$H"),RiskFactor_Compare!$G35)=1, "Included","-")</f>
        <v>Included</v>
      </c>
      <c r="L35" s="9" t="str">
        <f ca="1">IF(COUNTIF(INDIRECT("'"&amp;L$7&amp;"'!$H:$H"),RiskFactor_Compare!$G35)=1, "Included","-")</f>
        <v>Included</v>
      </c>
      <c r="M35" s="9" t="str">
        <f ca="1">IF(COUNTIF(INDIRECT("'"&amp;M$7&amp;"'!$H:$H"),RiskFactor_Compare!$G35)=1, "Included","-")</f>
        <v>Included</v>
      </c>
      <c r="N35" s="9" t="str">
        <f ca="1">IF(COUNTIF(INDIRECT("'"&amp;N$7&amp;"'!$H:$H"),RiskFactor_Compare!$G35)=1, "Included","-")</f>
        <v>-</v>
      </c>
      <c r="O35" s="9" t="str">
        <f ca="1">IF(COUNTIF(INDIRECT("'"&amp;O$7&amp;"'!$H:$H"),RiskFactor_Compare!$G35)=1, "Included","-")</f>
        <v>-</v>
      </c>
      <c r="P35" s="9" t="str">
        <f ca="1">IF(COUNTIF(INDIRECT("'"&amp;P$7&amp;"'!$H:$H"),RiskFactor_Compare!$G35)=1, "Included","-")</f>
        <v>Included</v>
      </c>
      <c r="Q35" s="9" t="str">
        <f ca="1">IF(COUNTIF(INDIRECT("'"&amp;Q$7&amp;"'!$H:$H"),RiskFactor_Compare!$G35)=1, "Included","-")</f>
        <v>Included</v>
      </c>
      <c r="R35" s="9" t="str">
        <f ca="1">IF(COUNTIF(INDIRECT("'"&amp;R$7&amp;"'!$H:$H"),RiskFactor_Compare!$G35)=1, "Included","-")</f>
        <v>Included</v>
      </c>
      <c r="S35" s="89" t="str">
        <f ca="1">IF(COUNTIF(INDIRECT("'"&amp;S$7&amp;"'!$H:$H"),RiskFactor_Compare!$G35)=1, "Included","-")</f>
        <v>Included</v>
      </c>
    </row>
    <row r="36" spans="1:19" x14ac:dyDescent="0.25">
      <c r="A36" s="196"/>
      <c r="B36" s="7" t="s">
        <v>106</v>
      </c>
      <c r="C36" s="181"/>
      <c r="D36" s="182"/>
      <c r="E36" s="72"/>
      <c r="F36" s="205"/>
      <c r="G36" s="7" t="s">
        <v>106</v>
      </c>
      <c r="H36" s="88" t="str">
        <f ca="1">IF(COUNTIF(INDIRECT("'"&amp;H$7&amp;"'!$H:$H"),RiskFactor_Compare!$G36)=1, "Included","-")</f>
        <v>-</v>
      </c>
      <c r="I36" s="9" t="str">
        <f ca="1">IF(COUNTIF(INDIRECT("'"&amp;I$7&amp;"'!$H:$H"),RiskFactor_Compare!$G36)=1, "Included","-")</f>
        <v>Included</v>
      </c>
      <c r="J36" s="9" t="str">
        <f ca="1">IF(COUNTIF(INDIRECT("'"&amp;J$7&amp;"'!$H:$H"),RiskFactor_Compare!$G36)=1, "Included","-")</f>
        <v>-</v>
      </c>
      <c r="K36" s="9" t="str">
        <f ca="1">IF(COUNTIF(INDIRECT("'"&amp;K$7&amp;"'!$H:$H"),RiskFactor_Compare!$G36)=1, "Included","-")</f>
        <v>-</v>
      </c>
      <c r="L36" s="9" t="str">
        <f ca="1">IF(COUNTIF(INDIRECT("'"&amp;L$7&amp;"'!$H:$H"),RiskFactor_Compare!$G36)=1, "Included","-")</f>
        <v>Included</v>
      </c>
      <c r="M36" s="9" t="str">
        <f ca="1">IF(COUNTIF(INDIRECT("'"&amp;M$7&amp;"'!$H:$H"),RiskFactor_Compare!$G36)=1, "Included","-")</f>
        <v>Included</v>
      </c>
      <c r="N36" s="9" t="str">
        <f ca="1">IF(COUNTIF(INDIRECT("'"&amp;N$7&amp;"'!$H:$H"),RiskFactor_Compare!$G36)=1, "Included","-")</f>
        <v>-</v>
      </c>
      <c r="O36" s="9" t="str">
        <f ca="1">IF(COUNTIF(INDIRECT("'"&amp;O$7&amp;"'!$H:$H"),RiskFactor_Compare!$G36)=1, "Included","-")</f>
        <v>Included</v>
      </c>
      <c r="P36" s="9" t="str">
        <f ca="1">IF(COUNTIF(INDIRECT("'"&amp;P$7&amp;"'!$H:$H"),RiskFactor_Compare!$G36)=1, "Included","-")</f>
        <v>-</v>
      </c>
      <c r="Q36" s="9" t="str">
        <f ca="1">IF(COUNTIF(INDIRECT("'"&amp;Q$7&amp;"'!$H:$H"),RiskFactor_Compare!$G36)=1, "Included","-")</f>
        <v>-</v>
      </c>
      <c r="R36" s="9" t="str">
        <f ca="1">IF(COUNTIF(INDIRECT("'"&amp;R$7&amp;"'!$H:$H"),RiskFactor_Compare!$G36)=1, "Included","-")</f>
        <v>Included</v>
      </c>
      <c r="S36" s="89" t="str">
        <f ca="1">IF(COUNTIF(INDIRECT("'"&amp;S$7&amp;"'!$H:$H"),RiskFactor_Compare!$G36)=1, "Included","-")</f>
        <v>Included</v>
      </c>
    </row>
    <row r="37" spans="1:19" x14ac:dyDescent="0.25">
      <c r="A37" s="196"/>
      <c r="B37" s="7" t="s">
        <v>38</v>
      </c>
      <c r="C37" s="181"/>
      <c r="D37" s="182"/>
      <c r="E37" s="72"/>
      <c r="F37" s="205"/>
      <c r="G37" s="7" t="s">
        <v>38</v>
      </c>
      <c r="H37" s="88" t="str">
        <f ca="1">IF(COUNTIF(INDIRECT("'"&amp;H$7&amp;"'!$H:$H"),RiskFactor_Compare!$G37)=1, "Included","-")</f>
        <v>Included</v>
      </c>
      <c r="I37" s="9" t="str">
        <f ca="1">IF(COUNTIF(INDIRECT("'"&amp;I$7&amp;"'!$H:$H"),RiskFactor_Compare!$G37)=1, "Included","-")</f>
        <v>Included</v>
      </c>
      <c r="J37" s="9" t="str">
        <f ca="1">IF(COUNTIF(INDIRECT("'"&amp;J$7&amp;"'!$H:$H"),RiskFactor_Compare!$G37)=1, "Included","-")</f>
        <v>Included</v>
      </c>
      <c r="K37" s="9" t="str">
        <f ca="1">IF(COUNTIF(INDIRECT("'"&amp;K$7&amp;"'!$H:$H"),RiskFactor_Compare!$G37)=1, "Included","-")</f>
        <v>Included</v>
      </c>
      <c r="L37" s="9" t="str">
        <f ca="1">IF(COUNTIF(INDIRECT("'"&amp;L$7&amp;"'!$H:$H"),RiskFactor_Compare!$G37)=1, "Included","-")</f>
        <v>Included</v>
      </c>
      <c r="M37" s="9" t="str">
        <f ca="1">IF(COUNTIF(INDIRECT("'"&amp;M$7&amp;"'!$H:$H"),RiskFactor_Compare!$G37)=1, "Included","-")</f>
        <v>Included</v>
      </c>
      <c r="N37" s="9" t="str">
        <f ca="1">IF(COUNTIF(INDIRECT("'"&amp;N$7&amp;"'!$H:$H"),RiskFactor_Compare!$G37)=1, "Included","-")</f>
        <v>Included</v>
      </c>
      <c r="O37" s="9" t="str">
        <f ca="1">IF(COUNTIF(INDIRECT("'"&amp;O$7&amp;"'!$H:$H"),RiskFactor_Compare!$G37)=1, "Included","-")</f>
        <v>Included</v>
      </c>
      <c r="P37" s="9" t="str">
        <f ca="1">IF(COUNTIF(INDIRECT("'"&amp;P$7&amp;"'!$H:$H"),RiskFactor_Compare!$G37)=1, "Included","-")</f>
        <v>Included</v>
      </c>
      <c r="Q37" s="9" t="str">
        <f ca="1">IF(COUNTIF(INDIRECT("'"&amp;Q$7&amp;"'!$H:$H"),RiskFactor_Compare!$G37)=1, "Included","-")</f>
        <v>Included</v>
      </c>
      <c r="R37" s="9" t="str">
        <f ca="1">IF(COUNTIF(INDIRECT("'"&amp;R$7&amp;"'!$H:$H"),RiskFactor_Compare!$G37)=1, "Included","-")</f>
        <v>Included</v>
      </c>
      <c r="S37" s="89" t="str">
        <f ca="1">IF(COUNTIF(INDIRECT("'"&amp;S$7&amp;"'!$H:$H"),RiskFactor_Compare!$G37)=1, "Included","-")</f>
        <v>Included</v>
      </c>
    </row>
    <row r="38" spans="1:19" x14ac:dyDescent="0.25">
      <c r="A38" s="196"/>
      <c r="B38" s="7" t="s">
        <v>266</v>
      </c>
      <c r="C38" s="181"/>
      <c r="D38" s="182"/>
      <c r="E38" s="72"/>
      <c r="F38" s="205"/>
      <c r="G38" s="7" t="s">
        <v>266</v>
      </c>
      <c r="H38" s="88" t="str">
        <f ca="1">IF(COUNTIF(INDIRECT("'"&amp;H$7&amp;"'!$H:$H"),RiskFactor_Compare!$G38)=1, "Included","-")</f>
        <v>-</v>
      </c>
      <c r="I38" s="9" t="str">
        <f ca="1">IF(COUNTIF(INDIRECT("'"&amp;I$7&amp;"'!$H:$H"),RiskFactor_Compare!$G38)=1, "Included","-")</f>
        <v>-</v>
      </c>
      <c r="J38" s="9" t="str">
        <f ca="1">IF(COUNTIF(INDIRECT("'"&amp;J$7&amp;"'!$H:$H"),RiskFactor_Compare!$G38)=1, "Included","-")</f>
        <v>-</v>
      </c>
      <c r="K38" s="9" t="str">
        <f ca="1">IF(COUNTIF(INDIRECT("'"&amp;K$7&amp;"'!$H:$H"),RiskFactor_Compare!$G38)=1, "Included","-")</f>
        <v>-</v>
      </c>
      <c r="L38" s="9" t="str">
        <f ca="1">IF(COUNTIF(INDIRECT("'"&amp;L$7&amp;"'!$H:$H"),RiskFactor_Compare!$G38)=1, "Included","-")</f>
        <v>-</v>
      </c>
      <c r="M38" s="9" t="str">
        <f ca="1">IF(COUNTIF(INDIRECT("'"&amp;M$7&amp;"'!$H:$H"),RiskFactor_Compare!$G38)=1, "Included","-")</f>
        <v>Included</v>
      </c>
      <c r="N38" s="9" t="str">
        <f ca="1">IF(COUNTIF(INDIRECT("'"&amp;N$7&amp;"'!$H:$H"),RiskFactor_Compare!$G38)=1, "Included","-")</f>
        <v>-</v>
      </c>
      <c r="O38" s="9" t="str">
        <f ca="1">IF(COUNTIF(INDIRECT("'"&amp;O$7&amp;"'!$H:$H"),RiskFactor_Compare!$G38)=1, "Included","-")</f>
        <v>-</v>
      </c>
      <c r="P38" s="9" t="str">
        <f ca="1">IF(COUNTIF(INDIRECT("'"&amp;P$7&amp;"'!$H:$H"),RiskFactor_Compare!$G38)=1, "Included","-")</f>
        <v>-</v>
      </c>
      <c r="Q38" s="9" t="str">
        <f ca="1">IF(COUNTIF(INDIRECT("'"&amp;Q$7&amp;"'!$H:$H"),RiskFactor_Compare!$G38)=1, "Included","-")</f>
        <v>-</v>
      </c>
      <c r="R38" s="9" t="str">
        <f ca="1">IF(COUNTIF(INDIRECT("'"&amp;R$7&amp;"'!$H:$H"),RiskFactor_Compare!$G38)=1, "Included","-")</f>
        <v>-</v>
      </c>
      <c r="S38" s="89" t="str">
        <f ca="1">IF(COUNTIF(INDIRECT("'"&amp;S$7&amp;"'!$H:$H"),RiskFactor_Compare!$G38)=1, "Included","-")</f>
        <v>Included</v>
      </c>
    </row>
    <row r="39" spans="1:19" x14ac:dyDescent="0.25">
      <c r="A39" s="196"/>
      <c r="B39" s="7" t="s">
        <v>40</v>
      </c>
      <c r="C39" s="181"/>
      <c r="D39" s="182"/>
      <c r="E39" s="72"/>
      <c r="F39" s="205"/>
      <c r="G39" s="7" t="s">
        <v>40</v>
      </c>
      <c r="H39" s="88" t="str">
        <f ca="1">IF(COUNTIF(INDIRECT("'"&amp;H$7&amp;"'!$H:$H"),RiskFactor_Compare!$G39)=1, "Included","-")</f>
        <v>Included</v>
      </c>
      <c r="I39" s="9" t="str">
        <f ca="1">IF(COUNTIF(INDIRECT("'"&amp;I$7&amp;"'!$H:$H"),RiskFactor_Compare!$G39)=1, "Included","-")</f>
        <v>Included</v>
      </c>
      <c r="J39" s="9" t="str">
        <f ca="1">IF(COUNTIF(INDIRECT("'"&amp;J$7&amp;"'!$H:$H"),RiskFactor_Compare!$G39)=1, "Included","-")</f>
        <v>Included</v>
      </c>
      <c r="K39" s="9" t="str">
        <f ca="1">IF(COUNTIF(INDIRECT("'"&amp;K$7&amp;"'!$H:$H"),RiskFactor_Compare!$G39)=1, "Included","-")</f>
        <v>-</v>
      </c>
      <c r="L39" s="9" t="str">
        <f ca="1">IF(COUNTIF(INDIRECT("'"&amp;L$7&amp;"'!$H:$H"),RiskFactor_Compare!$G39)=1, "Included","-")</f>
        <v>Included</v>
      </c>
      <c r="M39" s="9" t="str">
        <f ca="1">IF(COUNTIF(INDIRECT("'"&amp;M$7&amp;"'!$H:$H"),RiskFactor_Compare!$G39)=1, "Included","-")</f>
        <v>Included</v>
      </c>
      <c r="N39" s="9" t="str">
        <f ca="1">IF(COUNTIF(INDIRECT("'"&amp;N$7&amp;"'!$H:$H"),RiskFactor_Compare!$G39)=1, "Included","-")</f>
        <v>Included</v>
      </c>
      <c r="O39" s="9" t="str">
        <f ca="1">IF(COUNTIF(INDIRECT("'"&amp;O$7&amp;"'!$H:$H"),RiskFactor_Compare!$G39)=1, "Included","-")</f>
        <v>Included</v>
      </c>
      <c r="P39" s="9" t="str">
        <f ca="1">IF(COUNTIF(INDIRECT("'"&amp;P$7&amp;"'!$H:$H"),RiskFactor_Compare!$G39)=1, "Included","-")</f>
        <v>Included</v>
      </c>
      <c r="Q39" s="9" t="str">
        <f ca="1">IF(COUNTIF(INDIRECT("'"&amp;Q$7&amp;"'!$H:$H"),RiskFactor_Compare!$G39)=1, "Included","-")</f>
        <v>-</v>
      </c>
      <c r="R39" s="9" t="str">
        <f ca="1">IF(COUNTIF(INDIRECT("'"&amp;R$7&amp;"'!$H:$H"),RiskFactor_Compare!$G39)=1, "Included","-")</f>
        <v>Included</v>
      </c>
      <c r="S39" s="89" t="str">
        <f ca="1">IF(COUNTIF(INDIRECT("'"&amp;S$7&amp;"'!$H:$H"),RiskFactor_Compare!$G39)=1, "Included","-")</f>
        <v>Included</v>
      </c>
    </row>
    <row r="40" spans="1:19" x14ac:dyDescent="0.25">
      <c r="A40" s="196"/>
      <c r="B40" s="7" t="s">
        <v>42</v>
      </c>
      <c r="C40" s="181"/>
      <c r="D40" s="182"/>
      <c r="E40" s="72"/>
      <c r="F40" s="205"/>
      <c r="G40" s="7" t="s">
        <v>42</v>
      </c>
      <c r="H40" s="88" t="str">
        <f ca="1">IF(COUNTIF(INDIRECT("'"&amp;H$7&amp;"'!$H:$H"),RiskFactor_Compare!$G40)=1, "Included","-")</f>
        <v>Included</v>
      </c>
      <c r="I40" s="9" t="str">
        <f ca="1">IF(COUNTIF(INDIRECT("'"&amp;I$7&amp;"'!$H:$H"),RiskFactor_Compare!$G40)=1, "Included","-")</f>
        <v>-</v>
      </c>
      <c r="J40" s="9" t="str">
        <f ca="1">IF(COUNTIF(INDIRECT("'"&amp;J$7&amp;"'!$H:$H"),RiskFactor_Compare!$G40)=1, "Included","-")</f>
        <v>Included</v>
      </c>
      <c r="K40" s="9" t="str">
        <f ca="1">IF(COUNTIF(INDIRECT("'"&amp;K$7&amp;"'!$H:$H"),RiskFactor_Compare!$G40)=1, "Included","-")</f>
        <v>Included</v>
      </c>
      <c r="L40" s="9" t="str">
        <f ca="1">IF(COUNTIF(INDIRECT("'"&amp;L$7&amp;"'!$H:$H"),RiskFactor_Compare!$G40)=1, "Included","-")</f>
        <v>Included</v>
      </c>
      <c r="M40" s="9" t="str">
        <f ca="1">IF(COUNTIF(INDIRECT("'"&amp;M$7&amp;"'!$H:$H"),RiskFactor_Compare!$G40)=1, "Included","-")</f>
        <v>Included</v>
      </c>
      <c r="N40" s="9" t="str">
        <f ca="1">IF(COUNTIF(INDIRECT("'"&amp;N$7&amp;"'!$H:$H"),RiskFactor_Compare!$G40)=1, "Included","-")</f>
        <v>Included</v>
      </c>
      <c r="O40" s="9" t="str">
        <f ca="1">IF(COUNTIF(INDIRECT("'"&amp;O$7&amp;"'!$H:$H"),RiskFactor_Compare!$G40)=1, "Included","-")</f>
        <v>-</v>
      </c>
      <c r="P40" s="9" t="str">
        <f ca="1">IF(COUNTIF(INDIRECT("'"&amp;P$7&amp;"'!$H:$H"),RiskFactor_Compare!$G40)=1, "Included","-")</f>
        <v>Included</v>
      </c>
      <c r="Q40" s="9" t="str">
        <f ca="1">IF(COUNTIF(INDIRECT("'"&amp;Q$7&amp;"'!$H:$H"),RiskFactor_Compare!$G40)=1, "Included","-")</f>
        <v>Included</v>
      </c>
      <c r="R40" s="9" t="str">
        <f ca="1">IF(COUNTIF(INDIRECT("'"&amp;R$7&amp;"'!$H:$H"),RiskFactor_Compare!$G40)=1, "Included","-")</f>
        <v>Included</v>
      </c>
      <c r="S40" s="89" t="str">
        <f ca="1">IF(COUNTIF(INDIRECT("'"&amp;S$7&amp;"'!$H:$H"),RiskFactor_Compare!$G40)=1, "Included","-")</f>
        <v>Included</v>
      </c>
    </row>
    <row r="41" spans="1:19" x14ac:dyDescent="0.25">
      <c r="A41" s="196"/>
      <c r="B41" s="7" t="s">
        <v>132</v>
      </c>
      <c r="C41" s="181"/>
      <c r="D41" s="182"/>
      <c r="E41" s="72"/>
      <c r="F41" s="205"/>
      <c r="G41" s="7" t="s">
        <v>132</v>
      </c>
      <c r="H41" s="88" t="str">
        <f ca="1">IF(COUNTIF(INDIRECT("'"&amp;H$7&amp;"'!$H:$H"),RiskFactor_Compare!$G41)=1, "Included","-")</f>
        <v>-</v>
      </c>
      <c r="I41" s="9" t="str">
        <f ca="1">IF(COUNTIF(INDIRECT("'"&amp;I$7&amp;"'!$H:$H"),RiskFactor_Compare!$G41)=1, "Included","-")</f>
        <v>Included</v>
      </c>
      <c r="J41" s="9" t="str">
        <f ca="1">IF(COUNTIF(INDIRECT("'"&amp;J$7&amp;"'!$H:$H"),RiskFactor_Compare!$G41)=1, "Included","-")</f>
        <v>Included</v>
      </c>
      <c r="K41" s="9" t="str">
        <f ca="1">IF(COUNTIF(INDIRECT("'"&amp;K$7&amp;"'!$H:$H"),RiskFactor_Compare!$G41)=1, "Included","-")</f>
        <v>Included</v>
      </c>
      <c r="L41" s="9" t="str">
        <f ca="1">IF(COUNTIF(INDIRECT("'"&amp;L$7&amp;"'!$H:$H"),RiskFactor_Compare!$G41)=1, "Included","-")</f>
        <v>Included</v>
      </c>
      <c r="M41" s="9" t="str">
        <f ca="1">IF(COUNTIF(INDIRECT("'"&amp;M$7&amp;"'!$H:$H"),RiskFactor_Compare!$G41)=1, "Included","-")</f>
        <v>Included</v>
      </c>
      <c r="N41" s="9" t="str">
        <f ca="1">IF(COUNTIF(INDIRECT("'"&amp;N$7&amp;"'!$H:$H"),RiskFactor_Compare!$G41)=1, "Included","-")</f>
        <v>-</v>
      </c>
      <c r="O41" s="9" t="str">
        <f ca="1">IF(COUNTIF(INDIRECT("'"&amp;O$7&amp;"'!$H:$H"),RiskFactor_Compare!$G41)=1, "Included","-")</f>
        <v>Included</v>
      </c>
      <c r="P41" s="9" t="str">
        <f ca="1">IF(COUNTIF(INDIRECT("'"&amp;P$7&amp;"'!$H:$H"),RiskFactor_Compare!$G41)=1, "Included","-")</f>
        <v>Included</v>
      </c>
      <c r="Q41" s="9" t="str">
        <f ca="1">IF(COUNTIF(INDIRECT("'"&amp;Q$7&amp;"'!$H:$H"),RiskFactor_Compare!$G41)=1, "Included","-")</f>
        <v>Included</v>
      </c>
      <c r="R41" s="9" t="str">
        <f ca="1">IF(COUNTIF(INDIRECT("'"&amp;R$7&amp;"'!$H:$H"),RiskFactor_Compare!$G41)=1, "Included","-")</f>
        <v>Included</v>
      </c>
      <c r="S41" s="89" t="str">
        <f ca="1">IF(COUNTIF(INDIRECT("'"&amp;S$7&amp;"'!$H:$H"),RiskFactor_Compare!$G41)=1, "Included","-")</f>
        <v>Included</v>
      </c>
    </row>
    <row r="42" spans="1:19" x14ac:dyDescent="0.25">
      <c r="A42" s="196"/>
      <c r="B42" s="7" t="s">
        <v>45</v>
      </c>
      <c r="C42" s="181"/>
      <c r="D42" s="182"/>
      <c r="E42" s="72"/>
      <c r="F42" s="205"/>
      <c r="G42" s="7" t="s">
        <v>45</v>
      </c>
      <c r="H42" s="88" t="str">
        <f ca="1">IF(COUNTIF(INDIRECT("'"&amp;H$7&amp;"'!$H:$H"),RiskFactor_Compare!$G42)=1, "Included","-")</f>
        <v>Included</v>
      </c>
      <c r="I42" s="9" t="str">
        <f ca="1">IF(COUNTIF(INDIRECT("'"&amp;I$7&amp;"'!$H:$H"),RiskFactor_Compare!$G42)=1, "Included","-")</f>
        <v>Included</v>
      </c>
      <c r="J42" s="9" t="str">
        <f ca="1">IF(COUNTIF(INDIRECT("'"&amp;J$7&amp;"'!$H:$H"),RiskFactor_Compare!$G42)=1, "Included","-")</f>
        <v>Included</v>
      </c>
      <c r="K42" s="9" t="str">
        <f ca="1">IF(COUNTIF(INDIRECT("'"&amp;K$7&amp;"'!$H:$H"),RiskFactor_Compare!$G42)=1, "Included","-")</f>
        <v>Included</v>
      </c>
      <c r="L42" s="9" t="str">
        <f ca="1">IF(COUNTIF(INDIRECT("'"&amp;L$7&amp;"'!$H:$H"),RiskFactor_Compare!$G42)=1, "Included","-")</f>
        <v>Included</v>
      </c>
      <c r="M42" s="9" t="str">
        <f ca="1">IF(COUNTIF(INDIRECT("'"&amp;M$7&amp;"'!$H:$H"),RiskFactor_Compare!$G42)=1, "Included","-")</f>
        <v>Included</v>
      </c>
      <c r="N42" s="9" t="str">
        <f ca="1">IF(COUNTIF(INDIRECT("'"&amp;N$7&amp;"'!$H:$H"),RiskFactor_Compare!$G42)=1, "Included","-")</f>
        <v>Included</v>
      </c>
      <c r="O42" s="9" t="str">
        <f ca="1">IF(COUNTIF(INDIRECT("'"&amp;O$7&amp;"'!$H:$H"),RiskFactor_Compare!$G42)=1, "Included","-")</f>
        <v>Included</v>
      </c>
      <c r="P42" s="9" t="str">
        <f ca="1">IF(COUNTIF(INDIRECT("'"&amp;P$7&amp;"'!$H:$H"),RiskFactor_Compare!$G42)=1, "Included","-")</f>
        <v>Included</v>
      </c>
      <c r="Q42" s="9" t="str">
        <f ca="1">IF(COUNTIF(INDIRECT("'"&amp;Q$7&amp;"'!$H:$H"),RiskFactor_Compare!$G42)=1, "Included","-")</f>
        <v>Included</v>
      </c>
      <c r="R42" s="9" t="str">
        <f ca="1">IF(COUNTIF(INDIRECT("'"&amp;R$7&amp;"'!$H:$H"),RiskFactor_Compare!$G42)=1, "Included","-")</f>
        <v>Included</v>
      </c>
      <c r="S42" s="89" t="str">
        <f ca="1">IF(COUNTIF(INDIRECT("'"&amp;S$7&amp;"'!$H:$H"),RiskFactor_Compare!$G42)=1, "Included","-")</f>
        <v>Included</v>
      </c>
    </row>
    <row r="43" spans="1:19" x14ac:dyDescent="0.25">
      <c r="A43" s="196"/>
      <c r="B43" s="7" t="s">
        <v>47</v>
      </c>
      <c r="C43" s="181"/>
      <c r="D43" s="182"/>
      <c r="E43" s="72"/>
      <c r="F43" s="205"/>
      <c r="G43" s="7" t="s">
        <v>47</v>
      </c>
      <c r="H43" s="88" t="str">
        <f ca="1">IF(COUNTIF(INDIRECT("'"&amp;H$7&amp;"'!$H:$H"),RiskFactor_Compare!$G43)=1, "Included","-")</f>
        <v>Included</v>
      </c>
      <c r="I43" s="9" t="str">
        <f ca="1">IF(COUNTIF(INDIRECT("'"&amp;I$7&amp;"'!$H:$H"),RiskFactor_Compare!$G43)=1, "Included","-")</f>
        <v>Included</v>
      </c>
      <c r="J43" s="9" t="str">
        <f ca="1">IF(COUNTIF(INDIRECT("'"&amp;J$7&amp;"'!$H:$H"),RiskFactor_Compare!$G43)=1, "Included","-")</f>
        <v>Included</v>
      </c>
      <c r="K43" s="9" t="str">
        <f ca="1">IF(COUNTIF(INDIRECT("'"&amp;K$7&amp;"'!$H:$H"),RiskFactor_Compare!$G43)=1, "Included","-")</f>
        <v>-</v>
      </c>
      <c r="L43" s="9" t="str">
        <f ca="1">IF(COUNTIF(INDIRECT("'"&amp;L$7&amp;"'!$H:$H"),RiskFactor_Compare!$G43)=1, "Included","-")</f>
        <v>Included</v>
      </c>
      <c r="M43" s="9" t="str">
        <f ca="1">IF(COUNTIF(INDIRECT("'"&amp;M$7&amp;"'!$H:$H"),RiskFactor_Compare!$G43)=1, "Included","-")</f>
        <v>Included</v>
      </c>
      <c r="N43" s="9" t="str">
        <f ca="1">IF(COUNTIF(INDIRECT("'"&amp;N$7&amp;"'!$H:$H"),RiskFactor_Compare!$G43)=1, "Included","-")</f>
        <v>Included</v>
      </c>
      <c r="O43" s="9" t="str">
        <f ca="1">IF(COUNTIF(INDIRECT("'"&amp;O$7&amp;"'!$H:$H"),RiskFactor_Compare!$G43)=1, "Included","-")</f>
        <v>Included</v>
      </c>
      <c r="P43" s="9" t="str">
        <f ca="1">IF(COUNTIF(INDIRECT("'"&amp;P$7&amp;"'!$H:$H"),RiskFactor_Compare!$G43)=1, "Included","-")</f>
        <v>Included</v>
      </c>
      <c r="Q43" s="9" t="str">
        <f ca="1">IF(COUNTIF(INDIRECT("'"&amp;Q$7&amp;"'!$H:$H"),RiskFactor_Compare!$G43)=1, "Included","-")</f>
        <v>-</v>
      </c>
      <c r="R43" s="9" t="str">
        <f ca="1">IF(COUNTIF(INDIRECT("'"&amp;R$7&amp;"'!$H:$H"),RiskFactor_Compare!$G43)=1, "Included","-")</f>
        <v>Included</v>
      </c>
      <c r="S43" s="89" t="str">
        <f ca="1">IF(COUNTIF(INDIRECT("'"&amp;S$7&amp;"'!$H:$H"),RiskFactor_Compare!$G43)=1, "Included","-")</f>
        <v>Included</v>
      </c>
    </row>
    <row r="44" spans="1:19" x14ac:dyDescent="0.25">
      <c r="A44" s="196"/>
      <c r="B44" s="7" t="s">
        <v>49</v>
      </c>
      <c r="C44" s="181"/>
      <c r="D44" s="182"/>
      <c r="E44" s="72"/>
      <c r="F44" s="205"/>
      <c r="G44" s="7" t="s">
        <v>49</v>
      </c>
      <c r="H44" s="88" t="str">
        <f ca="1">IF(COUNTIF(INDIRECT("'"&amp;H$7&amp;"'!$H:$H"),RiskFactor_Compare!$G44)=1, "Included","-")</f>
        <v>Included</v>
      </c>
      <c r="I44" s="9" t="str">
        <f ca="1">IF(COUNTIF(INDIRECT("'"&amp;I$7&amp;"'!$H:$H"),RiskFactor_Compare!$G44)=1, "Included","-")</f>
        <v>Included</v>
      </c>
      <c r="J44" s="9" t="str">
        <f ca="1">IF(COUNTIF(INDIRECT("'"&amp;J$7&amp;"'!$H:$H"),RiskFactor_Compare!$G44)=1, "Included","-")</f>
        <v>Included</v>
      </c>
      <c r="K44" s="9" t="str">
        <f ca="1">IF(COUNTIF(INDIRECT("'"&amp;K$7&amp;"'!$H:$H"),RiskFactor_Compare!$G44)=1, "Included","-")</f>
        <v>Included</v>
      </c>
      <c r="L44" s="9" t="str">
        <f ca="1">IF(COUNTIF(INDIRECT("'"&amp;L$7&amp;"'!$H:$H"),RiskFactor_Compare!$G44)=1, "Included","-")</f>
        <v>Included</v>
      </c>
      <c r="M44" s="9" t="str">
        <f ca="1">IF(COUNTIF(INDIRECT("'"&amp;M$7&amp;"'!$H:$H"),RiskFactor_Compare!$G44)=1, "Included","-")</f>
        <v>Included</v>
      </c>
      <c r="N44" s="9" t="str">
        <f ca="1">IF(COUNTIF(INDIRECT("'"&amp;N$7&amp;"'!$H:$H"),RiskFactor_Compare!$G44)=1, "Included","-")</f>
        <v>Included</v>
      </c>
      <c r="O44" s="9" t="str">
        <f ca="1">IF(COUNTIF(INDIRECT("'"&amp;O$7&amp;"'!$H:$H"),RiskFactor_Compare!$G44)=1, "Included","-")</f>
        <v>Included</v>
      </c>
      <c r="P44" s="9" t="str">
        <f ca="1">IF(COUNTIF(INDIRECT("'"&amp;P$7&amp;"'!$H:$H"),RiskFactor_Compare!$G44)=1, "Included","-")</f>
        <v>Included</v>
      </c>
      <c r="Q44" s="9" t="str">
        <f ca="1">IF(COUNTIF(INDIRECT("'"&amp;Q$7&amp;"'!$H:$H"),RiskFactor_Compare!$G44)=1, "Included","-")</f>
        <v>Included</v>
      </c>
      <c r="R44" s="9" t="str">
        <f ca="1">IF(COUNTIF(INDIRECT("'"&amp;R$7&amp;"'!$H:$H"),RiskFactor_Compare!$G44)=1, "Included","-")</f>
        <v>Included</v>
      </c>
      <c r="S44" s="89" t="str">
        <f ca="1">IF(COUNTIF(INDIRECT("'"&amp;S$7&amp;"'!$H:$H"),RiskFactor_Compare!$G44)=1, "Included","-")</f>
        <v>Included</v>
      </c>
    </row>
    <row r="45" spans="1:19" x14ac:dyDescent="0.25">
      <c r="A45" s="196"/>
      <c r="B45" s="7" t="s">
        <v>51</v>
      </c>
      <c r="C45" s="181"/>
      <c r="D45" s="182"/>
      <c r="E45" s="72"/>
      <c r="F45" s="205"/>
      <c r="G45" s="7" t="s">
        <v>51</v>
      </c>
      <c r="H45" s="88" t="str">
        <f ca="1">IF(COUNTIF(INDIRECT("'"&amp;H$7&amp;"'!$H:$H"),RiskFactor_Compare!$G45)=1, "Included","-")</f>
        <v>Included</v>
      </c>
      <c r="I45" s="9" t="str">
        <f ca="1">IF(COUNTIF(INDIRECT("'"&amp;I$7&amp;"'!$H:$H"),RiskFactor_Compare!$G45)=1, "Included","-")</f>
        <v>Included</v>
      </c>
      <c r="J45" s="9" t="str">
        <f ca="1">IF(COUNTIF(INDIRECT("'"&amp;J$7&amp;"'!$H:$H"),RiskFactor_Compare!$G45)=1, "Included","-")</f>
        <v>Included</v>
      </c>
      <c r="K45" s="9" t="str">
        <f ca="1">IF(COUNTIF(INDIRECT("'"&amp;K$7&amp;"'!$H:$H"),RiskFactor_Compare!$G45)=1, "Included","-")</f>
        <v>Included</v>
      </c>
      <c r="L45" s="9" t="str">
        <f ca="1">IF(COUNTIF(INDIRECT("'"&amp;L$7&amp;"'!$H:$H"),RiskFactor_Compare!$G45)=1, "Included","-")</f>
        <v>Included</v>
      </c>
      <c r="M45" s="9" t="str">
        <f ca="1">IF(COUNTIF(INDIRECT("'"&amp;M$7&amp;"'!$H:$H"),RiskFactor_Compare!$G45)=1, "Included","-")</f>
        <v>Included</v>
      </c>
      <c r="N45" s="9" t="str">
        <f ca="1">IF(COUNTIF(INDIRECT("'"&amp;N$7&amp;"'!$H:$H"),RiskFactor_Compare!$G45)=1, "Included","-")</f>
        <v>Included</v>
      </c>
      <c r="O45" s="9" t="str">
        <f ca="1">IF(COUNTIF(INDIRECT("'"&amp;O$7&amp;"'!$H:$H"),RiskFactor_Compare!$G45)=1, "Included","-")</f>
        <v>Included</v>
      </c>
      <c r="P45" s="9" t="str">
        <f ca="1">IF(COUNTIF(INDIRECT("'"&amp;P$7&amp;"'!$H:$H"),RiskFactor_Compare!$G45)=1, "Included","-")</f>
        <v>Included</v>
      </c>
      <c r="Q45" s="9" t="str">
        <f ca="1">IF(COUNTIF(INDIRECT("'"&amp;Q$7&amp;"'!$H:$H"),RiskFactor_Compare!$G45)=1, "Included","-")</f>
        <v>Included</v>
      </c>
      <c r="R45" s="9" t="str">
        <f ca="1">IF(COUNTIF(INDIRECT("'"&amp;R$7&amp;"'!$H:$H"),RiskFactor_Compare!$G45)=1, "Included","-")</f>
        <v>Included</v>
      </c>
      <c r="S45" s="89" t="str">
        <f ca="1">IF(COUNTIF(INDIRECT("'"&amp;S$7&amp;"'!$H:$H"),RiskFactor_Compare!$G45)=1, "Included","-")</f>
        <v>Included</v>
      </c>
    </row>
    <row r="46" spans="1:19" x14ac:dyDescent="0.25">
      <c r="A46" s="196"/>
      <c r="B46" s="7" t="s">
        <v>52</v>
      </c>
      <c r="C46" s="181"/>
      <c r="D46" s="182"/>
      <c r="E46" s="72"/>
      <c r="F46" s="205"/>
      <c r="G46" s="7" t="s">
        <v>52</v>
      </c>
      <c r="H46" s="88" t="str">
        <f ca="1">IF(COUNTIF(INDIRECT("'"&amp;H$7&amp;"'!$H:$H"),RiskFactor_Compare!$G46)=1, "Included","-")</f>
        <v>Included</v>
      </c>
      <c r="I46" s="9" t="str">
        <f ca="1">IF(COUNTIF(INDIRECT("'"&amp;I$7&amp;"'!$H:$H"),RiskFactor_Compare!$G46)=1, "Included","-")</f>
        <v>Included</v>
      </c>
      <c r="J46" s="9" t="str">
        <f ca="1">IF(COUNTIF(INDIRECT("'"&amp;J$7&amp;"'!$H:$H"),RiskFactor_Compare!$G46)=1, "Included","-")</f>
        <v>-</v>
      </c>
      <c r="K46" s="9" t="str">
        <f ca="1">IF(COUNTIF(INDIRECT("'"&amp;K$7&amp;"'!$H:$H"),RiskFactor_Compare!$G46)=1, "Included","-")</f>
        <v>-</v>
      </c>
      <c r="L46" s="9" t="str">
        <f ca="1">IF(COUNTIF(INDIRECT("'"&amp;L$7&amp;"'!$H:$H"),RiskFactor_Compare!$G46)=1, "Included","-")</f>
        <v>Included</v>
      </c>
      <c r="M46" s="9" t="str">
        <f ca="1">IF(COUNTIF(INDIRECT("'"&amp;M$7&amp;"'!$H:$H"),RiskFactor_Compare!$G46)=1, "Included","-")</f>
        <v>Included</v>
      </c>
      <c r="N46" s="9" t="str">
        <f ca="1">IF(COUNTIF(INDIRECT("'"&amp;N$7&amp;"'!$H:$H"),RiskFactor_Compare!$G46)=1, "Included","-")</f>
        <v>Included</v>
      </c>
      <c r="O46" s="9" t="str">
        <f ca="1">IF(COUNTIF(INDIRECT("'"&amp;O$7&amp;"'!$H:$H"),RiskFactor_Compare!$G46)=1, "Included","-")</f>
        <v>Included</v>
      </c>
      <c r="P46" s="9" t="str">
        <f ca="1">IF(COUNTIF(INDIRECT("'"&amp;P$7&amp;"'!$H:$H"),RiskFactor_Compare!$G46)=1, "Included","-")</f>
        <v>-</v>
      </c>
      <c r="Q46" s="9" t="str">
        <f ca="1">IF(COUNTIF(INDIRECT("'"&amp;Q$7&amp;"'!$H:$H"),RiskFactor_Compare!$G46)=1, "Included","-")</f>
        <v>-</v>
      </c>
      <c r="R46" s="9" t="str">
        <f ca="1">IF(COUNTIF(INDIRECT("'"&amp;R$7&amp;"'!$H:$H"),RiskFactor_Compare!$G46)=1, "Included","-")</f>
        <v>Included</v>
      </c>
      <c r="S46" s="89" t="str">
        <f ca="1">IF(COUNTIF(INDIRECT("'"&amp;S$7&amp;"'!$H:$H"),RiskFactor_Compare!$G46)=1, "Included","-")</f>
        <v>Included</v>
      </c>
    </row>
    <row r="47" spans="1:19" x14ac:dyDescent="0.25">
      <c r="A47" s="196"/>
      <c r="B47" s="7" t="s">
        <v>76</v>
      </c>
      <c r="C47" s="181"/>
      <c r="D47" s="182"/>
      <c r="E47" s="72"/>
      <c r="F47" s="205"/>
      <c r="G47" s="7" t="s">
        <v>76</v>
      </c>
      <c r="H47" s="88" t="str">
        <f ca="1">IF(COUNTIF(INDIRECT("'"&amp;H$7&amp;"'!$H:$H"),RiskFactor_Compare!$G47)=1, "Included","-")</f>
        <v>Included</v>
      </c>
      <c r="I47" s="9" t="str">
        <f ca="1">IF(COUNTIF(INDIRECT("'"&amp;I$7&amp;"'!$H:$H"),RiskFactor_Compare!$G47)=1, "Included","-")</f>
        <v>Included</v>
      </c>
      <c r="J47" s="9" t="str">
        <f ca="1">IF(COUNTIF(INDIRECT("'"&amp;J$7&amp;"'!$H:$H"),RiskFactor_Compare!$G47)=1, "Included","-")</f>
        <v>Included</v>
      </c>
      <c r="K47" s="9" t="str">
        <f ca="1">IF(COUNTIF(INDIRECT("'"&amp;K$7&amp;"'!$H:$H"),RiskFactor_Compare!$G47)=1, "Included","-")</f>
        <v>Included</v>
      </c>
      <c r="L47" s="9" t="str">
        <f ca="1">IF(COUNTIF(INDIRECT("'"&amp;L$7&amp;"'!$H:$H"),RiskFactor_Compare!$G47)=1, "Included","-")</f>
        <v>-</v>
      </c>
      <c r="M47" s="9" t="str">
        <f ca="1">IF(COUNTIF(INDIRECT("'"&amp;M$7&amp;"'!$H:$H"),RiskFactor_Compare!$G47)=1, "Included","-")</f>
        <v>Included</v>
      </c>
      <c r="N47" s="9" t="str">
        <f ca="1">IF(COUNTIF(INDIRECT("'"&amp;N$7&amp;"'!$H:$H"),RiskFactor_Compare!$G47)=1, "Included","-")</f>
        <v>Included</v>
      </c>
      <c r="O47" s="9" t="str">
        <f ca="1">IF(COUNTIF(INDIRECT("'"&amp;O$7&amp;"'!$H:$H"),RiskFactor_Compare!$G47)=1, "Included","-")</f>
        <v>Included</v>
      </c>
      <c r="P47" s="9" t="str">
        <f ca="1">IF(COUNTIF(INDIRECT("'"&amp;P$7&amp;"'!$H:$H"),RiskFactor_Compare!$G47)=1, "Included","-")</f>
        <v>Included</v>
      </c>
      <c r="Q47" s="9" t="str">
        <f ca="1">IF(COUNTIF(INDIRECT("'"&amp;Q$7&amp;"'!$H:$H"),RiskFactor_Compare!$G47)=1, "Included","-")</f>
        <v>Included</v>
      </c>
      <c r="R47" s="9" t="str">
        <f ca="1">IF(COUNTIF(INDIRECT("'"&amp;R$7&amp;"'!$H:$H"),RiskFactor_Compare!$G47)=1, "Included","-")</f>
        <v>-</v>
      </c>
      <c r="S47" s="89" t="str">
        <f ca="1">IF(COUNTIF(INDIRECT("'"&amp;S$7&amp;"'!$H:$H"),RiskFactor_Compare!$G47)=1, "Included","-")</f>
        <v>Included</v>
      </c>
    </row>
    <row r="48" spans="1:19" x14ac:dyDescent="0.25">
      <c r="A48" s="196"/>
      <c r="B48" s="7" t="s">
        <v>131</v>
      </c>
      <c r="C48" s="181"/>
      <c r="D48" s="182"/>
      <c r="E48" s="72"/>
      <c r="F48" s="205"/>
      <c r="G48" s="7" t="s">
        <v>131</v>
      </c>
      <c r="H48" s="88" t="str">
        <f ca="1">IF(COUNTIF(INDIRECT("'"&amp;H$7&amp;"'!$H:$H"),RiskFactor_Compare!$G48)=1, "Included","-")</f>
        <v>-</v>
      </c>
      <c r="I48" s="9" t="str">
        <f ca="1">IF(COUNTIF(INDIRECT("'"&amp;I$7&amp;"'!$H:$H"),RiskFactor_Compare!$G48)=1, "Included","-")</f>
        <v>Included</v>
      </c>
      <c r="J48" s="9" t="str">
        <f ca="1">IF(COUNTIF(INDIRECT("'"&amp;J$7&amp;"'!$H:$H"),RiskFactor_Compare!$G48)=1, "Included","-")</f>
        <v>Included</v>
      </c>
      <c r="K48" s="9" t="str">
        <f ca="1">IF(COUNTIF(INDIRECT("'"&amp;K$7&amp;"'!$H:$H"),RiskFactor_Compare!$G48)=1, "Included","-")</f>
        <v>-</v>
      </c>
      <c r="L48" s="9" t="str">
        <f ca="1">IF(COUNTIF(INDIRECT("'"&amp;L$7&amp;"'!$H:$H"),RiskFactor_Compare!$G48)=1, "Included","-")</f>
        <v>Included</v>
      </c>
      <c r="M48" s="9" t="str">
        <f ca="1">IF(COUNTIF(INDIRECT("'"&amp;M$7&amp;"'!$H:$H"),RiskFactor_Compare!$G48)=1, "Included","-")</f>
        <v>Included</v>
      </c>
      <c r="N48" s="9" t="str">
        <f ca="1">IF(COUNTIF(INDIRECT("'"&amp;N$7&amp;"'!$H:$H"),RiskFactor_Compare!$G48)=1, "Included","-")</f>
        <v>-</v>
      </c>
      <c r="O48" s="9" t="str">
        <f ca="1">IF(COUNTIF(INDIRECT("'"&amp;O$7&amp;"'!$H:$H"),RiskFactor_Compare!$G48)=1, "Included","-")</f>
        <v>Included</v>
      </c>
      <c r="P48" s="9" t="str">
        <f ca="1">IF(COUNTIF(INDIRECT("'"&amp;P$7&amp;"'!$H:$H"),RiskFactor_Compare!$G48)=1, "Included","-")</f>
        <v>Included</v>
      </c>
      <c r="Q48" s="9" t="str">
        <f ca="1">IF(COUNTIF(INDIRECT("'"&amp;Q$7&amp;"'!$H:$H"),RiskFactor_Compare!$G48)=1, "Included","-")</f>
        <v>-</v>
      </c>
      <c r="R48" s="9" t="str">
        <f ca="1">IF(COUNTIF(INDIRECT("'"&amp;R$7&amp;"'!$H:$H"),RiskFactor_Compare!$G48)=1, "Included","-")</f>
        <v>Included</v>
      </c>
      <c r="S48" s="89" t="str">
        <f ca="1">IF(COUNTIF(INDIRECT("'"&amp;S$7&amp;"'!$H:$H"),RiskFactor_Compare!$G48)=1, "Included","-")</f>
        <v>Included</v>
      </c>
    </row>
    <row r="49" spans="1:19" x14ac:dyDescent="0.25">
      <c r="A49" s="196"/>
      <c r="B49" s="7" t="s">
        <v>53</v>
      </c>
      <c r="C49" s="181"/>
      <c r="D49" s="182"/>
      <c r="E49" s="72"/>
      <c r="F49" s="205"/>
      <c r="G49" s="7" t="s">
        <v>53</v>
      </c>
      <c r="H49" s="88" t="str">
        <f ca="1">IF(COUNTIF(INDIRECT("'"&amp;H$7&amp;"'!$H:$H"),RiskFactor_Compare!$G49)=1, "Included","-")</f>
        <v>Included</v>
      </c>
      <c r="I49" s="9" t="str">
        <f ca="1">IF(COUNTIF(INDIRECT("'"&amp;I$7&amp;"'!$H:$H"),RiskFactor_Compare!$G49)=1, "Included","-")</f>
        <v>Included</v>
      </c>
      <c r="J49" s="9" t="str">
        <f ca="1">IF(COUNTIF(INDIRECT("'"&amp;J$7&amp;"'!$H:$H"),RiskFactor_Compare!$G49)=1, "Included","-")</f>
        <v>Included</v>
      </c>
      <c r="K49" s="9" t="str">
        <f ca="1">IF(COUNTIF(INDIRECT("'"&amp;K$7&amp;"'!$H:$H"),RiskFactor_Compare!$G49)=1, "Included","-")</f>
        <v>Included</v>
      </c>
      <c r="L49" s="9" t="str">
        <f ca="1">IF(COUNTIF(INDIRECT("'"&amp;L$7&amp;"'!$H:$H"),RiskFactor_Compare!$G49)=1, "Included","-")</f>
        <v>Included</v>
      </c>
      <c r="M49" s="9" t="str">
        <f ca="1">IF(COUNTIF(INDIRECT("'"&amp;M$7&amp;"'!$H:$H"),RiskFactor_Compare!$G49)=1, "Included","-")</f>
        <v>Included</v>
      </c>
      <c r="N49" s="9" t="str">
        <f ca="1">IF(COUNTIF(INDIRECT("'"&amp;N$7&amp;"'!$H:$H"),RiskFactor_Compare!$G49)=1, "Included","-")</f>
        <v>Included</v>
      </c>
      <c r="O49" s="9" t="str">
        <f ca="1">IF(COUNTIF(INDIRECT("'"&amp;O$7&amp;"'!$H:$H"),RiskFactor_Compare!$G49)=1, "Included","-")</f>
        <v>Included</v>
      </c>
      <c r="P49" s="9" t="str">
        <f ca="1">IF(COUNTIF(INDIRECT("'"&amp;P$7&amp;"'!$H:$H"),RiskFactor_Compare!$G49)=1, "Included","-")</f>
        <v>Included</v>
      </c>
      <c r="Q49" s="9" t="str">
        <f ca="1">IF(COUNTIF(INDIRECT("'"&amp;Q$7&amp;"'!$H:$H"),RiskFactor_Compare!$G49)=1, "Included","-")</f>
        <v>Included</v>
      </c>
      <c r="R49" s="9" t="str">
        <f ca="1">IF(COUNTIF(INDIRECT("'"&amp;R$7&amp;"'!$H:$H"),RiskFactor_Compare!$G49)=1, "Included","-")</f>
        <v>Included</v>
      </c>
      <c r="S49" s="89" t="str">
        <f ca="1">IF(COUNTIF(INDIRECT("'"&amp;S$7&amp;"'!$H:$H"),RiskFactor_Compare!$G49)=1, "Included","-")</f>
        <v>Included</v>
      </c>
    </row>
    <row r="50" spans="1:19" x14ac:dyDescent="0.25">
      <c r="A50" s="196"/>
      <c r="B50" s="7" t="s">
        <v>54</v>
      </c>
      <c r="C50" s="181"/>
      <c r="D50" s="182"/>
      <c r="E50" s="72"/>
      <c r="F50" s="205"/>
      <c r="G50" s="7" t="s">
        <v>54</v>
      </c>
      <c r="H50" s="88" t="str">
        <f ca="1">IF(COUNTIF(INDIRECT("'"&amp;H$7&amp;"'!$H:$H"),RiskFactor_Compare!$G50)=1, "Included","-")</f>
        <v>Included</v>
      </c>
      <c r="I50" s="9" t="str">
        <f ca="1">IF(COUNTIF(INDIRECT("'"&amp;I$7&amp;"'!$H:$H"),RiskFactor_Compare!$G50)=1, "Included","-")</f>
        <v>-</v>
      </c>
      <c r="J50" s="9" t="str">
        <f ca="1">IF(COUNTIF(INDIRECT("'"&amp;J$7&amp;"'!$H:$H"),RiskFactor_Compare!$G50)=1, "Included","-")</f>
        <v>-</v>
      </c>
      <c r="K50" s="9" t="str">
        <f ca="1">IF(COUNTIF(INDIRECT("'"&amp;K$7&amp;"'!$H:$H"),RiskFactor_Compare!$G50)=1, "Included","-")</f>
        <v>-</v>
      </c>
      <c r="L50" s="9" t="str">
        <f ca="1">IF(COUNTIF(INDIRECT("'"&amp;L$7&amp;"'!$H:$H"),RiskFactor_Compare!$G50)=1, "Included","-")</f>
        <v>Included</v>
      </c>
      <c r="M50" s="9" t="str">
        <f ca="1">IF(COUNTIF(INDIRECT("'"&amp;M$7&amp;"'!$H:$H"),RiskFactor_Compare!$G50)=1, "Included","-")</f>
        <v>Included</v>
      </c>
      <c r="N50" s="9" t="str">
        <f ca="1">IF(COUNTIF(INDIRECT("'"&amp;N$7&amp;"'!$H:$H"),RiskFactor_Compare!$G50)=1, "Included","-")</f>
        <v>Included</v>
      </c>
      <c r="O50" s="9" t="str">
        <f ca="1">IF(COUNTIF(INDIRECT("'"&amp;O$7&amp;"'!$H:$H"),RiskFactor_Compare!$G50)=1, "Included","-")</f>
        <v>-</v>
      </c>
      <c r="P50" s="9" t="str">
        <f ca="1">IF(COUNTIF(INDIRECT("'"&amp;P$7&amp;"'!$H:$H"),RiskFactor_Compare!$G50)=1, "Included","-")</f>
        <v>-</v>
      </c>
      <c r="Q50" s="9" t="str">
        <f ca="1">IF(COUNTIF(INDIRECT("'"&amp;Q$7&amp;"'!$H:$H"),RiskFactor_Compare!$G50)=1, "Included","-")</f>
        <v>-</v>
      </c>
      <c r="R50" s="9" t="str">
        <f ca="1">IF(COUNTIF(INDIRECT("'"&amp;R$7&amp;"'!$H:$H"),RiskFactor_Compare!$G50)=1, "Included","-")</f>
        <v>Included</v>
      </c>
      <c r="S50" s="89" t="str">
        <f ca="1">IF(COUNTIF(INDIRECT("'"&amp;S$7&amp;"'!$H:$H"),RiskFactor_Compare!$G50)=1, "Included","-")</f>
        <v>Included</v>
      </c>
    </row>
    <row r="51" spans="1:19" x14ac:dyDescent="0.25">
      <c r="A51" s="196"/>
      <c r="B51" s="7" t="s">
        <v>55</v>
      </c>
      <c r="C51" s="181"/>
      <c r="D51" s="182"/>
      <c r="E51" s="72"/>
      <c r="F51" s="205"/>
      <c r="G51" s="7" t="s">
        <v>55</v>
      </c>
      <c r="H51" s="88" t="str">
        <f ca="1">IF(COUNTIF(INDIRECT("'"&amp;H$7&amp;"'!$H:$H"),RiskFactor_Compare!$G51)=1, "Included","-")</f>
        <v>Included</v>
      </c>
      <c r="I51" s="9" t="str">
        <f ca="1">IF(COUNTIF(INDIRECT("'"&amp;I$7&amp;"'!$H:$H"),RiskFactor_Compare!$G51)=1, "Included","-")</f>
        <v>Included</v>
      </c>
      <c r="J51" s="9" t="str">
        <f ca="1">IF(COUNTIF(INDIRECT("'"&amp;J$7&amp;"'!$H:$H"),RiskFactor_Compare!$G51)=1, "Included","-")</f>
        <v>-</v>
      </c>
      <c r="K51" s="9" t="str">
        <f ca="1">IF(COUNTIF(INDIRECT("'"&amp;K$7&amp;"'!$H:$H"),RiskFactor_Compare!$G51)=1, "Included","-")</f>
        <v>Included</v>
      </c>
      <c r="L51" s="9" t="str">
        <f ca="1">IF(COUNTIF(INDIRECT("'"&amp;L$7&amp;"'!$H:$H"),RiskFactor_Compare!$G51)=1, "Included","-")</f>
        <v>Included</v>
      </c>
      <c r="M51" s="9" t="str">
        <f ca="1">IF(COUNTIF(INDIRECT("'"&amp;M$7&amp;"'!$H:$H"),RiskFactor_Compare!$G51)=1, "Included","-")</f>
        <v>Included</v>
      </c>
      <c r="N51" s="9" t="str">
        <f ca="1">IF(COUNTIF(INDIRECT("'"&amp;N$7&amp;"'!$H:$H"),RiskFactor_Compare!$G51)=1, "Included","-")</f>
        <v>Included</v>
      </c>
      <c r="O51" s="9" t="str">
        <f ca="1">IF(COUNTIF(INDIRECT("'"&amp;O$7&amp;"'!$H:$H"),RiskFactor_Compare!$G51)=1, "Included","-")</f>
        <v>Included</v>
      </c>
      <c r="P51" s="9" t="str">
        <f ca="1">IF(COUNTIF(INDIRECT("'"&amp;P$7&amp;"'!$H:$H"),RiskFactor_Compare!$G51)=1, "Included","-")</f>
        <v>-</v>
      </c>
      <c r="Q51" s="9" t="str">
        <f ca="1">IF(COUNTIF(INDIRECT("'"&amp;Q$7&amp;"'!$H:$H"),RiskFactor_Compare!$G51)=1, "Included","-")</f>
        <v>Included</v>
      </c>
      <c r="R51" s="9" t="str">
        <f ca="1">IF(COUNTIF(INDIRECT("'"&amp;R$7&amp;"'!$H:$H"),RiskFactor_Compare!$G51)=1, "Included","-")</f>
        <v>Included</v>
      </c>
      <c r="S51" s="89" t="str">
        <f ca="1">IF(COUNTIF(INDIRECT("'"&amp;S$7&amp;"'!$H:$H"),RiskFactor_Compare!$G51)=1, "Included","-")</f>
        <v>Included</v>
      </c>
    </row>
    <row r="52" spans="1:19" x14ac:dyDescent="0.25">
      <c r="A52" s="196"/>
      <c r="B52" s="7" t="s">
        <v>166</v>
      </c>
      <c r="C52" s="181"/>
      <c r="D52" s="182"/>
      <c r="E52" s="72"/>
      <c r="F52" s="205"/>
      <c r="G52" s="7" t="s">
        <v>166</v>
      </c>
      <c r="H52" s="88" t="str">
        <f ca="1">IF(COUNTIF(INDIRECT("'"&amp;H$7&amp;"'!$H:$H"),RiskFactor_Compare!$G52)=1, "Included","-")</f>
        <v>-</v>
      </c>
      <c r="I52" s="9" t="str">
        <f ca="1">IF(COUNTIF(INDIRECT("'"&amp;I$7&amp;"'!$H:$H"),RiskFactor_Compare!$G52)=1, "Included","-")</f>
        <v>-</v>
      </c>
      <c r="J52" s="9" t="str">
        <f ca="1">IF(COUNTIF(INDIRECT("'"&amp;J$7&amp;"'!$H:$H"),RiskFactor_Compare!$G52)=1, "Included","-")</f>
        <v>Included</v>
      </c>
      <c r="K52" s="9" t="str">
        <f ca="1">IF(COUNTIF(INDIRECT("'"&amp;K$7&amp;"'!$H:$H"),RiskFactor_Compare!$G52)=1, "Included","-")</f>
        <v>-</v>
      </c>
      <c r="L52" s="9" t="str">
        <f ca="1">IF(COUNTIF(INDIRECT("'"&amp;L$7&amp;"'!$H:$H"),RiskFactor_Compare!$G52)=1, "Included","-")</f>
        <v>Included</v>
      </c>
      <c r="M52" s="9" t="str">
        <f ca="1">IF(COUNTIF(INDIRECT("'"&amp;M$7&amp;"'!$H:$H"),RiskFactor_Compare!$G52)=1, "Included","-")</f>
        <v>Included</v>
      </c>
      <c r="N52" s="9" t="str">
        <f ca="1">IF(COUNTIF(INDIRECT("'"&amp;N$7&amp;"'!$H:$H"),RiskFactor_Compare!$G52)=1, "Included","-")</f>
        <v>-</v>
      </c>
      <c r="O52" s="9" t="str">
        <f ca="1">IF(COUNTIF(INDIRECT("'"&amp;O$7&amp;"'!$H:$H"),RiskFactor_Compare!$G52)=1, "Included","-")</f>
        <v>-</v>
      </c>
      <c r="P52" s="9" t="str">
        <f ca="1">IF(COUNTIF(INDIRECT("'"&amp;P$7&amp;"'!$H:$H"),RiskFactor_Compare!$G52)=1, "Included","-")</f>
        <v>Included</v>
      </c>
      <c r="Q52" s="9" t="str">
        <f ca="1">IF(COUNTIF(INDIRECT("'"&amp;Q$7&amp;"'!$H:$H"),RiskFactor_Compare!$G52)=1, "Included","-")</f>
        <v>-</v>
      </c>
      <c r="R52" s="9" t="str">
        <f ca="1">IF(COUNTIF(INDIRECT("'"&amp;R$7&amp;"'!$H:$H"),RiskFactor_Compare!$G52)=1, "Included","-")</f>
        <v>Included</v>
      </c>
      <c r="S52" s="89" t="str">
        <f ca="1">IF(COUNTIF(INDIRECT("'"&amp;S$7&amp;"'!$H:$H"),RiskFactor_Compare!$G52)=1, "Included","-")</f>
        <v>Included</v>
      </c>
    </row>
    <row r="53" spans="1:19" x14ac:dyDescent="0.25">
      <c r="A53" s="196"/>
      <c r="B53" s="7" t="s">
        <v>56</v>
      </c>
      <c r="C53" s="181"/>
      <c r="D53" s="182"/>
      <c r="E53" s="72"/>
      <c r="F53" s="205"/>
      <c r="G53" s="7" t="s">
        <v>56</v>
      </c>
      <c r="H53" s="88" t="str">
        <f ca="1">IF(COUNTIF(INDIRECT("'"&amp;H$7&amp;"'!$H:$H"),RiskFactor_Compare!$G53)=1, "Included","-")</f>
        <v>Included</v>
      </c>
      <c r="I53" s="9" t="str">
        <f ca="1">IF(COUNTIF(INDIRECT("'"&amp;I$7&amp;"'!$H:$H"),RiskFactor_Compare!$G53)=1, "Included","-")</f>
        <v>Included</v>
      </c>
      <c r="J53" s="9" t="str">
        <f ca="1">IF(COUNTIF(INDIRECT("'"&amp;J$7&amp;"'!$H:$H"),RiskFactor_Compare!$G53)=1, "Included","-")</f>
        <v>Included</v>
      </c>
      <c r="K53" s="9" t="str">
        <f ca="1">IF(COUNTIF(INDIRECT("'"&amp;K$7&amp;"'!$H:$H"),RiskFactor_Compare!$G53)=1, "Included","-")</f>
        <v>-</v>
      </c>
      <c r="L53" s="9" t="str">
        <f ca="1">IF(COUNTIF(INDIRECT("'"&amp;L$7&amp;"'!$H:$H"),RiskFactor_Compare!$G53)=1, "Included","-")</f>
        <v>Included</v>
      </c>
      <c r="M53" s="9" t="str">
        <f ca="1">IF(COUNTIF(INDIRECT("'"&amp;M$7&amp;"'!$H:$H"),RiskFactor_Compare!$G53)=1, "Included","-")</f>
        <v>Included</v>
      </c>
      <c r="N53" s="9" t="str">
        <f ca="1">IF(COUNTIF(INDIRECT("'"&amp;N$7&amp;"'!$H:$H"),RiskFactor_Compare!$G53)=1, "Included","-")</f>
        <v>Included</v>
      </c>
      <c r="O53" s="9" t="str">
        <f ca="1">IF(COUNTIF(INDIRECT("'"&amp;O$7&amp;"'!$H:$H"),RiskFactor_Compare!$G53)=1, "Included","-")</f>
        <v>Included</v>
      </c>
      <c r="P53" s="9" t="str">
        <f ca="1">IF(COUNTIF(INDIRECT("'"&amp;P$7&amp;"'!$H:$H"),RiskFactor_Compare!$G53)=1, "Included","-")</f>
        <v>Included</v>
      </c>
      <c r="Q53" s="9" t="str">
        <f ca="1">IF(COUNTIF(INDIRECT("'"&amp;Q$7&amp;"'!$H:$H"),RiskFactor_Compare!$G53)=1, "Included","-")</f>
        <v>-</v>
      </c>
      <c r="R53" s="9" t="str">
        <f ca="1">IF(COUNTIF(INDIRECT("'"&amp;R$7&amp;"'!$H:$H"),RiskFactor_Compare!$G53)=1, "Included","-")</f>
        <v>Included</v>
      </c>
      <c r="S53" s="89" t="str">
        <f ca="1">IF(COUNTIF(INDIRECT("'"&amp;S$7&amp;"'!$H:$H"),RiskFactor_Compare!$G53)=1, "Included","-")</f>
        <v>Included</v>
      </c>
    </row>
    <row r="54" spans="1:19" x14ac:dyDescent="0.25">
      <c r="A54" s="196"/>
      <c r="B54" s="7" t="s">
        <v>57</v>
      </c>
      <c r="C54" s="181"/>
      <c r="D54" s="182"/>
      <c r="E54" s="72"/>
      <c r="F54" s="205"/>
      <c r="G54" s="7" t="s">
        <v>57</v>
      </c>
      <c r="H54" s="88" t="str">
        <f ca="1">IF(COUNTIF(INDIRECT("'"&amp;H$7&amp;"'!$H:$H"),RiskFactor_Compare!$G54)=1, "Included","-")</f>
        <v>Included</v>
      </c>
      <c r="I54" s="9" t="str">
        <f ca="1">IF(COUNTIF(INDIRECT("'"&amp;I$7&amp;"'!$H:$H"),RiskFactor_Compare!$G54)=1, "Included","-")</f>
        <v>Included</v>
      </c>
      <c r="J54" s="9" t="str">
        <f ca="1">IF(COUNTIF(INDIRECT("'"&amp;J$7&amp;"'!$H:$H"),RiskFactor_Compare!$G54)=1, "Included","-")</f>
        <v>Included</v>
      </c>
      <c r="K54" s="9" t="str">
        <f ca="1">IF(COUNTIF(INDIRECT("'"&amp;K$7&amp;"'!$H:$H"),RiskFactor_Compare!$G54)=1, "Included","-")</f>
        <v>Included</v>
      </c>
      <c r="L54" s="9" t="str">
        <f ca="1">IF(COUNTIF(INDIRECT("'"&amp;L$7&amp;"'!$H:$H"),RiskFactor_Compare!$G54)=1, "Included","-")</f>
        <v>Included</v>
      </c>
      <c r="M54" s="9" t="str">
        <f ca="1">IF(COUNTIF(INDIRECT("'"&amp;M$7&amp;"'!$H:$H"),RiskFactor_Compare!$G54)=1, "Included","-")</f>
        <v>Included</v>
      </c>
      <c r="N54" s="9" t="str">
        <f ca="1">IF(COUNTIF(INDIRECT("'"&amp;N$7&amp;"'!$H:$H"),RiskFactor_Compare!$G54)=1, "Included","-")</f>
        <v>Included</v>
      </c>
      <c r="O54" s="9" t="str">
        <f ca="1">IF(COUNTIF(INDIRECT("'"&amp;O$7&amp;"'!$H:$H"),RiskFactor_Compare!$G54)=1, "Included","-")</f>
        <v>Included</v>
      </c>
      <c r="P54" s="9" t="str">
        <f ca="1">IF(COUNTIF(INDIRECT("'"&amp;P$7&amp;"'!$H:$H"),RiskFactor_Compare!$G54)=1, "Included","-")</f>
        <v>Included</v>
      </c>
      <c r="Q54" s="9" t="str">
        <f ca="1">IF(COUNTIF(INDIRECT("'"&amp;Q$7&amp;"'!$H:$H"),RiskFactor_Compare!$G54)=1, "Included","-")</f>
        <v>Included</v>
      </c>
      <c r="R54" s="9" t="str">
        <f ca="1">IF(COUNTIF(INDIRECT("'"&amp;R$7&amp;"'!$H:$H"),RiskFactor_Compare!$G54)=1, "Included","-")</f>
        <v>Included</v>
      </c>
      <c r="S54" s="89" t="str">
        <f ca="1">IF(COUNTIF(INDIRECT("'"&amp;S$7&amp;"'!$H:$H"),RiskFactor_Compare!$G54)=1, "Included","-")</f>
        <v>Included</v>
      </c>
    </row>
    <row r="55" spans="1:19" x14ac:dyDescent="0.25">
      <c r="A55" s="196"/>
      <c r="B55" s="7" t="s">
        <v>58</v>
      </c>
      <c r="C55" s="181"/>
      <c r="D55" s="182"/>
      <c r="E55" s="72"/>
      <c r="F55" s="205"/>
      <c r="G55" s="7" t="s">
        <v>58</v>
      </c>
      <c r="H55" s="88" t="str">
        <f ca="1">IF(COUNTIF(INDIRECT("'"&amp;H$7&amp;"'!$H:$H"),RiskFactor_Compare!$G55)=1, "Included","-")</f>
        <v>Included</v>
      </c>
      <c r="I55" s="9" t="str">
        <f ca="1">IF(COUNTIF(INDIRECT("'"&amp;I$7&amp;"'!$H:$H"),RiskFactor_Compare!$G55)=1, "Included","-")</f>
        <v>Included</v>
      </c>
      <c r="J55" s="9" t="str">
        <f ca="1">IF(COUNTIF(INDIRECT("'"&amp;J$7&amp;"'!$H:$H"),RiskFactor_Compare!$G55)=1, "Included","-")</f>
        <v>Included</v>
      </c>
      <c r="K55" s="9" t="str">
        <f ca="1">IF(COUNTIF(INDIRECT("'"&amp;K$7&amp;"'!$H:$H"),RiskFactor_Compare!$G55)=1, "Included","-")</f>
        <v>Included</v>
      </c>
      <c r="L55" s="9" t="str">
        <f ca="1">IF(COUNTIF(INDIRECT("'"&amp;L$7&amp;"'!$H:$H"),RiskFactor_Compare!$G55)=1, "Included","-")</f>
        <v>Included</v>
      </c>
      <c r="M55" s="9" t="str">
        <f ca="1">IF(COUNTIF(INDIRECT("'"&amp;M$7&amp;"'!$H:$H"),RiskFactor_Compare!$G55)=1, "Included","-")</f>
        <v>Included</v>
      </c>
      <c r="N55" s="9" t="str">
        <f ca="1">IF(COUNTIF(INDIRECT("'"&amp;N$7&amp;"'!$H:$H"),RiskFactor_Compare!$G55)=1, "Included","-")</f>
        <v>Included</v>
      </c>
      <c r="O55" s="9" t="str">
        <f ca="1">IF(COUNTIF(INDIRECT("'"&amp;O$7&amp;"'!$H:$H"),RiskFactor_Compare!$G55)=1, "Included","-")</f>
        <v>Included</v>
      </c>
      <c r="P55" s="9" t="str">
        <f ca="1">IF(COUNTIF(INDIRECT("'"&amp;P$7&amp;"'!$H:$H"),RiskFactor_Compare!$G55)=1, "Included","-")</f>
        <v>Included</v>
      </c>
      <c r="Q55" s="9" t="str">
        <f ca="1">IF(COUNTIF(INDIRECT("'"&amp;Q$7&amp;"'!$H:$H"),RiskFactor_Compare!$G55)=1, "Included","-")</f>
        <v>Included</v>
      </c>
      <c r="R55" s="9" t="str">
        <f ca="1">IF(COUNTIF(INDIRECT("'"&amp;R$7&amp;"'!$H:$H"),RiskFactor_Compare!$G55)=1, "Included","-")</f>
        <v>Included</v>
      </c>
      <c r="S55" s="89" t="str">
        <f ca="1">IF(COUNTIF(INDIRECT("'"&amp;S$7&amp;"'!$H:$H"),RiskFactor_Compare!$G55)=1, "Included","-")</f>
        <v>Included</v>
      </c>
    </row>
    <row r="56" spans="1:19" x14ac:dyDescent="0.25">
      <c r="A56" s="196"/>
      <c r="B56" s="7" t="s">
        <v>167</v>
      </c>
      <c r="C56" s="181"/>
      <c r="D56" s="182"/>
      <c r="E56" s="72"/>
      <c r="F56" s="205"/>
      <c r="G56" s="7" t="s">
        <v>167</v>
      </c>
      <c r="H56" s="88" t="str">
        <f ca="1">IF(COUNTIF(INDIRECT("'"&amp;H$7&amp;"'!$H:$H"),RiskFactor_Compare!$G56)=1, "Included","-")</f>
        <v>-</v>
      </c>
      <c r="I56" s="9" t="str">
        <f ca="1">IF(COUNTIF(INDIRECT("'"&amp;I$7&amp;"'!$H:$H"),RiskFactor_Compare!$G56)=1, "Included","-")</f>
        <v>-</v>
      </c>
      <c r="J56" s="9" t="str">
        <f ca="1">IF(COUNTIF(INDIRECT("'"&amp;J$7&amp;"'!$H:$H"),RiskFactor_Compare!$G56)=1, "Included","-")</f>
        <v>Included</v>
      </c>
      <c r="K56" s="9" t="str">
        <f ca="1">IF(COUNTIF(INDIRECT("'"&amp;K$7&amp;"'!$H:$H"),RiskFactor_Compare!$G56)=1, "Included","-")</f>
        <v>-</v>
      </c>
      <c r="L56" s="9" t="str">
        <f ca="1">IF(COUNTIF(INDIRECT("'"&amp;L$7&amp;"'!$H:$H"),RiskFactor_Compare!$G56)=1, "Included","-")</f>
        <v>-</v>
      </c>
      <c r="M56" s="9" t="str">
        <f ca="1">IF(COUNTIF(INDIRECT("'"&amp;M$7&amp;"'!$H:$H"),RiskFactor_Compare!$G56)=1, "Included","-")</f>
        <v>-</v>
      </c>
      <c r="N56" s="9" t="str">
        <f ca="1">IF(COUNTIF(INDIRECT("'"&amp;N$7&amp;"'!$H:$H"),RiskFactor_Compare!$G56)=1, "Included","-")</f>
        <v>-</v>
      </c>
      <c r="O56" s="9" t="str">
        <f ca="1">IF(COUNTIF(INDIRECT("'"&amp;O$7&amp;"'!$H:$H"),RiskFactor_Compare!$G56)=1, "Included","-")</f>
        <v>-</v>
      </c>
      <c r="P56" s="9" t="str">
        <f ca="1">IF(COUNTIF(INDIRECT("'"&amp;P$7&amp;"'!$H:$H"),RiskFactor_Compare!$G56)=1, "Included","-")</f>
        <v>Included</v>
      </c>
      <c r="Q56" s="9" t="str">
        <f ca="1">IF(COUNTIF(INDIRECT("'"&amp;Q$7&amp;"'!$H:$H"),RiskFactor_Compare!$G56)=1, "Included","-")</f>
        <v>-</v>
      </c>
      <c r="R56" s="9" t="str">
        <f ca="1">IF(COUNTIF(INDIRECT("'"&amp;R$7&amp;"'!$H:$H"),RiskFactor_Compare!$G56)=1, "Included","-")</f>
        <v>-</v>
      </c>
      <c r="S56" s="89" t="str">
        <f ca="1">IF(COUNTIF(INDIRECT("'"&amp;S$7&amp;"'!$H:$H"),RiskFactor_Compare!$G56)=1, "Included","-")</f>
        <v>-</v>
      </c>
    </row>
    <row r="57" spans="1:19" ht="14.25" customHeight="1" x14ac:dyDescent="0.25">
      <c r="A57" s="196"/>
      <c r="B57" s="7" t="s">
        <v>59</v>
      </c>
      <c r="C57" s="181"/>
      <c r="D57" s="182"/>
      <c r="E57" s="72"/>
      <c r="F57" s="205"/>
      <c r="G57" s="7" t="s">
        <v>59</v>
      </c>
      <c r="H57" s="88" t="str">
        <f ca="1">IF(COUNTIF(INDIRECT("'"&amp;H$7&amp;"'!$H:$H"),RiskFactor_Compare!$G57)=1, "Included","-")</f>
        <v>Included</v>
      </c>
      <c r="I57" s="9" t="str">
        <f ca="1">IF(COUNTIF(INDIRECT("'"&amp;I$7&amp;"'!$H:$H"),RiskFactor_Compare!$G57)=1, "Included","-")</f>
        <v>-</v>
      </c>
      <c r="J57" s="9" t="str">
        <f ca="1">IF(COUNTIF(INDIRECT("'"&amp;J$7&amp;"'!$H:$H"),RiskFactor_Compare!$G57)=1, "Included","-")</f>
        <v>Included</v>
      </c>
      <c r="K57" s="9" t="str">
        <f ca="1">IF(COUNTIF(INDIRECT("'"&amp;K$7&amp;"'!$H:$H"),RiskFactor_Compare!$G57)=1, "Included","-")</f>
        <v>Included</v>
      </c>
      <c r="L57" s="9" t="str">
        <f ca="1">IF(COUNTIF(INDIRECT("'"&amp;L$7&amp;"'!$H:$H"),RiskFactor_Compare!$G57)=1, "Included","-")</f>
        <v>Included</v>
      </c>
      <c r="M57" s="9" t="str">
        <f ca="1">IF(COUNTIF(INDIRECT("'"&amp;M$7&amp;"'!$H:$H"),RiskFactor_Compare!$G57)=1, "Included","-")</f>
        <v>Included</v>
      </c>
      <c r="N57" s="9" t="str">
        <f ca="1">IF(COUNTIF(INDIRECT("'"&amp;N$7&amp;"'!$H:$H"),RiskFactor_Compare!$G57)=1, "Included","-")</f>
        <v>Included</v>
      </c>
      <c r="O57" s="9" t="str">
        <f ca="1">IF(COUNTIF(INDIRECT("'"&amp;O$7&amp;"'!$H:$H"),RiskFactor_Compare!$G57)=1, "Included","-")</f>
        <v>-</v>
      </c>
      <c r="P57" s="9" t="str">
        <f ca="1">IF(COUNTIF(INDIRECT("'"&amp;P$7&amp;"'!$H:$H"),RiskFactor_Compare!$G57)=1, "Included","-")</f>
        <v>Included</v>
      </c>
      <c r="Q57" s="9" t="str">
        <f ca="1">IF(COUNTIF(INDIRECT("'"&amp;Q$7&amp;"'!$H:$H"),RiskFactor_Compare!$G57)=1, "Included","-")</f>
        <v>Included</v>
      </c>
      <c r="R57" s="9" t="str">
        <f ca="1">IF(COUNTIF(INDIRECT("'"&amp;R$7&amp;"'!$H:$H"),RiskFactor_Compare!$G57)=1, "Included","-")</f>
        <v>Included</v>
      </c>
      <c r="S57" s="89" t="str">
        <f ca="1">IF(COUNTIF(INDIRECT("'"&amp;S$7&amp;"'!$H:$H"),RiskFactor_Compare!$G57)=1, "Included","-")</f>
        <v>Included</v>
      </c>
    </row>
    <row r="58" spans="1:19" x14ac:dyDescent="0.25">
      <c r="A58" s="196"/>
      <c r="B58" s="7" t="s">
        <v>73</v>
      </c>
      <c r="C58" s="181"/>
      <c r="D58" s="182"/>
      <c r="E58" s="72"/>
      <c r="F58" s="205"/>
      <c r="G58" s="7" t="s">
        <v>73</v>
      </c>
      <c r="H58" s="88" t="str">
        <f ca="1">IF(COUNTIF(INDIRECT("'"&amp;H$7&amp;"'!$H:$H"),RiskFactor_Compare!$G58)=1, "Included","-")</f>
        <v>Included</v>
      </c>
      <c r="I58" s="9" t="str">
        <f ca="1">IF(COUNTIF(INDIRECT("'"&amp;I$7&amp;"'!$H:$H"),RiskFactor_Compare!$G58)=1, "Included","-")</f>
        <v>-</v>
      </c>
      <c r="J58" s="9" t="str">
        <f ca="1">IF(COUNTIF(INDIRECT("'"&amp;J$7&amp;"'!$H:$H"),RiskFactor_Compare!$G58)=1, "Included","-")</f>
        <v>Included</v>
      </c>
      <c r="K58" s="9" t="str">
        <f ca="1">IF(COUNTIF(INDIRECT("'"&amp;K$7&amp;"'!$H:$H"),RiskFactor_Compare!$G58)=1, "Included","-")</f>
        <v>Included</v>
      </c>
      <c r="L58" s="9" t="str">
        <f ca="1">IF(COUNTIF(INDIRECT("'"&amp;L$7&amp;"'!$H:$H"),RiskFactor_Compare!$G58)=1, "Included","-")</f>
        <v>Included</v>
      </c>
      <c r="M58" s="9" t="str">
        <f ca="1">IF(COUNTIF(INDIRECT("'"&amp;M$7&amp;"'!$H:$H"),RiskFactor_Compare!$G58)=1, "Included","-")</f>
        <v>Included</v>
      </c>
      <c r="N58" s="9" t="str">
        <f ca="1">IF(COUNTIF(INDIRECT("'"&amp;N$7&amp;"'!$H:$H"),RiskFactor_Compare!$G58)=1, "Included","-")</f>
        <v>Included</v>
      </c>
      <c r="O58" s="9" t="str">
        <f ca="1">IF(COUNTIF(INDIRECT("'"&amp;O$7&amp;"'!$H:$H"),RiskFactor_Compare!$G58)=1, "Included","-")</f>
        <v>-</v>
      </c>
      <c r="P58" s="9" t="str">
        <f ca="1">IF(COUNTIF(INDIRECT("'"&amp;P$7&amp;"'!$H:$H"),RiskFactor_Compare!$G58)=1, "Included","-")</f>
        <v>Included</v>
      </c>
      <c r="Q58" s="9" t="str">
        <f ca="1">IF(COUNTIF(INDIRECT("'"&amp;Q$7&amp;"'!$H:$H"),RiskFactor_Compare!$G58)=1, "Included","-")</f>
        <v>Included</v>
      </c>
      <c r="R58" s="9" t="str">
        <f ca="1">IF(COUNTIF(INDIRECT("'"&amp;R$7&amp;"'!$H:$H"),RiskFactor_Compare!$G58)=1, "Included","-")</f>
        <v>Included</v>
      </c>
      <c r="S58" s="89" t="str">
        <f ca="1">IF(COUNTIF(INDIRECT("'"&amp;S$7&amp;"'!$H:$H"),RiskFactor_Compare!$G58)=1, "Included","-")</f>
        <v>Included</v>
      </c>
    </row>
    <row r="59" spans="1:19" x14ac:dyDescent="0.25">
      <c r="A59" s="196"/>
      <c r="B59" s="7" t="s">
        <v>75</v>
      </c>
      <c r="C59" s="181"/>
      <c r="D59" s="182"/>
      <c r="E59" s="72"/>
      <c r="F59" s="205"/>
      <c r="G59" s="7" t="s">
        <v>75</v>
      </c>
      <c r="H59" s="88" t="str">
        <f ca="1">IF(COUNTIF(INDIRECT("'"&amp;H$7&amp;"'!$H:$H"),RiskFactor_Compare!$G59)=1, "Included","-")</f>
        <v>Included</v>
      </c>
      <c r="I59" s="9" t="str">
        <f ca="1">IF(COUNTIF(INDIRECT("'"&amp;I$7&amp;"'!$H:$H"),RiskFactor_Compare!$G59)=1, "Included","-")</f>
        <v>Included</v>
      </c>
      <c r="J59" s="9" t="str">
        <f ca="1">IF(COUNTIF(INDIRECT("'"&amp;J$7&amp;"'!$H:$H"),RiskFactor_Compare!$G59)=1, "Included","-")</f>
        <v>Included</v>
      </c>
      <c r="K59" s="9" t="str">
        <f ca="1">IF(COUNTIF(INDIRECT("'"&amp;K$7&amp;"'!$H:$H"),RiskFactor_Compare!$G59)=1, "Included","-")</f>
        <v>-</v>
      </c>
      <c r="L59" s="9" t="str">
        <f ca="1">IF(COUNTIF(INDIRECT("'"&amp;L$7&amp;"'!$H:$H"),RiskFactor_Compare!$G59)=1, "Included","-")</f>
        <v>Included</v>
      </c>
      <c r="M59" s="9" t="str">
        <f ca="1">IF(COUNTIF(INDIRECT("'"&amp;M$7&amp;"'!$H:$H"),RiskFactor_Compare!$G59)=1, "Included","-")</f>
        <v>Included</v>
      </c>
      <c r="N59" s="9" t="str">
        <f ca="1">IF(COUNTIF(INDIRECT("'"&amp;N$7&amp;"'!$H:$H"),RiskFactor_Compare!$G59)=1, "Included","-")</f>
        <v>Included</v>
      </c>
      <c r="O59" s="9" t="str">
        <f ca="1">IF(COUNTIF(INDIRECT("'"&amp;O$7&amp;"'!$H:$H"),RiskFactor_Compare!$G59)=1, "Included","-")</f>
        <v>Included</v>
      </c>
      <c r="P59" s="9" t="str">
        <f ca="1">IF(COUNTIF(INDIRECT("'"&amp;P$7&amp;"'!$H:$H"),RiskFactor_Compare!$G59)=1, "Included","-")</f>
        <v>Included</v>
      </c>
      <c r="Q59" s="9" t="str">
        <f ca="1">IF(COUNTIF(INDIRECT("'"&amp;Q$7&amp;"'!$H:$H"),RiskFactor_Compare!$G59)=1, "Included","-")</f>
        <v>-</v>
      </c>
      <c r="R59" s="9" t="str">
        <f ca="1">IF(COUNTIF(INDIRECT("'"&amp;R$7&amp;"'!$H:$H"),RiskFactor_Compare!$G59)=1, "Included","-")</f>
        <v>Included</v>
      </c>
      <c r="S59" s="89" t="str">
        <f ca="1">IF(COUNTIF(INDIRECT("'"&amp;S$7&amp;"'!$H:$H"),RiskFactor_Compare!$G59)=1, "Included","-")</f>
        <v>Included</v>
      </c>
    </row>
    <row r="60" spans="1:19" x14ac:dyDescent="0.25">
      <c r="A60" s="196"/>
      <c r="B60" s="12" t="s">
        <v>143</v>
      </c>
      <c r="C60" s="181"/>
      <c r="D60" s="182"/>
      <c r="E60" s="72"/>
      <c r="F60" s="205"/>
      <c r="G60" s="12" t="s">
        <v>143</v>
      </c>
      <c r="H60" s="88" t="str">
        <f ca="1">IF(COUNTIF(INDIRECT("'"&amp;H$7&amp;"'!$H:$H"),RiskFactor_Compare!$G60)=1, "Included","-")</f>
        <v>-</v>
      </c>
      <c r="I60" s="9" t="str">
        <f ca="1">IF(COUNTIF(INDIRECT("'"&amp;I$7&amp;"'!$H:$H"),RiskFactor_Compare!$G60)=1, "Included","-")</f>
        <v>-</v>
      </c>
      <c r="J60" s="9" t="str">
        <f ca="1">IF(COUNTIF(INDIRECT("'"&amp;J$7&amp;"'!$H:$H"),RiskFactor_Compare!$G60)=1, "Included","-")</f>
        <v>Included</v>
      </c>
      <c r="K60" s="9" t="str">
        <f ca="1">IF(COUNTIF(INDIRECT("'"&amp;K$7&amp;"'!$H:$H"),RiskFactor_Compare!$G60)=1, "Included","-")</f>
        <v>Included</v>
      </c>
      <c r="L60" s="9" t="str">
        <f ca="1">IF(COUNTIF(INDIRECT("'"&amp;L$7&amp;"'!$H:$H"),RiskFactor_Compare!$G60)=1, "Included","-")</f>
        <v>Included</v>
      </c>
      <c r="M60" s="9" t="str">
        <f ca="1">IF(COUNTIF(INDIRECT("'"&amp;M$7&amp;"'!$H:$H"),RiskFactor_Compare!$G60)=1, "Included","-")</f>
        <v>Included</v>
      </c>
      <c r="N60" s="9" t="str">
        <f ca="1">IF(COUNTIF(INDIRECT("'"&amp;N$7&amp;"'!$H:$H"),RiskFactor_Compare!$G60)=1, "Included","-")</f>
        <v>-</v>
      </c>
      <c r="O60" s="9" t="str">
        <f ca="1">IF(COUNTIF(INDIRECT("'"&amp;O$7&amp;"'!$H:$H"),RiskFactor_Compare!$G60)=1, "Included","-")</f>
        <v>-</v>
      </c>
      <c r="P60" s="9" t="str">
        <f ca="1">IF(COUNTIF(INDIRECT("'"&amp;P$7&amp;"'!$H:$H"),RiskFactor_Compare!$G60)=1, "Included","-")</f>
        <v>Included</v>
      </c>
      <c r="Q60" s="9" t="str">
        <f ca="1">IF(COUNTIF(INDIRECT("'"&amp;Q$7&amp;"'!$H:$H"),RiskFactor_Compare!$G60)=1, "Included","-")</f>
        <v>Included</v>
      </c>
      <c r="R60" s="9" t="str">
        <f ca="1">IF(COUNTIF(INDIRECT("'"&amp;R$7&amp;"'!$H:$H"),RiskFactor_Compare!$G60)=1, "Included","-")</f>
        <v>Included</v>
      </c>
      <c r="S60" s="89" t="str">
        <f ca="1">IF(COUNTIF(INDIRECT("'"&amp;S$7&amp;"'!$H:$H"),RiskFactor_Compare!$G60)=1, "Included","-")</f>
        <v>Included</v>
      </c>
    </row>
    <row r="61" spans="1:19" x14ac:dyDescent="0.25">
      <c r="A61" s="196"/>
      <c r="B61" s="7" t="s">
        <v>60</v>
      </c>
      <c r="C61" s="181"/>
      <c r="D61" s="182"/>
      <c r="E61" s="72"/>
      <c r="F61" s="205"/>
      <c r="G61" s="7" t="s">
        <v>60</v>
      </c>
      <c r="H61" s="88" t="str">
        <f ca="1">IF(COUNTIF(INDIRECT("'"&amp;H$7&amp;"'!$H:$H"),RiskFactor_Compare!$G61)=1, "Included","-")</f>
        <v>Included</v>
      </c>
      <c r="I61" s="9" t="str">
        <f ca="1">IF(COUNTIF(INDIRECT("'"&amp;I$7&amp;"'!$H:$H"),RiskFactor_Compare!$G61)=1, "Included","-")</f>
        <v>-</v>
      </c>
      <c r="J61" s="9" t="str">
        <f ca="1">IF(COUNTIF(INDIRECT("'"&amp;J$7&amp;"'!$H:$H"),RiskFactor_Compare!$G61)=1, "Included","-")</f>
        <v>Included</v>
      </c>
      <c r="K61" s="9" t="str">
        <f ca="1">IF(COUNTIF(INDIRECT("'"&amp;K$7&amp;"'!$H:$H"),RiskFactor_Compare!$G61)=1, "Included","-")</f>
        <v>Included</v>
      </c>
      <c r="L61" s="9" t="str">
        <f ca="1">IF(COUNTIF(INDIRECT("'"&amp;L$7&amp;"'!$H:$H"),RiskFactor_Compare!$G61)=1, "Included","-")</f>
        <v>Included</v>
      </c>
      <c r="M61" s="9" t="str">
        <f ca="1">IF(COUNTIF(INDIRECT("'"&amp;M$7&amp;"'!$H:$H"),RiskFactor_Compare!$G61)=1, "Included","-")</f>
        <v>Included</v>
      </c>
      <c r="N61" s="9" t="str">
        <f ca="1">IF(COUNTIF(INDIRECT("'"&amp;N$7&amp;"'!$H:$H"),RiskFactor_Compare!$G61)=1, "Included","-")</f>
        <v>Included</v>
      </c>
      <c r="O61" s="9" t="str">
        <f ca="1">IF(COUNTIF(INDIRECT("'"&amp;O$7&amp;"'!$H:$H"),RiskFactor_Compare!$G61)=1, "Included","-")</f>
        <v>-</v>
      </c>
      <c r="P61" s="9" t="str">
        <f ca="1">IF(COUNTIF(INDIRECT("'"&amp;P$7&amp;"'!$H:$H"),RiskFactor_Compare!$G61)=1, "Included","-")</f>
        <v>Included</v>
      </c>
      <c r="Q61" s="9" t="str">
        <f ca="1">IF(COUNTIF(INDIRECT("'"&amp;Q$7&amp;"'!$H:$H"),RiskFactor_Compare!$G61)=1, "Included","-")</f>
        <v>Included</v>
      </c>
      <c r="R61" s="9" t="str">
        <f ca="1">IF(COUNTIF(INDIRECT("'"&amp;R$7&amp;"'!$H:$H"),RiskFactor_Compare!$G61)=1, "Included","-")</f>
        <v>Included</v>
      </c>
      <c r="S61" s="89" t="str">
        <f ca="1">IF(COUNTIF(INDIRECT("'"&amp;S$7&amp;"'!$H:$H"),RiskFactor_Compare!$G61)=1, "Included","-")</f>
        <v>Included</v>
      </c>
    </row>
    <row r="62" spans="1:19" x14ac:dyDescent="0.25">
      <c r="A62" s="196"/>
      <c r="B62" s="7" t="s">
        <v>107</v>
      </c>
      <c r="C62" s="181"/>
      <c r="D62" s="182"/>
      <c r="E62" s="72"/>
      <c r="F62" s="205"/>
      <c r="G62" s="7" t="s">
        <v>107</v>
      </c>
      <c r="H62" s="88" t="str">
        <f ca="1">IF(COUNTIF(INDIRECT("'"&amp;H$7&amp;"'!$H:$H"),RiskFactor_Compare!$G62)=1, "Included","-")</f>
        <v>-</v>
      </c>
      <c r="I62" s="9" t="str">
        <f ca="1">IF(COUNTIF(INDIRECT("'"&amp;I$7&amp;"'!$H:$H"),RiskFactor_Compare!$G62)=1, "Included","-")</f>
        <v>Included</v>
      </c>
      <c r="J62" s="9" t="str">
        <f ca="1">IF(COUNTIF(INDIRECT("'"&amp;J$7&amp;"'!$H:$H"),RiskFactor_Compare!$G62)=1, "Included","-")</f>
        <v>-</v>
      </c>
      <c r="K62" s="9" t="str">
        <f ca="1">IF(COUNTIF(INDIRECT("'"&amp;K$7&amp;"'!$H:$H"),RiskFactor_Compare!$G62)=1, "Included","-")</f>
        <v>-</v>
      </c>
      <c r="L62" s="9" t="str">
        <f ca="1">IF(COUNTIF(INDIRECT("'"&amp;L$7&amp;"'!$H:$H"),RiskFactor_Compare!$G62)=1, "Included","-")</f>
        <v>-</v>
      </c>
      <c r="M62" s="9" t="str">
        <f ca="1">IF(COUNTIF(INDIRECT("'"&amp;M$7&amp;"'!$H:$H"),RiskFactor_Compare!$G62)=1, "Included","-")</f>
        <v>Included</v>
      </c>
      <c r="N62" s="9" t="str">
        <f ca="1">IF(COUNTIF(INDIRECT("'"&amp;N$7&amp;"'!$H:$H"),RiskFactor_Compare!$G62)=1, "Included","-")</f>
        <v>-</v>
      </c>
      <c r="O62" s="9" t="str">
        <f ca="1">IF(COUNTIF(INDIRECT("'"&amp;O$7&amp;"'!$H:$H"),RiskFactor_Compare!$G62)=1, "Included","-")</f>
        <v>Included</v>
      </c>
      <c r="P62" s="9" t="str">
        <f ca="1">IF(COUNTIF(INDIRECT("'"&amp;P$7&amp;"'!$H:$H"),RiskFactor_Compare!$G62)=1, "Included","-")</f>
        <v>-</v>
      </c>
      <c r="Q62" s="9" t="str">
        <f ca="1">IF(COUNTIF(INDIRECT("'"&amp;Q$7&amp;"'!$H:$H"),RiskFactor_Compare!$G62)=1, "Included","-")</f>
        <v>-</v>
      </c>
      <c r="R62" s="9" t="str">
        <f ca="1">IF(COUNTIF(INDIRECT("'"&amp;R$7&amp;"'!$H:$H"),RiskFactor_Compare!$G62)=1, "Included","-")</f>
        <v>-</v>
      </c>
      <c r="S62" s="89" t="str">
        <f ca="1">IF(COUNTIF(INDIRECT("'"&amp;S$7&amp;"'!$H:$H"),RiskFactor_Compare!$G62)=1, "Included","-")</f>
        <v>Included</v>
      </c>
    </row>
    <row r="63" spans="1:19" x14ac:dyDescent="0.25">
      <c r="A63" s="196"/>
      <c r="B63" s="7" t="s">
        <v>108</v>
      </c>
      <c r="C63" s="181"/>
      <c r="D63" s="182"/>
      <c r="E63" s="72"/>
      <c r="F63" s="205"/>
      <c r="G63" s="7" t="s">
        <v>108</v>
      </c>
      <c r="H63" s="88" t="str">
        <f ca="1">IF(COUNTIF(INDIRECT("'"&amp;H$7&amp;"'!$H:$H"),RiskFactor_Compare!$G63)=1, "Included","-")</f>
        <v>-</v>
      </c>
      <c r="I63" s="9" t="str">
        <f ca="1">IF(COUNTIF(INDIRECT("'"&amp;I$7&amp;"'!$H:$H"),RiskFactor_Compare!$G63)=1, "Included","-")</f>
        <v>Included</v>
      </c>
      <c r="J63" s="9" t="str">
        <f ca="1">IF(COUNTIF(INDIRECT("'"&amp;J$7&amp;"'!$H:$H"),RiskFactor_Compare!$G63)=1, "Included","-")</f>
        <v>-</v>
      </c>
      <c r="K63" s="9" t="str">
        <f ca="1">IF(COUNTIF(INDIRECT("'"&amp;K$7&amp;"'!$H:$H"),RiskFactor_Compare!$G63)=1, "Included","-")</f>
        <v>-</v>
      </c>
      <c r="L63" s="9" t="str">
        <f ca="1">IF(COUNTIF(INDIRECT("'"&amp;L$7&amp;"'!$H:$H"),RiskFactor_Compare!$G63)=1, "Included","-")</f>
        <v>Included</v>
      </c>
      <c r="M63" s="9" t="str">
        <f ca="1">IF(COUNTIF(INDIRECT("'"&amp;M$7&amp;"'!$H:$H"),RiskFactor_Compare!$G63)=1, "Included","-")</f>
        <v>Included</v>
      </c>
      <c r="N63" s="9" t="str">
        <f ca="1">IF(COUNTIF(INDIRECT("'"&amp;N$7&amp;"'!$H:$H"),RiskFactor_Compare!$G63)=1, "Included","-")</f>
        <v>-</v>
      </c>
      <c r="O63" s="9" t="str">
        <f ca="1">IF(COUNTIF(INDIRECT("'"&amp;O$7&amp;"'!$H:$H"),RiskFactor_Compare!$G63)=1, "Included","-")</f>
        <v>Included</v>
      </c>
      <c r="P63" s="9" t="str">
        <f ca="1">IF(COUNTIF(INDIRECT("'"&amp;P$7&amp;"'!$H:$H"),RiskFactor_Compare!$G63)=1, "Included","-")</f>
        <v>-</v>
      </c>
      <c r="Q63" s="9" t="str">
        <f ca="1">IF(COUNTIF(INDIRECT("'"&amp;Q$7&amp;"'!$H:$H"),RiskFactor_Compare!$G63)=1, "Included","-")</f>
        <v>-</v>
      </c>
      <c r="R63" s="9" t="str">
        <f ca="1">IF(COUNTIF(INDIRECT("'"&amp;R$7&amp;"'!$H:$H"),RiskFactor_Compare!$G63)=1, "Included","-")</f>
        <v>Included</v>
      </c>
      <c r="S63" s="89" t="str">
        <f ca="1">IF(COUNTIF(INDIRECT("'"&amp;S$7&amp;"'!$H:$H"),RiskFactor_Compare!$G63)=1, "Included","-")</f>
        <v>Included</v>
      </c>
    </row>
    <row r="64" spans="1:19" x14ac:dyDescent="0.25">
      <c r="A64" s="196"/>
      <c r="B64" s="7" t="s">
        <v>144</v>
      </c>
      <c r="C64" s="181"/>
      <c r="D64" s="182"/>
      <c r="E64" s="72"/>
      <c r="F64" s="205"/>
      <c r="G64" s="7" t="s">
        <v>144</v>
      </c>
      <c r="H64" s="88" t="str">
        <f ca="1">IF(COUNTIF(INDIRECT("'"&amp;H$7&amp;"'!$H:$H"),RiskFactor_Compare!$G64)=1, "Included","-")</f>
        <v>-</v>
      </c>
      <c r="I64" s="9" t="str">
        <f ca="1">IF(COUNTIF(INDIRECT("'"&amp;I$7&amp;"'!$H:$H"),RiskFactor_Compare!$G64)=1, "Included","-")</f>
        <v>-</v>
      </c>
      <c r="J64" s="9" t="str">
        <f ca="1">IF(COUNTIF(INDIRECT("'"&amp;J$7&amp;"'!$H:$H"),RiskFactor_Compare!$G64)=1, "Included","-")</f>
        <v>Included</v>
      </c>
      <c r="K64" s="9" t="str">
        <f ca="1">IF(COUNTIF(INDIRECT("'"&amp;K$7&amp;"'!$H:$H"),RiskFactor_Compare!$G64)=1, "Included","-")</f>
        <v>Included</v>
      </c>
      <c r="L64" s="9" t="str">
        <f ca="1">IF(COUNTIF(INDIRECT("'"&amp;L$7&amp;"'!$H:$H"),RiskFactor_Compare!$G64)=1, "Included","-")</f>
        <v>Included</v>
      </c>
      <c r="M64" s="9" t="str">
        <f ca="1">IF(COUNTIF(INDIRECT("'"&amp;M$7&amp;"'!$H:$H"),RiskFactor_Compare!$G64)=1, "Included","-")</f>
        <v>Included</v>
      </c>
      <c r="N64" s="9" t="str">
        <f ca="1">IF(COUNTIF(INDIRECT("'"&amp;N$7&amp;"'!$H:$H"),RiskFactor_Compare!$G64)=1, "Included","-")</f>
        <v>-</v>
      </c>
      <c r="O64" s="9" t="str">
        <f ca="1">IF(COUNTIF(INDIRECT("'"&amp;O$7&amp;"'!$H:$H"),RiskFactor_Compare!$G64)=1, "Included","-")</f>
        <v>-</v>
      </c>
      <c r="P64" s="9" t="str">
        <f ca="1">IF(COUNTIF(INDIRECT("'"&amp;P$7&amp;"'!$H:$H"),RiskFactor_Compare!$G64)=1, "Included","-")</f>
        <v>Included</v>
      </c>
      <c r="Q64" s="9" t="str">
        <f ca="1">IF(COUNTIF(INDIRECT("'"&amp;Q$7&amp;"'!$H:$H"),RiskFactor_Compare!$G64)=1, "Included","-")</f>
        <v>Included</v>
      </c>
      <c r="R64" s="9" t="str">
        <f ca="1">IF(COUNTIF(INDIRECT("'"&amp;R$7&amp;"'!$H:$H"),RiskFactor_Compare!$G64)=1, "Included","-")</f>
        <v>Included</v>
      </c>
      <c r="S64" s="89" t="str">
        <f ca="1">IF(COUNTIF(INDIRECT("'"&amp;S$7&amp;"'!$H:$H"),RiskFactor_Compare!$G64)=1, "Included","-")</f>
        <v>Included</v>
      </c>
    </row>
    <row r="65" spans="1:19" x14ac:dyDescent="0.25">
      <c r="A65" s="196"/>
      <c r="B65" s="7" t="s">
        <v>61</v>
      </c>
      <c r="C65" s="181"/>
      <c r="D65" s="182"/>
      <c r="E65" s="72"/>
      <c r="F65" s="205"/>
      <c r="G65" s="7" t="s">
        <v>61</v>
      </c>
      <c r="H65" s="88" t="str">
        <f ca="1">IF(COUNTIF(INDIRECT("'"&amp;H$7&amp;"'!$H:$H"),RiskFactor_Compare!$G65)=1, "Included","-")</f>
        <v>Included</v>
      </c>
      <c r="I65" s="9" t="str">
        <f ca="1">IF(COUNTIF(INDIRECT("'"&amp;I$7&amp;"'!$H:$H"),RiskFactor_Compare!$G65)=1, "Included","-")</f>
        <v>Included</v>
      </c>
      <c r="J65" s="9" t="str">
        <f ca="1">IF(COUNTIF(INDIRECT("'"&amp;J$7&amp;"'!$H:$H"),RiskFactor_Compare!$G65)=1, "Included","-")</f>
        <v>Included</v>
      </c>
      <c r="K65" s="9" t="str">
        <f ca="1">IF(COUNTIF(INDIRECT("'"&amp;K$7&amp;"'!$H:$H"),RiskFactor_Compare!$G65)=1, "Included","-")</f>
        <v>Included</v>
      </c>
      <c r="L65" s="9" t="str">
        <f ca="1">IF(COUNTIF(INDIRECT("'"&amp;L$7&amp;"'!$H:$H"),RiskFactor_Compare!$G65)=1, "Included","-")</f>
        <v>Included</v>
      </c>
      <c r="M65" s="9" t="str">
        <f ca="1">IF(COUNTIF(INDIRECT("'"&amp;M$7&amp;"'!$H:$H"),RiskFactor_Compare!$G65)=1, "Included","-")</f>
        <v>Included</v>
      </c>
      <c r="N65" s="9" t="str">
        <f ca="1">IF(COUNTIF(INDIRECT("'"&amp;N$7&amp;"'!$H:$H"),RiskFactor_Compare!$G65)=1, "Included","-")</f>
        <v>Included</v>
      </c>
      <c r="O65" s="9" t="str">
        <f ca="1">IF(COUNTIF(INDIRECT("'"&amp;O$7&amp;"'!$H:$H"),RiskFactor_Compare!$G65)=1, "Included","-")</f>
        <v>Included</v>
      </c>
      <c r="P65" s="9" t="str">
        <f ca="1">IF(COUNTIF(INDIRECT("'"&amp;P$7&amp;"'!$H:$H"),RiskFactor_Compare!$G65)=1, "Included","-")</f>
        <v>Included</v>
      </c>
      <c r="Q65" s="9" t="str">
        <f ca="1">IF(COUNTIF(INDIRECT("'"&amp;Q$7&amp;"'!$H:$H"),RiskFactor_Compare!$G65)=1, "Included","-")</f>
        <v>Included</v>
      </c>
      <c r="R65" s="9" t="str">
        <f ca="1">IF(COUNTIF(INDIRECT("'"&amp;R$7&amp;"'!$H:$H"),RiskFactor_Compare!$G65)=1, "Included","-")</f>
        <v>Included</v>
      </c>
      <c r="S65" s="89" t="str">
        <f ca="1">IF(COUNTIF(INDIRECT("'"&amp;S$7&amp;"'!$H:$H"),RiskFactor_Compare!$G65)=1, "Included","-")</f>
        <v>Included</v>
      </c>
    </row>
    <row r="66" spans="1:19" x14ac:dyDescent="0.25">
      <c r="A66" s="196"/>
      <c r="B66" s="7" t="s">
        <v>62</v>
      </c>
      <c r="C66" s="181"/>
      <c r="D66" s="182"/>
      <c r="E66" s="72"/>
      <c r="F66" s="205"/>
      <c r="G66" s="7" t="s">
        <v>62</v>
      </c>
      <c r="H66" s="88" t="str">
        <f ca="1">IF(COUNTIF(INDIRECT("'"&amp;H$7&amp;"'!$H:$H"),RiskFactor_Compare!$G66)=1, "Included","-")</f>
        <v>Included</v>
      </c>
      <c r="I66" s="9" t="str">
        <f ca="1">IF(COUNTIF(INDIRECT("'"&amp;I$7&amp;"'!$H:$H"),RiskFactor_Compare!$G66)=1, "Included","-")</f>
        <v>-</v>
      </c>
      <c r="J66" s="9" t="str">
        <f ca="1">IF(COUNTIF(INDIRECT("'"&amp;J$7&amp;"'!$H:$H"),RiskFactor_Compare!$G66)=1, "Included","-")</f>
        <v>-</v>
      </c>
      <c r="K66" s="9" t="str">
        <f ca="1">IF(COUNTIF(INDIRECT("'"&amp;K$7&amp;"'!$H:$H"),RiskFactor_Compare!$G66)=1, "Included","-")</f>
        <v>Included</v>
      </c>
      <c r="L66" s="9" t="str">
        <f ca="1">IF(COUNTIF(INDIRECT("'"&amp;L$7&amp;"'!$H:$H"),RiskFactor_Compare!$G66)=1, "Included","-")</f>
        <v>Included</v>
      </c>
      <c r="M66" s="9" t="str">
        <f ca="1">IF(COUNTIF(INDIRECT("'"&amp;M$7&amp;"'!$H:$H"),RiskFactor_Compare!$G66)=1, "Included","-")</f>
        <v>Included</v>
      </c>
      <c r="N66" s="9" t="str">
        <f ca="1">IF(COUNTIF(INDIRECT("'"&amp;N$7&amp;"'!$H:$H"),RiskFactor_Compare!$G66)=1, "Included","-")</f>
        <v>Included</v>
      </c>
      <c r="O66" s="9" t="str">
        <f ca="1">IF(COUNTIF(INDIRECT("'"&amp;O$7&amp;"'!$H:$H"),RiskFactor_Compare!$G66)=1, "Included","-")</f>
        <v>-</v>
      </c>
      <c r="P66" s="9" t="str">
        <f ca="1">IF(COUNTIF(INDIRECT("'"&amp;P$7&amp;"'!$H:$H"),RiskFactor_Compare!$G66)=1, "Included","-")</f>
        <v>-</v>
      </c>
      <c r="Q66" s="9" t="str">
        <f ca="1">IF(COUNTIF(INDIRECT("'"&amp;Q$7&amp;"'!$H:$H"),RiskFactor_Compare!$G66)=1, "Included","-")</f>
        <v>Included</v>
      </c>
      <c r="R66" s="9" t="str">
        <f ca="1">IF(COUNTIF(INDIRECT("'"&amp;R$7&amp;"'!$H:$H"),RiskFactor_Compare!$G66)=1, "Included","-")</f>
        <v>Included</v>
      </c>
      <c r="S66" s="89" t="str">
        <f ca="1">IF(COUNTIF(INDIRECT("'"&amp;S$7&amp;"'!$H:$H"),RiskFactor_Compare!$G66)=1, "Included","-")</f>
        <v>Included</v>
      </c>
    </row>
    <row r="67" spans="1:19" x14ac:dyDescent="0.25">
      <c r="A67" s="196"/>
      <c r="B67" s="7" t="s">
        <v>63</v>
      </c>
      <c r="C67" s="181"/>
      <c r="D67" s="182"/>
      <c r="E67" s="72"/>
      <c r="F67" s="205"/>
      <c r="G67" s="7" t="s">
        <v>63</v>
      </c>
      <c r="H67" s="88" t="str">
        <f ca="1">IF(COUNTIF(INDIRECT("'"&amp;H$7&amp;"'!$H:$H"),RiskFactor_Compare!$G67)=1, "Included","-")</f>
        <v>Included</v>
      </c>
      <c r="I67" s="9" t="str">
        <f ca="1">IF(COUNTIF(INDIRECT("'"&amp;I$7&amp;"'!$H:$H"),RiskFactor_Compare!$G67)=1, "Included","-")</f>
        <v>Included</v>
      </c>
      <c r="J67" s="9" t="str">
        <f ca="1">IF(COUNTIF(INDIRECT("'"&amp;J$7&amp;"'!$H:$H"),RiskFactor_Compare!$G67)=1, "Included","-")</f>
        <v>Included</v>
      </c>
      <c r="K67" s="9" t="str">
        <f ca="1">IF(COUNTIF(INDIRECT("'"&amp;K$7&amp;"'!$H:$H"),RiskFactor_Compare!$G67)=1, "Included","-")</f>
        <v>Included</v>
      </c>
      <c r="L67" s="9" t="str">
        <f ca="1">IF(COUNTIF(INDIRECT("'"&amp;L$7&amp;"'!$H:$H"),RiskFactor_Compare!$G67)=1, "Included","-")</f>
        <v>Included</v>
      </c>
      <c r="M67" s="9" t="str">
        <f ca="1">IF(COUNTIF(INDIRECT("'"&amp;M$7&amp;"'!$H:$H"),RiskFactor_Compare!$G67)=1, "Included","-")</f>
        <v>Included</v>
      </c>
      <c r="N67" s="9" t="str">
        <f ca="1">IF(COUNTIF(INDIRECT("'"&amp;N$7&amp;"'!$H:$H"),RiskFactor_Compare!$G67)=1, "Included","-")</f>
        <v>Included</v>
      </c>
      <c r="O67" s="9" t="str">
        <f ca="1">IF(COUNTIF(INDIRECT("'"&amp;O$7&amp;"'!$H:$H"),RiskFactor_Compare!$G67)=1, "Included","-")</f>
        <v>Included</v>
      </c>
      <c r="P67" s="9" t="str">
        <f ca="1">IF(COUNTIF(INDIRECT("'"&amp;P$7&amp;"'!$H:$H"),RiskFactor_Compare!$G67)=1, "Included","-")</f>
        <v>Included</v>
      </c>
      <c r="Q67" s="9" t="str">
        <f ca="1">IF(COUNTIF(INDIRECT("'"&amp;Q$7&amp;"'!$H:$H"),RiskFactor_Compare!$G67)=1, "Included","-")</f>
        <v>Included</v>
      </c>
      <c r="R67" s="9" t="str">
        <f ca="1">IF(COUNTIF(INDIRECT("'"&amp;R$7&amp;"'!$H:$H"),RiskFactor_Compare!$G67)=1, "Included","-")</f>
        <v>Included</v>
      </c>
      <c r="S67" s="89" t="str">
        <f ca="1">IF(COUNTIF(INDIRECT("'"&amp;S$7&amp;"'!$H:$H"),RiskFactor_Compare!$G67)=1, "Included","-")</f>
        <v>Included</v>
      </c>
    </row>
    <row r="68" spans="1:19" x14ac:dyDescent="0.25">
      <c r="A68" s="196"/>
      <c r="B68" s="7" t="s">
        <v>109</v>
      </c>
      <c r="C68" s="181"/>
      <c r="D68" s="182"/>
      <c r="E68" s="72"/>
      <c r="F68" s="205"/>
      <c r="G68" s="7" t="s">
        <v>109</v>
      </c>
      <c r="H68" s="88" t="str">
        <f ca="1">IF(COUNTIF(INDIRECT("'"&amp;H$7&amp;"'!$H:$H"),RiskFactor_Compare!$G68)=1, "Included","-")</f>
        <v>-</v>
      </c>
      <c r="I68" s="9" t="str">
        <f ca="1">IF(COUNTIF(INDIRECT("'"&amp;I$7&amp;"'!$H:$H"),RiskFactor_Compare!$G68)=1, "Included","-")</f>
        <v>Included</v>
      </c>
      <c r="J68" s="9" t="str">
        <f ca="1">IF(COUNTIF(INDIRECT("'"&amp;J$7&amp;"'!$H:$H"),RiskFactor_Compare!$G68)=1, "Included","-")</f>
        <v>Included</v>
      </c>
      <c r="K68" s="9" t="str">
        <f ca="1">IF(COUNTIF(INDIRECT("'"&amp;K$7&amp;"'!$H:$H"),RiskFactor_Compare!$G68)=1, "Included","-")</f>
        <v>Included</v>
      </c>
      <c r="L68" s="9" t="str">
        <f ca="1">IF(COUNTIF(INDIRECT("'"&amp;L$7&amp;"'!$H:$H"),RiskFactor_Compare!$G68)=1, "Included","-")</f>
        <v>Included</v>
      </c>
      <c r="M68" s="9" t="str">
        <f ca="1">IF(COUNTIF(INDIRECT("'"&amp;M$7&amp;"'!$H:$H"),RiskFactor_Compare!$G68)=1, "Included","-")</f>
        <v>Included</v>
      </c>
      <c r="N68" s="9" t="str">
        <f ca="1">IF(COUNTIF(INDIRECT("'"&amp;N$7&amp;"'!$H:$H"),RiskFactor_Compare!$G68)=1, "Included","-")</f>
        <v>-</v>
      </c>
      <c r="O68" s="9" t="str">
        <f ca="1">IF(COUNTIF(INDIRECT("'"&amp;O$7&amp;"'!$H:$H"),RiskFactor_Compare!$G68)=1, "Included","-")</f>
        <v>Included</v>
      </c>
      <c r="P68" s="9" t="str">
        <f ca="1">IF(COUNTIF(INDIRECT("'"&amp;P$7&amp;"'!$H:$H"),RiskFactor_Compare!$G68)=1, "Included","-")</f>
        <v>Included</v>
      </c>
      <c r="Q68" s="9" t="str">
        <f ca="1">IF(COUNTIF(INDIRECT("'"&amp;Q$7&amp;"'!$H:$H"),RiskFactor_Compare!$G68)=1, "Included","-")</f>
        <v>Included</v>
      </c>
      <c r="R68" s="9" t="str">
        <f ca="1">IF(COUNTIF(INDIRECT("'"&amp;R$7&amp;"'!$H:$H"),RiskFactor_Compare!$G68)=1, "Included","-")</f>
        <v>Included</v>
      </c>
      <c r="S68" s="89" t="str">
        <f ca="1">IF(COUNTIF(INDIRECT("'"&amp;S$7&amp;"'!$H:$H"),RiskFactor_Compare!$G68)=1, "Included","-")</f>
        <v>Included</v>
      </c>
    </row>
    <row r="69" spans="1:19" ht="14.25" customHeight="1" x14ac:dyDescent="0.25">
      <c r="A69" s="196"/>
      <c r="B69" s="7" t="s">
        <v>64</v>
      </c>
      <c r="C69" s="181"/>
      <c r="D69" s="182"/>
      <c r="E69" s="72"/>
      <c r="F69" s="205"/>
      <c r="G69" s="7" t="s">
        <v>64</v>
      </c>
      <c r="H69" s="88" t="str">
        <f ca="1">IF(COUNTIF(INDIRECT("'"&amp;H$7&amp;"'!$H:$H"),RiskFactor_Compare!$G69)=1, "Included","-")</f>
        <v>Included</v>
      </c>
      <c r="I69" s="9" t="str">
        <f ca="1">IF(COUNTIF(INDIRECT("'"&amp;I$7&amp;"'!$H:$H"),RiskFactor_Compare!$G69)=1, "Included","-")</f>
        <v>Included</v>
      </c>
      <c r="J69" s="9" t="str">
        <f ca="1">IF(COUNTIF(INDIRECT("'"&amp;J$7&amp;"'!$H:$H"),RiskFactor_Compare!$G69)=1, "Included","-")</f>
        <v>Included</v>
      </c>
      <c r="K69" s="9" t="str">
        <f ca="1">IF(COUNTIF(INDIRECT("'"&amp;K$7&amp;"'!$H:$H"),RiskFactor_Compare!$G69)=1, "Included","-")</f>
        <v>Included</v>
      </c>
      <c r="L69" s="9" t="str">
        <f ca="1">IF(COUNTIF(INDIRECT("'"&amp;L$7&amp;"'!$H:$H"),RiskFactor_Compare!$G69)=1, "Included","-")</f>
        <v>Included</v>
      </c>
      <c r="M69" s="9" t="str">
        <f ca="1">IF(COUNTIF(INDIRECT("'"&amp;M$7&amp;"'!$H:$H"),RiskFactor_Compare!$G69)=1, "Included","-")</f>
        <v>Included</v>
      </c>
      <c r="N69" s="9" t="str">
        <f ca="1">IF(COUNTIF(INDIRECT("'"&amp;N$7&amp;"'!$H:$H"),RiskFactor_Compare!$G69)=1, "Included","-")</f>
        <v>Included</v>
      </c>
      <c r="O69" s="9" t="str">
        <f ca="1">IF(COUNTIF(INDIRECT("'"&amp;O$7&amp;"'!$H:$H"),RiskFactor_Compare!$G69)=1, "Included","-")</f>
        <v>Included</v>
      </c>
      <c r="P69" s="9" t="str">
        <f ca="1">IF(COUNTIF(INDIRECT("'"&amp;P$7&amp;"'!$H:$H"),RiskFactor_Compare!$G69)=1, "Included","-")</f>
        <v>Included</v>
      </c>
      <c r="Q69" s="9" t="str">
        <f ca="1">IF(COUNTIF(INDIRECT("'"&amp;Q$7&amp;"'!$H:$H"),RiskFactor_Compare!$G69)=1, "Included","-")</f>
        <v>Included</v>
      </c>
      <c r="R69" s="9" t="str">
        <f ca="1">IF(COUNTIF(INDIRECT("'"&amp;R$7&amp;"'!$H:$H"),RiskFactor_Compare!$G69)=1, "Included","-")</f>
        <v>Included</v>
      </c>
      <c r="S69" s="89" t="str">
        <f ca="1">IF(COUNTIF(INDIRECT("'"&amp;S$7&amp;"'!$H:$H"),RiskFactor_Compare!$G69)=1, "Included","-")</f>
        <v>Included</v>
      </c>
    </row>
    <row r="70" spans="1:19" x14ac:dyDescent="0.25">
      <c r="A70" s="197"/>
      <c r="B70" s="20" t="s">
        <v>168</v>
      </c>
      <c r="C70" s="173"/>
      <c r="D70" s="183"/>
      <c r="E70" s="74"/>
      <c r="F70" s="206"/>
      <c r="G70" s="20" t="s">
        <v>168</v>
      </c>
      <c r="H70" s="90" t="str">
        <f ca="1">IF(COUNTIF(INDIRECT("'"&amp;H$7&amp;"'!$H:$H"),RiskFactor_Compare!$G70)=1, "Included","-")</f>
        <v>-</v>
      </c>
      <c r="I70" s="56" t="str">
        <f ca="1">IF(COUNTIF(INDIRECT("'"&amp;I$7&amp;"'!$H:$H"),RiskFactor_Compare!$G70)=1, "Included","-")</f>
        <v>-</v>
      </c>
      <c r="J70" s="56" t="str">
        <f ca="1">IF(COUNTIF(INDIRECT("'"&amp;J$7&amp;"'!$H:$H"),RiskFactor_Compare!$G70)=1, "Included","-")</f>
        <v>Included</v>
      </c>
      <c r="K70" s="56" t="str">
        <f ca="1">IF(COUNTIF(INDIRECT("'"&amp;K$7&amp;"'!$H:$H"),RiskFactor_Compare!$G70)=1, "Included","-")</f>
        <v>Included</v>
      </c>
      <c r="L70" s="56" t="str">
        <f ca="1">IF(COUNTIF(INDIRECT("'"&amp;L$7&amp;"'!$H:$H"),RiskFactor_Compare!$G70)=1, "Included","-")</f>
        <v>-</v>
      </c>
      <c r="M70" s="56" t="str">
        <f ca="1">IF(COUNTIF(INDIRECT("'"&amp;M$7&amp;"'!$H:$H"),RiskFactor_Compare!$G70)=1, "Included","-")</f>
        <v>Included</v>
      </c>
      <c r="N70" s="56" t="str">
        <f ca="1">IF(COUNTIF(INDIRECT("'"&amp;N$7&amp;"'!$H:$H"),RiskFactor_Compare!$G70)=1, "Included","-")</f>
        <v>-</v>
      </c>
      <c r="O70" s="56" t="str">
        <f ca="1">IF(COUNTIF(INDIRECT("'"&amp;O$7&amp;"'!$H:$H"),RiskFactor_Compare!$G70)=1, "Included","-")</f>
        <v>-</v>
      </c>
      <c r="P70" s="56" t="str">
        <f ca="1">IF(COUNTIF(INDIRECT("'"&amp;P$7&amp;"'!$H:$H"),RiskFactor_Compare!$G70)=1, "Included","-")</f>
        <v>Included</v>
      </c>
      <c r="Q70" s="56" t="str">
        <f ca="1">IF(COUNTIF(INDIRECT("'"&amp;Q$7&amp;"'!$H:$H"),RiskFactor_Compare!$G70)=1, "Included","-")</f>
        <v>Included</v>
      </c>
      <c r="R70" s="56" t="str">
        <f ca="1">IF(COUNTIF(INDIRECT("'"&amp;R$7&amp;"'!$H:$H"),RiskFactor_Compare!$G70)=1, "Included","-")</f>
        <v>-</v>
      </c>
      <c r="S70" s="91" t="str">
        <f ca="1">IF(COUNTIF(INDIRECT("'"&amp;S$7&amp;"'!$H:$H"),RiskFactor_Compare!$G70)=1, "Included","-")</f>
        <v>Included</v>
      </c>
    </row>
    <row r="71" spans="1:19" ht="57" customHeight="1" x14ac:dyDescent="0.25">
      <c r="A71" s="168" t="s">
        <v>370</v>
      </c>
      <c r="B71" s="7" t="s">
        <v>206</v>
      </c>
      <c r="C71" s="172" t="s">
        <v>367</v>
      </c>
      <c r="D71" s="180"/>
      <c r="E71" s="72"/>
      <c r="F71" s="207" t="s">
        <v>298</v>
      </c>
      <c r="G71" s="7" t="s">
        <v>206</v>
      </c>
      <c r="H71" s="88" t="str">
        <f ca="1">IF(COUNTIF(INDIRECT("'"&amp;H$7&amp;"'!$H:$H"),RiskFactor_Compare!$G71)=1, "Included","-")</f>
        <v>-</v>
      </c>
      <c r="I71" s="9" t="str">
        <f ca="1">IF(COUNTIF(INDIRECT("'"&amp;I$7&amp;"'!$H:$H"),RiskFactor_Compare!$G71)=1, "Included","-")</f>
        <v>-</v>
      </c>
      <c r="J71" s="9" t="str">
        <f ca="1">IF(COUNTIF(INDIRECT("'"&amp;J$7&amp;"'!$H:$H"),RiskFactor_Compare!$G71)=1, "Included","-")</f>
        <v>-</v>
      </c>
      <c r="K71" s="9" t="str">
        <f ca="1">IF(COUNTIF(INDIRECT("'"&amp;K$7&amp;"'!$H:$H"),RiskFactor_Compare!$G71)=1, "Included","-")</f>
        <v>-</v>
      </c>
      <c r="L71" s="9" t="str">
        <f ca="1">IF(COUNTIF(INDIRECT("'"&amp;L$7&amp;"'!$H:$H"),RiskFactor_Compare!$G71)=1, "Included","-")</f>
        <v>Included</v>
      </c>
      <c r="M71" s="9" t="str">
        <f ca="1">IF(COUNTIF(INDIRECT("'"&amp;M$7&amp;"'!$H:$H"),RiskFactor_Compare!$G71)=1, "Included","-")</f>
        <v>-</v>
      </c>
      <c r="N71" s="9" t="str">
        <f ca="1">IF(COUNTIF(INDIRECT("'"&amp;N$7&amp;"'!$H:$H"),RiskFactor_Compare!$G71)=1, "Included","-")</f>
        <v>-</v>
      </c>
      <c r="O71" s="9" t="str">
        <f ca="1">IF(COUNTIF(INDIRECT("'"&amp;O$7&amp;"'!$H:$H"),RiskFactor_Compare!$G71)=1, "Included","-")</f>
        <v>-</v>
      </c>
      <c r="P71" s="9" t="str">
        <f ca="1">IF(COUNTIF(INDIRECT("'"&amp;P$7&amp;"'!$H:$H"),RiskFactor_Compare!$G71)=1, "Included","-")</f>
        <v>-</v>
      </c>
      <c r="Q71" s="9" t="str">
        <f ca="1">IF(COUNTIF(INDIRECT("'"&amp;Q$7&amp;"'!$H:$H"),RiskFactor_Compare!$G71)=1, "Included","-")</f>
        <v>-</v>
      </c>
      <c r="R71" s="9" t="str">
        <f ca="1">IF(COUNTIF(INDIRECT("'"&amp;R$7&amp;"'!$H:$H"),RiskFactor_Compare!$G71)=1, "Included","-")</f>
        <v>Included</v>
      </c>
      <c r="S71" s="89" t="str">
        <f ca="1">IF(COUNTIF(INDIRECT("'"&amp;S$7&amp;"'!$H:$H"),RiskFactor_Compare!$G71)=1, "Included","-")</f>
        <v>-</v>
      </c>
    </row>
    <row r="72" spans="1:19" x14ac:dyDescent="0.25">
      <c r="A72" s="168"/>
      <c r="B72" s="7" t="s">
        <v>199</v>
      </c>
      <c r="C72" s="181"/>
      <c r="D72" s="182"/>
      <c r="E72" s="72"/>
      <c r="F72" s="207"/>
      <c r="G72" s="7" t="s">
        <v>199</v>
      </c>
      <c r="H72" s="88" t="str">
        <f ca="1">IF(COUNTIF(INDIRECT("'"&amp;H$7&amp;"'!$H:$H"),RiskFactor_Compare!$G72)=1, "Included","-")</f>
        <v>-</v>
      </c>
      <c r="I72" s="9" t="str">
        <f ca="1">IF(COUNTIF(INDIRECT("'"&amp;I$7&amp;"'!$H:$H"),RiskFactor_Compare!$G72)=1, "Included","-")</f>
        <v>-</v>
      </c>
      <c r="J72" s="9" t="str">
        <f ca="1">IF(COUNTIF(INDIRECT("'"&amp;J$7&amp;"'!$H:$H"),RiskFactor_Compare!$G72)=1, "Included","-")</f>
        <v>-</v>
      </c>
      <c r="K72" s="9" t="str">
        <f ca="1">IF(COUNTIF(INDIRECT("'"&amp;K$7&amp;"'!$H:$H"),RiskFactor_Compare!$G72)=1, "Included","-")</f>
        <v>-</v>
      </c>
      <c r="L72" s="9" t="str">
        <f ca="1">IF(COUNTIF(INDIRECT("'"&amp;L$7&amp;"'!$H:$H"),RiskFactor_Compare!$G72)=1, "Included","-")</f>
        <v>Included</v>
      </c>
      <c r="M72" s="9" t="str">
        <f ca="1">IF(COUNTIF(INDIRECT("'"&amp;M$7&amp;"'!$H:$H"),RiskFactor_Compare!$G72)=1, "Included","-")</f>
        <v>Included</v>
      </c>
      <c r="N72" s="9" t="str">
        <f ca="1">IF(COUNTIF(INDIRECT("'"&amp;N$7&amp;"'!$H:$H"),RiskFactor_Compare!$G72)=1, "Included","-")</f>
        <v>-</v>
      </c>
      <c r="O72" s="9" t="str">
        <f ca="1">IF(COUNTIF(INDIRECT("'"&amp;O$7&amp;"'!$H:$H"),RiskFactor_Compare!$G72)=1, "Included","-")</f>
        <v>-</v>
      </c>
      <c r="P72" s="9" t="str">
        <f ca="1">IF(COUNTIF(INDIRECT("'"&amp;P$7&amp;"'!$H:$H"),RiskFactor_Compare!$G72)=1, "Included","-")</f>
        <v>-</v>
      </c>
      <c r="Q72" s="9" t="str">
        <f ca="1">IF(COUNTIF(INDIRECT("'"&amp;Q$7&amp;"'!$H:$H"),RiskFactor_Compare!$G72)=1, "Included","-")</f>
        <v>-</v>
      </c>
      <c r="R72" s="9" t="str">
        <f ca="1">IF(COUNTIF(INDIRECT("'"&amp;R$7&amp;"'!$H:$H"),RiskFactor_Compare!$G72)=1, "Included","-")</f>
        <v>Included</v>
      </c>
      <c r="S72" s="89" t="str">
        <f ca="1">IF(COUNTIF(INDIRECT("'"&amp;S$7&amp;"'!$H:$H"),RiskFactor_Compare!$G72)=1, "Included","-")</f>
        <v>Included</v>
      </c>
    </row>
    <row r="73" spans="1:19" x14ac:dyDescent="0.25">
      <c r="A73" s="168"/>
      <c r="B73" s="7" t="s">
        <v>164</v>
      </c>
      <c r="C73" s="181"/>
      <c r="D73" s="182"/>
      <c r="E73" s="72"/>
      <c r="F73" s="207"/>
      <c r="G73" s="7" t="s">
        <v>164</v>
      </c>
      <c r="H73" s="88" t="str">
        <f ca="1">IF(COUNTIF(INDIRECT("'"&amp;H$7&amp;"'!$H:$H"),RiskFactor_Compare!$G73)=1, "Included","-")</f>
        <v>-</v>
      </c>
      <c r="I73" s="9" t="str">
        <f ca="1">IF(COUNTIF(INDIRECT("'"&amp;I$7&amp;"'!$H:$H"),RiskFactor_Compare!$G73)=1, "Included","-")</f>
        <v>-</v>
      </c>
      <c r="J73" s="9" t="str">
        <f ca="1">IF(COUNTIF(INDIRECT("'"&amp;J$7&amp;"'!$H:$H"),RiskFactor_Compare!$G73)=1, "Included","-")</f>
        <v>Included</v>
      </c>
      <c r="K73" s="9" t="str">
        <f ca="1">IF(COUNTIF(INDIRECT("'"&amp;K$7&amp;"'!$H:$H"),RiskFactor_Compare!$G73)=1, "Included","-")</f>
        <v>-</v>
      </c>
      <c r="L73" s="9" t="str">
        <f ca="1">IF(COUNTIF(INDIRECT("'"&amp;L$7&amp;"'!$H:$H"),RiskFactor_Compare!$G73)=1, "Included","-")</f>
        <v>-</v>
      </c>
      <c r="M73" s="9" t="str">
        <f ca="1">IF(COUNTIF(INDIRECT("'"&amp;M$7&amp;"'!$H:$H"),RiskFactor_Compare!$G73)=1, "Included","-")</f>
        <v>-</v>
      </c>
      <c r="N73" s="9" t="str">
        <f ca="1">IF(COUNTIF(INDIRECT("'"&amp;N$7&amp;"'!$H:$H"),RiskFactor_Compare!$G73)=1, "Included","-")</f>
        <v>-</v>
      </c>
      <c r="O73" s="9" t="str">
        <f ca="1">IF(COUNTIF(INDIRECT("'"&amp;O$7&amp;"'!$H:$H"),RiskFactor_Compare!$G73)=1, "Included","-")</f>
        <v>-</v>
      </c>
      <c r="P73" s="9" t="str">
        <f ca="1">IF(COUNTIF(INDIRECT("'"&amp;P$7&amp;"'!$H:$H"),RiskFactor_Compare!$G73)=1, "Included","-")</f>
        <v>Included</v>
      </c>
      <c r="Q73" s="9" t="str">
        <f ca="1">IF(COUNTIF(INDIRECT("'"&amp;Q$7&amp;"'!$H:$H"),RiskFactor_Compare!$G73)=1, "Included","-")</f>
        <v>-</v>
      </c>
      <c r="R73" s="9" t="str">
        <f ca="1">IF(COUNTIF(INDIRECT("'"&amp;R$7&amp;"'!$H:$H"),RiskFactor_Compare!$G73)=1, "Included","-")</f>
        <v>-</v>
      </c>
      <c r="S73" s="89" t="str">
        <f ca="1">IF(COUNTIF(INDIRECT("'"&amp;S$7&amp;"'!$H:$H"),RiskFactor_Compare!$G73)=1, "Included","-")</f>
        <v>-</v>
      </c>
    </row>
    <row r="74" spans="1:19" x14ac:dyDescent="0.25">
      <c r="A74" s="168"/>
      <c r="B74" s="7" t="s">
        <v>13</v>
      </c>
      <c r="C74" s="181"/>
      <c r="D74" s="182"/>
      <c r="E74" s="72"/>
      <c r="F74" s="207"/>
      <c r="G74" s="7" t="s">
        <v>13</v>
      </c>
      <c r="H74" s="88" t="str">
        <f ca="1">IF(COUNTIF(INDIRECT("'"&amp;H$7&amp;"'!$H:$H"),RiskFactor_Compare!$G74)=1, "Included","-")</f>
        <v>Included</v>
      </c>
      <c r="I74" s="9" t="str">
        <f ca="1">IF(COUNTIF(INDIRECT("'"&amp;I$7&amp;"'!$H:$H"),RiskFactor_Compare!$G74)=1, "Included","-")</f>
        <v>Included</v>
      </c>
      <c r="J74" s="9" t="str">
        <f ca="1">IF(COUNTIF(INDIRECT("'"&amp;J$7&amp;"'!$H:$H"),RiskFactor_Compare!$G74)=1, "Included","-")</f>
        <v>-</v>
      </c>
      <c r="K74" s="9" t="str">
        <f ca="1">IF(COUNTIF(INDIRECT("'"&amp;K$7&amp;"'!$H:$H"),RiskFactor_Compare!$G74)=1, "Included","-")</f>
        <v>-</v>
      </c>
      <c r="L74" s="9" t="str">
        <f ca="1">IF(COUNTIF(INDIRECT("'"&amp;L$7&amp;"'!$H:$H"),RiskFactor_Compare!$G74)=1, "Included","-")</f>
        <v>Included</v>
      </c>
      <c r="M74" s="9" t="str">
        <f ca="1">IF(COUNTIF(INDIRECT("'"&amp;M$7&amp;"'!$H:$H"),RiskFactor_Compare!$G74)=1, "Included","-")</f>
        <v>Included</v>
      </c>
      <c r="N74" s="9" t="str">
        <f ca="1">IF(COUNTIF(INDIRECT("'"&amp;N$7&amp;"'!$H:$H"),RiskFactor_Compare!$G74)=1, "Included","-")</f>
        <v>Included</v>
      </c>
      <c r="O74" s="9" t="str">
        <f ca="1">IF(COUNTIF(INDIRECT("'"&amp;O$7&amp;"'!$H:$H"),RiskFactor_Compare!$G74)=1, "Included","-")</f>
        <v>Included</v>
      </c>
      <c r="P74" s="9" t="str">
        <f ca="1">IF(COUNTIF(INDIRECT("'"&amp;P$7&amp;"'!$H:$H"),RiskFactor_Compare!$G74)=1, "Included","-")</f>
        <v>-</v>
      </c>
      <c r="Q74" s="9" t="str">
        <f ca="1">IF(COUNTIF(INDIRECT("'"&amp;Q$7&amp;"'!$H:$H"),RiskFactor_Compare!$G74)=1, "Included","-")</f>
        <v>-</v>
      </c>
      <c r="R74" s="9" t="str">
        <f ca="1">IF(COUNTIF(INDIRECT("'"&amp;R$7&amp;"'!$H:$H"),RiskFactor_Compare!$G74)=1, "Included","-")</f>
        <v>Included</v>
      </c>
      <c r="S74" s="89" t="str">
        <f ca="1">IF(COUNTIF(INDIRECT("'"&amp;S$7&amp;"'!$H:$H"),RiskFactor_Compare!$G74)=1, "Included","-")</f>
        <v>Included</v>
      </c>
    </row>
    <row r="75" spans="1:19" x14ac:dyDescent="0.25">
      <c r="A75" s="168"/>
      <c r="B75" s="7" t="s">
        <v>5</v>
      </c>
      <c r="C75" s="181"/>
      <c r="D75" s="182"/>
      <c r="E75" s="72"/>
      <c r="F75" s="207"/>
      <c r="G75" s="7" t="s">
        <v>5</v>
      </c>
      <c r="H75" s="88" t="str">
        <f ca="1">IF(COUNTIF(INDIRECT("'"&amp;H$7&amp;"'!$H:$H"),RiskFactor_Compare!$G75)=1, "Included","-")</f>
        <v>Included</v>
      </c>
      <c r="I75" s="9" t="str">
        <f ca="1">IF(COUNTIF(INDIRECT("'"&amp;I$7&amp;"'!$H:$H"),RiskFactor_Compare!$G75)=1, "Included","-")</f>
        <v>Included</v>
      </c>
      <c r="J75" s="9" t="str">
        <f ca="1">IF(COUNTIF(INDIRECT("'"&amp;J$7&amp;"'!$H:$H"),RiskFactor_Compare!$G75)=1, "Included","-")</f>
        <v>-</v>
      </c>
      <c r="K75" s="9" t="str">
        <f ca="1">IF(COUNTIF(INDIRECT("'"&amp;K$7&amp;"'!$H:$H"),RiskFactor_Compare!$G75)=1, "Included","-")</f>
        <v>Included</v>
      </c>
      <c r="L75" s="9" t="str">
        <f ca="1">IF(COUNTIF(INDIRECT("'"&amp;L$7&amp;"'!$H:$H"),RiskFactor_Compare!$G75)=1, "Included","-")</f>
        <v>Included</v>
      </c>
      <c r="M75" s="9" t="str">
        <f ca="1">IF(COUNTIF(INDIRECT("'"&amp;M$7&amp;"'!$H:$H"),RiskFactor_Compare!$G75)=1, "Included","-")</f>
        <v>Included</v>
      </c>
      <c r="N75" s="9" t="str">
        <f ca="1">IF(COUNTIF(INDIRECT("'"&amp;N$7&amp;"'!$H:$H"),RiskFactor_Compare!$G75)=1, "Included","-")</f>
        <v>Included</v>
      </c>
      <c r="O75" s="9" t="str">
        <f ca="1">IF(COUNTIF(INDIRECT("'"&amp;O$7&amp;"'!$H:$H"),RiskFactor_Compare!$G75)=1, "Included","-")</f>
        <v>Included</v>
      </c>
      <c r="P75" s="9" t="str">
        <f ca="1">IF(COUNTIF(INDIRECT("'"&amp;P$7&amp;"'!$H:$H"),RiskFactor_Compare!$G75)=1, "Included","-")</f>
        <v>-</v>
      </c>
      <c r="Q75" s="9" t="str">
        <f ca="1">IF(COUNTIF(INDIRECT("'"&amp;Q$7&amp;"'!$H:$H"),RiskFactor_Compare!$G75)=1, "Included","-")</f>
        <v>Included</v>
      </c>
      <c r="R75" s="9" t="str">
        <f ca="1">IF(COUNTIF(INDIRECT("'"&amp;R$7&amp;"'!$H:$H"),RiskFactor_Compare!$G75)=1, "Included","-")</f>
        <v>Included</v>
      </c>
      <c r="S75" s="89" t="str">
        <f ca="1">IF(COUNTIF(INDIRECT("'"&amp;S$7&amp;"'!$H:$H"),RiskFactor_Compare!$G75)=1, "Included","-")</f>
        <v>Included</v>
      </c>
    </row>
    <row r="76" spans="1:19" x14ac:dyDescent="0.25">
      <c r="A76" s="168"/>
      <c r="B76" s="7" t="s">
        <v>197</v>
      </c>
      <c r="C76" s="181"/>
      <c r="D76" s="182"/>
      <c r="E76" s="72"/>
      <c r="F76" s="207"/>
      <c r="G76" s="7" t="s">
        <v>197</v>
      </c>
      <c r="H76" s="88" t="str">
        <f ca="1">IF(COUNTIF(INDIRECT("'"&amp;H$7&amp;"'!$H:$H"),RiskFactor_Compare!$G76)=1, "Included","-")</f>
        <v>-</v>
      </c>
      <c r="I76" s="9" t="str">
        <f ca="1">IF(COUNTIF(INDIRECT("'"&amp;I$7&amp;"'!$H:$H"),RiskFactor_Compare!$G76)=1, "Included","-")</f>
        <v>-</v>
      </c>
      <c r="J76" s="9" t="str">
        <f ca="1">IF(COUNTIF(INDIRECT("'"&amp;J$7&amp;"'!$H:$H"),RiskFactor_Compare!$G76)=1, "Included","-")</f>
        <v>-</v>
      </c>
      <c r="K76" s="9" t="str">
        <f ca="1">IF(COUNTIF(INDIRECT("'"&amp;K$7&amp;"'!$H:$H"),RiskFactor_Compare!$G76)=1, "Included","-")</f>
        <v>-</v>
      </c>
      <c r="L76" s="9" t="str">
        <f ca="1">IF(COUNTIF(INDIRECT("'"&amp;L$7&amp;"'!$H:$H"),RiskFactor_Compare!$G76)=1, "Included","-")</f>
        <v>Included</v>
      </c>
      <c r="M76" s="9" t="str">
        <f ca="1">IF(COUNTIF(INDIRECT("'"&amp;M$7&amp;"'!$H:$H"),RiskFactor_Compare!$G76)=1, "Included","-")</f>
        <v>-</v>
      </c>
      <c r="N76" s="9" t="str">
        <f ca="1">IF(COUNTIF(INDIRECT("'"&amp;N$7&amp;"'!$H:$H"),RiskFactor_Compare!$G76)=1, "Included","-")</f>
        <v>-</v>
      </c>
      <c r="O76" s="9" t="str">
        <f ca="1">IF(COUNTIF(INDIRECT("'"&amp;O$7&amp;"'!$H:$H"),RiskFactor_Compare!$G76)=1, "Included","-")</f>
        <v>-</v>
      </c>
      <c r="P76" s="9" t="str">
        <f ca="1">IF(COUNTIF(INDIRECT("'"&amp;P$7&amp;"'!$H:$H"),RiskFactor_Compare!$G76)=1, "Included","-")</f>
        <v>-</v>
      </c>
      <c r="Q76" s="9" t="str">
        <f ca="1">IF(COUNTIF(INDIRECT("'"&amp;Q$7&amp;"'!$H:$H"),RiskFactor_Compare!$G76)=1, "Included","-")</f>
        <v>-</v>
      </c>
      <c r="R76" s="9" t="str">
        <f ca="1">IF(COUNTIF(INDIRECT("'"&amp;R$7&amp;"'!$H:$H"),RiskFactor_Compare!$G76)=1, "Included","-")</f>
        <v>Included</v>
      </c>
      <c r="S76" s="89" t="str">
        <f ca="1">IF(COUNTIF(INDIRECT("'"&amp;S$7&amp;"'!$H:$H"),RiskFactor_Compare!$G76)=1, "Included","-")</f>
        <v>-</v>
      </c>
    </row>
    <row r="77" spans="1:19" x14ac:dyDescent="0.25">
      <c r="A77" s="168"/>
      <c r="B77" s="7" t="s">
        <v>114</v>
      </c>
      <c r="C77" s="181"/>
      <c r="D77" s="182"/>
      <c r="E77" s="72"/>
      <c r="F77" s="207"/>
      <c r="G77" s="7" t="s">
        <v>114</v>
      </c>
      <c r="H77" s="88" t="str">
        <f ca="1">IF(COUNTIF(INDIRECT("'"&amp;H$7&amp;"'!$H:$H"),RiskFactor_Compare!$G77)=1, "Included","-")</f>
        <v>-</v>
      </c>
      <c r="I77" s="9" t="str">
        <f ca="1">IF(COUNTIF(INDIRECT("'"&amp;I$7&amp;"'!$H:$H"),RiskFactor_Compare!$G77)=1, "Included","-")</f>
        <v>Included</v>
      </c>
      <c r="J77" s="9" t="str">
        <f ca="1">IF(COUNTIF(INDIRECT("'"&amp;J$7&amp;"'!$H:$H"),RiskFactor_Compare!$G77)=1, "Included","-")</f>
        <v>-</v>
      </c>
      <c r="K77" s="9" t="str">
        <f ca="1">IF(COUNTIF(INDIRECT("'"&amp;K$7&amp;"'!$H:$H"),RiskFactor_Compare!$G77)=1, "Included","-")</f>
        <v>-</v>
      </c>
      <c r="L77" s="9" t="str">
        <f ca="1">IF(COUNTIF(INDIRECT("'"&amp;L$7&amp;"'!$H:$H"),RiskFactor_Compare!$G77)=1, "Included","-")</f>
        <v>-</v>
      </c>
      <c r="M77" s="9" t="str">
        <f ca="1">IF(COUNTIF(INDIRECT("'"&amp;M$7&amp;"'!$H:$H"),RiskFactor_Compare!$G77)=1, "Included","-")</f>
        <v>Included</v>
      </c>
      <c r="N77" s="9" t="str">
        <f ca="1">IF(COUNTIF(INDIRECT("'"&amp;N$7&amp;"'!$H:$H"),RiskFactor_Compare!$G77)=1, "Included","-")</f>
        <v>-</v>
      </c>
      <c r="O77" s="9" t="str">
        <f ca="1">IF(COUNTIF(INDIRECT("'"&amp;O$7&amp;"'!$H:$H"),RiskFactor_Compare!$G77)=1, "Included","-")</f>
        <v>Included</v>
      </c>
      <c r="P77" s="9" t="str">
        <f ca="1">IF(COUNTIF(INDIRECT("'"&amp;P$7&amp;"'!$H:$H"),RiskFactor_Compare!$G77)=1, "Included","-")</f>
        <v>-</v>
      </c>
      <c r="Q77" s="9" t="str">
        <f ca="1">IF(COUNTIF(INDIRECT("'"&amp;Q$7&amp;"'!$H:$H"),RiskFactor_Compare!$G77)=1, "Included","-")</f>
        <v>-</v>
      </c>
      <c r="R77" s="9" t="str">
        <f ca="1">IF(COUNTIF(INDIRECT("'"&amp;R$7&amp;"'!$H:$H"),RiskFactor_Compare!$G77)=1, "Included","-")</f>
        <v>-</v>
      </c>
      <c r="S77" s="89" t="str">
        <f ca="1">IF(COUNTIF(INDIRECT("'"&amp;S$7&amp;"'!$H:$H"),RiskFactor_Compare!$G77)=1, "Included","-")</f>
        <v>Included</v>
      </c>
    </row>
    <row r="78" spans="1:19" x14ac:dyDescent="0.25">
      <c r="A78" s="168"/>
      <c r="B78" s="7" t="s">
        <v>175</v>
      </c>
      <c r="C78" s="181"/>
      <c r="D78" s="182"/>
      <c r="E78" s="72"/>
      <c r="F78" s="207"/>
      <c r="G78" s="7" t="s">
        <v>175</v>
      </c>
      <c r="H78" s="88" t="str">
        <f ca="1">IF(COUNTIF(INDIRECT("'"&amp;H$7&amp;"'!$H:$H"),RiskFactor_Compare!$G78)=1, "Included","-")</f>
        <v>-</v>
      </c>
      <c r="I78" s="9" t="str">
        <f ca="1">IF(COUNTIF(INDIRECT("'"&amp;I$7&amp;"'!$H:$H"),RiskFactor_Compare!$G78)=1, "Included","-")</f>
        <v>-</v>
      </c>
      <c r="J78" s="9" t="str">
        <f ca="1">IF(COUNTIF(INDIRECT("'"&amp;J$7&amp;"'!$H:$H"),RiskFactor_Compare!$G78)=1, "Included","-")</f>
        <v>-</v>
      </c>
      <c r="K78" s="9" t="str">
        <f ca="1">IF(COUNTIF(INDIRECT("'"&amp;K$7&amp;"'!$H:$H"),RiskFactor_Compare!$G78)=1, "Included","-")</f>
        <v>Included</v>
      </c>
      <c r="L78" s="9" t="str">
        <f ca="1">IF(COUNTIF(INDIRECT("'"&amp;L$7&amp;"'!$H:$H"),RiskFactor_Compare!$G78)=1, "Included","-")</f>
        <v>-</v>
      </c>
      <c r="M78" s="9" t="str">
        <f ca="1">IF(COUNTIF(INDIRECT("'"&amp;M$7&amp;"'!$H:$H"),RiskFactor_Compare!$G78)=1, "Included","-")</f>
        <v>-</v>
      </c>
      <c r="N78" s="9" t="str">
        <f ca="1">IF(COUNTIF(INDIRECT("'"&amp;N$7&amp;"'!$H:$H"),RiskFactor_Compare!$G78)=1, "Included","-")</f>
        <v>-</v>
      </c>
      <c r="O78" s="9" t="str">
        <f ca="1">IF(COUNTIF(INDIRECT("'"&amp;O$7&amp;"'!$H:$H"),RiskFactor_Compare!$G78)=1, "Included","-")</f>
        <v>-</v>
      </c>
      <c r="P78" s="9" t="str">
        <f ca="1">IF(COUNTIF(INDIRECT("'"&amp;P$7&amp;"'!$H:$H"),RiskFactor_Compare!$G78)=1, "Included","-")</f>
        <v>-</v>
      </c>
      <c r="Q78" s="9" t="str">
        <f ca="1">IF(COUNTIF(INDIRECT("'"&amp;Q$7&amp;"'!$H:$H"),RiskFactor_Compare!$G78)=1, "Included","-")</f>
        <v>Included</v>
      </c>
      <c r="R78" s="9" t="str">
        <f ca="1">IF(COUNTIF(INDIRECT("'"&amp;R$7&amp;"'!$H:$H"),RiskFactor_Compare!$G78)=1, "Included","-")</f>
        <v>-</v>
      </c>
      <c r="S78" s="89" t="str">
        <f ca="1">IF(COUNTIF(INDIRECT("'"&amp;S$7&amp;"'!$H:$H"),RiskFactor_Compare!$G78)=1, "Included","-")</f>
        <v>-</v>
      </c>
    </row>
    <row r="79" spans="1:19" x14ac:dyDescent="0.25">
      <c r="A79" s="168"/>
      <c r="B79" s="7" t="s">
        <v>194</v>
      </c>
      <c r="C79" s="181"/>
      <c r="D79" s="182"/>
      <c r="E79" s="72"/>
      <c r="F79" s="207"/>
      <c r="G79" s="7" t="s">
        <v>194</v>
      </c>
      <c r="H79" s="88" t="str">
        <f ca="1">IF(COUNTIF(INDIRECT("'"&amp;H$7&amp;"'!$H:$H"),RiskFactor_Compare!$G79)=1, "Included","-")</f>
        <v>-</v>
      </c>
      <c r="I79" s="9" t="str">
        <f ca="1">IF(COUNTIF(INDIRECT("'"&amp;I$7&amp;"'!$H:$H"),RiskFactor_Compare!$G79)=1, "Included","-")</f>
        <v>-</v>
      </c>
      <c r="J79" s="9" t="str">
        <f ca="1">IF(COUNTIF(INDIRECT("'"&amp;J$7&amp;"'!$H:$H"),RiskFactor_Compare!$G79)=1, "Included","-")</f>
        <v>-</v>
      </c>
      <c r="K79" s="9" t="str">
        <f ca="1">IF(COUNTIF(INDIRECT("'"&amp;K$7&amp;"'!$H:$H"),RiskFactor_Compare!$G79)=1, "Included","-")</f>
        <v>-</v>
      </c>
      <c r="L79" s="9" t="str">
        <f ca="1">IF(COUNTIF(INDIRECT("'"&amp;L$7&amp;"'!$H:$H"),RiskFactor_Compare!$G79)=1, "Included","-")</f>
        <v>Included</v>
      </c>
      <c r="M79" s="9" t="str">
        <f ca="1">IF(COUNTIF(INDIRECT("'"&amp;M$7&amp;"'!$H:$H"),RiskFactor_Compare!$G79)=1, "Included","-")</f>
        <v>Included</v>
      </c>
      <c r="N79" s="9" t="str">
        <f ca="1">IF(COUNTIF(INDIRECT("'"&amp;N$7&amp;"'!$H:$H"),RiskFactor_Compare!$G79)=1, "Included","-")</f>
        <v>-</v>
      </c>
      <c r="O79" s="9" t="str">
        <f ca="1">IF(COUNTIF(INDIRECT("'"&amp;O$7&amp;"'!$H:$H"),RiskFactor_Compare!$G79)=1, "Included","-")</f>
        <v>-</v>
      </c>
      <c r="P79" s="9" t="str">
        <f ca="1">IF(COUNTIF(INDIRECT("'"&amp;P$7&amp;"'!$H:$H"),RiskFactor_Compare!$G79)=1, "Included","-")</f>
        <v>-</v>
      </c>
      <c r="Q79" s="9" t="str">
        <f ca="1">IF(COUNTIF(INDIRECT("'"&amp;Q$7&amp;"'!$H:$H"),RiskFactor_Compare!$G79)=1, "Included","-")</f>
        <v>-</v>
      </c>
      <c r="R79" s="9" t="str">
        <f ca="1">IF(COUNTIF(INDIRECT("'"&amp;R$7&amp;"'!$H:$H"),RiskFactor_Compare!$G79)=1, "Included","-")</f>
        <v>Included</v>
      </c>
      <c r="S79" s="89" t="str">
        <f ca="1">IF(COUNTIF(INDIRECT("'"&amp;S$7&amp;"'!$H:$H"),RiskFactor_Compare!$G79)=1, "Included","-")</f>
        <v>Included</v>
      </c>
    </row>
    <row r="80" spans="1:19" x14ac:dyDescent="0.25">
      <c r="A80" s="168"/>
      <c r="B80" s="7" t="s">
        <v>148</v>
      </c>
      <c r="C80" s="181"/>
      <c r="D80" s="182"/>
      <c r="E80" s="72"/>
      <c r="F80" s="207"/>
      <c r="G80" s="7" t="s">
        <v>148</v>
      </c>
      <c r="H80" s="88" t="str">
        <f ca="1">IF(COUNTIF(INDIRECT("'"&amp;H$7&amp;"'!$H:$H"),RiskFactor_Compare!$G80)=1, "Included","-")</f>
        <v>-</v>
      </c>
      <c r="I80" s="9" t="str">
        <f ca="1">IF(COUNTIF(INDIRECT("'"&amp;I$7&amp;"'!$H:$H"),RiskFactor_Compare!$G80)=1, "Included","-")</f>
        <v>-</v>
      </c>
      <c r="J80" s="9" t="str">
        <f ca="1">IF(COUNTIF(INDIRECT("'"&amp;J$7&amp;"'!$H:$H"),RiskFactor_Compare!$G80)=1, "Included","-")</f>
        <v>Included</v>
      </c>
      <c r="K80" s="9" t="str">
        <f ca="1">IF(COUNTIF(INDIRECT("'"&amp;K$7&amp;"'!$H:$H"),RiskFactor_Compare!$G80)=1, "Included","-")</f>
        <v>-</v>
      </c>
      <c r="L80" s="9" t="str">
        <f ca="1">IF(COUNTIF(INDIRECT("'"&amp;L$7&amp;"'!$H:$H"),RiskFactor_Compare!$G80)=1, "Included","-")</f>
        <v>Included</v>
      </c>
      <c r="M80" s="9" t="str">
        <f ca="1">IF(COUNTIF(INDIRECT("'"&amp;M$7&amp;"'!$H:$H"),RiskFactor_Compare!$G80)=1, "Included","-")</f>
        <v>-</v>
      </c>
      <c r="N80" s="9" t="str">
        <f ca="1">IF(COUNTIF(INDIRECT("'"&amp;N$7&amp;"'!$H:$H"),RiskFactor_Compare!$G80)=1, "Included","-")</f>
        <v>-</v>
      </c>
      <c r="O80" s="9" t="str">
        <f ca="1">IF(COUNTIF(INDIRECT("'"&amp;O$7&amp;"'!$H:$H"),RiskFactor_Compare!$G80)=1, "Included","-")</f>
        <v>-</v>
      </c>
      <c r="P80" s="9" t="str">
        <f ca="1">IF(COUNTIF(INDIRECT("'"&amp;P$7&amp;"'!$H:$H"),RiskFactor_Compare!$G80)=1, "Included","-")</f>
        <v>Included</v>
      </c>
      <c r="Q80" s="9" t="str">
        <f ca="1">IF(COUNTIF(INDIRECT("'"&amp;Q$7&amp;"'!$H:$H"),RiskFactor_Compare!$G80)=1, "Included","-")</f>
        <v>-</v>
      </c>
      <c r="R80" s="9" t="str">
        <f ca="1">IF(COUNTIF(INDIRECT("'"&amp;R$7&amp;"'!$H:$H"),RiskFactor_Compare!$G80)=1, "Included","-")</f>
        <v>Included</v>
      </c>
      <c r="S80" s="89" t="str">
        <f ca="1">IF(COUNTIF(INDIRECT("'"&amp;S$7&amp;"'!$H:$H"),RiskFactor_Compare!$G80)=1, "Included","-")</f>
        <v>-</v>
      </c>
    </row>
    <row r="81" spans="1:19" x14ac:dyDescent="0.25">
      <c r="A81" s="168"/>
      <c r="B81" s="7" t="s">
        <v>192</v>
      </c>
      <c r="C81" s="181"/>
      <c r="D81" s="182"/>
      <c r="E81" s="72"/>
      <c r="F81" s="207"/>
      <c r="G81" s="7" t="s">
        <v>192</v>
      </c>
      <c r="H81" s="88" t="str">
        <f ca="1">IF(COUNTIF(INDIRECT("'"&amp;H$7&amp;"'!$H:$H"),RiskFactor_Compare!$G81)=1, "Included","-")</f>
        <v>-</v>
      </c>
      <c r="I81" s="9" t="str">
        <f ca="1">IF(COUNTIF(INDIRECT("'"&amp;I$7&amp;"'!$H:$H"),RiskFactor_Compare!$G81)=1, "Included","-")</f>
        <v>-</v>
      </c>
      <c r="J81" s="9" t="str">
        <f ca="1">IF(COUNTIF(INDIRECT("'"&amp;J$7&amp;"'!$H:$H"),RiskFactor_Compare!$G81)=1, "Included","-")</f>
        <v>-</v>
      </c>
      <c r="K81" s="9" t="str">
        <f ca="1">IF(COUNTIF(INDIRECT("'"&amp;K$7&amp;"'!$H:$H"),RiskFactor_Compare!$G81)=1, "Included","-")</f>
        <v>-</v>
      </c>
      <c r="L81" s="9" t="str">
        <f ca="1">IF(COUNTIF(INDIRECT("'"&amp;L$7&amp;"'!$H:$H"),RiskFactor_Compare!$G81)=1, "Included","-")</f>
        <v>Included</v>
      </c>
      <c r="M81" s="9" t="str">
        <f ca="1">IF(COUNTIF(INDIRECT("'"&amp;M$7&amp;"'!$H:$H"),RiskFactor_Compare!$G81)=1, "Included","-")</f>
        <v>Included</v>
      </c>
      <c r="N81" s="9" t="str">
        <f ca="1">IF(COUNTIF(INDIRECT("'"&amp;N$7&amp;"'!$H:$H"),RiskFactor_Compare!$G81)=1, "Included","-")</f>
        <v>-</v>
      </c>
      <c r="O81" s="9" t="str">
        <f ca="1">IF(COUNTIF(INDIRECT("'"&amp;O$7&amp;"'!$H:$H"),RiskFactor_Compare!$G81)=1, "Included","-")</f>
        <v>-</v>
      </c>
      <c r="P81" s="9" t="str">
        <f ca="1">IF(COUNTIF(INDIRECT("'"&amp;P$7&amp;"'!$H:$H"),RiskFactor_Compare!$G81)=1, "Included","-")</f>
        <v>-</v>
      </c>
      <c r="Q81" s="9" t="str">
        <f ca="1">IF(COUNTIF(INDIRECT("'"&amp;Q$7&amp;"'!$H:$H"),RiskFactor_Compare!$G81)=1, "Included","-")</f>
        <v>-</v>
      </c>
      <c r="R81" s="9" t="str">
        <f ca="1">IF(COUNTIF(INDIRECT("'"&amp;R$7&amp;"'!$H:$H"),RiskFactor_Compare!$G81)=1, "Included","-")</f>
        <v>Included</v>
      </c>
      <c r="S81" s="89" t="str">
        <f ca="1">IF(COUNTIF(INDIRECT("'"&amp;S$7&amp;"'!$H:$H"),RiskFactor_Compare!$G81)=1, "Included","-")</f>
        <v>Included</v>
      </c>
    </row>
    <row r="82" spans="1:19" x14ac:dyDescent="0.25">
      <c r="A82" s="168"/>
      <c r="B82" s="7" t="s">
        <v>124</v>
      </c>
      <c r="C82" s="181"/>
      <c r="D82" s="182"/>
      <c r="E82" s="72"/>
      <c r="F82" s="207"/>
      <c r="G82" s="7" t="s">
        <v>124</v>
      </c>
      <c r="H82" s="88" t="str">
        <f ca="1">IF(COUNTIF(INDIRECT("'"&amp;H$7&amp;"'!$H:$H"),RiskFactor_Compare!$G82)=1, "Included","-")</f>
        <v>-</v>
      </c>
      <c r="I82" s="9" t="str">
        <f ca="1">IF(COUNTIF(INDIRECT("'"&amp;I$7&amp;"'!$H:$H"),RiskFactor_Compare!$G82)=1, "Included","-")</f>
        <v>Included</v>
      </c>
      <c r="J82" s="9" t="str">
        <f ca="1">IF(COUNTIF(INDIRECT("'"&amp;J$7&amp;"'!$H:$H"),RiskFactor_Compare!$G82)=1, "Included","-")</f>
        <v>-</v>
      </c>
      <c r="K82" s="9" t="str">
        <f ca="1">IF(COUNTIF(INDIRECT("'"&amp;K$7&amp;"'!$H:$H"),RiskFactor_Compare!$G82)=1, "Included","-")</f>
        <v>-</v>
      </c>
      <c r="L82" s="9" t="str">
        <f ca="1">IF(COUNTIF(INDIRECT("'"&amp;L$7&amp;"'!$H:$H"),RiskFactor_Compare!$G82)=1, "Included","-")</f>
        <v>Included</v>
      </c>
      <c r="M82" s="9" t="str">
        <f ca="1">IF(COUNTIF(INDIRECT("'"&amp;M$7&amp;"'!$H:$H"),RiskFactor_Compare!$G82)=1, "Included","-")</f>
        <v>Included</v>
      </c>
      <c r="N82" s="9" t="str">
        <f ca="1">IF(COUNTIF(INDIRECT("'"&amp;N$7&amp;"'!$H:$H"),RiskFactor_Compare!$G82)=1, "Included","-")</f>
        <v>-</v>
      </c>
      <c r="O82" s="9" t="str">
        <f ca="1">IF(COUNTIF(INDIRECT("'"&amp;O$7&amp;"'!$H:$H"),RiskFactor_Compare!$G82)=1, "Included","-")</f>
        <v>Included</v>
      </c>
      <c r="P82" s="9" t="str">
        <f ca="1">IF(COUNTIF(INDIRECT("'"&amp;P$7&amp;"'!$H:$H"),RiskFactor_Compare!$G82)=1, "Included","-")</f>
        <v>-</v>
      </c>
      <c r="Q82" s="9" t="str">
        <f ca="1">IF(COUNTIF(INDIRECT("'"&amp;Q$7&amp;"'!$H:$H"),RiskFactor_Compare!$G82)=1, "Included","-")</f>
        <v>-</v>
      </c>
      <c r="R82" s="9" t="str">
        <f ca="1">IF(COUNTIF(INDIRECT("'"&amp;R$7&amp;"'!$H:$H"),RiskFactor_Compare!$G82)=1, "Included","-")</f>
        <v>Included</v>
      </c>
      <c r="S82" s="89" t="str">
        <f ca="1">IF(COUNTIF(INDIRECT("'"&amp;S$7&amp;"'!$H:$H"),RiskFactor_Compare!$G82)=1, "Included","-")</f>
        <v>Included</v>
      </c>
    </row>
    <row r="83" spans="1:19" x14ac:dyDescent="0.25">
      <c r="A83" s="168"/>
      <c r="B83" s="7" t="s">
        <v>1</v>
      </c>
      <c r="C83" s="181"/>
      <c r="D83" s="182"/>
      <c r="E83" s="72"/>
      <c r="F83" s="207"/>
      <c r="G83" s="7" t="s">
        <v>1</v>
      </c>
      <c r="H83" s="88" t="str">
        <f ca="1">IF(COUNTIF(INDIRECT("'"&amp;H$7&amp;"'!$H:$H"),RiskFactor_Compare!$G83)=1, "Included","-")</f>
        <v>Included</v>
      </c>
      <c r="I83" s="9" t="str">
        <f ca="1">IF(COUNTIF(INDIRECT("'"&amp;I$7&amp;"'!$H:$H"),RiskFactor_Compare!$G83)=1, "Included","-")</f>
        <v>Included</v>
      </c>
      <c r="J83" s="9" t="str">
        <f ca="1">IF(COUNTIF(INDIRECT("'"&amp;J$7&amp;"'!$H:$H"),RiskFactor_Compare!$G83)=1, "Included","-")</f>
        <v>-</v>
      </c>
      <c r="K83" s="9" t="str">
        <f ca="1">IF(COUNTIF(INDIRECT("'"&amp;K$7&amp;"'!$H:$H"),RiskFactor_Compare!$G83)=1, "Included","-")</f>
        <v>Included</v>
      </c>
      <c r="L83" s="9" t="str">
        <f ca="1">IF(COUNTIF(INDIRECT("'"&amp;L$7&amp;"'!$H:$H"),RiskFactor_Compare!$G83)=1, "Included","-")</f>
        <v>Included</v>
      </c>
      <c r="M83" s="9" t="str">
        <f ca="1">IF(COUNTIF(INDIRECT("'"&amp;M$7&amp;"'!$H:$H"),RiskFactor_Compare!$G83)=1, "Included","-")</f>
        <v>Included</v>
      </c>
      <c r="N83" s="9" t="str">
        <f ca="1">IF(COUNTIF(INDIRECT("'"&amp;N$7&amp;"'!$H:$H"),RiskFactor_Compare!$G83)=1, "Included","-")</f>
        <v>Included</v>
      </c>
      <c r="O83" s="9" t="str">
        <f ca="1">IF(COUNTIF(INDIRECT("'"&amp;O$7&amp;"'!$H:$H"),RiskFactor_Compare!$G83)=1, "Included","-")</f>
        <v>Included</v>
      </c>
      <c r="P83" s="9" t="str">
        <f ca="1">IF(COUNTIF(INDIRECT("'"&amp;P$7&amp;"'!$H:$H"),RiskFactor_Compare!$G83)=1, "Included","-")</f>
        <v>-</v>
      </c>
      <c r="Q83" s="9" t="str">
        <f ca="1">IF(COUNTIF(INDIRECT("'"&amp;Q$7&amp;"'!$H:$H"),RiskFactor_Compare!$G83)=1, "Included","-")</f>
        <v>Included</v>
      </c>
      <c r="R83" s="9" t="str">
        <f ca="1">IF(COUNTIF(INDIRECT("'"&amp;R$7&amp;"'!$H:$H"),RiskFactor_Compare!$G83)=1, "Included","-")</f>
        <v>Included</v>
      </c>
      <c r="S83" s="89" t="str">
        <f ca="1">IF(COUNTIF(INDIRECT("'"&amp;S$7&amp;"'!$H:$H"),RiskFactor_Compare!$G83)=1, "Included","-")</f>
        <v>Included</v>
      </c>
    </row>
    <row r="84" spans="1:19" x14ac:dyDescent="0.25">
      <c r="A84" s="168"/>
      <c r="B84" s="7" t="s">
        <v>193</v>
      </c>
      <c r="C84" s="181"/>
      <c r="D84" s="182"/>
      <c r="E84" s="72"/>
      <c r="F84" s="207"/>
      <c r="G84" s="7" t="s">
        <v>193</v>
      </c>
      <c r="H84" s="88" t="str">
        <f ca="1">IF(COUNTIF(INDIRECT("'"&amp;H$7&amp;"'!$H:$H"),RiskFactor_Compare!$G84)=1, "Included","-")</f>
        <v>-</v>
      </c>
      <c r="I84" s="9" t="str">
        <f ca="1">IF(COUNTIF(INDIRECT("'"&amp;I$7&amp;"'!$H:$H"),RiskFactor_Compare!$G84)=1, "Included","-")</f>
        <v>-</v>
      </c>
      <c r="J84" s="9" t="str">
        <f ca="1">IF(COUNTIF(INDIRECT("'"&amp;J$7&amp;"'!$H:$H"),RiskFactor_Compare!$G84)=1, "Included","-")</f>
        <v>-</v>
      </c>
      <c r="K84" s="9" t="str">
        <f ca="1">IF(COUNTIF(INDIRECT("'"&amp;K$7&amp;"'!$H:$H"),RiskFactor_Compare!$G84)=1, "Included","-")</f>
        <v>-</v>
      </c>
      <c r="L84" s="9" t="str">
        <f ca="1">IF(COUNTIF(INDIRECT("'"&amp;L$7&amp;"'!$H:$H"),RiskFactor_Compare!$G84)=1, "Included","-")</f>
        <v>Included</v>
      </c>
      <c r="M84" s="9" t="str">
        <f ca="1">IF(COUNTIF(INDIRECT("'"&amp;M$7&amp;"'!$H:$H"),RiskFactor_Compare!$G84)=1, "Included","-")</f>
        <v>-</v>
      </c>
      <c r="N84" s="9" t="str">
        <f ca="1">IF(COUNTIF(INDIRECT("'"&amp;N$7&amp;"'!$H:$H"),RiskFactor_Compare!$G84)=1, "Included","-")</f>
        <v>-</v>
      </c>
      <c r="O84" s="9" t="str">
        <f ca="1">IF(COUNTIF(INDIRECT("'"&amp;O$7&amp;"'!$H:$H"),RiskFactor_Compare!$G84)=1, "Included","-")</f>
        <v>-</v>
      </c>
      <c r="P84" s="9" t="str">
        <f ca="1">IF(COUNTIF(INDIRECT("'"&amp;P$7&amp;"'!$H:$H"),RiskFactor_Compare!$G84)=1, "Included","-")</f>
        <v>-</v>
      </c>
      <c r="Q84" s="9" t="str">
        <f ca="1">IF(COUNTIF(INDIRECT("'"&amp;Q$7&amp;"'!$H:$H"),RiskFactor_Compare!$G84)=1, "Included","-")</f>
        <v>-</v>
      </c>
      <c r="R84" s="9" t="str">
        <f ca="1">IF(COUNTIF(INDIRECT("'"&amp;R$7&amp;"'!$H:$H"),RiskFactor_Compare!$G84)=1, "Included","-")</f>
        <v>Included</v>
      </c>
      <c r="S84" s="89" t="str">
        <f ca="1">IF(COUNTIF(INDIRECT("'"&amp;S$7&amp;"'!$H:$H"),RiskFactor_Compare!$G84)=1, "Included","-")</f>
        <v>-</v>
      </c>
    </row>
    <row r="85" spans="1:19" x14ac:dyDescent="0.25">
      <c r="A85" s="168"/>
      <c r="B85" s="7" t="s">
        <v>11</v>
      </c>
      <c r="C85" s="181"/>
      <c r="D85" s="182"/>
      <c r="E85" s="72"/>
      <c r="F85" s="207"/>
      <c r="G85" s="7" t="s">
        <v>11</v>
      </c>
      <c r="H85" s="88" t="str">
        <f ca="1">IF(COUNTIF(INDIRECT("'"&amp;H$7&amp;"'!$H:$H"),RiskFactor_Compare!$G85)=1, "Included","-")</f>
        <v>Included</v>
      </c>
      <c r="I85" s="9" t="str">
        <f ca="1">IF(COUNTIF(INDIRECT("'"&amp;I$7&amp;"'!$H:$H"),RiskFactor_Compare!$G85)=1, "Included","-")</f>
        <v>-</v>
      </c>
      <c r="J85" s="9" t="str">
        <f ca="1">IF(COUNTIF(INDIRECT("'"&amp;J$7&amp;"'!$H:$H"),RiskFactor_Compare!$G85)=1, "Included","-")</f>
        <v>Included</v>
      </c>
      <c r="K85" s="9" t="str">
        <f ca="1">IF(COUNTIF(INDIRECT("'"&amp;K$7&amp;"'!$H:$H"),RiskFactor_Compare!$G85)=1, "Included","-")</f>
        <v>-</v>
      </c>
      <c r="L85" s="9" t="str">
        <f ca="1">IF(COUNTIF(INDIRECT("'"&amp;L$7&amp;"'!$H:$H"),RiskFactor_Compare!$G85)=1, "Included","-")</f>
        <v>Included</v>
      </c>
      <c r="M85" s="9" t="str">
        <f ca="1">IF(COUNTIF(INDIRECT("'"&amp;M$7&amp;"'!$H:$H"),RiskFactor_Compare!$G85)=1, "Included","-")</f>
        <v>Included</v>
      </c>
      <c r="N85" s="9" t="str">
        <f ca="1">IF(COUNTIF(INDIRECT("'"&amp;N$7&amp;"'!$H:$H"),RiskFactor_Compare!$G85)=1, "Included","-")</f>
        <v>Included</v>
      </c>
      <c r="O85" s="9" t="str">
        <f ca="1">IF(COUNTIF(INDIRECT("'"&amp;O$7&amp;"'!$H:$H"),RiskFactor_Compare!$G85)=1, "Included","-")</f>
        <v>-</v>
      </c>
      <c r="P85" s="9" t="str">
        <f ca="1">IF(COUNTIF(INDIRECT("'"&amp;P$7&amp;"'!$H:$H"),RiskFactor_Compare!$G85)=1, "Included","-")</f>
        <v>Included</v>
      </c>
      <c r="Q85" s="9" t="str">
        <f ca="1">IF(COUNTIF(INDIRECT("'"&amp;Q$7&amp;"'!$H:$H"),RiskFactor_Compare!$G85)=1, "Included","-")</f>
        <v>-</v>
      </c>
      <c r="R85" s="9" t="str">
        <f ca="1">IF(COUNTIF(INDIRECT("'"&amp;R$7&amp;"'!$H:$H"),RiskFactor_Compare!$G85)=1, "Included","-")</f>
        <v>Included</v>
      </c>
      <c r="S85" s="89" t="str">
        <f ca="1">IF(COUNTIF(INDIRECT("'"&amp;S$7&amp;"'!$H:$H"),RiskFactor_Compare!$G85)=1, "Included","-")</f>
        <v>Included</v>
      </c>
    </row>
    <row r="86" spans="1:19" x14ac:dyDescent="0.25">
      <c r="A86" s="168"/>
      <c r="B86" s="7" t="s">
        <v>35</v>
      </c>
      <c r="C86" s="181"/>
      <c r="D86" s="182"/>
      <c r="E86" s="72"/>
      <c r="F86" s="207"/>
      <c r="G86" s="7" t="s">
        <v>35</v>
      </c>
      <c r="H86" s="88" t="str">
        <f ca="1">IF(COUNTIF(INDIRECT("'"&amp;H$7&amp;"'!$H:$H"),RiskFactor_Compare!$G86)=1, "Included","-")</f>
        <v>Included</v>
      </c>
      <c r="I86" s="9" t="str">
        <f ca="1">IF(COUNTIF(INDIRECT("'"&amp;I$7&amp;"'!$H:$H"),RiskFactor_Compare!$G86)=1, "Included","-")</f>
        <v>Included</v>
      </c>
      <c r="J86" s="9" t="str">
        <f ca="1">IF(COUNTIF(INDIRECT("'"&amp;J$7&amp;"'!$H:$H"),RiskFactor_Compare!$G86)=1, "Included","-")</f>
        <v>Included</v>
      </c>
      <c r="K86" s="9" t="str">
        <f ca="1">IF(COUNTIF(INDIRECT("'"&amp;K$7&amp;"'!$H:$H"),RiskFactor_Compare!$G86)=1, "Included","-")</f>
        <v>Included</v>
      </c>
      <c r="L86" s="9" t="str">
        <f ca="1">IF(COUNTIF(INDIRECT("'"&amp;L$7&amp;"'!$H:$H"),RiskFactor_Compare!$G86)=1, "Included","-")</f>
        <v>Included</v>
      </c>
      <c r="M86" s="9" t="str">
        <f ca="1">IF(COUNTIF(INDIRECT("'"&amp;M$7&amp;"'!$H:$H"),RiskFactor_Compare!$G86)=1, "Included","-")</f>
        <v>Included</v>
      </c>
      <c r="N86" s="9" t="str">
        <f ca="1">IF(COUNTIF(INDIRECT("'"&amp;N$7&amp;"'!$H:$H"),RiskFactor_Compare!$G86)=1, "Included","-")</f>
        <v>Included</v>
      </c>
      <c r="O86" s="9" t="str">
        <f ca="1">IF(COUNTIF(INDIRECT("'"&amp;O$7&amp;"'!$H:$H"),RiskFactor_Compare!$G86)=1, "Included","-")</f>
        <v>Included</v>
      </c>
      <c r="P86" s="9" t="str">
        <f ca="1">IF(COUNTIF(INDIRECT("'"&amp;P$7&amp;"'!$H:$H"),RiskFactor_Compare!$G86)=1, "Included","-")</f>
        <v>Included</v>
      </c>
      <c r="Q86" s="9" t="str">
        <f ca="1">IF(COUNTIF(INDIRECT("'"&amp;Q$7&amp;"'!$H:$H"),RiskFactor_Compare!$G86)=1, "Included","-")</f>
        <v>Included</v>
      </c>
      <c r="R86" s="9" t="str">
        <f ca="1">IF(COUNTIF(INDIRECT("'"&amp;R$7&amp;"'!$H:$H"),RiskFactor_Compare!$G86)=1, "Included","-")</f>
        <v>Included</v>
      </c>
      <c r="S86" s="89" t="str">
        <f ca="1">IF(COUNTIF(INDIRECT("'"&amp;S$7&amp;"'!$H:$H"),RiskFactor_Compare!$G86)=1, "Included","-")</f>
        <v>Included</v>
      </c>
    </row>
    <row r="87" spans="1:19" x14ac:dyDescent="0.25">
      <c r="A87" s="168"/>
      <c r="B87" s="7" t="s">
        <v>190</v>
      </c>
      <c r="C87" s="181"/>
      <c r="D87" s="182"/>
      <c r="E87" s="72"/>
      <c r="F87" s="207"/>
      <c r="G87" s="7" t="s">
        <v>190</v>
      </c>
      <c r="H87" s="88" t="str">
        <f ca="1">IF(COUNTIF(INDIRECT("'"&amp;H$7&amp;"'!$H:$H"),RiskFactor_Compare!$G87)=1, "Included","-")</f>
        <v>-</v>
      </c>
      <c r="I87" s="9" t="str">
        <f ca="1">IF(COUNTIF(INDIRECT("'"&amp;I$7&amp;"'!$H:$H"),RiskFactor_Compare!$G87)=1, "Included","-")</f>
        <v>-</v>
      </c>
      <c r="J87" s="9" t="str">
        <f ca="1">IF(COUNTIF(INDIRECT("'"&amp;J$7&amp;"'!$H:$H"),RiskFactor_Compare!$G87)=1, "Included","-")</f>
        <v>-</v>
      </c>
      <c r="K87" s="9" t="str">
        <f ca="1">IF(COUNTIF(INDIRECT("'"&amp;K$7&amp;"'!$H:$H"),RiskFactor_Compare!$G87)=1, "Included","-")</f>
        <v>-</v>
      </c>
      <c r="L87" s="9" t="str">
        <f ca="1">IF(COUNTIF(INDIRECT("'"&amp;L$7&amp;"'!$H:$H"),RiskFactor_Compare!$G87)=1, "Included","-")</f>
        <v>Included</v>
      </c>
      <c r="M87" s="9" t="str">
        <f ca="1">IF(COUNTIF(INDIRECT("'"&amp;M$7&amp;"'!$H:$H"),RiskFactor_Compare!$G87)=1, "Included","-")</f>
        <v>Included</v>
      </c>
      <c r="N87" s="9" t="str">
        <f ca="1">IF(COUNTIF(INDIRECT("'"&amp;N$7&amp;"'!$H:$H"),RiskFactor_Compare!$G87)=1, "Included","-")</f>
        <v>-</v>
      </c>
      <c r="O87" s="9" t="str">
        <f ca="1">IF(COUNTIF(INDIRECT("'"&amp;O$7&amp;"'!$H:$H"),RiskFactor_Compare!$G87)=1, "Included","-")</f>
        <v>-</v>
      </c>
      <c r="P87" s="9" t="str">
        <f ca="1">IF(COUNTIF(INDIRECT("'"&amp;P$7&amp;"'!$H:$H"),RiskFactor_Compare!$G87)=1, "Included","-")</f>
        <v>-</v>
      </c>
      <c r="Q87" s="9" t="str">
        <f ca="1">IF(COUNTIF(INDIRECT("'"&amp;Q$7&amp;"'!$H:$H"),RiskFactor_Compare!$G87)=1, "Included","-")</f>
        <v>-</v>
      </c>
      <c r="R87" s="9" t="str">
        <f ca="1">IF(COUNTIF(INDIRECT("'"&amp;R$7&amp;"'!$H:$H"),RiskFactor_Compare!$G87)=1, "Included","-")</f>
        <v>Included</v>
      </c>
      <c r="S87" s="89" t="str">
        <f ca="1">IF(COUNTIF(INDIRECT("'"&amp;S$7&amp;"'!$H:$H"),RiskFactor_Compare!$G87)=1, "Included","-")</f>
        <v>Included</v>
      </c>
    </row>
    <row r="88" spans="1:19" x14ac:dyDescent="0.25">
      <c r="A88" s="168"/>
      <c r="B88" s="7" t="s">
        <v>224</v>
      </c>
      <c r="C88" s="181"/>
      <c r="D88" s="182"/>
      <c r="E88" s="72"/>
      <c r="F88" s="207"/>
      <c r="G88" s="7" t="s">
        <v>224</v>
      </c>
      <c r="H88" s="88" t="str">
        <f ca="1">IF(COUNTIF(INDIRECT("'"&amp;H$7&amp;"'!$H:$H"),RiskFactor_Compare!$G88)=1, "Included","-")</f>
        <v>-</v>
      </c>
      <c r="I88" s="9" t="str">
        <f ca="1">IF(COUNTIF(INDIRECT("'"&amp;I$7&amp;"'!$H:$H"),RiskFactor_Compare!$G88)=1, "Included","-")</f>
        <v>-</v>
      </c>
      <c r="J88" s="9" t="str">
        <f ca="1">IF(COUNTIF(INDIRECT("'"&amp;J$7&amp;"'!$H:$H"),RiskFactor_Compare!$G88)=1, "Included","-")</f>
        <v>-</v>
      </c>
      <c r="K88" s="9" t="str">
        <f ca="1">IF(COUNTIF(INDIRECT("'"&amp;K$7&amp;"'!$H:$H"),RiskFactor_Compare!$G88)=1, "Included","-")</f>
        <v>-</v>
      </c>
      <c r="L88" s="9" t="str">
        <f ca="1">IF(COUNTIF(INDIRECT("'"&amp;L$7&amp;"'!$H:$H"),RiskFactor_Compare!$G88)=1, "Included","-")</f>
        <v>-</v>
      </c>
      <c r="M88" s="9" t="str">
        <f ca="1">IF(COUNTIF(INDIRECT("'"&amp;M$7&amp;"'!$H:$H"),RiskFactor_Compare!$G88)=1, "Included","-")</f>
        <v>Included</v>
      </c>
      <c r="N88" s="9" t="str">
        <f ca="1">IF(COUNTIF(INDIRECT("'"&amp;N$7&amp;"'!$H:$H"),RiskFactor_Compare!$G88)=1, "Included","-")</f>
        <v>-</v>
      </c>
      <c r="O88" s="9" t="str">
        <f ca="1">IF(COUNTIF(INDIRECT("'"&amp;O$7&amp;"'!$H:$H"),RiskFactor_Compare!$G88)=1, "Included","-")</f>
        <v>-</v>
      </c>
      <c r="P88" s="9" t="str">
        <f ca="1">IF(COUNTIF(INDIRECT("'"&amp;P$7&amp;"'!$H:$H"),RiskFactor_Compare!$G88)=1, "Included","-")</f>
        <v>-</v>
      </c>
      <c r="Q88" s="9" t="str">
        <f ca="1">IF(COUNTIF(INDIRECT("'"&amp;Q$7&amp;"'!$H:$H"),RiskFactor_Compare!$G88)=1, "Included","-")</f>
        <v>-</v>
      </c>
      <c r="R88" s="9" t="str">
        <f ca="1">IF(COUNTIF(INDIRECT("'"&amp;R$7&amp;"'!$H:$H"),RiskFactor_Compare!$G88)=1, "Included","-")</f>
        <v>-</v>
      </c>
      <c r="S88" s="89" t="str">
        <f ca="1">IF(COUNTIF(INDIRECT("'"&amp;S$7&amp;"'!$H:$H"),RiskFactor_Compare!$G88)=1, "Included","-")</f>
        <v>Included</v>
      </c>
    </row>
    <row r="89" spans="1:19" x14ac:dyDescent="0.25">
      <c r="A89" s="168"/>
      <c r="B89" s="7" t="s">
        <v>147</v>
      </c>
      <c r="C89" s="181"/>
      <c r="D89" s="182"/>
      <c r="E89" s="72"/>
      <c r="F89" s="207"/>
      <c r="G89" s="7" t="s">
        <v>147</v>
      </c>
      <c r="H89" s="88" t="str">
        <f ca="1">IF(COUNTIF(INDIRECT("'"&amp;H$7&amp;"'!$H:$H"),RiskFactor_Compare!$G89)=1, "Included","-")</f>
        <v>-</v>
      </c>
      <c r="I89" s="9" t="str">
        <f ca="1">IF(COUNTIF(INDIRECT("'"&amp;I$7&amp;"'!$H:$H"),RiskFactor_Compare!$G89)=1, "Included","-")</f>
        <v>-</v>
      </c>
      <c r="J89" s="9" t="str">
        <f ca="1">IF(COUNTIF(INDIRECT("'"&amp;J$7&amp;"'!$H:$H"),RiskFactor_Compare!$G89)=1, "Included","-")</f>
        <v>Included</v>
      </c>
      <c r="K89" s="9" t="str">
        <f ca="1">IF(COUNTIF(INDIRECT("'"&amp;K$7&amp;"'!$H:$H"),RiskFactor_Compare!$G89)=1, "Included","-")</f>
        <v>-</v>
      </c>
      <c r="L89" s="9" t="str">
        <f ca="1">IF(COUNTIF(INDIRECT("'"&amp;L$7&amp;"'!$H:$H"),RiskFactor_Compare!$G89)=1, "Included","-")</f>
        <v>Included</v>
      </c>
      <c r="M89" s="9" t="str">
        <f ca="1">IF(COUNTIF(INDIRECT("'"&amp;M$7&amp;"'!$H:$H"),RiskFactor_Compare!$G89)=1, "Included","-")</f>
        <v>Included</v>
      </c>
      <c r="N89" s="9" t="str">
        <f ca="1">IF(COUNTIF(INDIRECT("'"&amp;N$7&amp;"'!$H:$H"),RiskFactor_Compare!$G89)=1, "Included","-")</f>
        <v>-</v>
      </c>
      <c r="O89" s="9" t="str">
        <f ca="1">IF(COUNTIF(INDIRECT("'"&amp;O$7&amp;"'!$H:$H"),RiskFactor_Compare!$G89)=1, "Included","-")</f>
        <v>-</v>
      </c>
      <c r="P89" s="9" t="str">
        <f ca="1">IF(COUNTIF(INDIRECT("'"&amp;P$7&amp;"'!$H:$H"),RiskFactor_Compare!$G89)=1, "Included","-")</f>
        <v>Included</v>
      </c>
      <c r="Q89" s="9" t="str">
        <f ca="1">IF(COUNTIF(INDIRECT("'"&amp;Q$7&amp;"'!$H:$H"),RiskFactor_Compare!$G89)=1, "Included","-")</f>
        <v>-</v>
      </c>
      <c r="R89" s="9" t="str">
        <f ca="1">IF(COUNTIF(INDIRECT("'"&amp;R$7&amp;"'!$H:$H"),RiskFactor_Compare!$G89)=1, "Included","-")</f>
        <v>Included</v>
      </c>
      <c r="S89" s="89" t="str">
        <f ca="1">IF(COUNTIF(INDIRECT("'"&amp;S$7&amp;"'!$H:$H"),RiskFactor_Compare!$G89)=1, "Included","-")</f>
        <v>Included</v>
      </c>
    </row>
    <row r="90" spans="1:19" x14ac:dyDescent="0.25">
      <c r="A90" s="168"/>
      <c r="B90" s="7" t="s">
        <v>3</v>
      </c>
      <c r="C90" s="181"/>
      <c r="D90" s="182"/>
      <c r="E90" s="72"/>
      <c r="F90" s="207"/>
      <c r="G90" s="7" t="s">
        <v>3</v>
      </c>
      <c r="H90" s="88" t="str">
        <f ca="1">IF(COUNTIF(INDIRECT("'"&amp;H$7&amp;"'!$H:$H"),RiskFactor_Compare!$G90)=1, "Included","-")</f>
        <v>Included</v>
      </c>
      <c r="I90" s="9" t="str">
        <f ca="1">IF(COUNTIF(INDIRECT("'"&amp;I$7&amp;"'!$H:$H"),RiskFactor_Compare!$G90)=1, "Included","-")</f>
        <v>-</v>
      </c>
      <c r="J90" s="9" t="str">
        <f ca="1">IF(COUNTIF(INDIRECT("'"&amp;J$7&amp;"'!$H:$H"),RiskFactor_Compare!$G90)=1, "Included","-")</f>
        <v>-</v>
      </c>
      <c r="K90" s="9" t="str">
        <f ca="1">IF(COUNTIF(INDIRECT("'"&amp;K$7&amp;"'!$H:$H"),RiskFactor_Compare!$G90)=1, "Included","-")</f>
        <v>-</v>
      </c>
      <c r="L90" s="9" t="str">
        <f ca="1">IF(COUNTIF(INDIRECT("'"&amp;L$7&amp;"'!$H:$H"),RiskFactor_Compare!$G90)=1, "Included","-")</f>
        <v>Included</v>
      </c>
      <c r="M90" s="9" t="str">
        <f ca="1">IF(COUNTIF(INDIRECT("'"&amp;M$7&amp;"'!$H:$H"),RiskFactor_Compare!$G90)=1, "Included","-")</f>
        <v>Included</v>
      </c>
      <c r="N90" s="9" t="str">
        <f ca="1">IF(COUNTIF(INDIRECT("'"&amp;N$7&amp;"'!$H:$H"),RiskFactor_Compare!$G90)=1, "Included","-")</f>
        <v>Included</v>
      </c>
      <c r="O90" s="9" t="str">
        <f ca="1">IF(COUNTIF(INDIRECT("'"&amp;O$7&amp;"'!$H:$H"),RiskFactor_Compare!$G90)=1, "Included","-")</f>
        <v>-</v>
      </c>
      <c r="P90" s="9" t="str">
        <f ca="1">IF(COUNTIF(INDIRECT("'"&amp;P$7&amp;"'!$H:$H"),RiskFactor_Compare!$G90)=1, "Included","-")</f>
        <v>-</v>
      </c>
      <c r="Q90" s="9" t="str">
        <f ca="1">IF(COUNTIF(INDIRECT("'"&amp;Q$7&amp;"'!$H:$H"),RiskFactor_Compare!$G90)=1, "Included","-")</f>
        <v>-</v>
      </c>
      <c r="R90" s="9" t="str">
        <f ca="1">IF(COUNTIF(INDIRECT("'"&amp;R$7&amp;"'!$H:$H"),RiskFactor_Compare!$G90)=1, "Included","-")</f>
        <v>Included</v>
      </c>
      <c r="S90" s="89" t="str">
        <f ca="1">IF(COUNTIF(INDIRECT("'"&amp;S$7&amp;"'!$H:$H"),RiskFactor_Compare!$G90)=1, "Included","-")</f>
        <v>Included</v>
      </c>
    </row>
    <row r="91" spans="1:19" x14ac:dyDescent="0.25">
      <c r="A91" s="168"/>
      <c r="B91" s="7" t="s">
        <v>9</v>
      </c>
      <c r="C91" s="181"/>
      <c r="D91" s="182"/>
      <c r="E91" s="72"/>
      <c r="F91" s="207"/>
      <c r="G91" s="7" t="s">
        <v>9</v>
      </c>
      <c r="H91" s="88" t="str">
        <f ca="1">IF(COUNTIF(INDIRECT("'"&amp;H$7&amp;"'!$H:$H"),RiskFactor_Compare!$G91)=1, "Included","-")</f>
        <v>Included</v>
      </c>
      <c r="I91" s="9" t="str">
        <f ca="1">IF(COUNTIF(INDIRECT("'"&amp;I$7&amp;"'!$H:$H"),RiskFactor_Compare!$G91)=1, "Included","-")</f>
        <v>-</v>
      </c>
      <c r="J91" s="9" t="str">
        <f ca="1">IF(COUNTIF(INDIRECT("'"&amp;J$7&amp;"'!$H:$H"),RiskFactor_Compare!$G91)=1, "Included","-")</f>
        <v>-</v>
      </c>
      <c r="K91" s="9" t="str">
        <f ca="1">IF(COUNTIF(INDIRECT("'"&amp;K$7&amp;"'!$H:$H"),RiskFactor_Compare!$G91)=1, "Included","-")</f>
        <v>Included</v>
      </c>
      <c r="L91" s="9" t="str">
        <f ca="1">IF(COUNTIF(INDIRECT("'"&amp;L$7&amp;"'!$H:$H"),RiskFactor_Compare!$G91)=1, "Included","-")</f>
        <v>-</v>
      </c>
      <c r="M91" s="9" t="str">
        <f ca="1">IF(COUNTIF(INDIRECT("'"&amp;M$7&amp;"'!$H:$H"),RiskFactor_Compare!$G91)=1, "Included","-")</f>
        <v>-</v>
      </c>
      <c r="N91" s="9" t="str">
        <f ca="1">IF(COUNTIF(INDIRECT("'"&amp;N$7&amp;"'!$H:$H"),RiskFactor_Compare!$G91)=1, "Included","-")</f>
        <v>Included</v>
      </c>
      <c r="O91" s="9" t="str">
        <f ca="1">IF(COUNTIF(INDIRECT("'"&amp;O$7&amp;"'!$H:$H"),RiskFactor_Compare!$G91)=1, "Included","-")</f>
        <v>-</v>
      </c>
      <c r="P91" s="9" t="str">
        <f ca="1">IF(COUNTIF(INDIRECT("'"&amp;P$7&amp;"'!$H:$H"),RiskFactor_Compare!$G91)=1, "Included","-")</f>
        <v>-</v>
      </c>
      <c r="Q91" s="9" t="str">
        <f ca="1">IF(COUNTIF(INDIRECT("'"&amp;Q$7&amp;"'!$H:$H"),RiskFactor_Compare!$G91)=1, "Included","-")</f>
        <v>Included</v>
      </c>
      <c r="R91" s="9" t="str">
        <f ca="1">IF(COUNTIF(INDIRECT("'"&amp;R$7&amp;"'!$H:$H"),RiskFactor_Compare!$G91)=1, "Included","-")</f>
        <v>-</v>
      </c>
      <c r="S91" s="89" t="str">
        <f ca="1">IF(COUNTIF(INDIRECT("'"&amp;S$7&amp;"'!$H:$H"),RiskFactor_Compare!$G91)=1, "Included","-")</f>
        <v>-</v>
      </c>
    </row>
    <row r="92" spans="1:19" x14ac:dyDescent="0.25">
      <c r="A92" s="168"/>
      <c r="B92" s="7" t="s">
        <v>381</v>
      </c>
      <c r="C92" s="181"/>
      <c r="D92" s="182"/>
      <c r="E92" s="72"/>
      <c r="F92" s="207"/>
      <c r="G92" s="7" t="s">
        <v>381</v>
      </c>
      <c r="H92" s="88" t="str">
        <f ca="1">IF(COUNTIF(INDIRECT("'"&amp;H$7&amp;"'!$H:$H"),RiskFactor_Compare!$G92)=1, "Included","-")</f>
        <v>Included</v>
      </c>
      <c r="I92" s="9" t="str">
        <f ca="1">IF(COUNTIF(INDIRECT("'"&amp;I$7&amp;"'!$H:$H"),RiskFactor_Compare!$G92)=1, "Included","-")</f>
        <v>Included</v>
      </c>
      <c r="J92" s="9" t="str">
        <f ca="1">IF(COUNTIF(INDIRECT("'"&amp;J$7&amp;"'!$H:$H"),RiskFactor_Compare!$G92)=1, "Included","-")</f>
        <v>-</v>
      </c>
      <c r="K92" s="9" t="str">
        <f ca="1">IF(COUNTIF(INDIRECT("'"&amp;K$7&amp;"'!$H:$H"),RiskFactor_Compare!$G92)=1, "Included","-")</f>
        <v>-</v>
      </c>
      <c r="L92" s="9" t="str">
        <f ca="1">IF(COUNTIF(INDIRECT("'"&amp;L$7&amp;"'!$H:$H"),RiskFactor_Compare!$G92)=1, "Included","-")</f>
        <v>-</v>
      </c>
      <c r="M92" s="9" t="str">
        <f ca="1">IF(COUNTIF(INDIRECT("'"&amp;M$7&amp;"'!$H:$H"),RiskFactor_Compare!$G92)=1, "Included","-")</f>
        <v>Included</v>
      </c>
      <c r="N92" s="9" t="str">
        <f ca="1">IF(COUNTIF(INDIRECT("'"&amp;N$7&amp;"'!$H:$H"),RiskFactor_Compare!$G92)=1, "Included","-")</f>
        <v>Included</v>
      </c>
      <c r="O92" s="9" t="str">
        <f ca="1">IF(COUNTIF(INDIRECT("'"&amp;O$7&amp;"'!$H:$H"),RiskFactor_Compare!$G92)=1, "Included","-")</f>
        <v>Included</v>
      </c>
      <c r="P92" s="9" t="str">
        <f ca="1">IF(COUNTIF(INDIRECT("'"&amp;P$7&amp;"'!$H:$H"),RiskFactor_Compare!$G92)=1, "Included","-")</f>
        <v>-</v>
      </c>
      <c r="Q92" s="9" t="str">
        <f ca="1">IF(COUNTIF(INDIRECT("'"&amp;Q$7&amp;"'!$H:$H"),RiskFactor_Compare!$G92)=1, "Included","-")</f>
        <v>-</v>
      </c>
      <c r="R92" s="9" t="str">
        <f ca="1">IF(COUNTIF(INDIRECT("'"&amp;R$7&amp;"'!$H:$H"),RiskFactor_Compare!$G92)=1, "Included","-")</f>
        <v>-</v>
      </c>
      <c r="S92" s="89" t="str">
        <f ca="1">IF(COUNTIF(INDIRECT("'"&amp;S$7&amp;"'!$H:$H"),RiskFactor_Compare!$G92)=1, "Included","-")</f>
        <v>Included</v>
      </c>
    </row>
    <row r="93" spans="1:19" x14ac:dyDescent="0.25">
      <c r="A93" s="168"/>
      <c r="B93" s="7" t="s">
        <v>195</v>
      </c>
      <c r="C93" s="181"/>
      <c r="D93" s="182"/>
      <c r="E93" s="72"/>
      <c r="F93" s="207"/>
      <c r="G93" s="7" t="s">
        <v>195</v>
      </c>
      <c r="H93" s="88" t="str">
        <f ca="1">IF(COUNTIF(INDIRECT("'"&amp;H$7&amp;"'!$H:$H"),RiskFactor_Compare!$G93)=1, "Included","-")</f>
        <v>-</v>
      </c>
      <c r="I93" s="9" t="str">
        <f ca="1">IF(COUNTIF(INDIRECT("'"&amp;I$7&amp;"'!$H:$H"),RiskFactor_Compare!$G93)=1, "Included","-")</f>
        <v>-</v>
      </c>
      <c r="J93" s="9" t="str">
        <f ca="1">IF(COUNTIF(INDIRECT("'"&amp;J$7&amp;"'!$H:$H"),RiskFactor_Compare!$G93)=1, "Included","-")</f>
        <v>-</v>
      </c>
      <c r="K93" s="9" t="str">
        <f ca="1">IF(COUNTIF(INDIRECT("'"&amp;K$7&amp;"'!$H:$H"),RiskFactor_Compare!$G93)=1, "Included","-")</f>
        <v>-</v>
      </c>
      <c r="L93" s="9" t="str">
        <f ca="1">IF(COUNTIF(INDIRECT("'"&amp;L$7&amp;"'!$H:$H"),RiskFactor_Compare!$G93)=1, "Included","-")</f>
        <v>Included</v>
      </c>
      <c r="M93" s="9" t="str">
        <f ca="1">IF(COUNTIF(INDIRECT("'"&amp;M$7&amp;"'!$H:$H"),RiskFactor_Compare!$G93)=1, "Included","-")</f>
        <v>-</v>
      </c>
      <c r="N93" s="9" t="str">
        <f ca="1">IF(COUNTIF(INDIRECT("'"&amp;N$7&amp;"'!$H:$H"),RiskFactor_Compare!$G93)=1, "Included","-")</f>
        <v>-</v>
      </c>
      <c r="O93" s="9" t="str">
        <f ca="1">IF(COUNTIF(INDIRECT("'"&amp;O$7&amp;"'!$H:$H"),RiskFactor_Compare!$G93)=1, "Included","-")</f>
        <v>-</v>
      </c>
      <c r="P93" s="9" t="str">
        <f ca="1">IF(COUNTIF(INDIRECT("'"&amp;P$7&amp;"'!$H:$H"),RiskFactor_Compare!$G93)=1, "Included","-")</f>
        <v>-</v>
      </c>
      <c r="Q93" s="9" t="str">
        <f ca="1">IF(COUNTIF(INDIRECT("'"&amp;Q$7&amp;"'!$H:$H"),RiskFactor_Compare!$G93)=1, "Included","-")</f>
        <v>-</v>
      </c>
      <c r="R93" s="9" t="str">
        <f ca="1">IF(COUNTIF(INDIRECT("'"&amp;R$7&amp;"'!$H:$H"),RiskFactor_Compare!$G93)=1, "Included","-")</f>
        <v>Included</v>
      </c>
      <c r="S93" s="89" t="str">
        <f ca="1">IF(COUNTIF(INDIRECT("'"&amp;S$7&amp;"'!$H:$H"),RiskFactor_Compare!$G93)=1, "Included","-")</f>
        <v>-</v>
      </c>
    </row>
    <row r="94" spans="1:19" x14ac:dyDescent="0.25">
      <c r="A94" s="168"/>
      <c r="B94" s="7" t="s">
        <v>191</v>
      </c>
      <c r="C94" s="181"/>
      <c r="D94" s="182"/>
      <c r="E94" s="72"/>
      <c r="F94" s="207"/>
      <c r="G94" s="7" t="s">
        <v>191</v>
      </c>
      <c r="H94" s="88" t="str">
        <f ca="1">IF(COUNTIF(INDIRECT("'"&amp;H$7&amp;"'!$H:$H"),RiskFactor_Compare!$G94)=1, "Included","-")</f>
        <v>-</v>
      </c>
      <c r="I94" s="9" t="str">
        <f ca="1">IF(COUNTIF(INDIRECT("'"&amp;I$7&amp;"'!$H:$H"),RiskFactor_Compare!$G94)=1, "Included","-")</f>
        <v>-</v>
      </c>
      <c r="J94" s="9" t="str">
        <f ca="1">IF(COUNTIF(INDIRECT("'"&amp;J$7&amp;"'!$H:$H"),RiskFactor_Compare!$G94)=1, "Included","-")</f>
        <v>-</v>
      </c>
      <c r="K94" s="9" t="str">
        <f ca="1">IF(COUNTIF(INDIRECT("'"&amp;K$7&amp;"'!$H:$H"),RiskFactor_Compare!$G94)=1, "Included","-")</f>
        <v>-</v>
      </c>
      <c r="L94" s="9" t="str">
        <f ca="1">IF(COUNTIF(INDIRECT("'"&amp;L$7&amp;"'!$H:$H"),RiskFactor_Compare!$G94)=1, "Included","-")</f>
        <v>Included</v>
      </c>
      <c r="M94" s="9" t="str">
        <f ca="1">IF(COUNTIF(INDIRECT("'"&amp;M$7&amp;"'!$H:$H"),RiskFactor_Compare!$G94)=1, "Included","-")</f>
        <v>-</v>
      </c>
      <c r="N94" s="9" t="str">
        <f ca="1">IF(COUNTIF(INDIRECT("'"&amp;N$7&amp;"'!$H:$H"),RiskFactor_Compare!$G94)=1, "Included","-")</f>
        <v>-</v>
      </c>
      <c r="O94" s="9" t="str">
        <f ca="1">IF(COUNTIF(INDIRECT("'"&amp;O$7&amp;"'!$H:$H"),RiskFactor_Compare!$G94)=1, "Included","-")</f>
        <v>-</v>
      </c>
      <c r="P94" s="9" t="str">
        <f ca="1">IF(COUNTIF(INDIRECT("'"&amp;P$7&amp;"'!$H:$H"),RiskFactor_Compare!$G94)=1, "Included","-")</f>
        <v>-</v>
      </c>
      <c r="Q94" s="9" t="str">
        <f ca="1">IF(COUNTIF(INDIRECT("'"&amp;Q$7&amp;"'!$H:$H"),RiskFactor_Compare!$G94)=1, "Included","-")</f>
        <v>-</v>
      </c>
      <c r="R94" s="9" t="str">
        <f ca="1">IF(COUNTIF(INDIRECT("'"&amp;R$7&amp;"'!$H:$H"),RiskFactor_Compare!$G94)=1, "Included","-")</f>
        <v>Included</v>
      </c>
      <c r="S94" s="89" t="str">
        <f ca="1">IF(COUNTIF(INDIRECT("'"&amp;S$7&amp;"'!$H:$H"),RiskFactor_Compare!$G94)=1, "Included","-")</f>
        <v>-</v>
      </c>
    </row>
    <row r="95" spans="1:19" x14ac:dyDescent="0.25">
      <c r="A95" s="168"/>
      <c r="B95" s="7" t="s">
        <v>225</v>
      </c>
      <c r="C95" s="181"/>
      <c r="D95" s="182"/>
      <c r="E95" s="72"/>
      <c r="F95" s="207"/>
      <c r="G95" s="7" t="s">
        <v>225</v>
      </c>
      <c r="H95" s="88" t="str">
        <f ca="1">IF(COUNTIF(INDIRECT("'"&amp;H$7&amp;"'!$H:$H"),RiskFactor_Compare!$G95)=1, "Included","-")</f>
        <v>-</v>
      </c>
      <c r="I95" s="9" t="str">
        <f ca="1">IF(COUNTIF(INDIRECT("'"&amp;I$7&amp;"'!$H:$H"),RiskFactor_Compare!$G95)=1, "Included","-")</f>
        <v>-</v>
      </c>
      <c r="J95" s="9" t="str">
        <f ca="1">IF(COUNTIF(INDIRECT("'"&amp;J$7&amp;"'!$H:$H"),RiskFactor_Compare!$G95)=1, "Included","-")</f>
        <v>-</v>
      </c>
      <c r="K95" s="9" t="str">
        <f ca="1">IF(COUNTIF(INDIRECT("'"&amp;K$7&amp;"'!$H:$H"),RiskFactor_Compare!$G95)=1, "Included","-")</f>
        <v>-</v>
      </c>
      <c r="L95" s="9" t="str">
        <f ca="1">IF(COUNTIF(INDIRECT("'"&amp;L$7&amp;"'!$H:$H"),RiskFactor_Compare!$G95)=1, "Included","-")</f>
        <v>-</v>
      </c>
      <c r="M95" s="9" t="str">
        <f ca="1">IF(COUNTIF(INDIRECT("'"&amp;M$7&amp;"'!$H:$H"),RiskFactor_Compare!$G95)=1, "Included","-")</f>
        <v>Included</v>
      </c>
      <c r="N95" s="9" t="str">
        <f ca="1">IF(COUNTIF(INDIRECT("'"&amp;N$7&amp;"'!$H:$H"),RiskFactor_Compare!$G95)=1, "Included","-")</f>
        <v>-</v>
      </c>
      <c r="O95" s="9" t="str">
        <f ca="1">IF(COUNTIF(INDIRECT("'"&amp;O$7&amp;"'!$H:$H"),RiskFactor_Compare!$G95)=1, "Included","-")</f>
        <v>-</v>
      </c>
      <c r="P95" s="9" t="str">
        <f ca="1">IF(COUNTIF(INDIRECT("'"&amp;P$7&amp;"'!$H:$H"),RiskFactor_Compare!$G95)=1, "Included","-")</f>
        <v>-</v>
      </c>
      <c r="Q95" s="9" t="str">
        <f ca="1">IF(COUNTIF(INDIRECT("'"&amp;Q$7&amp;"'!$H:$H"),RiskFactor_Compare!$G95)=1, "Included","-")</f>
        <v>-</v>
      </c>
      <c r="R95" s="9" t="str">
        <f ca="1">IF(COUNTIF(INDIRECT("'"&amp;R$7&amp;"'!$H:$H"),RiskFactor_Compare!$G95)=1, "Included","-")</f>
        <v>-</v>
      </c>
      <c r="S95" s="89" t="str">
        <f ca="1">IF(COUNTIF(INDIRECT("'"&amp;S$7&amp;"'!$H:$H"),RiskFactor_Compare!$G95)=1, "Included","-")</f>
        <v>Included</v>
      </c>
    </row>
    <row r="96" spans="1:19" x14ac:dyDescent="0.25">
      <c r="A96" s="168"/>
      <c r="B96" s="54" t="s">
        <v>228</v>
      </c>
      <c r="C96" s="181"/>
      <c r="D96" s="182"/>
      <c r="E96" s="72"/>
      <c r="F96" s="207"/>
      <c r="G96" s="54" t="s">
        <v>228</v>
      </c>
      <c r="H96" s="88" t="str">
        <f ca="1">IF(COUNTIF(INDIRECT("'"&amp;H$7&amp;"'!$H:$H"),RiskFactor_Compare!$G96)=1, "Included","-")</f>
        <v>-</v>
      </c>
      <c r="I96" s="9" t="str">
        <f ca="1">IF(COUNTIF(INDIRECT("'"&amp;I$7&amp;"'!$H:$H"),RiskFactor_Compare!$G96)=1, "Included","-")</f>
        <v>-</v>
      </c>
      <c r="J96" s="9" t="str">
        <f ca="1">IF(COUNTIF(INDIRECT("'"&amp;J$7&amp;"'!$H:$H"),RiskFactor_Compare!$G96)=1, "Included","-")</f>
        <v>-</v>
      </c>
      <c r="K96" s="9" t="str">
        <f ca="1">IF(COUNTIF(INDIRECT("'"&amp;K$7&amp;"'!$H:$H"),RiskFactor_Compare!$G96)=1, "Included","-")</f>
        <v>-</v>
      </c>
      <c r="L96" s="9" t="str">
        <f ca="1">IF(COUNTIF(INDIRECT("'"&amp;L$7&amp;"'!$H:$H"),RiskFactor_Compare!$G96)=1, "Included","-")</f>
        <v>-</v>
      </c>
      <c r="M96" s="9" t="str">
        <f ca="1">IF(COUNTIF(INDIRECT("'"&amp;M$7&amp;"'!$H:$H"),RiskFactor_Compare!$G96)=1, "Included","-")</f>
        <v>Included</v>
      </c>
      <c r="N96" s="9" t="str">
        <f ca="1">IF(COUNTIF(INDIRECT("'"&amp;N$7&amp;"'!$H:$H"),RiskFactor_Compare!$G96)=1, "Included","-")</f>
        <v>-</v>
      </c>
      <c r="O96" s="9" t="str">
        <f ca="1">IF(COUNTIF(INDIRECT("'"&amp;O$7&amp;"'!$H:$H"),RiskFactor_Compare!$G96)=1, "Included","-")</f>
        <v>-</v>
      </c>
      <c r="P96" s="9" t="str">
        <f ca="1">IF(COUNTIF(INDIRECT("'"&amp;P$7&amp;"'!$H:$H"),RiskFactor_Compare!$G96)=1, "Included","-")</f>
        <v>-</v>
      </c>
      <c r="Q96" s="9" t="str">
        <f ca="1">IF(COUNTIF(INDIRECT("'"&amp;Q$7&amp;"'!$H:$H"),RiskFactor_Compare!$G96)=1, "Included","-")</f>
        <v>-</v>
      </c>
      <c r="R96" s="9" t="str">
        <f ca="1">IF(COUNTIF(INDIRECT("'"&amp;R$7&amp;"'!$H:$H"),RiskFactor_Compare!$G96)=1, "Included","-")</f>
        <v>-</v>
      </c>
      <c r="S96" s="89" t="str">
        <f ca="1">IF(COUNTIF(INDIRECT("'"&amp;S$7&amp;"'!$H:$H"),RiskFactor_Compare!$G96)=1, "Included","-")</f>
        <v>Included</v>
      </c>
    </row>
    <row r="97" spans="1:19" x14ac:dyDescent="0.25">
      <c r="A97" s="168"/>
      <c r="B97" s="7" t="s">
        <v>27</v>
      </c>
      <c r="C97" s="181"/>
      <c r="D97" s="182"/>
      <c r="E97" s="72"/>
      <c r="F97" s="207"/>
      <c r="G97" s="7" t="s">
        <v>27</v>
      </c>
      <c r="H97" s="88" t="str">
        <f ca="1">IF(COUNTIF(INDIRECT("'"&amp;H$7&amp;"'!$H:$H"),RiskFactor_Compare!$G97)=1, "Included","-")</f>
        <v>Included</v>
      </c>
      <c r="I97" s="9" t="str">
        <f ca="1">IF(COUNTIF(INDIRECT("'"&amp;I$7&amp;"'!$H:$H"),RiskFactor_Compare!$G97)=1, "Included","-")</f>
        <v>-</v>
      </c>
      <c r="J97" s="9" t="str">
        <f ca="1">IF(COUNTIF(INDIRECT("'"&amp;J$7&amp;"'!$H:$H"),RiskFactor_Compare!$G97)=1, "Included","-")</f>
        <v>-</v>
      </c>
      <c r="K97" s="9" t="str">
        <f ca="1">IF(COUNTIF(INDIRECT("'"&amp;K$7&amp;"'!$H:$H"),RiskFactor_Compare!$G97)=1, "Included","-")</f>
        <v>Included</v>
      </c>
      <c r="L97" s="9" t="str">
        <f ca="1">IF(COUNTIF(INDIRECT("'"&amp;L$7&amp;"'!$H:$H"),RiskFactor_Compare!$G97)=1, "Included","-")</f>
        <v>-</v>
      </c>
      <c r="M97" s="9" t="str">
        <f ca="1">IF(COUNTIF(INDIRECT("'"&amp;M$7&amp;"'!$H:$H"),RiskFactor_Compare!$G97)=1, "Included","-")</f>
        <v>-</v>
      </c>
      <c r="N97" s="9" t="str">
        <f ca="1">IF(COUNTIF(INDIRECT("'"&amp;N$7&amp;"'!$H:$H"),RiskFactor_Compare!$G97)=1, "Included","-")</f>
        <v>Included</v>
      </c>
      <c r="O97" s="9" t="str">
        <f ca="1">IF(COUNTIF(INDIRECT("'"&amp;O$7&amp;"'!$H:$H"),RiskFactor_Compare!$G97)=1, "Included","-")</f>
        <v>-</v>
      </c>
      <c r="P97" s="9" t="str">
        <f ca="1">IF(COUNTIF(INDIRECT("'"&amp;P$7&amp;"'!$H:$H"),RiskFactor_Compare!$G97)=1, "Included","-")</f>
        <v>-</v>
      </c>
      <c r="Q97" s="9" t="str">
        <f ca="1">IF(COUNTIF(INDIRECT("'"&amp;Q$7&amp;"'!$H:$H"),RiskFactor_Compare!$G97)=1, "Included","-")</f>
        <v>Included</v>
      </c>
      <c r="R97" s="9" t="str">
        <f ca="1">IF(COUNTIF(INDIRECT("'"&amp;R$7&amp;"'!$H:$H"),RiskFactor_Compare!$G97)=1, "Included","-")</f>
        <v>-</v>
      </c>
      <c r="S97" s="89" t="str">
        <f ca="1">IF(COUNTIF(INDIRECT("'"&amp;S$7&amp;"'!$H:$H"),RiskFactor_Compare!$G97)=1, "Included","-")</f>
        <v>-</v>
      </c>
    </row>
    <row r="98" spans="1:19" x14ac:dyDescent="0.25">
      <c r="A98" s="168"/>
      <c r="B98" s="7" t="s">
        <v>226</v>
      </c>
      <c r="C98" s="181"/>
      <c r="D98" s="182"/>
      <c r="E98" s="72"/>
      <c r="F98" s="207"/>
      <c r="G98" s="7" t="s">
        <v>226</v>
      </c>
      <c r="H98" s="88" t="str">
        <f ca="1">IF(COUNTIF(INDIRECT("'"&amp;H$7&amp;"'!$H:$H"),RiskFactor_Compare!$G98)=1, "Included","-")</f>
        <v>-</v>
      </c>
      <c r="I98" s="9" t="str">
        <f ca="1">IF(COUNTIF(INDIRECT("'"&amp;I$7&amp;"'!$H:$H"),RiskFactor_Compare!$G98)=1, "Included","-")</f>
        <v>-</v>
      </c>
      <c r="J98" s="9" t="str">
        <f ca="1">IF(COUNTIF(INDIRECT("'"&amp;J$7&amp;"'!$H:$H"),RiskFactor_Compare!$G98)=1, "Included","-")</f>
        <v>-</v>
      </c>
      <c r="K98" s="9" t="str">
        <f ca="1">IF(COUNTIF(INDIRECT("'"&amp;K$7&amp;"'!$H:$H"),RiskFactor_Compare!$G98)=1, "Included","-")</f>
        <v>-</v>
      </c>
      <c r="L98" s="9" t="str">
        <f ca="1">IF(COUNTIF(INDIRECT("'"&amp;L$7&amp;"'!$H:$H"),RiskFactor_Compare!$G98)=1, "Included","-")</f>
        <v>-</v>
      </c>
      <c r="M98" s="9" t="str">
        <f ca="1">IF(COUNTIF(INDIRECT("'"&amp;M$7&amp;"'!$H:$H"),RiskFactor_Compare!$G98)=1, "Included","-")</f>
        <v>Included</v>
      </c>
      <c r="N98" s="9" t="str">
        <f ca="1">IF(COUNTIF(INDIRECT("'"&amp;N$7&amp;"'!$H:$H"),RiskFactor_Compare!$G98)=1, "Included","-")</f>
        <v>-</v>
      </c>
      <c r="O98" s="9" t="str">
        <f ca="1">IF(COUNTIF(INDIRECT("'"&amp;O$7&amp;"'!$H:$H"),RiskFactor_Compare!$G98)=1, "Included","-")</f>
        <v>-</v>
      </c>
      <c r="P98" s="9" t="str">
        <f ca="1">IF(COUNTIF(INDIRECT("'"&amp;P$7&amp;"'!$H:$H"),RiskFactor_Compare!$G98)=1, "Included","-")</f>
        <v>-</v>
      </c>
      <c r="Q98" s="9" t="str">
        <f ca="1">IF(COUNTIF(INDIRECT("'"&amp;Q$7&amp;"'!$H:$H"),RiskFactor_Compare!$G98)=1, "Included","-")</f>
        <v>-</v>
      </c>
      <c r="R98" s="9" t="str">
        <f ca="1">IF(COUNTIF(INDIRECT("'"&amp;R$7&amp;"'!$H:$H"),RiskFactor_Compare!$G98)=1, "Included","-")</f>
        <v>-</v>
      </c>
      <c r="S98" s="89" t="str">
        <f ca="1">IF(COUNTIF(INDIRECT("'"&amp;S$7&amp;"'!$H:$H"),RiskFactor_Compare!$G98)=1, "Included","-")</f>
        <v>Included</v>
      </c>
    </row>
    <row r="99" spans="1:19" x14ac:dyDescent="0.25">
      <c r="A99" s="168"/>
      <c r="B99" s="7" t="s">
        <v>227</v>
      </c>
      <c r="C99" s="181"/>
      <c r="D99" s="182"/>
      <c r="E99" s="72"/>
      <c r="F99" s="207"/>
      <c r="G99" s="7" t="s">
        <v>227</v>
      </c>
      <c r="H99" s="88" t="str">
        <f ca="1">IF(COUNTIF(INDIRECT("'"&amp;H$7&amp;"'!$H:$H"),RiskFactor_Compare!$G99)=1, "Included","-")</f>
        <v>-</v>
      </c>
      <c r="I99" s="9" t="str">
        <f ca="1">IF(COUNTIF(INDIRECT("'"&amp;I$7&amp;"'!$H:$H"),RiskFactor_Compare!$G99)=1, "Included","-")</f>
        <v>-</v>
      </c>
      <c r="J99" s="9" t="str">
        <f ca="1">IF(COUNTIF(INDIRECT("'"&amp;J$7&amp;"'!$H:$H"),RiskFactor_Compare!$G99)=1, "Included","-")</f>
        <v>-</v>
      </c>
      <c r="K99" s="9" t="str">
        <f ca="1">IF(COUNTIF(INDIRECT("'"&amp;K$7&amp;"'!$H:$H"),RiskFactor_Compare!$G99)=1, "Included","-")</f>
        <v>-</v>
      </c>
      <c r="L99" s="9" t="str">
        <f ca="1">IF(COUNTIF(INDIRECT("'"&amp;L$7&amp;"'!$H:$H"),RiskFactor_Compare!$G99)=1, "Included","-")</f>
        <v>-</v>
      </c>
      <c r="M99" s="9" t="str">
        <f ca="1">IF(COUNTIF(INDIRECT("'"&amp;M$7&amp;"'!$H:$H"),RiskFactor_Compare!$G99)=1, "Included","-")</f>
        <v>Included</v>
      </c>
      <c r="N99" s="9" t="str">
        <f ca="1">IF(COUNTIF(INDIRECT("'"&amp;N$7&amp;"'!$H:$H"),RiskFactor_Compare!$G99)=1, "Included","-")</f>
        <v>-</v>
      </c>
      <c r="O99" s="9" t="str">
        <f ca="1">IF(COUNTIF(INDIRECT("'"&amp;O$7&amp;"'!$H:$H"),RiskFactor_Compare!$G99)=1, "Included","-")</f>
        <v>-</v>
      </c>
      <c r="P99" s="9" t="str">
        <f ca="1">IF(COUNTIF(INDIRECT("'"&amp;P$7&amp;"'!$H:$H"),RiskFactor_Compare!$G99)=1, "Included","-")</f>
        <v>-</v>
      </c>
      <c r="Q99" s="9" t="str">
        <f ca="1">IF(COUNTIF(INDIRECT("'"&amp;Q$7&amp;"'!$H:$H"),RiskFactor_Compare!$G99)=1, "Included","-")</f>
        <v>-</v>
      </c>
      <c r="R99" s="9" t="str">
        <f ca="1">IF(COUNTIF(INDIRECT("'"&amp;R$7&amp;"'!$H:$H"),RiskFactor_Compare!$G99)=1, "Included","-")</f>
        <v>-</v>
      </c>
      <c r="S99" s="89" t="str">
        <f ca="1">IF(COUNTIF(INDIRECT("'"&amp;S$7&amp;"'!$H:$H"),RiskFactor_Compare!$G99)=1, "Included","-")</f>
        <v>Included</v>
      </c>
    </row>
    <row r="100" spans="1:19" x14ac:dyDescent="0.25">
      <c r="A100" s="168"/>
      <c r="B100" s="7" t="s">
        <v>161</v>
      </c>
      <c r="C100" s="181"/>
      <c r="D100" s="182"/>
      <c r="E100" s="72"/>
      <c r="F100" s="207"/>
      <c r="G100" s="7" t="s">
        <v>161</v>
      </c>
      <c r="H100" s="88" t="str">
        <f ca="1">IF(COUNTIF(INDIRECT("'"&amp;H$7&amp;"'!$H:$H"),RiskFactor_Compare!$G100)=1, "Included","-")</f>
        <v>-</v>
      </c>
      <c r="I100" s="9" t="str">
        <f ca="1">IF(COUNTIF(INDIRECT("'"&amp;I$7&amp;"'!$H:$H"),RiskFactor_Compare!$G100)=1, "Included","-")</f>
        <v>-</v>
      </c>
      <c r="J100" s="9" t="str">
        <f ca="1">IF(COUNTIF(INDIRECT("'"&amp;J$7&amp;"'!$H:$H"),RiskFactor_Compare!$G100)=1, "Included","-")</f>
        <v>Included</v>
      </c>
      <c r="K100" s="9" t="str">
        <f ca="1">IF(COUNTIF(INDIRECT("'"&amp;K$7&amp;"'!$H:$H"),RiskFactor_Compare!$G100)=1, "Included","-")</f>
        <v>-</v>
      </c>
      <c r="L100" s="9" t="str">
        <f ca="1">IF(COUNTIF(INDIRECT("'"&amp;L$7&amp;"'!$H:$H"),RiskFactor_Compare!$G100)=1, "Included","-")</f>
        <v>-</v>
      </c>
      <c r="M100" s="9" t="str">
        <f ca="1">IF(COUNTIF(INDIRECT("'"&amp;M$7&amp;"'!$H:$H"),RiskFactor_Compare!$G100)=1, "Included","-")</f>
        <v>-</v>
      </c>
      <c r="N100" s="9" t="str">
        <f ca="1">IF(COUNTIF(INDIRECT("'"&amp;N$7&amp;"'!$H:$H"),RiskFactor_Compare!$G100)=1, "Included","-")</f>
        <v>-</v>
      </c>
      <c r="O100" s="9" t="str">
        <f ca="1">IF(COUNTIF(INDIRECT("'"&amp;O$7&amp;"'!$H:$H"),RiskFactor_Compare!$G100)=1, "Included","-")</f>
        <v>-</v>
      </c>
      <c r="P100" s="9" t="str">
        <f ca="1">IF(COUNTIF(INDIRECT("'"&amp;P$7&amp;"'!$H:$H"),RiskFactor_Compare!$G100)=1, "Included","-")</f>
        <v>Included</v>
      </c>
      <c r="Q100" s="9" t="str">
        <f ca="1">IF(COUNTIF(INDIRECT("'"&amp;Q$7&amp;"'!$H:$H"),RiskFactor_Compare!$G100)=1, "Included","-")</f>
        <v>-</v>
      </c>
      <c r="R100" s="9" t="str">
        <f ca="1">IF(COUNTIF(INDIRECT("'"&amp;R$7&amp;"'!$H:$H"),RiskFactor_Compare!$G100)=1, "Included","-")</f>
        <v>-</v>
      </c>
      <c r="S100" s="89" t="str">
        <f ca="1">IF(COUNTIF(INDIRECT("'"&amp;S$7&amp;"'!$H:$H"),RiskFactor_Compare!$G100)=1, "Included","-")</f>
        <v>-</v>
      </c>
    </row>
    <row r="101" spans="1:19" x14ac:dyDescent="0.25">
      <c r="A101" s="168"/>
      <c r="B101" s="7" t="s">
        <v>44</v>
      </c>
      <c r="C101" s="181"/>
      <c r="D101" s="182"/>
      <c r="E101" s="72"/>
      <c r="F101" s="207"/>
      <c r="G101" s="7" t="s">
        <v>44</v>
      </c>
      <c r="H101" s="88" t="str">
        <f ca="1">IF(COUNTIF(INDIRECT("'"&amp;H$7&amp;"'!$H:$H"),RiskFactor_Compare!$G101)=1, "Included","-")</f>
        <v>Included</v>
      </c>
      <c r="I101" s="9" t="str">
        <f ca="1">IF(COUNTIF(INDIRECT("'"&amp;I$7&amp;"'!$H:$H"),RiskFactor_Compare!$G101)=1, "Included","-")</f>
        <v>-</v>
      </c>
      <c r="J101" s="9" t="str">
        <f ca="1">IF(COUNTIF(INDIRECT("'"&amp;J$7&amp;"'!$H:$H"),RiskFactor_Compare!$G101)=1, "Included","-")</f>
        <v>-</v>
      </c>
      <c r="K101" s="9" t="str">
        <f ca="1">IF(COUNTIF(INDIRECT("'"&amp;K$7&amp;"'!$H:$H"),RiskFactor_Compare!$G101)=1, "Included","-")</f>
        <v>-</v>
      </c>
      <c r="L101" s="9" t="str">
        <f ca="1">IF(COUNTIF(INDIRECT("'"&amp;L$7&amp;"'!$H:$H"),RiskFactor_Compare!$G101)=1, "Included","-")</f>
        <v>-</v>
      </c>
      <c r="M101" s="9" t="str">
        <f ca="1">IF(COUNTIF(INDIRECT("'"&amp;M$7&amp;"'!$H:$H"),RiskFactor_Compare!$G101)=1, "Included","-")</f>
        <v>-</v>
      </c>
      <c r="N101" s="9" t="str">
        <f ca="1">IF(COUNTIF(INDIRECT("'"&amp;N$7&amp;"'!$H:$H"),RiskFactor_Compare!$G101)=1, "Included","-")</f>
        <v>Included</v>
      </c>
      <c r="O101" s="9" t="str">
        <f ca="1">IF(COUNTIF(INDIRECT("'"&amp;O$7&amp;"'!$H:$H"),RiskFactor_Compare!$G101)=1, "Included","-")</f>
        <v>-</v>
      </c>
      <c r="P101" s="9" t="str">
        <f ca="1">IF(COUNTIF(INDIRECT("'"&amp;P$7&amp;"'!$H:$H"),RiskFactor_Compare!$G101)=1, "Included","-")</f>
        <v>-</v>
      </c>
      <c r="Q101" s="9" t="str">
        <f ca="1">IF(COUNTIF(INDIRECT("'"&amp;Q$7&amp;"'!$H:$H"),RiskFactor_Compare!$G101)=1, "Included","-")</f>
        <v>-</v>
      </c>
      <c r="R101" s="9" t="str">
        <f ca="1">IF(COUNTIF(INDIRECT("'"&amp;R$7&amp;"'!$H:$H"),RiskFactor_Compare!$G101)=1, "Included","-")</f>
        <v>-</v>
      </c>
      <c r="S101" s="89" t="str">
        <f ca="1">IF(COUNTIF(INDIRECT("'"&amp;S$7&amp;"'!$H:$H"),RiskFactor_Compare!$G101)=1, "Included","-")</f>
        <v>-</v>
      </c>
    </row>
    <row r="102" spans="1:19" x14ac:dyDescent="0.25">
      <c r="A102" s="168"/>
      <c r="B102" s="7" t="s">
        <v>127</v>
      </c>
      <c r="C102" s="181"/>
      <c r="D102" s="182"/>
      <c r="E102" s="72"/>
      <c r="F102" s="207"/>
      <c r="G102" s="7" t="s">
        <v>127</v>
      </c>
      <c r="H102" s="88" t="str">
        <f ca="1">IF(COUNTIF(INDIRECT("'"&amp;H$7&amp;"'!$H:$H"),RiskFactor_Compare!$G102)=1, "Included","-")</f>
        <v>-</v>
      </c>
      <c r="I102" s="9" t="str">
        <f ca="1">IF(COUNTIF(INDIRECT("'"&amp;I$7&amp;"'!$H:$H"),RiskFactor_Compare!$G102)=1, "Included","-")</f>
        <v>Included</v>
      </c>
      <c r="J102" s="9" t="str">
        <f ca="1">IF(COUNTIF(INDIRECT("'"&amp;J$7&amp;"'!$H:$H"),RiskFactor_Compare!$G102)=1, "Included","-")</f>
        <v>-</v>
      </c>
      <c r="K102" s="9" t="str">
        <f ca="1">IF(COUNTIF(INDIRECT("'"&amp;K$7&amp;"'!$H:$H"),RiskFactor_Compare!$G102)=1, "Included","-")</f>
        <v>-</v>
      </c>
      <c r="L102" s="9" t="str">
        <f ca="1">IF(COUNTIF(INDIRECT("'"&amp;L$7&amp;"'!$H:$H"),RiskFactor_Compare!$G102)=1, "Included","-")</f>
        <v>-</v>
      </c>
      <c r="M102" s="9" t="str">
        <f ca="1">IF(COUNTIF(INDIRECT("'"&amp;M$7&amp;"'!$H:$H"),RiskFactor_Compare!$G102)=1, "Included","-")</f>
        <v>-</v>
      </c>
      <c r="N102" s="9" t="str">
        <f ca="1">IF(COUNTIF(INDIRECT("'"&amp;N$7&amp;"'!$H:$H"),RiskFactor_Compare!$G102)=1, "Included","-")</f>
        <v>-</v>
      </c>
      <c r="O102" s="9" t="str">
        <f ca="1">IF(COUNTIF(INDIRECT("'"&amp;O$7&amp;"'!$H:$H"),RiskFactor_Compare!$G102)=1, "Included","-")</f>
        <v>Included</v>
      </c>
      <c r="P102" s="9" t="str">
        <f ca="1">IF(COUNTIF(INDIRECT("'"&amp;P$7&amp;"'!$H:$H"),RiskFactor_Compare!$G102)=1, "Included","-")</f>
        <v>-</v>
      </c>
      <c r="Q102" s="9" t="str">
        <f ca="1">IF(COUNTIF(INDIRECT("'"&amp;Q$7&amp;"'!$H:$H"),RiskFactor_Compare!$G102)=1, "Included","-")</f>
        <v>-</v>
      </c>
      <c r="R102" s="9" t="str">
        <f ca="1">IF(COUNTIF(INDIRECT("'"&amp;R$7&amp;"'!$H:$H"),RiskFactor_Compare!$G102)=1, "Included","-")</f>
        <v>-</v>
      </c>
      <c r="S102" s="89" t="str">
        <f ca="1">IF(COUNTIF(INDIRECT("'"&amp;S$7&amp;"'!$H:$H"),RiskFactor_Compare!$G102)=1, "Included","-")</f>
        <v>-</v>
      </c>
    </row>
    <row r="103" spans="1:19" x14ac:dyDescent="0.25">
      <c r="A103" s="168"/>
      <c r="B103" s="7" t="s">
        <v>130</v>
      </c>
      <c r="C103" s="181"/>
      <c r="D103" s="182"/>
      <c r="E103" s="72"/>
      <c r="F103" s="207"/>
      <c r="G103" s="7" t="s">
        <v>130</v>
      </c>
      <c r="H103" s="88" t="str">
        <f ca="1">IF(COUNTIF(INDIRECT("'"&amp;H$7&amp;"'!$H:$H"),RiskFactor_Compare!$G103)=1, "Included","-")</f>
        <v>-</v>
      </c>
      <c r="I103" s="9" t="str">
        <f ca="1">IF(COUNTIF(INDIRECT("'"&amp;I$7&amp;"'!$H:$H"),RiskFactor_Compare!$G103)=1, "Included","-")</f>
        <v>Included</v>
      </c>
      <c r="J103" s="9" t="str">
        <f ca="1">IF(COUNTIF(INDIRECT("'"&amp;J$7&amp;"'!$H:$H"),RiskFactor_Compare!$G103)=1, "Included","-")</f>
        <v>-</v>
      </c>
      <c r="K103" s="9" t="str">
        <f ca="1">IF(COUNTIF(INDIRECT("'"&amp;K$7&amp;"'!$H:$H"),RiskFactor_Compare!$G103)=1, "Included","-")</f>
        <v>-</v>
      </c>
      <c r="L103" s="9" t="str">
        <f ca="1">IF(COUNTIF(INDIRECT("'"&amp;L$7&amp;"'!$H:$H"),RiskFactor_Compare!$G103)=1, "Included","-")</f>
        <v>-</v>
      </c>
      <c r="M103" s="9" t="str">
        <f ca="1">IF(COUNTIF(INDIRECT("'"&amp;M$7&amp;"'!$H:$H"),RiskFactor_Compare!$G103)=1, "Included","-")</f>
        <v>-</v>
      </c>
      <c r="N103" s="9" t="str">
        <f ca="1">IF(COUNTIF(INDIRECT("'"&amp;N$7&amp;"'!$H:$H"),RiskFactor_Compare!$G103)=1, "Included","-")</f>
        <v>-</v>
      </c>
      <c r="O103" s="9" t="str">
        <f ca="1">IF(COUNTIF(INDIRECT("'"&amp;O$7&amp;"'!$H:$H"),RiskFactor_Compare!$G103)=1, "Included","-")</f>
        <v>Included</v>
      </c>
      <c r="P103" s="9" t="str">
        <f ca="1">IF(COUNTIF(INDIRECT("'"&amp;P$7&amp;"'!$H:$H"),RiskFactor_Compare!$G103)=1, "Included","-")</f>
        <v>-</v>
      </c>
      <c r="Q103" s="9" t="str">
        <f ca="1">IF(COUNTIF(INDIRECT("'"&amp;Q$7&amp;"'!$H:$H"),RiskFactor_Compare!$G103)=1, "Included","-")</f>
        <v>-</v>
      </c>
      <c r="R103" s="9" t="str">
        <f ca="1">IF(COUNTIF(INDIRECT("'"&amp;R$7&amp;"'!$H:$H"),RiskFactor_Compare!$G103)=1, "Included","-")</f>
        <v>-</v>
      </c>
      <c r="S103" s="89" t="str">
        <f ca="1">IF(COUNTIF(INDIRECT("'"&amp;S$7&amp;"'!$H:$H"),RiskFactor_Compare!$G103)=1, "Included","-")</f>
        <v>-</v>
      </c>
    </row>
    <row r="104" spans="1:19" x14ac:dyDescent="0.25">
      <c r="A104" s="168"/>
      <c r="B104" s="7" t="s">
        <v>250</v>
      </c>
      <c r="C104" s="181"/>
      <c r="D104" s="182"/>
      <c r="E104" s="72"/>
      <c r="F104" s="207"/>
      <c r="G104" s="7" t="s">
        <v>250</v>
      </c>
      <c r="H104" s="88" t="str">
        <f ca="1">IF(COUNTIF(INDIRECT("'"&amp;H$7&amp;"'!$H:$H"),RiskFactor_Compare!$G104)=1, "Included","-")</f>
        <v>-</v>
      </c>
      <c r="I104" s="9" t="str">
        <f ca="1">IF(COUNTIF(INDIRECT("'"&amp;I$7&amp;"'!$H:$H"),RiskFactor_Compare!$G104)=1, "Included","-")</f>
        <v>-</v>
      </c>
      <c r="J104" s="9" t="str">
        <f ca="1">IF(COUNTIF(INDIRECT("'"&amp;J$7&amp;"'!$H:$H"),RiskFactor_Compare!$G104)=1, "Included","-")</f>
        <v>-</v>
      </c>
      <c r="K104" s="9" t="str">
        <f ca="1">IF(COUNTIF(INDIRECT("'"&amp;K$7&amp;"'!$H:$H"),RiskFactor_Compare!$G104)=1, "Included","-")</f>
        <v>-</v>
      </c>
      <c r="L104" s="9" t="str">
        <f ca="1">IF(COUNTIF(INDIRECT("'"&amp;L$7&amp;"'!$H:$H"),RiskFactor_Compare!$G104)=1, "Included","-")</f>
        <v>-</v>
      </c>
      <c r="M104" s="9" t="str">
        <f ca="1">IF(COUNTIF(INDIRECT("'"&amp;M$7&amp;"'!$H:$H"),RiskFactor_Compare!$G104)=1, "Included","-")</f>
        <v>Included</v>
      </c>
      <c r="N104" s="9" t="str">
        <f ca="1">IF(COUNTIF(INDIRECT("'"&amp;N$7&amp;"'!$H:$H"),RiskFactor_Compare!$G104)=1, "Included","-")</f>
        <v>-</v>
      </c>
      <c r="O104" s="9" t="str">
        <f ca="1">IF(COUNTIF(INDIRECT("'"&amp;O$7&amp;"'!$H:$H"),RiskFactor_Compare!$G104)=1, "Included","-")</f>
        <v>-</v>
      </c>
      <c r="P104" s="9" t="str">
        <f ca="1">IF(COUNTIF(INDIRECT("'"&amp;P$7&amp;"'!$H:$H"),RiskFactor_Compare!$G104)=1, "Included","-")</f>
        <v>-</v>
      </c>
      <c r="Q104" s="9" t="str">
        <f ca="1">IF(COUNTIF(INDIRECT("'"&amp;Q$7&amp;"'!$H:$H"),RiskFactor_Compare!$G104)=1, "Included","-")</f>
        <v>-</v>
      </c>
      <c r="R104" s="9" t="str">
        <f ca="1">IF(COUNTIF(INDIRECT("'"&amp;R$7&amp;"'!$H:$H"),RiskFactor_Compare!$G104)=1, "Included","-")</f>
        <v>-</v>
      </c>
      <c r="S104" s="89" t="str">
        <f ca="1">IF(COUNTIF(INDIRECT("'"&amp;S$7&amp;"'!$H:$H"),RiskFactor_Compare!$G104)=1, "Included","-")</f>
        <v>Included</v>
      </c>
    </row>
    <row r="105" spans="1:19" x14ac:dyDescent="0.25">
      <c r="A105" s="168"/>
      <c r="B105" s="7" t="s">
        <v>19</v>
      </c>
      <c r="C105" s="181"/>
      <c r="D105" s="182"/>
      <c r="E105" s="72"/>
      <c r="F105" s="207"/>
      <c r="G105" s="7" t="s">
        <v>19</v>
      </c>
      <c r="H105" s="88" t="str">
        <f ca="1">IF(COUNTIF(INDIRECT("'"&amp;H$7&amp;"'!$H:$H"),RiskFactor_Compare!$G105)=1, "Included","-")</f>
        <v>Included</v>
      </c>
      <c r="I105" s="9" t="str">
        <f ca="1">IF(COUNTIF(INDIRECT("'"&amp;I$7&amp;"'!$H:$H"),RiskFactor_Compare!$G105)=1, "Included","-")</f>
        <v>Included</v>
      </c>
      <c r="J105" s="9" t="str">
        <f ca="1">IF(COUNTIF(INDIRECT("'"&amp;J$7&amp;"'!$H:$H"),RiskFactor_Compare!$G105)=1, "Included","-")</f>
        <v>-</v>
      </c>
      <c r="K105" s="9" t="str">
        <f ca="1">IF(COUNTIF(INDIRECT("'"&amp;K$7&amp;"'!$H:$H"),RiskFactor_Compare!$G105)=1, "Included","-")</f>
        <v>-</v>
      </c>
      <c r="L105" s="9" t="str">
        <f ca="1">IF(COUNTIF(INDIRECT("'"&amp;L$7&amp;"'!$H:$H"),RiskFactor_Compare!$G105)=1, "Included","-")</f>
        <v>Included</v>
      </c>
      <c r="M105" s="9" t="str">
        <f ca="1">IF(COUNTIF(INDIRECT("'"&amp;M$7&amp;"'!$H:$H"),RiskFactor_Compare!$G105)=1, "Included","-")</f>
        <v>-</v>
      </c>
      <c r="N105" s="9" t="str">
        <f ca="1">IF(COUNTIF(INDIRECT("'"&amp;N$7&amp;"'!$H:$H"),RiskFactor_Compare!$G105)=1, "Included","-")</f>
        <v>Included</v>
      </c>
      <c r="O105" s="9" t="str">
        <f ca="1">IF(COUNTIF(INDIRECT("'"&amp;O$7&amp;"'!$H:$H"),RiskFactor_Compare!$G105)=1, "Included","-")</f>
        <v>Included</v>
      </c>
      <c r="P105" s="9" t="str">
        <f ca="1">IF(COUNTIF(INDIRECT("'"&amp;P$7&amp;"'!$H:$H"),RiskFactor_Compare!$G105)=1, "Included","-")</f>
        <v>-</v>
      </c>
      <c r="Q105" s="9" t="str">
        <f ca="1">IF(COUNTIF(INDIRECT("'"&amp;Q$7&amp;"'!$H:$H"),RiskFactor_Compare!$G105)=1, "Included","-")</f>
        <v>-</v>
      </c>
      <c r="R105" s="9" t="str">
        <f ca="1">IF(COUNTIF(INDIRECT("'"&amp;R$7&amp;"'!$H:$H"),RiskFactor_Compare!$G105)=1, "Included","-")</f>
        <v>Included</v>
      </c>
      <c r="S105" s="89" t="str">
        <f ca="1">IF(COUNTIF(INDIRECT("'"&amp;S$7&amp;"'!$H:$H"),RiskFactor_Compare!$G105)=1, "Included","-")</f>
        <v>-</v>
      </c>
    </row>
    <row r="106" spans="1:19" x14ac:dyDescent="0.25">
      <c r="A106" s="168"/>
      <c r="B106" s="7" t="s">
        <v>219</v>
      </c>
      <c r="C106" s="181"/>
      <c r="D106" s="182"/>
      <c r="E106" s="72"/>
      <c r="F106" s="207"/>
      <c r="G106" s="7" t="s">
        <v>219</v>
      </c>
      <c r="H106" s="88" t="str">
        <f ca="1">IF(COUNTIF(INDIRECT("'"&amp;H$7&amp;"'!$H:$H"),RiskFactor_Compare!$G106)=1, "Included","-")</f>
        <v>-</v>
      </c>
      <c r="I106" s="9" t="str">
        <f ca="1">IF(COUNTIF(INDIRECT("'"&amp;I$7&amp;"'!$H:$H"),RiskFactor_Compare!$G106)=1, "Included","-")</f>
        <v>-</v>
      </c>
      <c r="J106" s="9" t="str">
        <f ca="1">IF(COUNTIF(INDIRECT("'"&amp;J$7&amp;"'!$H:$H"),RiskFactor_Compare!$G106)=1, "Included","-")</f>
        <v>-</v>
      </c>
      <c r="K106" s="9" t="str">
        <f ca="1">IF(COUNTIF(INDIRECT("'"&amp;K$7&amp;"'!$H:$H"),RiskFactor_Compare!$G106)=1, "Included","-")</f>
        <v>-</v>
      </c>
      <c r="L106" s="9" t="str">
        <f ca="1">IF(COUNTIF(INDIRECT("'"&amp;L$7&amp;"'!$H:$H"),RiskFactor_Compare!$G106)=1, "Included","-")</f>
        <v>Included</v>
      </c>
      <c r="M106" s="9" t="str">
        <f ca="1">IF(COUNTIF(INDIRECT("'"&amp;M$7&amp;"'!$H:$H"),RiskFactor_Compare!$G106)=1, "Included","-")</f>
        <v>-</v>
      </c>
      <c r="N106" s="9" t="str">
        <f ca="1">IF(COUNTIF(INDIRECT("'"&amp;N$7&amp;"'!$H:$H"),RiskFactor_Compare!$G106)=1, "Included","-")</f>
        <v>-</v>
      </c>
      <c r="O106" s="9" t="str">
        <f ca="1">IF(COUNTIF(INDIRECT("'"&amp;O$7&amp;"'!$H:$H"),RiskFactor_Compare!$G106)=1, "Included","-")</f>
        <v>-</v>
      </c>
      <c r="P106" s="9" t="str">
        <f ca="1">IF(COUNTIF(INDIRECT("'"&amp;P$7&amp;"'!$H:$H"),RiskFactor_Compare!$G106)=1, "Included","-")</f>
        <v>-</v>
      </c>
      <c r="Q106" s="9" t="str">
        <f ca="1">IF(COUNTIF(INDIRECT("'"&amp;Q$7&amp;"'!$H:$H"),RiskFactor_Compare!$G106)=1, "Included","-")</f>
        <v>-</v>
      </c>
      <c r="R106" s="9" t="str">
        <f ca="1">IF(COUNTIF(INDIRECT("'"&amp;R$7&amp;"'!$H:$H"),RiskFactor_Compare!$G106)=1, "Included","-")</f>
        <v>Included</v>
      </c>
      <c r="S106" s="89" t="str">
        <f ca="1">IF(COUNTIF(INDIRECT("'"&amp;S$7&amp;"'!$H:$H"),RiskFactor_Compare!$G106)=1, "Included","-")</f>
        <v>-</v>
      </c>
    </row>
    <row r="107" spans="1:19" x14ac:dyDescent="0.25">
      <c r="A107" s="168"/>
      <c r="B107" s="7" t="s">
        <v>122</v>
      </c>
      <c r="C107" s="181"/>
      <c r="D107" s="182"/>
      <c r="E107" s="72"/>
      <c r="F107" s="207"/>
      <c r="G107" s="7" t="s">
        <v>122</v>
      </c>
      <c r="H107" s="88" t="str">
        <f ca="1">IF(COUNTIF(INDIRECT("'"&amp;H$7&amp;"'!$H:$H"),RiskFactor_Compare!$G107)=1, "Included","-")</f>
        <v>-</v>
      </c>
      <c r="I107" s="9" t="str">
        <f ca="1">IF(COUNTIF(INDIRECT("'"&amp;I$7&amp;"'!$H:$H"),RiskFactor_Compare!$G107)=1, "Included","-")</f>
        <v>Included</v>
      </c>
      <c r="J107" s="9" t="str">
        <f ca="1">IF(COUNTIF(INDIRECT("'"&amp;J$7&amp;"'!$H:$H"),RiskFactor_Compare!$G107)=1, "Included","-")</f>
        <v>-</v>
      </c>
      <c r="K107" s="9" t="str">
        <f ca="1">IF(COUNTIF(INDIRECT("'"&amp;K$7&amp;"'!$H:$H"),RiskFactor_Compare!$G107)=1, "Included","-")</f>
        <v>-</v>
      </c>
      <c r="L107" s="9" t="str">
        <f ca="1">IF(COUNTIF(INDIRECT("'"&amp;L$7&amp;"'!$H:$H"),RiskFactor_Compare!$G107)=1, "Included","-")</f>
        <v>-</v>
      </c>
      <c r="M107" s="9" t="str">
        <f ca="1">IF(COUNTIF(INDIRECT("'"&amp;M$7&amp;"'!$H:$H"),RiskFactor_Compare!$G107)=1, "Included","-")</f>
        <v>-</v>
      </c>
      <c r="N107" s="9" t="str">
        <f ca="1">IF(COUNTIF(INDIRECT("'"&amp;N$7&amp;"'!$H:$H"),RiskFactor_Compare!$G107)=1, "Included","-")</f>
        <v>-</v>
      </c>
      <c r="O107" s="9" t="str">
        <f ca="1">IF(COUNTIF(INDIRECT("'"&amp;O$7&amp;"'!$H:$H"),RiskFactor_Compare!$G107)=1, "Included","-")</f>
        <v>Included</v>
      </c>
      <c r="P107" s="9" t="str">
        <f ca="1">IF(COUNTIF(INDIRECT("'"&amp;P$7&amp;"'!$H:$H"),RiskFactor_Compare!$G107)=1, "Included","-")</f>
        <v>-</v>
      </c>
      <c r="Q107" s="9" t="str">
        <f ca="1">IF(COUNTIF(INDIRECT("'"&amp;Q$7&amp;"'!$H:$H"),RiskFactor_Compare!$G107)=1, "Included","-")</f>
        <v>-</v>
      </c>
      <c r="R107" s="9" t="str">
        <f ca="1">IF(COUNTIF(INDIRECT("'"&amp;R$7&amp;"'!$H:$H"),RiskFactor_Compare!$G107)=1, "Included","-")</f>
        <v>-</v>
      </c>
      <c r="S107" s="89" t="str">
        <f ca="1">IF(COUNTIF(INDIRECT("'"&amp;S$7&amp;"'!$H:$H"),RiskFactor_Compare!$G107)=1, "Included","-")</f>
        <v>-</v>
      </c>
    </row>
    <row r="108" spans="1:19" x14ac:dyDescent="0.25">
      <c r="A108" s="168"/>
      <c r="B108" s="7" t="s">
        <v>113</v>
      </c>
      <c r="C108" s="181"/>
      <c r="D108" s="182"/>
      <c r="E108" s="72"/>
      <c r="F108" s="207"/>
      <c r="G108" s="7" t="s">
        <v>113</v>
      </c>
      <c r="H108" s="88" t="str">
        <f ca="1">IF(COUNTIF(INDIRECT("'"&amp;H$7&amp;"'!$H:$H"),RiskFactor_Compare!$G108)=1, "Included","-")</f>
        <v>-</v>
      </c>
      <c r="I108" s="9" t="str">
        <f ca="1">IF(COUNTIF(INDIRECT("'"&amp;I$7&amp;"'!$H:$H"),RiskFactor_Compare!$G108)=1, "Included","-")</f>
        <v>Included</v>
      </c>
      <c r="J108" s="9" t="str">
        <f ca="1">IF(COUNTIF(INDIRECT("'"&amp;J$7&amp;"'!$H:$H"),RiskFactor_Compare!$G108)=1, "Included","-")</f>
        <v>-</v>
      </c>
      <c r="K108" s="9" t="str">
        <f ca="1">IF(COUNTIF(INDIRECT("'"&amp;K$7&amp;"'!$H:$H"),RiskFactor_Compare!$G108)=1, "Included","-")</f>
        <v>-</v>
      </c>
      <c r="L108" s="9" t="str">
        <f ca="1">IF(COUNTIF(INDIRECT("'"&amp;L$7&amp;"'!$H:$H"),RiskFactor_Compare!$G108)=1, "Included","-")</f>
        <v>-</v>
      </c>
      <c r="M108" s="9" t="str">
        <f ca="1">IF(COUNTIF(INDIRECT("'"&amp;M$7&amp;"'!$H:$H"),RiskFactor_Compare!$G108)=1, "Included","-")</f>
        <v>-</v>
      </c>
      <c r="N108" s="9" t="str">
        <f ca="1">IF(COUNTIF(INDIRECT("'"&amp;N$7&amp;"'!$H:$H"),RiskFactor_Compare!$G108)=1, "Included","-")</f>
        <v>-</v>
      </c>
      <c r="O108" s="9" t="str">
        <f ca="1">IF(COUNTIF(INDIRECT("'"&amp;O$7&amp;"'!$H:$H"),RiskFactor_Compare!$G108)=1, "Included","-")</f>
        <v>Included</v>
      </c>
      <c r="P108" s="9" t="str">
        <f ca="1">IF(COUNTIF(INDIRECT("'"&amp;P$7&amp;"'!$H:$H"),RiskFactor_Compare!$G108)=1, "Included","-")</f>
        <v>-</v>
      </c>
      <c r="Q108" s="9" t="str">
        <f ca="1">IF(COUNTIF(INDIRECT("'"&amp;Q$7&amp;"'!$H:$H"),RiskFactor_Compare!$G108)=1, "Included","-")</f>
        <v>-</v>
      </c>
      <c r="R108" s="9" t="str">
        <f ca="1">IF(COUNTIF(INDIRECT("'"&amp;R$7&amp;"'!$H:$H"),RiskFactor_Compare!$G108)=1, "Included","-")</f>
        <v>-</v>
      </c>
      <c r="S108" s="89" t="str">
        <f ca="1">IF(COUNTIF(INDIRECT("'"&amp;S$7&amp;"'!$H:$H"),RiskFactor_Compare!$G108)=1, "Included","-")</f>
        <v>-</v>
      </c>
    </row>
    <row r="109" spans="1:19" x14ac:dyDescent="0.25">
      <c r="A109" s="168"/>
      <c r="B109" s="7" t="s">
        <v>204</v>
      </c>
      <c r="C109" s="181"/>
      <c r="D109" s="182"/>
      <c r="E109" s="72"/>
      <c r="F109" s="207"/>
      <c r="G109" s="7" t="s">
        <v>204</v>
      </c>
      <c r="H109" s="88" t="str">
        <f ca="1">IF(COUNTIF(INDIRECT("'"&amp;H$7&amp;"'!$H:$H"),RiskFactor_Compare!$G109)=1, "Included","-")</f>
        <v>-</v>
      </c>
      <c r="I109" s="9" t="str">
        <f ca="1">IF(COUNTIF(INDIRECT("'"&amp;I$7&amp;"'!$H:$H"),RiskFactor_Compare!$G109)=1, "Included","-")</f>
        <v>-</v>
      </c>
      <c r="J109" s="9" t="str">
        <f ca="1">IF(COUNTIF(INDIRECT("'"&amp;J$7&amp;"'!$H:$H"),RiskFactor_Compare!$G109)=1, "Included","-")</f>
        <v>-</v>
      </c>
      <c r="K109" s="9" t="str">
        <f ca="1">IF(COUNTIF(INDIRECT("'"&amp;K$7&amp;"'!$H:$H"),RiskFactor_Compare!$G109)=1, "Included","-")</f>
        <v>-</v>
      </c>
      <c r="L109" s="9" t="str">
        <f ca="1">IF(COUNTIF(INDIRECT("'"&amp;L$7&amp;"'!$H:$H"),RiskFactor_Compare!$G109)=1, "Included","-")</f>
        <v>Included</v>
      </c>
      <c r="M109" s="9" t="str">
        <f ca="1">IF(COUNTIF(INDIRECT("'"&amp;M$7&amp;"'!$H:$H"),RiskFactor_Compare!$G109)=1, "Included","-")</f>
        <v>-</v>
      </c>
      <c r="N109" s="9" t="str">
        <f ca="1">IF(COUNTIF(INDIRECT("'"&amp;N$7&amp;"'!$H:$H"),RiskFactor_Compare!$G109)=1, "Included","-")</f>
        <v>-</v>
      </c>
      <c r="O109" s="9" t="str">
        <f ca="1">IF(COUNTIF(INDIRECT("'"&amp;O$7&amp;"'!$H:$H"),RiskFactor_Compare!$G109)=1, "Included","-")</f>
        <v>-</v>
      </c>
      <c r="P109" s="9" t="str">
        <f ca="1">IF(COUNTIF(INDIRECT("'"&amp;P$7&amp;"'!$H:$H"),RiskFactor_Compare!$G109)=1, "Included","-")</f>
        <v>-</v>
      </c>
      <c r="Q109" s="9" t="str">
        <f ca="1">IF(COUNTIF(INDIRECT("'"&amp;Q$7&amp;"'!$H:$H"),RiskFactor_Compare!$G109)=1, "Included","-")</f>
        <v>-</v>
      </c>
      <c r="R109" s="9" t="str">
        <f ca="1">IF(COUNTIF(INDIRECT("'"&amp;R$7&amp;"'!$H:$H"),RiskFactor_Compare!$G109)=1, "Included","-")</f>
        <v>Included</v>
      </c>
      <c r="S109" s="89" t="str">
        <f ca="1">IF(COUNTIF(INDIRECT("'"&amp;S$7&amp;"'!$H:$H"),RiskFactor_Compare!$G109)=1, "Included","-")</f>
        <v>-</v>
      </c>
    </row>
    <row r="110" spans="1:19" x14ac:dyDescent="0.25">
      <c r="A110" s="168"/>
      <c r="B110" s="7" t="s">
        <v>240</v>
      </c>
      <c r="C110" s="181"/>
      <c r="D110" s="182"/>
      <c r="E110" s="72"/>
      <c r="F110" s="207"/>
      <c r="G110" s="7" t="s">
        <v>240</v>
      </c>
      <c r="H110" s="88" t="str">
        <f ca="1">IF(COUNTIF(INDIRECT("'"&amp;H$7&amp;"'!$H:$H"),RiskFactor_Compare!$G110)=1, "Included","-")</f>
        <v>-</v>
      </c>
      <c r="I110" s="9" t="str">
        <f ca="1">IF(COUNTIF(INDIRECT("'"&amp;I$7&amp;"'!$H:$H"),RiskFactor_Compare!$G110)=1, "Included","-")</f>
        <v>-</v>
      </c>
      <c r="J110" s="9" t="str">
        <f ca="1">IF(COUNTIF(INDIRECT("'"&amp;J$7&amp;"'!$H:$H"),RiskFactor_Compare!$G110)=1, "Included","-")</f>
        <v>-</v>
      </c>
      <c r="K110" s="9" t="str">
        <f ca="1">IF(COUNTIF(INDIRECT("'"&amp;K$7&amp;"'!$H:$H"),RiskFactor_Compare!$G110)=1, "Included","-")</f>
        <v>-</v>
      </c>
      <c r="L110" s="9" t="str">
        <f ca="1">IF(COUNTIF(INDIRECT("'"&amp;L$7&amp;"'!$H:$H"),RiskFactor_Compare!$G110)=1, "Included","-")</f>
        <v>-</v>
      </c>
      <c r="M110" s="9" t="str">
        <f ca="1">IF(COUNTIF(INDIRECT("'"&amp;M$7&amp;"'!$H:$H"),RiskFactor_Compare!$G110)=1, "Included","-")</f>
        <v>Included</v>
      </c>
      <c r="N110" s="9" t="str">
        <f ca="1">IF(COUNTIF(INDIRECT("'"&amp;N$7&amp;"'!$H:$H"),RiskFactor_Compare!$G110)=1, "Included","-")</f>
        <v>-</v>
      </c>
      <c r="O110" s="9" t="str">
        <f ca="1">IF(COUNTIF(INDIRECT("'"&amp;O$7&amp;"'!$H:$H"),RiskFactor_Compare!$G110)=1, "Included","-")</f>
        <v>-</v>
      </c>
      <c r="P110" s="9" t="str">
        <f ca="1">IF(COUNTIF(INDIRECT("'"&amp;P$7&amp;"'!$H:$H"),RiskFactor_Compare!$G110)=1, "Included","-")</f>
        <v>-</v>
      </c>
      <c r="Q110" s="9" t="str">
        <f ca="1">IF(COUNTIF(INDIRECT("'"&amp;Q$7&amp;"'!$H:$H"),RiskFactor_Compare!$G110)=1, "Included","-")</f>
        <v>-</v>
      </c>
      <c r="R110" s="9" t="str">
        <f ca="1">IF(COUNTIF(INDIRECT("'"&amp;R$7&amp;"'!$H:$H"),RiskFactor_Compare!$G110)=1, "Included","-")</f>
        <v>-</v>
      </c>
      <c r="S110" s="89" t="str">
        <f ca="1">IF(COUNTIF(INDIRECT("'"&amp;S$7&amp;"'!$H:$H"),RiskFactor_Compare!$G110)=1, "Included","-")</f>
        <v>Included</v>
      </c>
    </row>
    <row r="111" spans="1:19" x14ac:dyDescent="0.25">
      <c r="A111" s="168"/>
      <c r="B111" s="7" t="s">
        <v>116</v>
      </c>
      <c r="C111" s="181"/>
      <c r="D111" s="182"/>
      <c r="E111" s="72"/>
      <c r="F111" s="207"/>
      <c r="G111" s="7" t="s">
        <v>116</v>
      </c>
      <c r="H111" s="88" t="str">
        <f ca="1">IF(COUNTIF(INDIRECT("'"&amp;H$7&amp;"'!$H:$H"),RiskFactor_Compare!$G111)=1, "Included","-")</f>
        <v>-</v>
      </c>
      <c r="I111" s="9" t="str">
        <f ca="1">IF(COUNTIF(INDIRECT("'"&amp;I$7&amp;"'!$H:$H"),RiskFactor_Compare!$G111)=1, "Included","-")</f>
        <v>Included</v>
      </c>
      <c r="J111" s="9" t="str">
        <f ca="1">IF(COUNTIF(INDIRECT("'"&amp;J$7&amp;"'!$H:$H"),RiskFactor_Compare!$G111)=1, "Included","-")</f>
        <v>-</v>
      </c>
      <c r="K111" s="9" t="str">
        <f ca="1">IF(COUNTIF(INDIRECT("'"&amp;K$7&amp;"'!$H:$H"),RiskFactor_Compare!$G111)=1, "Included","-")</f>
        <v>-</v>
      </c>
      <c r="L111" s="9" t="str">
        <f ca="1">IF(COUNTIF(INDIRECT("'"&amp;L$7&amp;"'!$H:$H"),RiskFactor_Compare!$G111)=1, "Included","-")</f>
        <v>-</v>
      </c>
      <c r="M111" s="9" t="str">
        <f ca="1">IF(COUNTIF(INDIRECT("'"&amp;M$7&amp;"'!$H:$H"),RiskFactor_Compare!$G111)=1, "Included","-")</f>
        <v>-</v>
      </c>
      <c r="N111" s="9" t="str">
        <f ca="1">IF(COUNTIF(INDIRECT("'"&amp;N$7&amp;"'!$H:$H"),RiskFactor_Compare!$G111)=1, "Included","-")</f>
        <v>-</v>
      </c>
      <c r="O111" s="9" t="str">
        <f ca="1">IF(COUNTIF(INDIRECT("'"&amp;O$7&amp;"'!$H:$H"),RiskFactor_Compare!$G111)=1, "Included","-")</f>
        <v>Included</v>
      </c>
      <c r="P111" s="9" t="str">
        <f ca="1">IF(COUNTIF(INDIRECT("'"&amp;P$7&amp;"'!$H:$H"),RiskFactor_Compare!$G111)=1, "Included","-")</f>
        <v>-</v>
      </c>
      <c r="Q111" s="9" t="str">
        <f ca="1">IF(COUNTIF(INDIRECT("'"&amp;Q$7&amp;"'!$H:$H"),RiskFactor_Compare!$G111)=1, "Included","-")</f>
        <v>-</v>
      </c>
      <c r="R111" s="9" t="str">
        <f ca="1">IF(COUNTIF(INDIRECT("'"&amp;R$7&amp;"'!$H:$H"),RiskFactor_Compare!$G111)=1, "Included","-")</f>
        <v>-</v>
      </c>
      <c r="S111" s="89" t="str">
        <f ca="1">IF(COUNTIF(INDIRECT("'"&amp;S$7&amp;"'!$H:$H"),RiskFactor_Compare!$G111)=1, "Included","-")</f>
        <v>-</v>
      </c>
    </row>
    <row r="112" spans="1:19" x14ac:dyDescent="0.25">
      <c r="A112" s="168"/>
      <c r="B112" s="7" t="s">
        <v>265</v>
      </c>
      <c r="C112" s="181"/>
      <c r="D112" s="182"/>
      <c r="E112" s="72"/>
      <c r="F112" s="207"/>
      <c r="G112" s="7" t="s">
        <v>265</v>
      </c>
      <c r="H112" s="88" t="str">
        <f ca="1">IF(COUNTIF(INDIRECT("'"&amp;H$7&amp;"'!$H:$H"),RiskFactor_Compare!$G112)=1, "Included","-")</f>
        <v>-</v>
      </c>
      <c r="I112" s="9" t="str">
        <f ca="1">IF(COUNTIF(INDIRECT("'"&amp;I$7&amp;"'!$H:$H"),RiskFactor_Compare!$G112)=1, "Included","-")</f>
        <v>-</v>
      </c>
      <c r="J112" s="9" t="str">
        <f ca="1">IF(COUNTIF(INDIRECT("'"&amp;J$7&amp;"'!$H:$H"),RiskFactor_Compare!$G112)=1, "Included","-")</f>
        <v>-</v>
      </c>
      <c r="K112" s="9" t="str">
        <f ca="1">IF(COUNTIF(INDIRECT("'"&amp;K$7&amp;"'!$H:$H"),RiskFactor_Compare!$G112)=1, "Included","-")</f>
        <v>-</v>
      </c>
      <c r="L112" s="9" t="str">
        <f ca="1">IF(COUNTIF(INDIRECT("'"&amp;L$7&amp;"'!$H:$H"),RiskFactor_Compare!$G112)=1, "Included","-")</f>
        <v>-</v>
      </c>
      <c r="M112" s="9" t="str">
        <f ca="1">IF(COUNTIF(INDIRECT("'"&amp;M$7&amp;"'!$H:$H"),RiskFactor_Compare!$G112)=1, "Included","-")</f>
        <v>Included</v>
      </c>
      <c r="N112" s="9" t="str">
        <f ca="1">IF(COUNTIF(INDIRECT("'"&amp;N$7&amp;"'!$H:$H"),RiskFactor_Compare!$G112)=1, "Included","-")</f>
        <v>-</v>
      </c>
      <c r="O112" s="9" t="str">
        <f ca="1">IF(COUNTIF(INDIRECT("'"&amp;O$7&amp;"'!$H:$H"),RiskFactor_Compare!$G112)=1, "Included","-")</f>
        <v>-</v>
      </c>
      <c r="P112" s="9" t="str">
        <f ca="1">IF(COUNTIF(INDIRECT("'"&amp;P$7&amp;"'!$H:$H"),RiskFactor_Compare!$G112)=1, "Included","-")</f>
        <v>-</v>
      </c>
      <c r="Q112" s="9" t="str">
        <f ca="1">IF(COUNTIF(INDIRECT("'"&amp;Q$7&amp;"'!$H:$H"),RiskFactor_Compare!$G112)=1, "Included","-")</f>
        <v>-</v>
      </c>
      <c r="R112" s="9" t="str">
        <f ca="1">IF(COUNTIF(INDIRECT("'"&amp;R$7&amp;"'!$H:$H"),RiskFactor_Compare!$G112)=1, "Included","-")</f>
        <v>-</v>
      </c>
      <c r="S112" s="89" t="str">
        <f ca="1">IF(COUNTIF(INDIRECT("'"&amp;S$7&amp;"'!$H:$H"),RiskFactor_Compare!$G112)=1, "Included","-")</f>
        <v>Included</v>
      </c>
    </row>
    <row r="113" spans="1:19" x14ac:dyDescent="0.25">
      <c r="A113" s="168"/>
      <c r="B113" s="7" t="s">
        <v>21</v>
      </c>
      <c r="C113" s="181"/>
      <c r="D113" s="182"/>
      <c r="E113" s="72"/>
      <c r="F113" s="207"/>
      <c r="G113" s="7" t="s">
        <v>21</v>
      </c>
      <c r="H113" s="88" t="str">
        <f ca="1">IF(COUNTIF(INDIRECT("'"&amp;H$7&amp;"'!$H:$H"),RiskFactor_Compare!$G113)=1, "Included","-")</f>
        <v>Included</v>
      </c>
      <c r="I113" s="9" t="str">
        <f ca="1">IF(COUNTIF(INDIRECT("'"&amp;I$7&amp;"'!$H:$H"),RiskFactor_Compare!$G113)=1, "Included","-")</f>
        <v>-</v>
      </c>
      <c r="J113" s="9" t="str">
        <f ca="1">IF(COUNTIF(INDIRECT("'"&amp;J$7&amp;"'!$H:$H"),RiskFactor_Compare!$G113)=1, "Included","-")</f>
        <v>-</v>
      </c>
      <c r="K113" s="9" t="str">
        <f ca="1">IF(COUNTIF(INDIRECT("'"&amp;K$7&amp;"'!$H:$H"),RiskFactor_Compare!$G113)=1, "Included","-")</f>
        <v>-</v>
      </c>
      <c r="L113" s="9" t="str">
        <f ca="1">IF(COUNTIF(INDIRECT("'"&amp;L$7&amp;"'!$H:$H"),RiskFactor_Compare!$G113)=1, "Included","-")</f>
        <v>-</v>
      </c>
      <c r="M113" s="9" t="str">
        <f ca="1">IF(COUNTIF(INDIRECT("'"&amp;M$7&amp;"'!$H:$H"),RiskFactor_Compare!$G113)=1, "Included","-")</f>
        <v>-</v>
      </c>
      <c r="N113" s="9" t="str">
        <f ca="1">IF(COUNTIF(INDIRECT("'"&amp;N$7&amp;"'!$H:$H"),RiskFactor_Compare!$G113)=1, "Included","-")</f>
        <v>Included</v>
      </c>
      <c r="O113" s="9" t="str">
        <f ca="1">IF(COUNTIF(INDIRECT("'"&amp;O$7&amp;"'!$H:$H"),RiskFactor_Compare!$G113)=1, "Included","-")</f>
        <v>-</v>
      </c>
      <c r="P113" s="9" t="str">
        <f ca="1">IF(COUNTIF(INDIRECT("'"&amp;P$7&amp;"'!$H:$H"),RiskFactor_Compare!$G113)=1, "Included","-")</f>
        <v>-</v>
      </c>
      <c r="Q113" s="9" t="str">
        <f ca="1">IF(COUNTIF(INDIRECT("'"&amp;Q$7&amp;"'!$H:$H"),RiskFactor_Compare!$G113)=1, "Included","-")</f>
        <v>-</v>
      </c>
      <c r="R113" s="9" t="str">
        <f ca="1">IF(COUNTIF(INDIRECT("'"&amp;R$7&amp;"'!$H:$H"),RiskFactor_Compare!$G113)=1, "Included","-")</f>
        <v>-</v>
      </c>
      <c r="S113" s="89" t="str">
        <f ca="1">IF(COUNTIF(INDIRECT("'"&amp;S$7&amp;"'!$H:$H"),RiskFactor_Compare!$G113)=1, "Included","-")</f>
        <v>-</v>
      </c>
    </row>
    <row r="114" spans="1:19" x14ac:dyDescent="0.25">
      <c r="A114" s="168"/>
      <c r="B114" s="7" t="s">
        <v>262</v>
      </c>
      <c r="C114" s="181"/>
      <c r="D114" s="182"/>
      <c r="E114" s="72"/>
      <c r="F114" s="207"/>
      <c r="G114" s="7" t="s">
        <v>262</v>
      </c>
      <c r="H114" s="88" t="str">
        <f ca="1">IF(COUNTIF(INDIRECT("'"&amp;H$7&amp;"'!$H:$H"),RiskFactor_Compare!$G114)=1, "Included","-")</f>
        <v>-</v>
      </c>
      <c r="I114" s="9" t="str">
        <f ca="1">IF(COUNTIF(INDIRECT("'"&amp;I$7&amp;"'!$H:$H"),RiskFactor_Compare!$G114)=1, "Included","-")</f>
        <v>-</v>
      </c>
      <c r="J114" s="9" t="str">
        <f ca="1">IF(COUNTIF(INDIRECT("'"&amp;J$7&amp;"'!$H:$H"),RiskFactor_Compare!$G114)=1, "Included","-")</f>
        <v>-</v>
      </c>
      <c r="K114" s="9" t="str">
        <f ca="1">IF(COUNTIF(INDIRECT("'"&amp;K$7&amp;"'!$H:$H"),RiskFactor_Compare!$G114)=1, "Included","-")</f>
        <v>-</v>
      </c>
      <c r="L114" s="9" t="str">
        <f ca="1">IF(COUNTIF(INDIRECT("'"&amp;L$7&amp;"'!$H:$H"),RiskFactor_Compare!$G114)=1, "Included","-")</f>
        <v>-</v>
      </c>
      <c r="M114" s="9" t="str">
        <f ca="1">IF(COUNTIF(INDIRECT("'"&amp;M$7&amp;"'!$H:$H"),RiskFactor_Compare!$G114)=1, "Included","-")</f>
        <v>Included</v>
      </c>
      <c r="N114" s="9" t="str">
        <f ca="1">IF(COUNTIF(INDIRECT("'"&amp;N$7&amp;"'!$H:$H"),RiskFactor_Compare!$G114)=1, "Included","-")</f>
        <v>-</v>
      </c>
      <c r="O114" s="9" t="str">
        <f ca="1">IF(COUNTIF(INDIRECT("'"&amp;O$7&amp;"'!$H:$H"),RiskFactor_Compare!$G114)=1, "Included","-")</f>
        <v>-</v>
      </c>
      <c r="P114" s="9" t="str">
        <f ca="1">IF(COUNTIF(INDIRECT("'"&amp;P$7&amp;"'!$H:$H"),RiskFactor_Compare!$G114)=1, "Included","-")</f>
        <v>-</v>
      </c>
      <c r="Q114" s="9" t="str">
        <f ca="1">IF(COUNTIF(INDIRECT("'"&amp;Q$7&amp;"'!$H:$H"),RiskFactor_Compare!$G114)=1, "Included","-")</f>
        <v>-</v>
      </c>
      <c r="R114" s="9" t="str">
        <f ca="1">IF(COUNTIF(INDIRECT("'"&amp;R$7&amp;"'!$H:$H"),RiskFactor_Compare!$G114)=1, "Included","-")</f>
        <v>-</v>
      </c>
      <c r="S114" s="89" t="str">
        <f ca="1">IF(COUNTIF(INDIRECT("'"&amp;S$7&amp;"'!$H:$H"),RiskFactor_Compare!$G114)=1, "Included","-")</f>
        <v>Included</v>
      </c>
    </row>
    <row r="115" spans="1:19" x14ac:dyDescent="0.25">
      <c r="A115" s="168"/>
      <c r="B115" s="7" t="s">
        <v>128</v>
      </c>
      <c r="C115" s="181"/>
      <c r="D115" s="182"/>
      <c r="E115" s="72"/>
      <c r="F115" s="207"/>
      <c r="G115" s="7" t="s">
        <v>128</v>
      </c>
      <c r="H115" s="88" t="str">
        <f ca="1">IF(COUNTIF(INDIRECT("'"&amp;H$7&amp;"'!$H:$H"),RiskFactor_Compare!$G115)=1, "Included","-")</f>
        <v>-</v>
      </c>
      <c r="I115" s="9" t="str">
        <f ca="1">IF(COUNTIF(INDIRECT("'"&amp;I$7&amp;"'!$H:$H"),RiskFactor_Compare!$G115)=1, "Included","-")</f>
        <v>Included</v>
      </c>
      <c r="J115" s="9" t="str">
        <f ca="1">IF(COUNTIF(INDIRECT("'"&amp;J$7&amp;"'!$H:$H"),RiskFactor_Compare!$G115)=1, "Included","-")</f>
        <v>-</v>
      </c>
      <c r="K115" s="9" t="str">
        <f ca="1">IF(COUNTIF(INDIRECT("'"&amp;K$7&amp;"'!$H:$H"),RiskFactor_Compare!$G115)=1, "Included","-")</f>
        <v>-</v>
      </c>
      <c r="L115" s="9" t="str">
        <f ca="1">IF(COUNTIF(INDIRECT("'"&amp;L$7&amp;"'!$H:$H"),RiskFactor_Compare!$G115)=1, "Included","-")</f>
        <v>-</v>
      </c>
      <c r="M115" s="9" t="str">
        <f ca="1">IF(COUNTIF(INDIRECT("'"&amp;M$7&amp;"'!$H:$H"),RiskFactor_Compare!$G115)=1, "Included","-")</f>
        <v>-</v>
      </c>
      <c r="N115" s="9" t="str">
        <f ca="1">IF(COUNTIF(INDIRECT("'"&amp;N$7&amp;"'!$H:$H"),RiskFactor_Compare!$G115)=1, "Included","-")</f>
        <v>-</v>
      </c>
      <c r="O115" s="9" t="str">
        <f ca="1">IF(COUNTIF(INDIRECT("'"&amp;O$7&amp;"'!$H:$H"),RiskFactor_Compare!$G115)=1, "Included","-")</f>
        <v>Included</v>
      </c>
      <c r="P115" s="9" t="str">
        <f ca="1">IF(COUNTIF(INDIRECT("'"&amp;P$7&amp;"'!$H:$H"),RiskFactor_Compare!$G115)=1, "Included","-")</f>
        <v>-</v>
      </c>
      <c r="Q115" s="9" t="str">
        <f ca="1">IF(COUNTIF(INDIRECT("'"&amp;Q$7&amp;"'!$H:$H"),RiskFactor_Compare!$G115)=1, "Included","-")</f>
        <v>-</v>
      </c>
      <c r="R115" s="9" t="str">
        <f ca="1">IF(COUNTIF(INDIRECT("'"&amp;R$7&amp;"'!$H:$H"),RiskFactor_Compare!$G115)=1, "Included","-")</f>
        <v>-</v>
      </c>
      <c r="S115" s="89" t="str">
        <f ca="1">IF(COUNTIF(INDIRECT("'"&amp;S$7&amp;"'!$H:$H"),RiskFactor_Compare!$G115)=1, "Included","-")</f>
        <v>-</v>
      </c>
    </row>
    <row r="116" spans="1:19" x14ac:dyDescent="0.25">
      <c r="A116" s="168"/>
      <c r="B116" s="7" t="s">
        <v>156</v>
      </c>
      <c r="C116" s="181"/>
      <c r="D116" s="182"/>
      <c r="E116" s="72"/>
      <c r="F116" s="207"/>
      <c r="G116" s="7" t="s">
        <v>156</v>
      </c>
      <c r="H116" s="88" t="str">
        <f ca="1">IF(COUNTIF(INDIRECT("'"&amp;H$7&amp;"'!$H:$H"),RiskFactor_Compare!$G116)=1, "Included","-")</f>
        <v>-</v>
      </c>
      <c r="I116" s="9" t="str">
        <f ca="1">IF(COUNTIF(INDIRECT("'"&amp;I$7&amp;"'!$H:$H"),RiskFactor_Compare!$G116)=1, "Included","-")</f>
        <v>-</v>
      </c>
      <c r="J116" s="9" t="str">
        <f ca="1">IF(COUNTIF(INDIRECT("'"&amp;J$7&amp;"'!$H:$H"),RiskFactor_Compare!$G116)=1, "Included","-")</f>
        <v>Included</v>
      </c>
      <c r="K116" s="9" t="str">
        <f ca="1">IF(COUNTIF(INDIRECT("'"&amp;K$7&amp;"'!$H:$H"),RiskFactor_Compare!$G116)=1, "Included","-")</f>
        <v>-</v>
      </c>
      <c r="L116" s="9" t="str">
        <f ca="1">IF(COUNTIF(INDIRECT("'"&amp;L$7&amp;"'!$H:$H"),RiskFactor_Compare!$G116)=1, "Included","-")</f>
        <v>-</v>
      </c>
      <c r="M116" s="9" t="str">
        <f ca="1">IF(COUNTIF(INDIRECT("'"&amp;M$7&amp;"'!$H:$H"),RiskFactor_Compare!$G116)=1, "Included","-")</f>
        <v>-</v>
      </c>
      <c r="N116" s="9" t="str">
        <f ca="1">IF(COUNTIF(INDIRECT("'"&amp;N$7&amp;"'!$H:$H"),RiskFactor_Compare!$G116)=1, "Included","-")</f>
        <v>-</v>
      </c>
      <c r="O116" s="9" t="str">
        <f ca="1">IF(COUNTIF(INDIRECT("'"&amp;O$7&amp;"'!$H:$H"),RiskFactor_Compare!$G116)=1, "Included","-")</f>
        <v>-</v>
      </c>
      <c r="P116" s="9" t="str">
        <f ca="1">IF(COUNTIF(INDIRECT("'"&amp;P$7&amp;"'!$H:$H"),RiskFactor_Compare!$G116)=1, "Included","-")</f>
        <v>Included</v>
      </c>
      <c r="Q116" s="9" t="str">
        <f ca="1">IF(COUNTIF(INDIRECT("'"&amp;Q$7&amp;"'!$H:$H"),RiskFactor_Compare!$G116)=1, "Included","-")</f>
        <v>-</v>
      </c>
      <c r="R116" s="9" t="str">
        <f ca="1">IF(COUNTIF(INDIRECT("'"&amp;R$7&amp;"'!$H:$H"),RiskFactor_Compare!$G116)=1, "Included","-")</f>
        <v>-</v>
      </c>
      <c r="S116" s="89" t="str">
        <f ca="1">IF(COUNTIF(INDIRECT("'"&amp;S$7&amp;"'!$H:$H"),RiskFactor_Compare!$G116)=1, "Included","-")</f>
        <v>-</v>
      </c>
    </row>
    <row r="117" spans="1:19" x14ac:dyDescent="0.25">
      <c r="A117" s="168"/>
      <c r="B117" s="7" t="s">
        <v>231</v>
      </c>
      <c r="C117" s="181"/>
      <c r="D117" s="182"/>
      <c r="E117" s="72"/>
      <c r="F117" s="207"/>
      <c r="G117" s="7" t="s">
        <v>231</v>
      </c>
      <c r="H117" s="88" t="str">
        <f ca="1">IF(COUNTIF(INDIRECT("'"&amp;H$7&amp;"'!$H:$H"),RiskFactor_Compare!$G117)=1, "Included","-")</f>
        <v>-</v>
      </c>
      <c r="I117" s="9" t="str">
        <f ca="1">IF(COUNTIF(INDIRECT("'"&amp;I$7&amp;"'!$H:$H"),RiskFactor_Compare!$G117)=1, "Included","-")</f>
        <v>-</v>
      </c>
      <c r="J117" s="9" t="str">
        <f ca="1">IF(COUNTIF(INDIRECT("'"&amp;J$7&amp;"'!$H:$H"),RiskFactor_Compare!$G117)=1, "Included","-")</f>
        <v>-</v>
      </c>
      <c r="K117" s="9" t="str">
        <f ca="1">IF(COUNTIF(INDIRECT("'"&amp;K$7&amp;"'!$H:$H"),RiskFactor_Compare!$G117)=1, "Included","-")</f>
        <v>-</v>
      </c>
      <c r="L117" s="9" t="str">
        <f ca="1">IF(COUNTIF(INDIRECT("'"&amp;L$7&amp;"'!$H:$H"),RiskFactor_Compare!$G117)=1, "Included","-")</f>
        <v>-</v>
      </c>
      <c r="M117" s="9" t="str">
        <f ca="1">IF(COUNTIF(INDIRECT("'"&amp;M$7&amp;"'!$H:$H"),RiskFactor_Compare!$G117)=1, "Included","-")</f>
        <v>Included</v>
      </c>
      <c r="N117" s="9" t="str">
        <f ca="1">IF(COUNTIF(INDIRECT("'"&amp;N$7&amp;"'!$H:$H"),RiskFactor_Compare!$G117)=1, "Included","-")</f>
        <v>-</v>
      </c>
      <c r="O117" s="9" t="str">
        <f ca="1">IF(COUNTIF(INDIRECT("'"&amp;O$7&amp;"'!$H:$H"),RiskFactor_Compare!$G117)=1, "Included","-")</f>
        <v>-</v>
      </c>
      <c r="P117" s="9" t="str">
        <f ca="1">IF(COUNTIF(INDIRECT("'"&amp;P$7&amp;"'!$H:$H"),RiskFactor_Compare!$G117)=1, "Included","-")</f>
        <v>-</v>
      </c>
      <c r="Q117" s="9" t="str">
        <f ca="1">IF(COUNTIF(INDIRECT("'"&amp;Q$7&amp;"'!$H:$H"),RiskFactor_Compare!$G117)=1, "Included","-")</f>
        <v>-</v>
      </c>
      <c r="R117" s="9" t="str">
        <f ca="1">IF(COUNTIF(INDIRECT("'"&amp;R$7&amp;"'!$H:$H"),RiskFactor_Compare!$G117)=1, "Included","-")</f>
        <v>-</v>
      </c>
      <c r="S117" s="89" t="str">
        <f ca="1">IF(COUNTIF(INDIRECT("'"&amp;S$7&amp;"'!$H:$H"),RiskFactor_Compare!$G117)=1, "Included","-")</f>
        <v>Included</v>
      </c>
    </row>
    <row r="118" spans="1:19" x14ac:dyDescent="0.25">
      <c r="A118" s="168"/>
      <c r="B118" s="7" t="s">
        <v>201</v>
      </c>
      <c r="C118" s="181"/>
      <c r="D118" s="182"/>
      <c r="E118" s="72"/>
      <c r="F118" s="207"/>
      <c r="G118" s="7" t="s">
        <v>201</v>
      </c>
      <c r="H118" s="88" t="str">
        <f ca="1">IF(COUNTIF(INDIRECT("'"&amp;H$7&amp;"'!$H:$H"),RiskFactor_Compare!$G118)=1, "Included","-")</f>
        <v>-</v>
      </c>
      <c r="I118" s="9" t="str">
        <f ca="1">IF(COUNTIF(INDIRECT("'"&amp;I$7&amp;"'!$H:$H"),RiskFactor_Compare!$G118)=1, "Included","-")</f>
        <v>-</v>
      </c>
      <c r="J118" s="9" t="str">
        <f ca="1">IF(COUNTIF(INDIRECT("'"&amp;J$7&amp;"'!$H:$H"),RiskFactor_Compare!$G118)=1, "Included","-")</f>
        <v>-</v>
      </c>
      <c r="K118" s="9" t="str">
        <f ca="1">IF(COUNTIF(INDIRECT("'"&amp;K$7&amp;"'!$H:$H"),RiskFactor_Compare!$G118)=1, "Included","-")</f>
        <v>-</v>
      </c>
      <c r="L118" s="9" t="str">
        <f ca="1">IF(COUNTIF(INDIRECT("'"&amp;L$7&amp;"'!$H:$H"),RiskFactor_Compare!$G118)=1, "Included","-")</f>
        <v>Included</v>
      </c>
      <c r="M118" s="9" t="str">
        <f ca="1">IF(COUNTIF(INDIRECT("'"&amp;M$7&amp;"'!$H:$H"),RiskFactor_Compare!$G118)=1, "Included","-")</f>
        <v>-</v>
      </c>
      <c r="N118" s="9" t="str">
        <f ca="1">IF(COUNTIF(INDIRECT("'"&amp;N$7&amp;"'!$H:$H"),RiskFactor_Compare!$G118)=1, "Included","-")</f>
        <v>-</v>
      </c>
      <c r="O118" s="9" t="str">
        <f ca="1">IF(COUNTIF(INDIRECT("'"&amp;O$7&amp;"'!$H:$H"),RiskFactor_Compare!$G118)=1, "Included","-")</f>
        <v>-</v>
      </c>
      <c r="P118" s="9" t="str">
        <f ca="1">IF(COUNTIF(INDIRECT("'"&amp;P$7&amp;"'!$H:$H"),RiskFactor_Compare!$G118)=1, "Included","-")</f>
        <v>-</v>
      </c>
      <c r="Q118" s="9" t="str">
        <f ca="1">IF(COUNTIF(INDIRECT("'"&amp;Q$7&amp;"'!$H:$H"),RiskFactor_Compare!$G118)=1, "Included","-")</f>
        <v>-</v>
      </c>
      <c r="R118" s="9" t="str">
        <f ca="1">IF(COUNTIF(INDIRECT("'"&amp;R$7&amp;"'!$H:$H"),RiskFactor_Compare!$G118)=1, "Included","-")</f>
        <v>Included</v>
      </c>
      <c r="S118" s="89" t="str">
        <f ca="1">IF(COUNTIF(INDIRECT("'"&amp;S$7&amp;"'!$H:$H"),RiskFactor_Compare!$G118)=1, "Included","-")</f>
        <v>-</v>
      </c>
    </row>
    <row r="119" spans="1:19" x14ac:dyDescent="0.25">
      <c r="A119" s="168"/>
      <c r="B119" s="7" t="s">
        <v>160</v>
      </c>
      <c r="C119" s="181"/>
      <c r="D119" s="182"/>
      <c r="E119" s="72"/>
      <c r="F119" s="207"/>
      <c r="G119" s="7" t="s">
        <v>160</v>
      </c>
      <c r="H119" s="88" t="str">
        <f ca="1">IF(COUNTIF(INDIRECT("'"&amp;H$7&amp;"'!$H:$H"),RiskFactor_Compare!$G119)=1, "Included","-")</f>
        <v>-</v>
      </c>
      <c r="I119" s="9" t="str">
        <f ca="1">IF(COUNTIF(INDIRECT("'"&amp;I$7&amp;"'!$H:$H"),RiskFactor_Compare!$G119)=1, "Included","-")</f>
        <v>-</v>
      </c>
      <c r="J119" s="9" t="str">
        <f ca="1">IF(COUNTIF(INDIRECT("'"&amp;J$7&amp;"'!$H:$H"),RiskFactor_Compare!$G119)=1, "Included","-")</f>
        <v>Included</v>
      </c>
      <c r="K119" s="9" t="str">
        <f ca="1">IF(COUNTIF(INDIRECT("'"&amp;K$7&amp;"'!$H:$H"),RiskFactor_Compare!$G119)=1, "Included","-")</f>
        <v>-</v>
      </c>
      <c r="L119" s="9" t="str">
        <f ca="1">IF(COUNTIF(INDIRECT("'"&amp;L$7&amp;"'!$H:$H"),RiskFactor_Compare!$G119)=1, "Included","-")</f>
        <v>-</v>
      </c>
      <c r="M119" s="9" t="str">
        <f ca="1">IF(COUNTIF(INDIRECT("'"&amp;M$7&amp;"'!$H:$H"),RiskFactor_Compare!$G119)=1, "Included","-")</f>
        <v>-</v>
      </c>
      <c r="N119" s="9" t="str">
        <f ca="1">IF(COUNTIF(INDIRECT("'"&amp;N$7&amp;"'!$H:$H"),RiskFactor_Compare!$G119)=1, "Included","-")</f>
        <v>-</v>
      </c>
      <c r="O119" s="9" t="str">
        <f ca="1">IF(COUNTIF(INDIRECT("'"&amp;O$7&amp;"'!$H:$H"),RiskFactor_Compare!$G119)=1, "Included","-")</f>
        <v>-</v>
      </c>
      <c r="P119" s="9" t="str">
        <f ca="1">IF(COUNTIF(INDIRECT("'"&amp;P$7&amp;"'!$H:$H"),RiskFactor_Compare!$G119)=1, "Included","-")</f>
        <v>Included</v>
      </c>
      <c r="Q119" s="9" t="str">
        <f ca="1">IF(COUNTIF(INDIRECT("'"&amp;Q$7&amp;"'!$H:$H"),RiskFactor_Compare!$G119)=1, "Included","-")</f>
        <v>-</v>
      </c>
      <c r="R119" s="9" t="str">
        <f ca="1">IF(COUNTIF(INDIRECT("'"&amp;R$7&amp;"'!$H:$H"),RiskFactor_Compare!$G119)=1, "Included","-")</f>
        <v>-</v>
      </c>
      <c r="S119" s="89" t="str">
        <f ca="1">IF(COUNTIF(INDIRECT("'"&amp;S$7&amp;"'!$H:$H"),RiskFactor_Compare!$G119)=1, "Included","-")</f>
        <v>-</v>
      </c>
    </row>
    <row r="120" spans="1:19" x14ac:dyDescent="0.25">
      <c r="A120" s="168"/>
      <c r="B120" s="7" t="s">
        <v>213</v>
      </c>
      <c r="C120" s="181"/>
      <c r="D120" s="182"/>
      <c r="E120" s="72"/>
      <c r="F120" s="207"/>
      <c r="G120" s="7" t="s">
        <v>213</v>
      </c>
      <c r="H120" s="88" t="str">
        <f ca="1">IF(COUNTIF(INDIRECT("'"&amp;H$7&amp;"'!$H:$H"),RiskFactor_Compare!$G120)=1, "Included","-")</f>
        <v>-</v>
      </c>
      <c r="I120" s="9" t="str">
        <f ca="1">IF(COUNTIF(INDIRECT("'"&amp;I$7&amp;"'!$H:$H"),RiskFactor_Compare!$G120)=1, "Included","-")</f>
        <v>-</v>
      </c>
      <c r="J120" s="9" t="str">
        <f ca="1">IF(COUNTIF(INDIRECT("'"&amp;J$7&amp;"'!$H:$H"),RiskFactor_Compare!$G120)=1, "Included","-")</f>
        <v>-</v>
      </c>
      <c r="K120" s="9" t="str">
        <f ca="1">IF(COUNTIF(INDIRECT("'"&amp;K$7&amp;"'!$H:$H"),RiskFactor_Compare!$G120)=1, "Included","-")</f>
        <v>-</v>
      </c>
      <c r="L120" s="9" t="str">
        <f ca="1">IF(COUNTIF(INDIRECT("'"&amp;L$7&amp;"'!$H:$H"),RiskFactor_Compare!$G120)=1, "Included","-")</f>
        <v>Included</v>
      </c>
      <c r="M120" s="9" t="str">
        <f ca="1">IF(COUNTIF(INDIRECT("'"&amp;M$7&amp;"'!$H:$H"),RiskFactor_Compare!$G120)=1, "Included","-")</f>
        <v>-</v>
      </c>
      <c r="N120" s="9" t="str">
        <f ca="1">IF(COUNTIF(INDIRECT("'"&amp;N$7&amp;"'!$H:$H"),RiskFactor_Compare!$G120)=1, "Included","-")</f>
        <v>-</v>
      </c>
      <c r="O120" s="9" t="str">
        <f ca="1">IF(COUNTIF(INDIRECT("'"&amp;O$7&amp;"'!$H:$H"),RiskFactor_Compare!$G120)=1, "Included","-")</f>
        <v>-</v>
      </c>
      <c r="P120" s="9" t="str">
        <f ca="1">IF(COUNTIF(INDIRECT("'"&amp;P$7&amp;"'!$H:$H"),RiskFactor_Compare!$G120)=1, "Included","-")</f>
        <v>-</v>
      </c>
      <c r="Q120" s="9" t="str">
        <f ca="1">IF(COUNTIF(INDIRECT("'"&amp;Q$7&amp;"'!$H:$H"),RiskFactor_Compare!$G120)=1, "Included","-")</f>
        <v>-</v>
      </c>
      <c r="R120" s="9" t="str">
        <f ca="1">IF(COUNTIF(INDIRECT("'"&amp;R$7&amp;"'!$H:$H"),RiskFactor_Compare!$G120)=1, "Included","-")</f>
        <v>Included</v>
      </c>
      <c r="S120" s="89" t="str">
        <f ca="1">IF(COUNTIF(INDIRECT("'"&amp;S$7&amp;"'!$H:$H"),RiskFactor_Compare!$G120)=1, "Included","-")</f>
        <v>-</v>
      </c>
    </row>
    <row r="121" spans="1:19" x14ac:dyDescent="0.25">
      <c r="A121" s="168"/>
      <c r="B121" s="7" t="s">
        <v>263</v>
      </c>
      <c r="C121" s="181"/>
      <c r="D121" s="182"/>
      <c r="E121" s="72"/>
      <c r="F121" s="207"/>
      <c r="G121" s="7" t="s">
        <v>263</v>
      </c>
      <c r="H121" s="88" t="str">
        <f ca="1">IF(COUNTIF(INDIRECT("'"&amp;H$7&amp;"'!$H:$H"),RiskFactor_Compare!$G121)=1, "Included","-")</f>
        <v>-</v>
      </c>
      <c r="I121" s="9" t="str">
        <f ca="1">IF(COUNTIF(INDIRECT("'"&amp;I$7&amp;"'!$H:$H"),RiskFactor_Compare!$G121)=1, "Included","-")</f>
        <v>-</v>
      </c>
      <c r="J121" s="9" t="str">
        <f ca="1">IF(COUNTIF(INDIRECT("'"&amp;J$7&amp;"'!$H:$H"),RiskFactor_Compare!$G121)=1, "Included","-")</f>
        <v>-</v>
      </c>
      <c r="K121" s="9" t="str">
        <f ca="1">IF(COUNTIF(INDIRECT("'"&amp;K$7&amp;"'!$H:$H"),RiskFactor_Compare!$G121)=1, "Included","-")</f>
        <v>-</v>
      </c>
      <c r="L121" s="9" t="str">
        <f ca="1">IF(COUNTIF(INDIRECT("'"&amp;L$7&amp;"'!$H:$H"),RiskFactor_Compare!$G121)=1, "Included","-")</f>
        <v>-</v>
      </c>
      <c r="M121" s="9" t="str">
        <f ca="1">IF(COUNTIF(INDIRECT("'"&amp;M$7&amp;"'!$H:$H"),RiskFactor_Compare!$G121)=1, "Included","-")</f>
        <v>Included</v>
      </c>
      <c r="N121" s="9" t="str">
        <f ca="1">IF(COUNTIF(INDIRECT("'"&amp;N$7&amp;"'!$H:$H"),RiskFactor_Compare!$G121)=1, "Included","-")</f>
        <v>-</v>
      </c>
      <c r="O121" s="9" t="str">
        <f ca="1">IF(COUNTIF(INDIRECT("'"&amp;O$7&amp;"'!$H:$H"),RiskFactor_Compare!$G121)=1, "Included","-")</f>
        <v>-</v>
      </c>
      <c r="P121" s="9" t="str">
        <f ca="1">IF(COUNTIF(INDIRECT("'"&amp;P$7&amp;"'!$H:$H"),RiskFactor_Compare!$G121)=1, "Included","-")</f>
        <v>-</v>
      </c>
      <c r="Q121" s="9" t="str">
        <f ca="1">IF(COUNTIF(INDIRECT("'"&amp;Q$7&amp;"'!$H:$H"),RiskFactor_Compare!$G121)=1, "Included","-")</f>
        <v>-</v>
      </c>
      <c r="R121" s="9" t="str">
        <f ca="1">IF(COUNTIF(INDIRECT("'"&amp;R$7&amp;"'!$H:$H"),RiskFactor_Compare!$G121)=1, "Included","-")</f>
        <v>-</v>
      </c>
      <c r="S121" s="89" t="str">
        <f ca="1">IF(COUNTIF(INDIRECT("'"&amp;S$7&amp;"'!$H:$H"),RiskFactor_Compare!$G121)=1, "Included","-")</f>
        <v>Included</v>
      </c>
    </row>
    <row r="122" spans="1:19" x14ac:dyDescent="0.25">
      <c r="A122" s="168"/>
      <c r="B122" s="7" t="s">
        <v>256</v>
      </c>
      <c r="C122" s="181"/>
      <c r="D122" s="182"/>
      <c r="E122" s="72"/>
      <c r="F122" s="207"/>
      <c r="G122" s="7" t="s">
        <v>256</v>
      </c>
      <c r="H122" s="88" t="str">
        <f ca="1">IF(COUNTIF(INDIRECT("'"&amp;H$7&amp;"'!$H:$H"),RiskFactor_Compare!$G122)=1, "Included","-")</f>
        <v>-</v>
      </c>
      <c r="I122" s="9" t="str">
        <f ca="1">IF(COUNTIF(INDIRECT("'"&amp;I$7&amp;"'!$H:$H"),RiskFactor_Compare!$G122)=1, "Included","-")</f>
        <v>-</v>
      </c>
      <c r="J122" s="9" t="str">
        <f ca="1">IF(COUNTIF(INDIRECT("'"&amp;J$7&amp;"'!$H:$H"),RiskFactor_Compare!$G122)=1, "Included","-")</f>
        <v>-</v>
      </c>
      <c r="K122" s="9" t="str">
        <f ca="1">IF(COUNTIF(INDIRECT("'"&amp;K$7&amp;"'!$H:$H"),RiskFactor_Compare!$G122)=1, "Included","-")</f>
        <v>-</v>
      </c>
      <c r="L122" s="9" t="str">
        <f ca="1">IF(COUNTIF(INDIRECT("'"&amp;L$7&amp;"'!$H:$H"),RiskFactor_Compare!$G122)=1, "Included","-")</f>
        <v>-</v>
      </c>
      <c r="M122" s="9" t="str">
        <f ca="1">IF(COUNTIF(INDIRECT("'"&amp;M$7&amp;"'!$H:$H"),RiskFactor_Compare!$G122)=1, "Included","-")</f>
        <v>Included</v>
      </c>
      <c r="N122" s="9" t="str">
        <f ca="1">IF(COUNTIF(INDIRECT("'"&amp;N$7&amp;"'!$H:$H"),RiskFactor_Compare!$G122)=1, "Included","-")</f>
        <v>-</v>
      </c>
      <c r="O122" s="9" t="str">
        <f ca="1">IF(COUNTIF(INDIRECT("'"&amp;O$7&amp;"'!$H:$H"),RiskFactor_Compare!$G122)=1, "Included","-")</f>
        <v>-</v>
      </c>
      <c r="P122" s="9" t="str">
        <f ca="1">IF(COUNTIF(INDIRECT("'"&amp;P$7&amp;"'!$H:$H"),RiskFactor_Compare!$G122)=1, "Included","-")</f>
        <v>-</v>
      </c>
      <c r="Q122" s="9" t="str">
        <f ca="1">IF(COUNTIF(INDIRECT("'"&amp;Q$7&amp;"'!$H:$H"),RiskFactor_Compare!$G122)=1, "Included","-")</f>
        <v>-</v>
      </c>
      <c r="R122" s="9" t="str">
        <f ca="1">IF(COUNTIF(INDIRECT("'"&amp;R$7&amp;"'!$H:$H"),RiskFactor_Compare!$G122)=1, "Included","-")</f>
        <v>-</v>
      </c>
      <c r="S122" s="89" t="str">
        <f ca="1">IF(COUNTIF(INDIRECT("'"&amp;S$7&amp;"'!$H:$H"),RiskFactor_Compare!$G122)=1, "Included","-")</f>
        <v>Included</v>
      </c>
    </row>
    <row r="123" spans="1:19" x14ac:dyDescent="0.25">
      <c r="A123" s="168"/>
      <c r="B123" s="7" t="s">
        <v>176</v>
      </c>
      <c r="C123" s="181"/>
      <c r="D123" s="182"/>
      <c r="E123" s="72"/>
      <c r="F123" s="207"/>
      <c r="G123" s="7" t="s">
        <v>176</v>
      </c>
      <c r="H123" s="88" t="str">
        <f ca="1">IF(COUNTIF(INDIRECT("'"&amp;H$7&amp;"'!$H:$H"),RiskFactor_Compare!$G123)=1, "Included","-")</f>
        <v>-</v>
      </c>
      <c r="I123" s="9" t="str">
        <f ca="1">IF(COUNTIF(INDIRECT("'"&amp;I$7&amp;"'!$H:$H"),RiskFactor_Compare!$G123)=1, "Included","-")</f>
        <v>-</v>
      </c>
      <c r="J123" s="9" t="str">
        <f ca="1">IF(COUNTIF(INDIRECT("'"&amp;J$7&amp;"'!$H:$H"),RiskFactor_Compare!$G123)=1, "Included","-")</f>
        <v>-</v>
      </c>
      <c r="K123" s="9" t="str">
        <f ca="1">IF(COUNTIF(INDIRECT("'"&amp;K$7&amp;"'!$H:$H"),RiskFactor_Compare!$G123)=1, "Included","-")</f>
        <v>Included</v>
      </c>
      <c r="L123" s="9" t="str">
        <f ca="1">IF(COUNTIF(INDIRECT("'"&amp;L$7&amp;"'!$H:$H"),RiskFactor_Compare!$G123)=1, "Included","-")</f>
        <v>-</v>
      </c>
      <c r="M123" s="9" t="str">
        <f ca="1">IF(COUNTIF(INDIRECT("'"&amp;M$7&amp;"'!$H:$H"),RiskFactor_Compare!$G123)=1, "Included","-")</f>
        <v>-</v>
      </c>
      <c r="N123" s="9" t="str">
        <f ca="1">IF(COUNTIF(INDIRECT("'"&amp;N$7&amp;"'!$H:$H"),RiskFactor_Compare!$G123)=1, "Included","-")</f>
        <v>-</v>
      </c>
      <c r="O123" s="9" t="str">
        <f ca="1">IF(COUNTIF(INDIRECT("'"&amp;O$7&amp;"'!$H:$H"),RiskFactor_Compare!$G123)=1, "Included","-")</f>
        <v>-</v>
      </c>
      <c r="P123" s="9" t="str">
        <f ca="1">IF(COUNTIF(INDIRECT("'"&amp;P$7&amp;"'!$H:$H"),RiskFactor_Compare!$G123)=1, "Included","-")</f>
        <v>-</v>
      </c>
      <c r="Q123" s="9" t="str">
        <f ca="1">IF(COUNTIF(INDIRECT("'"&amp;Q$7&amp;"'!$H:$H"),RiskFactor_Compare!$G123)=1, "Included","-")</f>
        <v>Included</v>
      </c>
      <c r="R123" s="9" t="str">
        <f ca="1">IF(COUNTIF(INDIRECT("'"&amp;R$7&amp;"'!$H:$H"),RiskFactor_Compare!$G123)=1, "Included","-")</f>
        <v>-</v>
      </c>
      <c r="S123" s="89" t="str">
        <f ca="1">IF(COUNTIF(INDIRECT("'"&amp;S$7&amp;"'!$H:$H"),RiskFactor_Compare!$G123)=1, "Included","-")</f>
        <v>-</v>
      </c>
    </row>
    <row r="124" spans="1:19" x14ac:dyDescent="0.25">
      <c r="A124" s="168"/>
      <c r="B124" s="7" t="s">
        <v>215</v>
      </c>
      <c r="C124" s="181"/>
      <c r="D124" s="182"/>
      <c r="E124" s="72"/>
      <c r="F124" s="207"/>
      <c r="G124" s="7" t="s">
        <v>215</v>
      </c>
      <c r="H124" s="88" t="str">
        <f ca="1">IF(COUNTIF(INDIRECT("'"&amp;H$7&amp;"'!$H:$H"),RiskFactor_Compare!$G124)=1, "Included","-")</f>
        <v>-</v>
      </c>
      <c r="I124" s="9" t="str">
        <f ca="1">IF(COUNTIF(INDIRECT("'"&amp;I$7&amp;"'!$H:$H"),RiskFactor_Compare!$G124)=1, "Included","-")</f>
        <v>-</v>
      </c>
      <c r="J124" s="9" t="str">
        <f ca="1">IF(COUNTIF(INDIRECT("'"&amp;J$7&amp;"'!$H:$H"),RiskFactor_Compare!$G124)=1, "Included","-")</f>
        <v>-</v>
      </c>
      <c r="K124" s="9" t="str">
        <f ca="1">IF(COUNTIF(INDIRECT("'"&amp;K$7&amp;"'!$H:$H"),RiskFactor_Compare!$G124)=1, "Included","-")</f>
        <v>-</v>
      </c>
      <c r="L124" s="9" t="str">
        <f ca="1">IF(COUNTIF(INDIRECT("'"&amp;L$7&amp;"'!$H:$H"),RiskFactor_Compare!$G124)=1, "Included","-")</f>
        <v>Included</v>
      </c>
      <c r="M124" s="9" t="str">
        <f ca="1">IF(COUNTIF(INDIRECT("'"&amp;M$7&amp;"'!$H:$H"),RiskFactor_Compare!$G124)=1, "Included","-")</f>
        <v>-</v>
      </c>
      <c r="N124" s="9" t="str">
        <f ca="1">IF(COUNTIF(INDIRECT("'"&amp;N$7&amp;"'!$H:$H"),RiskFactor_Compare!$G124)=1, "Included","-")</f>
        <v>-</v>
      </c>
      <c r="O124" s="9" t="str">
        <f ca="1">IF(COUNTIF(INDIRECT("'"&amp;O$7&amp;"'!$H:$H"),RiskFactor_Compare!$G124)=1, "Included","-")</f>
        <v>-</v>
      </c>
      <c r="P124" s="9" t="str">
        <f ca="1">IF(COUNTIF(INDIRECT("'"&amp;P$7&amp;"'!$H:$H"),RiskFactor_Compare!$G124)=1, "Included","-")</f>
        <v>-</v>
      </c>
      <c r="Q124" s="9" t="str">
        <f ca="1">IF(COUNTIF(INDIRECT("'"&amp;Q$7&amp;"'!$H:$H"),RiskFactor_Compare!$G124)=1, "Included","-")</f>
        <v>-</v>
      </c>
      <c r="R124" s="9" t="str">
        <f ca="1">IF(COUNTIF(INDIRECT("'"&amp;R$7&amp;"'!$H:$H"),RiskFactor_Compare!$G124)=1, "Included","-")</f>
        <v>Included</v>
      </c>
      <c r="S124" s="89" t="str">
        <f ca="1">IF(COUNTIF(INDIRECT("'"&amp;S$7&amp;"'!$H:$H"),RiskFactor_Compare!$G124)=1, "Included","-")</f>
        <v>-</v>
      </c>
    </row>
    <row r="125" spans="1:19" x14ac:dyDescent="0.25">
      <c r="A125" s="168"/>
      <c r="B125" s="7" t="s">
        <v>214</v>
      </c>
      <c r="C125" s="181"/>
      <c r="D125" s="182"/>
      <c r="E125" s="72"/>
      <c r="F125" s="207"/>
      <c r="G125" s="7" t="s">
        <v>214</v>
      </c>
      <c r="H125" s="88" t="str">
        <f ca="1">IF(COUNTIF(INDIRECT("'"&amp;H$7&amp;"'!$H:$H"),RiskFactor_Compare!$G125)=1, "Included","-")</f>
        <v>-</v>
      </c>
      <c r="I125" s="9" t="str">
        <f ca="1">IF(COUNTIF(INDIRECT("'"&amp;I$7&amp;"'!$H:$H"),RiskFactor_Compare!$G125)=1, "Included","-")</f>
        <v>-</v>
      </c>
      <c r="J125" s="9" t="str">
        <f ca="1">IF(COUNTIF(INDIRECT("'"&amp;J$7&amp;"'!$H:$H"),RiskFactor_Compare!$G125)=1, "Included","-")</f>
        <v>-</v>
      </c>
      <c r="K125" s="9" t="str">
        <f ca="1">IF(COUNTIF(INDIRECT("'"&amp;K$7&amp;"'!$H:$H"),RiskFactor_Compare!$G125)=1, "Included","-")</f>
        <v>-</v>
      </c>
      <c r="L125" s="9" t="str">
        <f ca="1">IF(COUNTIF(INDIRECT("'"&amp;L$7&amp;"'!$H:$H"),RiskFactor_Compare!$G125)=1, "Included","-")</f>
        <v>Included</v>
      </c>
      <c r="M125" s="9" t="str">
        <f ca="1">IF(COUNTIF(INDIRECT("'"&amp;M$7&amp;"'!$H:$H"),RiskFactor_Compare!$G125)=1, "Included","-")</f>
        <v>-</v>
      </c>
      <c r="N125" s="9" t="str">
        <f ca="1">IF(COUNTIF(INDIRECT("'"&amp;N$7&amp;"'!$H:$H"),RiskFactor_Compare!$G125)=1, "Included","-")</f>
        <v>-</v>
      </c>
      <c r="O125" s="9" t="str">
        <f ca="1">IF(COUNTIF(INDIRECT("'"&amp;O$7&amp;"'!$H:$H"),RiskFactor_Compare!$G125)=1, "Included","-")</f>
        <v>-</v>
      </c>
      <c r="P125" s="9" t="str">
        <f ca="1">IF(COUNTIF(INDIRECT("'"&amp;P$7&amp;"'!$H:$H"),RiskFactor_Compare!$G125)=1, "Included","-")</f>
        <v>-</v>
      </c>
      <c r="Q125" s="9" t="str">
        <f ca="1">IF(COUNTIF(INDIRECT("'"&amp;Q$7&amp;"'!$H:$H"),RiskFactor_Compare!$G125)=1, "Included","-")</f>
        <v>-</v>
      </c>
      <c r="R125" s="9" t="str">
        <f ca="1">IF(COUNTIF(INDIRECT("'"&amp;R$7&amp;"'!$H:$H"),RiskFactor_Compare!$G125)=1, "Included","-")</f>
        <v>Included</v>
      </c>
      <c r="S125" s="89" t="str">
        <f ca="1">IF(COUNTIF(INDIRECT("'"&amp;S$7&amp;"'!$H:$H"),RiskFactor_Compare!$G125)=1, "Included","-")</f>
        <v>-</v>
      </c>
    </row>
    <row r="126" spans="1:19" x14ac:dyDescent="0.25">
      <c r="A126" s="168"/>
      <c r="B126" s="7" t="s">
        <v>48</v>
      </c>
      <c r="C126" s="181"/>
      <c r="D126" s="182"/>
      <c r="E126" s="72"/>
      <c r="F126" s="207"/>
      <c r="G126" s="7" t="s">
        <v>48</v>
      </c>
      <c r="H126" s="88" t="str">
        <f ca="1">IF(COUNTIF(INDIRECT("'"&amp;H$7&amp;"'!$H:$H"),RiskFactor_Compare!$G126)=1, "Included","-")</f>
        <v>Included</v>
      </c>
      <c r="I126" s="9" t="str">
        <f ca="1">IF(COUNTIF(INDIRECT("'"&amp;I$7&amp;"'!$H:$H"),RiskFactor_Compare!$G126)=1, "Included","-")</f>
        <v>-</v>
      </c>
      <c r="J126" s="9" t="str">
        <f ca="1">IF(COUNTIF(INDIRECT("'"&amp;J$7&amp;"'!$H:$H"),RiskFactor_Compare!$G126)=1, "Included","-")</f>
        <v>-</v>
      </c>
      <c r="K126" s="9" t="str">
        <f ca="1">IF(COUNTIF(INDIRECT("'"&amp;K$7&amp;"'!$H:$H"),RiskFactor_Compare!$G126)=1, "Included","-")</f>
        <v>-</v>
      </c>
      <c r="L126" s="9" t="str">
        <f ca="1">IF(COUNTIF(INDIRECT("'"&amp;L$7&amp;"'!$H:$H"),RiskFactor_Compare!$G126)=1, "Included","-")</f>
        <v>-</v>
      </c>
      <c r="M126" s="9" t="str">
        <f ca="1">IF(COUNTIF(INDIRECT("'"&amp;M$7&amp;"'!$H:$H"),RiskFactor_Compare!$G126)=1, "Included","-")</f>
        <v>-</v>
      </c>
      <c r="N126" s="9" t="str">
        <f ca="1">IF(COUNTIF(INDIRECT("'"&amp;N$7&amp;"'!$H:$H"),RiskFactor_Compare!$G126)=1, "Included","-")</f>
        <v>Included</v>
      </c>
      <c r="O126" s="9" t="str">
        <f ca="1">IF(COUNTIF(INDIRECT("'"&amp;O$7&amp;"'!$H:$H"),RiskFactor_Compare!$G126)=1, "Included","-")</f>
        <v>-</v>
      </c>
      <c r="P126" s="9" t="str">
        <f ca="1">IF(COUNTIF(INDIRECT("'"&amp;P$7&amp;"'!$H:$H"),RiskFactor_Compare!$G126)=1, "Included","-")</f>
        <v>-</v>
      </c>
      <c r="Q126" s="9" t="str">
        <f ca="1">IF(COUNTIF(INDIRECT("'"&amp;Q$7&amp;"'!$H:$H"),RiskFactor_Compare!$G126)=1, "Included","-")</f>
        <v>-</v>
      </c>
      <c r="R126" s="9" t="str">
        <f ca="1">IF(COUNTIF(INDIRECT("'"&amp;R$7&amp;"'!$H:$H"),RiskFactor_Compare!$G126)=1, "Included","-")</f>
        <v>-</v>
      </c>
      <c r="S126" s="89" t="str">
        <f ca="1">IF(COUNTIF(INDIRECT("'"&amp;S$7&amp;"'!$H:$H"),RiskFactor_Compare!$G126)=1, "Included","-")</f>
        <v>-</v>
      </c>
    </row>
    <row r="127" spans="1:19" x14ac:dyDescent="0.25">
      <c r="A127" s="168"/>
      <c r="B127" s="7" t="s">
        <v>163</v>
      </c>
      <c r="C127" s="181"/>
      <c r="D127" s="182"/>
      <c r="E127" s="72"/>
      <c r="F127" s="207"/>
      <c r="G127" s="7" t="s">
        <v>163</v>
      </c>
      <c r="H127" s="88" t="str">
        <f ca="1">IF(COUNTIF(INDIRECT("'"&amp;H$7&amp;"'!$H:$H"),RiskFactor_Compare!$G127)=1, "Included","-")</f>
        <v>-</v>
      </c>
      <c r="I127" s="9" t="str">
        <f ca="1">IF(COUNTIF(INDIRECT("'"&amp;I$7&amp;"'!$H:$H"),RiskFactor_Compare!$G127)=1, "Included","-")</f>
        <v>-</v>
      </c>
      <c r="J127" s="9" t="str">
        <f ca="1">IF(COUNTIF(INDIRECT("'"&amp;J$7&amp;"'!$H:$H"),RiskFactor_Compare!$G127)=1, "Included","-")</f>
        <v>Included</v>
      </c>
      <c r="K127" s="9" t="str">
        <f ca="1">IF(COUNTIF(INDIRECT("'"&amp;K$7&amp;"'!$H:$H"),RiskFactor_Compare!$G127)=1, "Included","-")</f>
        <v>-</v>
      </c>
      <c r="L127" s="9" t="str">
        <f ca="1">IF(COUNTIF(INDIRECT("'"&amp;L$7&amp;"'!$H:$H"),RiskFactor_Compare!$G127)=1, "Included","-")</f>
        <v>-</v>
      </c>
      <c r="M127" s="9" t="str">
        <f ca="1">IF(COUNTIF(INDIRECT("'"&amp;M$7&amp;"'!$H:$H"),RiskFactor_Compare!$G127)=1, "Included","-")</f>
        <v>-</v>
      </c>
      <c r="N127" s="9" t="str">
        <f ca="1">IF(COUNTIF(INDIRECT("'"&amp;N$7&amp;"'!$H:$H"),RiskFactor_Compare!$G127)=1, "Included","-")</f>
        <v>-</v>
      </c>
      <c r="O127" s="9" t="str">
        <f ca="1">IF(COUNTIF(INDIRECT("'"&amp;O$7&amp;"'!$H:$H"),RiskFactor_Compare!$G127)=1, "Included","-")</f>
        <v>-</v>
      </c>
      <c r="P127" s="9" t="str">
        <f ca="1">IF(COUNTIF(INDIRECT("'"&amp;P$7&amp;"'!$H:$H"),RiskFactor_Compare!$G127)=1, "Included","-")</f>
        <v>Included</v>
      </c>
      <c r="Q127" s="9" t="str">
        <f ca="1">IF(COUNTIF(INDIRECT("'"&amp;Q$7&amp;"'!$H:$H"),RiskFactor_Compare!$G127)=1, "Included","-")</f>
        <v>-</v>
      </c>
      <c r="R127" s="9" t="str">
        <f ca="1">IF(COUNTIF(INDIRECT("'"&amp;R$7&amp;"'!$H:$H"),RiskFactor_Compare!$G127)=1, "Included","-")</f>
        <v>-</v>
      </c>
      <c r="S127" s="89" t="str">
        <f ca="1">IF(COUNTIF(INDIRECT("'"&amp;S$7&amp;"'!$H:$H"),RiskFactor_Compare!$G127)=1, "Included","-")</f>
        <v>-</v>
      </c>
    </row>
    <row r="128" spans="1:19" x14ac:dyDescent="0.25">
      <c r="A128" s="168"/>
      <c r="B128" s="7" t="s">
        <v>185</v>
      </c>
      <c r="C128" s="181"/>
      <c r="D128" s="182"/>
      <c r="E128" s="72"/>
      <c r="F128" s="207"/>
      <c r="G128" s="7" t="s">
        <v>185</v>
      </c>
      <c r="H128" s="88" t="str">
        <f ca="1">IF(COUNTIF(INDIRECT("'"&amp;H$7&amp;"'!$H:$H"),RiskFactor_Compare!$G128)=1, "Included","-")</f>
        <v>-</v>
      </c>
      <c r="I128" s="9" t="str">
        <f ca="1">IF(COUNTIF(INDIRECT("'"&amp;I$7&amp;"'!$H:$H"),RiskFactor_Compare!$G128)=1, "Included","-")</f>
        <v>-</v>
      </c>
      <c r="J128" s="9" t="str">
        <f ca="1">IF(COUNTIF(INDIRECT("'"&amp;J$7&amp;"'!$H:$H"),RiskFactor_Compare!$G128)=1, "Included","-")</f>
        <v>-</v>
      </c>
      <c r="K128" s="9" t="str">
        <f ca="1">IF(COUNTIF(INDIRECT("'"&amp;K$7&amp;"'!$H:$H"),RiskFactor_Compare!$G128)=1, "Included","-")</f>
        <v>Included</v>
      </c>
      <c r="L128" s="9" t="str">
        <f ca="1">IF(COUNTIF(INDIRECT("'"&amp;L$7&amp;"'!$H:$H"),RiskFactor_Compare!$G128)=1, "Included","-")</f>
        <v>-</v>
      </c>
      <c r="M128" s="9" t="str">
        <f ca="1">IF(COUNTIF(INDIRECT("'"&amp;M$7&amp;"'!$H:$H"),RiskFactor_Compare!$G128)=1, "Included","-")</f>
        <v>-</v>
      </c>
      <c r="N128" s="9" t="str">
        <f ca="1">IF(COUNTIF(INDIRECT("'"&amp;N$7&amp;"'!$H:$H"),RiskFactor_Compare!$G128)=1, "Included","-")</f>
        <v>-</v>
      </c>
      <c r="O128" s="9" t="str">
        <f ca="1">IF(COUNTIF(INDIRECT("'"&amp;O$7&amp;"'!$H:$H"),RiskFactor_Compare!$G128)=1, "Included","-")</f>
        <v>-</v>
      </c>
      <c r="P128" s="9" t="str">
        <f ca="1">IF(COUNTIF(INDIRECT("'"&amp;P$7&amp;"'!$H:$H"),RiskFactor_Compare!$G128)=1, "Included","-")</f>
        <v>-</v>
      </c>
      <c r="Q128" s="9" t="str">
        <f ca="1">IF(COUNTIF(INDIRECT("'"&amp;Q$7&amp;"'!$H:$H"),RiskFactor_Compare!$G128)=1, "Included","-")</f>
        <v>Included</v>
      </c>
      <c r="R128" s="9" t="str">
        <f ca="1">IF(COUNTIF(INDIRECT("'"&amp;R$7&amp;"'!$H:$H"),RiskFactor_Compare!$G128)=1, "Included","-")</f>
        <v>-</v>
      </c>
      <c r="S128" s="89" t="str">
        <f ca="1">IF(COUNTIF(INDIRECT("'"&amp;S$7&amp;"'!$H:$H"),RiskFactor_Compare!$G128)=1, "Included","-")</f>
        <v>-</v>
      </c>
    </row>
    <row r="129" spans="1:19" x14ac:dyDescent="0.25">
      <c r="A129" s="168"/>
      <c r="B129" s="7" t="s">
        <v>217</v>
      </c>
      <c r="C129" s="181"/>
      <c r="D129" s="182"/>
      <c r="E129" s="72"/>
      <c r="F129" s="207"/>
      <c r="G129" s="7" t="s">
        <v>217</v>
      </c>
      <c r="H129" s="88" t="str">
        <f ca="1">IF(COUNTIF(INDIRECT("'"&amp;H$7&amp;"'!$H:$H"),RiskFactor_Compare!$G129)=1, "Included","-")</f>
        <v>-</v>
      </c>
      <c r="I129" s="9" t="str">
        <f ca="1">IF(COUNTIF(INDIRECT("'"&amp;I$7&amp;"'!$H:$H"),RiskFactor_Compare!$G129)=1, "Included","-")</f>
        <v>-</v>
      </c>
      <c r="J129" s="9" t="str">
        <f ca="1">IF(COUNTIF(INDIRECT("'"&amp;J$7&amp;"'!$H:$H"),RiskFactor_Compare!$G129)=1, "Included","-")</f>
        <v>-</v>
      </c>
      <c r="K129" s="9" t="str">
        <f ca="1">IF(COUNTIF(INDIRECT("'"&amp;K$7&amp;"'!$H:$H"),RiskFactor_Compare!$G129)=1, "Included","-")</f>
        <v>-</v>
      </c>
      <c r="L129" s="9" t="str">
        <f ca="1">IF(COUNTIF(INDIRECT("'"&amp;L$7&amp;"'!$H:$H"),RiskFactor_Compare!$G129)=1, "Included","-")</f>
        <v>Included</v>
      </c>
      <c r="M129" s="9" t="str">
        <f ca="1">IF(COUNTIF(INDIRECT("'"&amp;M$7&amp;"'!$H:$H"),RiskFactor_Compare!$G129)=1, "Included","-")</f>
        <v>-</v>
      </c>
      <c r="N129" s="9" t="str">
        <f ca="1">IF(COUNTIF(INDIRECT("'"&amp;N$7&amp;"'!$H:$H"),RiskFactor_Compare!$G129)=1, "Included","-")</f>
        <v>-</v>
      </c>
      <c r="O129" s="9" t="str">
        <f ca="1">IF(COUNTIF(INDIRECT("'"&amp;O$7&amp;"'!$H:$H"),RiskFactor_Compare!$G129)=1, "Included","-")</f>
        <v>-</v>
      </c>
      <c r="P129" s="9" t="str">
        <f ca="1">IF(COUNTIF(INDIRECT("'"&amp;P$7&amp;"'!$H:$H"),RiskFactor_Compare!$G129)=1, "Included","-")</f>
        <v>-</v>
      </c>
      <c r="Q129" s="9" t="str">
        <f ca="1">IF(COUNTIF(INDIRECT("'"&amp;Q$7&amp;"'!$H:$H"),RiskFactor_Compare!$G129)=1, "Included","-")</f>
        <v>-</v>
      </c>
      <c r="R129" s="9" t="str">
        <f ca="1">IF(COUNTIF(INDIRECT("'"&amp;R$7&amp;"'!$H:$H"),RiskFactor_Compare!$G129)=1, "Included","-")</f>
        <v>Included</v>
      </c>
      <c r="S129" s="89" t="str">
        <f ca="1">IF(COUNTIF(INDIRECT("'"&amp;S$7&amp;"'!$H:$H"),RiskFactor_Compare!$G129)=1, "Included","-")</f>
        <v>-</v>
      </c>
    </row>
    <row r="130" spans="1:19" x14ac:dyDescent="0.25">
      <c r="A130" s="168"/>
      <c r="B130" s="7" t="s">
        <v>152</v>
      </c>
      <c r="C130" s="181"/>
      <c r="D130" s="182"/>
      <c r="E130" s="72"/>
      <c r="F130" s="207"/>
      <c r="G130" s="7" t="s">
        <v>152</v>
      </c>
      <c r="H130" s="88" t="str">
        <f ca="1">IF(COUNTIF(INDIRECT("'"&amp;H$7&amp;"'!$H:$H"),RiskFactor_Compare!$G130)=1, "Included","-")</f>
        <v>-</v>
      </c>
      <c r="I130" s="9" t="str">
        <f ca="1">IF(COUNTIF(INDIRECT("'"&amp;I$7&amp;"'!$H:$H"),RiskFactor_Compare!$G130)=1, "Included","-")</f>
        <v>-</v>
      </c>
      <c r="J130" s="9" t="str">
        <f ca="1">IF(COUNTIF(INDIRECT("'"&amp;J$7&amp;"'!$H:$H"),RiskFactor_Compare!$G130)=1, "Included","-")</f>
        <v>Included</v>
      </c>
      <c r="K130" s="9" t="str">
        <f ca="1">IF(COUNTIF(INDIRECT("'"&amp;K$7&amp;"'!$H:$H"),RiskFactor_Compare!$G130)=1, "Included","-")</f>
        <v>-</v>
      </c>
      <c r="L130" s="9" t="str">
        <f ca="1">IF(COUNTIF(INDIRECT("'"&amp;L$7&amp;"'!$H:$H"),RiskFactor_Compare!$G130)=1, "Included","-")</f>
        <v>-</v>
      </c>
      <c r="M130" s="9" t="str">
        <f ca="1">IF(COUNTIF(INDIRECT("'"&amp;M$7&amp;"'!$H:$H"),RiskFactor_Compare!$G130)=1, "Included","-")</f>
        <v>-</v>
      </c>
      <c r="N130" s="9" t="str">
        <f ca="1">IF(COUNTIF(INDIRECT("'"&amp;N$7&amp;"'!$H:$H"),RiskFactor_Compare!$G130)=1, "Included","-")</f>
        <v>-</v>
      </c>
      <c r="O130" s="9" t="str">
        <f ca="1">IF(COUNTIF(INDIRECT("'"&amp;O$7&amp;"'!$H:$H"),RiskFactor_Compare!$G130)=1, "Included","-")</f>
        <v>-</v>
      </c>
      <c r="P130" s="9" t="str">
        <f ca="1">IF(COUNTIF(INDIRECT("'"&amp;P$7&amp;"'!$H:$H"),RiskFactor_Compare!$G130)=1, "Included","-")</f>
        <v>Included</v>
      </c>
      <c r="Q130" s="9" t="str">
        <f ca="1">IF(COUNTIF(INDIRECT("'"&amp;Q$7&amp;"'!$H:$H"),RiskFactor_Compare!$G130)=1, "Included","-")</f>
        <v>-</v>
      </c>
      <c r="R130" s="9" t="str">
        <f ca="1">IF(COUNTIF(INDIRECT("'"&amp;R$7&amp;"'!$H:$H"),RiskFactor_Compare!$G130)=1, "Included","-")</f>
        <v>-</v>
      </c>
      <c r="S130" s="89" t="str">
        <f ca="1">IF(COUNTIF(INDIRECT("'"&amp;S$7&amp;"'!$H:$H"),RiskFactor_Compare!$G130)=1, "Included","-")</f>
        <v>-</v>
      </c>
    </row>
    <row r="131" spans="1:19" x14ac:dyDescent="0.25">
      <c r="A131" s="168"/>
      <c r="B131" s="7" t="s">
        <v>241</v>
      </c>
      <c r="C131" s="181"/>
      <c r="D131" s="182"/>
      <c r="E131" s="72"/>
      <c r="F131" s="207"/>
      <c r="G131" s="7" t="s">
        <v>241</v>
      </c>
      <c r="H131" s="88" t="str">
        <f ca="1">IF(COUNTIF(INDIRECT("'"&amp;H$7&amp;"'!$H:$H"),RiskFactor_Compare!$G131)=1, "Included","-")</f>
        <v>-</v>
      </c>
      <c r="I131" s="9" t="str">
        <f ca="1">IF(COUNTIF(INDIRECT("'"&amp;I$7&amp;"'!$H:$H"),RiskFactor_Compare!$G131)=1, "Included","-")</f>
        <v>-</v>
      </c>
      <c r="J131" s="9" t="str">
        <f ca="1">IF(COUNTIF(INDIRECT("'"&amp;J$7&amp;"'!$H:$H"),RiskFactor_Compare!$G131)=1, "Included","-")</f>
        <v>-</v>
      </c>
      <c r="K131" s="9" t="str">
        <f ca="1">IF(COUNTIF(INDIRECT("'"&amp;K$7&amp;"'!$H:$H"),RiskFactor_Compare!$G131)=1, "Included","-")</f>
        <v>-</v>
      </c>
      <c r="L131" s="9" t="str">
        <f ca="1">IF(COUNTIF(INDIRECT("'"&amp;L$7&amp;"'!$H:$H"),RiskFactor_Compare!$G131)=1, "Included","-")</f>
        <v>-</v>
      </c>
      <c r="M131" s="9" t="str">
        <f ca="1">IF(COUNTIF(INDIRECT("'"&amp;M$7&amp;"'!$H:$H"),RiskFactor_Compare!$G131)=1, "Included","-")</f>
        <v>Included</v>
      </c>
      <c r="N131" s="9" t="str">
        <f ca="1">IF(COUNTIF(INDIRECT("'"&amp;N$7&amp;"'!$H:$H"),RiskFactor_Compare!$G131)=1, "Included","-")</f>
        <v>-</v>
      </c>
      <c r="O131" s="9" t="str">
        <f ca="1">IF(COUNTIF(INDIRECT("'"&amp;O$7&amp;"'!$H:$H"),RiskFactor_Compare!$G131)=1, "Included","-")</f>
        <v>-</v>
      </c>
      <c r="P131" s="9" t="str">
        <f ca="1">IF(COUNTIF(INDIRECT("'"&amp;P$7&amp;"'!$H:$H"),RiskFactor_Compare!$G131)=1, "Included","-")</f>
        <v>-</v>
      </c>
      <c r="Q131" s="9" t="str">
        <f ca="1">IF(COUNTIF(INDIRECT("'"&amp;Q$7&amp;"'!$H:$H"),RiskFactor_Compare!$G131)=1, "Included","-")</f>
        <v>-</v>
      </c>
      <c r="R131" s="9" t="str">
        <f ca="1">IF(COUNTIF(INDIRECT("'"&amp;R$7&amp;"'!$H:$H"),RiskFactor_Compare!$G131)=1, "Included","-")</f>
        <v>-</v>
      </c>
      <c r="S131" s="89" t="str">
        <f ca="1">IF(COUNTIF(INDIRECT("'"&amp;S$7&amp;"'!$H:$H"),RiskFactor_Compare!$G131)=1, "Included","-")</f>
        <v>Included</v>
      </c>
    </row>
    <row r="132" spans="1:19" x14ac:dyDescent="0.25">
      <c r="A132" s="168"/>
      <c r="B132" s="7" t="s">
        <v>245</v>
      </c>
      <c r="C132" s="181"/>
      <c r="D132" s="182"/>
      <c r="E132" s="72"/>
      <c r="F132" s="207"/>
      <c r="G132" s="7" t="s">
        <v>245</v>
      </c>
      <c r="H132" s="88" t="str">
        <f ca="1">IF(COUNTIF(INDIRECT("'"&amp;H$7&amp;"'!$H:$H"),RiskFactor_Compare!$G132)=1, "Included","-")</f>
        <v>-</v>
      </c>
      <c r="I132" s="9" t="str">
        <f ca="1">IF(COUNTIF(INDIRECT("'"&amp;I$7&amp;"'!$H:$H"),RiskFactor_Compare!$G132)=1, "Included","-")</f>
        <v>-</v>
      </c>
      <c r="J132" s="9" t="str">
        <f ca="1">IF(COUNTIF(INDIRECT("'"&amp;J$7&amp;"'!$H:$H"),RiskFactor_Compare!$G132)=1, "Included","-")</f>
        <v>-</v>
      </c>
      <c r="K132" s="9" t="str">
        <f ca="1">IF(COUNTIF(INDIRECT("'"&amp;K$7&amp;"'!$H:$H"),RiskFactor_Compare!$G132)=1, "Included","-")</f>
        <v>-</v>
      </c>
      <c r="L132" s="9" t="str">
        <f ca="1">IF(COUNTIF(INDIRECT("'"&amp;L$7&amp;"'!$H:$H"),RiskFactor_Compare!$G132)=1, "Included","-")</f>
        <v>-</v>
      </c>
      <c r="M132" s="9" t="str">
        <f ca="1">IF(COUNTIF(INDIRECT("'"&amp;M$7&amp;"'!$H:$H"),RiskFactor_Compare!$G132)=1, "Included","-")</f>
        <v>Included</v>
      </c>
      <c r="N132" s="9" t="str">
        <f ca="1">IF(COUNTIF(INDIRECT("'"&amp;N$7&amp;"'!$H:$H"),RiskFactor_Compare!$G132)=1, "Included","-")</f>
        <v>-</v>
      </c>
      <c r="O132" s="9" t="str">
        <f ca="1">IF(COUNTIF(INDIRECT("'"&amp;O$7&amp;"'!$H:$H"),RiskFactor_Compare!$G132)=1, "Included","-")</f>
        <v>-</v>
      </c>
      <c r="P132" s="9" t="str">
        <f ca="1">IF(COUNTIF(INDIRECT("'"&amp;P$7&amp;"'!$H:$H"),RiskFactor_Compare!$G132)=1, "Included","-")</f>
        <v>-</v>
      </c>
      <c r="Q132" s="9" t="str">
        <f ca="1">IF(COUNTIF(INDIRECT("'"&amp;Q$7&amp;"'!$H:$H"),RiskFactor_Compare!$G132)=1, "Included","-")</f>
        <v>-</v>
      </c>
      <c r="R132" s="9" t="str">
        <f ca="1">IF(COUNTIF(INDIRECT("'"&amp;R$7&amp;"'!$H:$H"),RiskFactor_Compare!$G132)=1, "Included","-")</f>
        <v>-</v>
      </c>
      <c r="S132" s="89" t="str">
        <f ca="1">IF(COUNTIF(INDIRECT("'"&amp;S$7&amp;"'!$H:$H"),RiskFactor_Compare!$G132)=1, "Included","-")</f>
        <v>Included</v>
      </c>
    </row>
    <row r="133" spans="1:19" x14ac:dyDescent="0.25">
      <c r="A133" s="168"/>
      <c r="B133" s="7" t="s">
        <v>210</v>
      </c>
      <c r="C133" s="181"/>
      <c r="D133" s="182"/>
      <c r="E133" s="72"/>
      <c r="F133" s="207"/>
      <c r="G133" s="7" t="s">
        <v>210</v>
      </c>
      <c r="H133" s="88" t="str">
        <f ca="1">IF(COUNTIF(INDIRECT("'"&amp;H$7&amp;"'!$H:$H"),RiskFactor_Compare!$G133)=1, "Included","-")</f>
        <v>-</v>
      </c>
      <c r="I133" s="9" t="str">
        <f ca="1">IF(COUNTIF(INDIRECT("'"&amp;I$7&amp;"'!$H:$H"),RiskFactor_Compare!$G133)=1, "Included","-")</f>
        <v>-</v>
      </c>
      <c r="J133" s="9" t="str">
        <f ca="1">IF(COUNTIF(INDIRECT("'"&amp;J$7&amp;"'!$H:$H"),RiskFactor_Compare!$G133)=1, "Included","-")</f>
        <v>-</v>
      </c>
      <c r="K133" s="9" t="str">
        <f ca="1">IF(COUNTIF(INDIRECT("'"&amp;K$7&amp;"'!$H:$H"),RiskFactor_Compare!$G133)=1, "Included","-")</f>
        <v>-</v>
      </c>
      <c r="L133" s="9" t="str">
        <f ca="1">IF(COUNTIF(INDIRECT("'"&amp;L$7&amp;"'!$H:$H"),RiskFactor_Compare!$G133)=1, "Included","-")</f>
        <v>Included</v>
      </c>
      <c r="M133" s="9" t="str">
        <f ca="1">IF(COUNTIF(INDIRECT("'"&amp;M$7&amp;"'!$H:$H"),RiskFactor_Compare!$G133)=1, "Included","-")</f>
        <v>-</v>
      </c>
      <c r="N133" s="9" t="str">
        <f ca="1">IF(COUNTIF(INDIRECT("'"&amp;N$7&amp;"'!$H:$H"),RiskFactor_Compare!$G133)=1, "Included","-")</f>
        <v>-</v>
      </c>
      <c r="O133" s="9" t="str">
        <f ca="1">IF(COUNTIF(INDIRECT("'"&amp;O$7&amp;"'!$H:$H"),RiskFactor_Compare!$G133)=1, "Included","-")</f>
        <v>-</v>
      </c>
      <c r="P133" s="9" t="str">
        <f ca="1">IF(COUNTIF(INDIRECT("'"&amp;P$7&amp;"'!$H:$H"),RiskFactor_Compare!$G133)=1, "Included","-")</f>
        <v>-</v>
      </c>
      <c r="Q133" s="9" t="str">
        <f ca="1">IF(COUNTIF(INDIRECT("'"&amp;Q$7&amp;"'!$H:$H"),RiskFactor_Compare!$G133)=1, "Included","-")</f>
        <v>-</v>
      </c>
      <c r="R133" s="9" t="str">
        <f ca="1">IF(COUNTIF(INDIRECT("'"&amp;R$7&amp;"'!$H:$H"),RiskFactor_Compare!$G133)=1, "Included","-")</f>
        <v>Included</v>
      </c>
      <c r="S133" s="89" t="str">
        <f ca="1">IF(COUNTIF(INDIRECT("'"&amp;S$7&amp;"'!$H:$H"),RiskFactor_Compare!$G133)=1, "Included","-")</f>
        <v>-</v>
      </c>
    </row>
    <row r="134" spans="1:19" x14ac:dyDescent="0.25">
      <c r="A134" s="168"/>
      <c r="B134" s="7" t="s">
        <v>207</v>
      </c>
      <c r="C134" s="181"/>
      <c r="D134" s="182"/>
      <c r="E134" s="72"/>
      <c r="F134" s="207"/>
      <c r="G134" s="7" t="s">
        <v>207</v>
      </c>
      <c r="H134" s="88" t="str">
        <f ca="1">IF(COUNTIF(INDIRECT("'"&amp;H$7&amp;"'!$H:$H"),RiskFactor_Compare!$G134)=1, "Included","-")</f>
        <v>-</v>
      </c>
      <c r="I134" s="9" t="str">
        <f ca="1">IF(COUNTIF(INDIRECT("'"&amp;I$7&amp;"'!$H:$H"),RiskFactor_Compare!$G134)=1, "Included","-")</f>
        <v>-</v>
      </c>
      <c r="J134" s="9" t="str">
        <f ca="1">IF(COUNTIF(INDIRECT("'"&amp;J$7&amp;"'!$H:$H"),RiskFactor_Compare!$G134)=1, "Included","-")</f>
        <v>-</v>
      </c>
      <c r="K134" s="9" t="str">
        <f ca="1">IF(COUNTIF(INDIRECT("'"&amp;K$7&amp;"'!$H:$H"),RiskFactor_Compare!$G134)=1, "Included","-")</f>
        <v>-</v>
      </c>
      <c r="L134" s="9" t="str">
        <f ca="1">IF(COUNTIF(INDIRECT("'"&amp;L$7&amp;"'!$H:$H"),RiskFactor_Compare!$G134)=1, "Included","-")</f>
        <v>Included</v>
      </c>
      <c r="M134" s="9" t="str">
        <f ca="1">IF(COUNTIF(INDIRECT("'"&amp;M$7&amp;"'!$H:$H"),RiskFactor_Compare!$G134)=1, "Included","-")</f>
        <v>-</v>
      </c>
      <c r="N134" s="9" t="str">
        <f ca="1">IF(COUNTIF(INDIRECT("'"&amp;N$7&amp;"'!$H:$H"),RiskFactor_Compare!$G134)=1, "Included","-")</f>
        <v>-</v>
      </c>
      <c r="O134" s="9" t="str">
        <f ca="1">IF(COUNTIF(INDIRECT("'"&amp;O$7&amp;"'!$H:$H"),RiskFactor_Compare!$G134)=1, "Included","-")</f>
        <v>-</v>
      </c>
      <c r="P134" s="9" t="str">
        <f ca="1">IF(COUNTIF(INDIRECT("'"&amp;P$7&amp;"'!$H:$H"),RiskFactor_Compare!$G134)=1, "Included","-")</f>
        <v>-</v>
      </c>
      <c r="Q134" s="9" t="str">
        <f ca="1">IF(COUNTIF(INDIRECT("'"&amp;Q$7&amp;"'!$H:$H"),RiskFactor_Compare!$G134)=1, "Included","-")</f>
        <v>-</v>
      </c>
      <c r="R134" s="9" t="str">
        <f ca="1">IF(COUNTIF(INDIRECT("'"&amp;R$7&amp;"'!$H:$H"),RiskFactor_Compare!$G134)=1, "Included","-")</f>
        <v>Included</v>
      </c>
      <c r="S134" s="89" t="str">
        <f ca="1">IF(COUNTIF(INDIRECT("'"&amp;S$7&amp;"'!$H:$H"),RiskFactor_Compare!$G134)=1, "Included","-")</f>
        <v>-</v>
      </c>
    </row>
    <row r="135" spans="1:19" x14ac:dyDescent="0.25">
      <c r="A135" s="168"/>
      <c r="B135" s="7" t="s">
        <v>157</v>
      </c>
      <c r="C135" s="181"/>
      <c r="D135" s="182"/>
      <c r="E135" s="72"/>
      <c r="F135" s="207"/>
      <c r="G135" s="7" t="s">
        <v>157</v>
      </c>
      <c r="H135" s="88" t="str">
        <f ca="1">IF(COUNTIF(INDIRECT("'"&amp;H$7&amp;"'!$H:$H"),RiskFactor_Compare!$G135)=1, "Included","-")</f>
        <v>-</v>
      </c>
      <c r="I135" s="9" t="str">
        <f ca="1">IF(COUNTIF(INDIRECT("'"&amp;I$7&amp;"'!$H:$H"),RiskFactor_Compare!$G135)=1, "Included","-")</f>
        <v>-</v>
      </c>
      <c r="J135" s="9" t="str">
        <f ca="1">IF(COUNTIF(INDIRECT("'"&amp;J$7&amp;"'!$H:$H"),RiskFactor_Compare!$G135)=1, "Included","-")</f>
        <v>Included</v>
      </c>
      <c r="K135" s="9" t="str">
        <f ca="1">IF(COUNTIF(INDIRECT("'"&amp;K$7&amp;"'!$H:$H"),RiskFactor_Compare!$G135)=1, "Included","-")</f>
        <v>-</v>
      </c>
      <c r="L135" s="9" t="str">
        <f ca="1">IF(COUNTIF(INDIRECT("'"&amp;L$7&amp;"'!$H:$H"),RiskFactor_Compare!$G135)=1, "Included","-")</f>
        <v>-</v>
      </c>
      <c r="M135" s="9" t="str">
        <f ca="1">IF(COUNTIF(INDIRECT("'"&amp;M$7&amp;"'!$H:$H"),RiskFactor_Compare!$G135)=1, "Included","-")</f>
        <v>-</v>
      </c>
      <c r="N135" s="9" t="str">
        <f ca="1">IF(COUNTIF(INDIRECT("'"&amp;N$7&amp;"'!$H:$H"),RiskFactor_Compare!$G135)=1, "Included","-")</f>
        <v>-</v>
      </c>
      <c r="O135" s="9" t="str">
        <f ca="1">IF(COUNTIF(INDIRECT("'"&amp;O$7&amp;"'!$H:$H"),RiskFactor_Compare!$G135)=1, "Included","-")</f>
        <v>-</v>
      </c>
      <c r="P135" s="9" t="str">
        <f ca="1">IF(COUNTIF(INDIRECT("'"&amp;P$7&amp;"'!$H:$H"),RiskFactor_Compare!$G135)=1, "Included","-")</f>
        <v>Included</v>
      </c>
      <c r="Q135" s="9" t="str">
        <f ca="1">IF(COUNTIF(INDIRECT("'"&amp;Q$7&amp;"'!$H:$H"),RiskFactor_Compare!$G135)=1, "Included","-")</f>
        <v>-</v>
      </c>
      <c r="R135" s="9" t="str">
        <f ca="1">IF(COUNTIF(INDIRECT("'"&amp;R$7&amp;"'!$H:$H"),RiskFactor_Compare!$G135)=1, "Included","-")</f>
        <v>-</v>
      </c>
      <c r="S135" s="89" t="str">
        <f ca="1">IF(COUNTIF(INDIRECT("'"&amp;S$7&amp;"'!$H:$H"),RiskFactor_Compare!$G135)=1, "Included","-")</f>
        <v>-</v>
      </c>
    </row>
    <row r="136" spans="1:19" x14ac:dyDescent="0.25">
      <c r="A136" s="168"/>
      <c r="B136" s="7" t="s">
        <v>237</v>
      </c>
      <c r="C136" s="181"/>
      <c r="D136" s="182"/>
      <c r="E136" s="72"/>
      <c r="F136" s="207"/>
      <c r="G136" s="7" t="s">
        <v>237</v>
      </c>
      <c r="H136" s="88" t="str">
        <f ca="1">IF(COUNTIF(INDIRECT("'"&amp;H$7&amp;"'!$H:$H"),RiskFactor_Compare!$G136)=1, "Included","-")</f>
        <v>-</v>
      </c>
      <c r="I136" s="9" t="str">
        <f ca="1">IF(COUNTIF(INDIRECT("'"&amp;I$7&amp;"'!$H:$H"),RiskFactor_Compare!$G136)=1, "Included","-")</f>
        <v>-</v>
      </c>
      <c r="J136" s="9" t="str">
        <f ca="1">IF(COUNTIF(INDIRECT("'"&amp;J$7&amp;"'!$H:$H"),RiskFactor_Compare!$G136)=1, "Included","-")</f>
        <v>-</v>
      </c>
      <c r="K136" s="9" t="str">
        <f ca="1">IF(COUNTIF(INDIRECT("'"&amp;K$7&amp;"'!$H:$H"),RiskFactor_Compare!$G136)=1, "Included","-")</f>
        <v>-</v>
      </c>
      <c r="L136" s="9" t="str">
        <f ca="1">IF(COUNTIF(INDIRECT("'"&amp;L$7&amp;"'!$H:$H"),RiskFactor_Compare!$G136)=1, "Included","-")</f>
        <v>-</v>
      </c>
      <c r="M136" s="9" t="str">
        <f ca="1">IF(COUNTIF(INDIRECT("'"&amp;M$7&amp;"'!$H:$H"),RiskFactor_Compare!$G136)=1, "Included","-")</f>
        <v>Included</v>
      </c>
      <c r="N136" s="9" t="str">
        <f ca="1">IF(COUNTIF(INDIRECT("'"&amp;N$7&amp;"'!$H:$H"),RiskFactor_Compare!$G136)=1, "Included","-")</f>
        <v>-</v>
      </c>
      <c r="O136" s="9" t="str">
        <f ca="1">IF(COUNTIF(INDIRECT("'"&amp;O$7&amp;"'!$H:$H"),RiskFactor_Compare!$G136)=1, "Included","-")</f>
        <v>-</v>
      </c>
      <c r="P136" s="9" t="str">
        <f ca="1">IF(COUNTIF(INDIRECT("'"&amp;P$7&amp;"'!$H:$H"),RiskFactor_Compare!$G136)=1, "Included","-")</f>
        <v>-</v>
      </c>
      <c r="Q136" s="9" t="str">
        <f ca="1">IF(COUNTIF(INDIRECT("'"&amp;Q$7&amp;"'!$H:$H"),RiskFactor_Compare!$G136)=1, "Included","-")</f>
        <v>-</v>
      </c>
      <c r="R136" s="9" t="str">
        <f ca="1">IF(COUNTIF(INDIRECT("'"&amp;R$7&amp;"'!$H:$H"),RiskFactor_Compare!$G136)=1, "Included","-")</f>
        <v>-</v>
      </c>
      <c r="S136" s="89" t="str">
        <f ca="1">IF(COUNTIF(INDIRECT("'"&amp;S$7&amp;"'!$H:$H"),RiskFactor_Compare!$G136)=1, "Included","-")</f>
        <v>Included</v>
      </c>
    </row>
    <row r="137" spans="1:19" x14ac:dyDescent="0.25">
      <c r="A137" s="168"/>
      <c r="B137" s="7" t="s">
        <v>242</v>
      </c>
      <c r="C137" s="181"/>
      <c r="D137" s="182"/>
      <c r="E137" s="72"/>
      <c r="F137" s="207"/>
      <c r="G137" s="7" t="s">
        <v>242</v>
      </c>
      <c r="H137" s="88" t="str">
        <f ca="1">IF(COUNTIF(INDIRECT("'"&amp;H$7&amp;"'!$H:$H"),RiskFactor_Compare!$G137)=1, "Included","-")</f>
        <v>-</v>
      </c>
      <c r="I137" s="9" t="str">
        <f ca="1">IF(COUNTIF(INDIRECT("'"&amp;I$7&amp;"'!$H:$H"),RiskFactor_Compare!$G137)=1, "Included","-")</f>
        <v>-</v>
      </c>
      <c r="J137" s="9" t="str">
        <f ca="1">IF(COUNTIF(INDIRECT("'"&amp;J$7&amp;"'!$H:$H"),RiskFactor_Compare!$G137)=1, "Included","-")</f>
        <v>-</v>
      </c>
      <c r="K137" s="9" t="str">
        <f ca="1">IF(COUNTIF(INDIRECT("'"&amp;K$7&amp;"'!$H:$H"),RiskFactor_Compare!$G137)=1, "Included","-")</f>
        <v>-</v>
      </c>
      <c r="L137" s="9" t="str">
        <f ca="1">IF(COUNTIF(INDIRECT("'"&amp;L$7&amp;"'!$H:$H"),RiskFactor_Compare!$G137)=1, "Included","-")</f>
        <v>-</v>
      </c>
      <c r="M137" s="9" t="str">
        <f ca="1">IF(COUNTIF(INDIRECT("'"&amp;M$7&amp;"'!$H:$H"),RiskFactor_Compare!$G137)=1, "Included","-")</f>
        <v>Included</v>
      </c>
      <c r="N137" s="9" t="str">
        <f ca="1">IF(COUNTIF(INDIRECT("'"&amp;N$7&amp;"'!$H:$H"),RiskFactor_Compare!$G137)=1, "Included","-")</f>
        <v>-</v>
      </c>
      <c r="O137" s="9" t="str">
        <f ca="1">IF(COUNTIF(INDIRECT("'"&amp;O$7&amp;"'!$H:$H"),RiskFactor_Compare!$G137)=1, "Included","-")</f>
        <v>-</v>
      </c>
      <c r="P137" s="9" t="str">
        <f ca="1">IF(COUNTIF(INDIRECT("'"&amp;P$7&amp;"'!$H:$H"),RiskFactor_Compare!$G137)=1, "Included","-")</f>
        <v>-</v>
      </c>
      <c r="Q137" s="9" t="str">
        <f ca="1">IF(COUNTIF(INDIRECT("'"&amp;Q$7&amp;"'!$H:$H"),RiskFactor_Compare!$G137)=1, "Included","-")</f>
        <v>-</v>
      </c>
      <c r="R137" s="9" t="str">
        <f ca="1">IF(COUNTIF(INDIRECT("'"&amp;R$7&amp;"'!$H:$H"),RiskFactor_Compare!$G137)=1, "Included","-")</f>
        <v>-</v>
      </c>
      <c r="S137" s="89" t="str">
        <f ca="1">IF(COUNTIF(INDIRECT("'"&amp;S$7&amp;"'!$H:$H"),RiskFactor_Compare!$G137)=1, "Included","-")</f>
        <v>Included</v>
      </c>
    </row>
    <row r="138" spans="1:19" x14ac:dyDescent="0.25">
      <c r="A138" s="168"/>
      <c r="B138" s="7" t="s">
        <v>50</v>
      </c>
      <c r="C138" s="181"/>
      <c r="D138" s="182"/>
      <c r="E138" s="72"/>
      <c r="F138" s="207"/>
      <c r="G138" s="7" t="s">
        <v>50</v>
      </c>
      <c r="H138" s="88" t="str">
        <f ca="1">IF(COUNTIF(INDIRECT("'"&amp;H$7&amp;"'!$H:$H"),RiskFactor_Compare!$G138)=1, "Included","-")</f>
        <v>Included</v>
      </c>
      <c r="I138" s="9" t="str">
        <f ca="1">IF(COUNTIF(INDIRECT("'"&amp;I$7&amp;"'!$H:$H"),RiskFactor_Compare!$G138)=1, "Included","-")</f>
        <v>-</v>
      </c>
      <c r="J138" s="9" t="str">
        <f ca="1">IF(COUNTIF(INDIRECT("'"&amp;J$7&amp;"'!$H:$H"),RiskFactor_Compare!$G138)=1, "Included","-")</f>
        <v>-</v>
      </c>
      <c r="K138" s="9" t="str">
        <f ca="1">IF(COUNTIF(INDIRECT("'"&amp;K$7&amp;"'!$H:$H"),RiskFactor_Compare!$G138)=1, "Included","-")</f>
        <v>-</v>
      </c>
      <c r="L138" s="9" t="str">
        <f ca="1">IF(COUNTIF(INDIRECT("'"&amp;L$7&amp;"'!$H:$H"),RiskFactor_Compare!$G138)=1, "Included","-")</f>
        <v>-</v>
      </c>
      <c r="M138" s="9" t="str">
        <f ca="1">IF(COUNTIF(INDIRECT("'"&amp;M$7&amp;"'!$H:$H"),RiskFactor_Compare!$G138)=1, "Included","-")</f>
        <v>-</v>
      </c>
      <c r="N138" s="9" t="str">
        <f ca="1">IF(COUNTIF(INDIRECT("'"&amp;N$7&amp;"'!$H:$H"),RiskFactor_Compare!$G138)=1, "Included","-")</f>
        <v>Included</v>
      </c>
      <c r="O138" s="9" t="str">
        <f ca="1">IF(COUNTIF(INDIRECT("'"&amp;O$7&amp;"'!$H:$H"),RiskFactor_Compare!$G138)=1, "Included","-")</f>
        <v>-</v>
      </c>
      <c r="P138" s="9" t="str">
        <f ca="1">IF(COUNTIF(INDIRECT("'"&amp;P$7&amp;"'!$H:$H"),RiskFactor_Compare!$G138)=1, "Included","-")</f>
        <v>-</v>
      </c>
      <c r="Q138" s="9" t="str">
        <f ca="1">IF(COUNTIF(INDIRECT("'"&amp;Q$7&amp;"'!$H:$H"),RiskFactor_Compare!$G138)=1, "Included","-")</f>
        <v>-</v>
      </c>
      <c r="R138" s="9" t="str">
        <f ca="1">IF(COUNTIF(INDIRECT("'"&amp;R$7&amp;"'!$H:$H"),RiskFactor_Compare!$G138)=1, "Included","-")</f>
        <v>-</v>
      </c>
      <c r="S138" s="89" t="str">
        <f ca="1">IF(COUNTIF(INDIRECT("'"&amp;S$7&amp;"'!$H:$H"),RiskFactor_Compare!$G138)=1, "Included","-")</f>
        <v>-</v>
      </c>
    </row>
    <row r="139" spans="1:19" x14ac:dyDescent="0.25">
      <c r="A139" s="168"/>
      <c r="B139" s="7" t="s">
        <v>239</v>
      </c>
      <c r="C139" s="181"/>
      <c r="D139" s="182"/>
      <c r="E139" s="72"/>
      <c r="F139" s="207"/>
      <c r="G139" s="7" t="s">
        <v>239</v>
      </c>
      <c r="H139" s="88" t="str">
        <f ca="1">IF(COUNTIF(INDIRECT("'"&amp;H$7&amp;"'!$H:$H"),RiskFactor_Compare!$G139)=1, "Included","-")</f>
        <v>-</v>
      </c>
      <c r="I139" s="9" t="str">
        <f ca="1">IF(COUNTIF(INDIRECT("'"&amp;I$7&amp;"'!$H:$H"),RiskFactor_Compare!$G139)=1, "Included","-")</f>
        <v>-</v>
      </c>
      <c r="J139" s="9" t="str">
        <f ca="1">IF(COUNTIF(INDIRECT("'"&amp;J$7&amp;"'!$H:$H"),RiskFactor_Compare!$G139)=1, "Included","-")</f>
        <v>-</v>
      </c>
      <c r="K139" s="9" t="str">
        <f ca="1">IF(COUNTIF(INDIRECT("'"&amp;K$7&amp;"'!$H:$H"),RiskFactor_Compare!$G139)=1, "Included","-")</f>
        <v>-</v>
      </c>
      <c r="L139" s="9" t="str">
        <f ca="1">IF(COUNTIF(INDIRECT("'"&amp;L$7&amp;"'!$H:$H"),RiskFactor_Compare!$G139)=1, "Included","-")</f>
        <v>-</v>
      </c>
      <c r="M139" s="9" t="str">
        <f ca="1">IF(COUNTIF(INDIRECT("'"&amp;M$7&amp;"'!$H:$H"),RiskFactor_Compare!$G139)=1, "Included","-")</f>
        <v>Included</v>
      </c>
      <c r="N139" s="9" t="str">
        <f ca="1">IF(COUNTIF(INDIRECT("'"&amp;N$7&amp;"'!$H:$H"),RiskFactor_Compare!$G139)=1, "Included","-")</f>
        <v>-</v>
      </c>
      <c r="O139" s="9" t="str">
        <f ca="1">IF(COUNTIF(INDIRECT("'"&amp;O$7&amp;"'!$H:$H"),RiskFactor_Compare!$G139)=1, "Included","-")</f>
        <v>-</v>
      </c>
      <c r="P139" s="9" t="str">
        <f ca="1">IF(COUNTIF(INDIRECT("'"&amp;P$7&amp;"'!$H:$H"),RiskFactor_Compare!$G139)=1, "Included","-")</f>
        <v>-</v>
      </c>
      <c r="Q139" s="9" t="str">
        <f ca="1">IF(COUNTIF(INDIRECT("'"&amp;Q$7&amp;"'!$H:$H"),RiskFactor_Compare!$G139)=1, "Included","-")</f>
        <v>-</v>
      </c>
      <c r="R139" s="9" t="str">
        <f ca="1">IF(COUNTIF(INDIRECT("'"&amp;R$7&amp;"'!$H:$H"),RiskFactor_Compare!$G139)=1, "Included","-")</f>
        <v>-</v>
      </c>
      <c r="S139" s="89" t="str">
        <f ca="1">IF(COUNTIF(INDIRECT("'"&amp;S$7&amp;"'!$H:$H"),RiskFactor_Compare!$G139)=1, "Included","-")</f>
        <v>Included</v>
      </c>
    </row>
    <row r="140" spans="1:19" x14ac:dyDescent="0.25">
      <c r="A140" s="168"/>
      <c r="B140" s="7" t="s">
        <v>243</v>
      </c>
      <c r="C140" s="181"/>
      <c r="D140" s="182"/>
      <c r="E140" s="72"/>
      <c r="F140" s="207"/>
      <c r="G140" s="7" t="s">
        <v>243</v>
      </c>
      <c r="H140" s="88" t="str">
        <f ca="1">IF(COUNTIF(INDIRECT("'"&amp;H$7&amp;"'!$H:$H"),RiskFactor_Compare!$G140)=1, "Included","-")</f>
        <v>-</v>
      </c>
      <c r="I140" s="9" t="str">
        <f ca="1">IF(COUNTIF(INDIRECT("'"&amp;I$7&amp;"'!$H:$H"),RiskFactor_Compare!$G140)=1, "Included","-")</f>
        <v>-</v>
      </c>
      <c r="J140" s="9" t="str">
        <f ca="1">IF(COUNTIF(INDIRECT("'"&amp;J$7&amp;"'!$H:$H"),RiskFactor_Compare!$G140)=1, "Included","-")</f>
        <v>-</v>
      </c>
      <c r="K140" s="9" t="str">
        <f ca="1">IF(COUNTIF(INDIRECT("'"&amp;K$7&amp;"'!$H:$H"),RiskFactor_Compare!$G140)=1, "Included","-")</f>
        <v>-</v>
      </c>
      <c r="L140" s="9" t="str">
        <f ca="1">IF(COUNTIF(INDIRECT("'"&amp;L$7&amp;"'!$H:$H"),RiskFactor_Compare!$G140)=1, "Included","-")</f>
        <v>-</v>
      </c>
      <c r="M140" s="9" t="str">
        <f ca="1">IF(COUNTIF(INDIRECT("'"&amp;M$7&amp;"'!$H:$H"),RiskFactor_Compare!$G140)=1, "Included","-")</f>
        <v>Included</v>
      </c>
      <c r="N140" s="9" t="str">
        <f ca="1">IF(COUNTIF(INDIRECT("'"&amp;N$7&amp;"'!$H:$H"),RiskFactor_Compare!$G140)=1, "Included","-")</f>
        <v>-</v>
      </c>
      <c r="O140" s="9" t="str">
        <f ca="1">IF(COUNTIF(INDIRECT("'"&amp;O$7&amp;"'!$H:$H"),RiskFactor_Compare!$G140)=1, "Included","-")</f>
        <v>-</v>
      </c>
      <c r="P140" s="9" t="str">
        <f ca="1">IF(COUNTIF(INDIRECT("'"&amp;P$7&amp;"'!$H:$H"),RiskFactor_Compare!$G140)=1, "Included","-")</f>
        <v>-</v>
      </c>
      <c r="Q140" s="9" t="str">
        <f ca="1">IF(COUNTIF(INDIRECT("'"&amp;Q$7&amp;"'!$H:$H"),RiskFactor_Compare!$G140)=1, "Included","-")</f>
        <v>-</v>
      </c>
      <c r="R140" s="9" t="str">
        <f ca="1">IF(COUNTIF(INDIRECT("'"&amp;R$7&amp;"'!$H:$H"),RiskFactor_Compare!$G140)=1, "Included","-")</f>
        <v>-</v>
      </c>
      <c r="S140" s="89" t="str">
        <f ca="1">IF(COUNTIF(INDIRECT("'"&amp;S$7&amp;"'!$H:$H"),RiskFactor_Compare!$G140)=1, "Included","-")</f>
        <v>Included</v>
      </c>
    </row>
    <row r="141" spans="1:19" x14ac:dyDescent="0.25">
      <c r="A141" s="168"/>
      <c r="B141" s="7" t="s">
        <v>46</v>
      </c>
      <c r="C141" s="181"/>
      <c r="D141" s="182"/>
      <c r="E141" s="72"/>
      <c r="F141" s="207"/>
      <c r="G141" s="7" t="s">
        <v>46</v>
      </c>
      <c r="H141" s="88" t="str">
        <f ca="1">IF(COUNTIF(INDIRECT("'"&amp;H$7&amp;"'!$H:$H"),RiskFactor_Compare!$G141)=1, "Included","-")</f>
        <v>Included</v>
      </c>
      <c r="I141" s="9" t="str">
        <f ca="1">IF(COUNTIF(INDIRECT("'"&amp;I$7&amp;"'!$H:$H"),RiskFactor_Compare!$G141)=1, "Included","-")</f>
        <v>-</v>
      </c>
      <c r="J141" s="9" t="str">
        <f ca="1">IF(COUNTIF(INDIRECT("'"&amp;J$7&amp;"'!$H:$H"),RiskFactor_Compare!$G141)=1, "Included","-")</f>
        <v>-</v>
      </c>
      <c r="K141" s="9" t="str">
        <f ca="1">IF(COUNTIF(INDIRECT("'"&amp;K$7&amp;"'!$H:$H"),RiskFactor_Compare!$G141)=1, "Included","-")</f>
        <v>-</v>
      </c>
      <c r="L141" s="9" t="str">
        <f ca="1">IF(COUNTIF(INDIRECT("'"&amp;L$7&amp;"'!$H:$H"),RiskFactor_Compare!$G141)=1, "Included","-")</f>
        <v>-</v>
      </c>
      <c r="M141" s="9" t="str">
        <f ca="1">IF(COUNTIF(INDIRECT("'"&amp;M$7&amp;"'!$H:$H"),RiskFactor_Compare!$G141)=1, "Included","-")</f>
        <v>-</v>
      </c>
      <c r="N141" s="9" t="str">
        <f ca="1">IF(COUNTIF(INDIRECT("'"&amp;N$7&amp;"'!$H:$H"),RiskFactor_Compare!$G141)=1, "Included","-")</f>
        <v>Included</v>
      </c>
      <c r="O141" s="9" t="str">
        <f ca="1">IF(COUNTIF(INDIRECT("'"&amp;O$7&amp;"'!$H:$H"),RiskFactor_Compare!$G141)=1, "Included","-")</f>
        <v>-</v>
      </c>
      <c r="P141" s="9" t="str">
        <f ca="1">IF(COUNTIF(INDIRECT("'"&amp;P$7&amp;"'!$H:$H"),RiskFactor_Compare!$G141)=1, "Included","-")</f>
        <v>-</v>
      </c>
      <c r="Q141" s="9" t="str">
        <f ca="1">IF(COUNTIF(INDIRECT("'"&amp;Q$7&amp;"'!$H:$H"),RiskFactor_Compare!$G141)=1, "Included","-")</f>
        <v>-</v>
      </c>
      <c r="R141" s="9" t="str">
        <f ca="1">IF(COUNTIF(INDIRECT("'"&amp;R$7&amp;"'!$H:$H"),RiskFactor_Compare!$G141)=1, "Included","-")</f>
        <v>-</v>
      </c>
      <c r="S141" s="89" t="str">
        <f ca="1">IF(COUNTIF(INDIRECT("'"&amp;S$7&amp;"'!$H:$H"),RiskFactor_Compare!$G141)=1, "Included","-")</f>
        <v>-</v>
      </c>
    </row>
    <row r="142" spans="1:19" x14ac:dyDescent="0.25">
      <c r="A142" s="168"/>
      <c r="B142" s="7" t="s">
        <v>158</v>
      </c>
      <c r="C142" s="181"/>
      <c r="D142" s="182"/>
      <c r="E142" s="72"/>
      <c r="F142" s="207"/>
      <c r="G142" s="7" t="s">
        <v>158</v>
      </c>
      <c r="H142" s="88" t="str">
        <f ca="1">IF(COUNTIF(INDIRECT("'"&amp;H$7&amp;"'!$H:$H"),RiskFactor_Compare!$G142)=1, "Included","-")</f>
        <v>-</v>
      </c>
      <c r="I142" s="9" t="str">
        <f ca="1">IF(COUNTIF(INDIRECT("'"&amp;I$7&amp;"'!$H:$H"),RiskFactor_Compare!$G142)=1, "Included","-")</f>
        <v>-</v>
      </c>
      <c r="J142" s="9" t="str">
        <f ca="1">IF(COUNTIF(INDIRECT("'"&amp;J$7&amp;"'!$H:$H"),RiskFactor_Compare!$G142)=1, "Included","-")</f>
        <v>Included</v>
      </c>
      <c r="K142" s="9" t="str">
        <f ca="1">IF(COUNTIF(INDIRECT("'"&amp;K$7&amp;"'!$H:$H"),RiskFactor_Compare!$G142)=1, "Included","-")</f>
        <v>-</v>
      </c>
      <c r="L142" s="9" t="str">
        <f ca="1">IF(COUNTIF(INDIRECT("'"&amp;L$7&amp;"'!$H:$H"),RiskFactor_Compare!$G142)=1, "Included","-")</f>
        <v>-</v>
      </c>
      <c r="M142" s="9" t="str">
        <f ca="1">IF(COUNTIF(INDIRECT("'"&amp;M$7&amp;"'!$H:$H"),RiskFactor_Compare!$G142)=1, "Included","-")</f>
        <v>-</v>
      </c>
      <c r="N142" s="9" t="str">
        <f ca="1">IF(COUNTIF(INDIRECT("'"&amp;N$7&amp;"'!$H:$H"),RiskFactor_Compare!$G142)=1, "Included","-")</f>
        <v>-</v>
      </c>
      <c r="O142" s="9" t="str">
        <f ca="1">IF(COUNTIF(INDIRECT("'"&amp;O$7&amp;"'!$H:$H"),RiskFactor_Compare!$G142)=1, "Included","-")</f>
        <v>-</v>
      </c>
      <c r="P142" s="9" t="str">
        <f ca="1">IF(COUNTIF(INDIRECT("'"&amp;P$7&amp;"'!$H:$H"),RiskFactor_Compare!$G142)=1, "Included","-")</f>
        <v>Included</v>
      </c>
      <c r="Q142" s="9" t="str">
        <f ca="1">IF(COUNTIF(INDIRECT("'"&amp;Q$7&amp;"'!$H:$H"),RiskFactor_Compare!$G142)=1, "Included","-")</f>
        <v>-</v>
      </c>
      <c r="R142" s="9" t="str">
        <f ca="1">IF(COUNTIF(INDIRECT("'"&amp;R$7&amp;"'!$H:$H"),RiskFactor_Compare!$G142)=1, "Included","-")</f>
        <v>-</v>
      </c>
      <c r="S142" s="89" t="str">
        <f ca="1">IF(COUNTIF(INDIRECT("'"&amp;S$7&amp;"'!$H:$H"),RiskFactor_Compare!$G142)=1, "Included","-")</f>
        <v>-</v>
      </c>
    </row>
    <row r="143" spans="1:19" x14ac:dyDescent="0.25">
      <c r="A143" s="168"/>
      <c r="B143" s="7" t="s">
        <v>159</v>
      </c>
      <c r="C143" s="181"/>
      <c r="D143" s="182"/>
      <c r="E143" s="72"/>
      <c r="F143" s="207"/>
      <c r="G143" s="7" t="s">
        <v>159</v>
      </c>
      <c r="H143" s="88" t="str">
        <f ca="1">IF(COUNTIF(INDIRECT("'"&amp;H$7&amp;"'!$H:$H"),RiskFactor_Compare!$G143)=1, "Included","-")</f>
        <v>-</v>
      </c>
      <c r="I143" s="9" t="str">
        <f ca="1">IF(COUNTIF(INDIRECT("'"&amp;I$7&amp;"'!$H:$H"),RiskFactor_Compare!$G143)=1, "Included","-")</f>
        <v>-</v>
      </c>
      <c r="J143" s="9" t="str">
        <f ca="1">IF(COUNTIF(INDIRECT("'"&amp;J$7&amp;"'!$H:$H"),RiskFactor_Compare!$G143)=1, "Included","-")</f>
        <v>Included</v>
      </c>
      <c r="K143" s="9" t="str">
        <f ca="1">IF(COUNTIF(INDIRECT("'"&amp;K$7&amp;"'!$H:$H"),RiskFactor_Compare!$G143)=1, "Included","-")</f>
        <v>-</v>
      </c>
      <c r="L143" s="9" t="str">
        <f ca="1">IF(COUNTIF(INDIRECT("'"&amp;L$7&amp;"'!$H:$H"),RiskFactor_Compare!$G143)=1, "Included","-")</f>
        <v>-</v>
      </c>
      <c r="M143" s="9" t="str">
        <f ca="1">IF(COUNTIF(INDIRECT("'"&amp;M$7&amp;"'!$H:$H"),RiskFactor_Compare!$G143)=1, "Included","-")</f>
        <v>-</v>
      </c>
      <c r="N143" s="9" t="str">
        <f ca="1">IF(COUNTIF(INDIRECT("'"&amp;N$7&amp;"'!$H:$H"),RiskFactor_Compare!$G143)=1, "Included","-")</f>
        <v>-</v>
      </c>
      <c r="O143" s="9" t="str">
        <f ca="1">IF(COUNTIF(INDIRECT("'"&amp;O$7&amp;"'!$H:$H"),RiskFactor_Compare!$G143)=1, "Included","-")</f>
        <v>-</v>
      </c>
      <c r="P143" s="9" t="str">
        <f ca="1">IF(COUNTIF(INDIRECT("'"&amp;P$7&amp;"'!$H:$H"),RiskFactor_Compare!$G143)=1, "Included","-")</f>
        <v>Included</v>
      </c>
      <c r="Q143" s="9" t="str">
        <f ca="1">IF(COUNTIF(INDIRECT("'"&amp;Q$7&amp;"'!$H:$H"),RiskFactor_Compare!$G143)=1, "Included","-")</f>
        <v>-</v>
      </c>
      <c r="R143" s="9" t="str">
        <f ca="1">IF(COUNTIF(INDIRECT("'"&amp;R$7&amp;"'!$H:$H"),RiskFactor_Compare!$G143)=1, "Included","-")</f>
        <v>-</v>
      </c>
      <c r="S143" s="89" t="str">
        <f ca="1">IF(COUNTIF(INDIRECT("'"&amp;S$7&amp;"'!$H:$H"),RiskFactor_Compare!$G143)=1, "Included","-")</f>
        <v>-</v>
      </c>
    </row>
    <row r="144" spans="1:19" x14ac:dyDescent="0.25">
      <c r="A144" s="168"/>
      <c r="B144" s="7" t="s">
        <v>129</v>
      </c>
      <c r="C144" s="181"/>
      <c r="D144" s="182"/>
      <c r="E144" s="72"/>
      <c r="F144" s="207"/>
      <c r="G144" s="7" t="s">
        <v>129</v>
      </c>
      <c r="H144" s="88" t="str">
        <f ca="1">IF(COUNTIF(INDIRECT("'"&amp;H$7&amp;"'!$H:$H"),RiskFactor_Compare!$G144)=1, "Included","-")</f>
        <v>-</v>
      </c>
      <c r="I144" s="9" t="str">
        <f ca="1">IF(COUNTIF(INDIRECT("'"&amp;I$7&amp;"'!$H:$H"),RiskFactor_Compare!$G144)=1, "Included","-")</f>
        <v>Included</v>
      </c>
      <c r="J144" s="9" t="str">
        <f ca="1">IF(COUNTIF(INDIRECT("'"&amp;J$7&amp;"'!$H:$H"),RiskFactor_Compare!$G144)=1, "Included","-")</f>
        <v>-</v>
      </c>
      <c r="K144" s="9" t="str">
        <f ca="1">IF(COUNTIF(INDIRECT("'"&amp;K$7&amp;"'!$H:$H"),RiskFactor_Compare!$G144)=1, "Included","-")</f>
        <v>-</v>
      </c>
      <c r="L144" s="9" t="str">
        <f ca="1">IF(COUNTIF(INDIRECT("'"&amp;L$7&amp;"'!$H:$H"),RiskFactor_Compare!$G144)=1, "Included","-")</f>
        <v>-</v>
      </c>
      <c r="M144" s="9" t="str">
        <f ca="1">IF(COUNTIF(INDIRECT("'"&amp;M$7&amp;"'!$H:$H"),RiskFactor_Compare!$G144)=1, "Included","-")</f>
        <v>-</v>
      </c>
      <c r="N144" s="9" t="str">
        <f ca="1">IF(COUNTIF(INDIRECT("'"&amp;N$7&amp;"'!$H:$H"),RiskFactor_Compare!$G144)=1, "Included","-")</f>
        <v>-</v>
      </c>
      <c r="O144" s="9" t="str">
        <f ca="1">IF(COUNTIF(INDIRECT("'"&amp;O$7&amp;"'!$H:$H"),RiskFactor_Compare!$G144)=1, "Included","-")</f>
        <v>Included</v>
      </c>
      <c r="P144" s="9" t="str">
        <f ca="1">IF(COUNTIF(INDIRECT("'"&amp;P$7&amp;"'!$H:$H"),RiskFactor_Compare!$G144)=1, "Included","-")</f>
        <v>-</v>
      </c>
      <c r="Q144" s="9" t="str">
        <f ca="1">IF(COUNTIF(INDIRECT("'"&amp;Q$7&amp;"'!$H:$H"),RiskFactor_Compare!$G144)=1, "Included","-")</f>
        <v>-</v>
      </c>
      <c r="R144" s="9" t="str">
        <f ca="1">IF(COUNTIF(INDIRECT("'"&amp;R$7&amp;"'!$H:$H"),RiskFactor_Compare!$G144)=1, "Included","-")</f>
        <v>-</v>
      </c>
      <c r="S144" s="89" t="str">
        <f ca="1">IF(COUNTIF(INDIRECT("'"&amp;S$7&amp;"'!$H:$H"),RiskFactor_Compare!$G144)=1, "Included","-")</f>
        <v>-</v>
      </c>
    </row>
    <row r="145" spans="1:19" x14ac:dyDescent="0.25">
      <c r="A145" s="168"/>
      <c r="B145" s="7" t="s">
        <v>41</v>
      </c>
      <c r="C145" s="181"/>
      <c r="D145" s="182"/>
      <c r="E145" s="72"/>
      <c r="F145" s="207"/>
      <c r="G145" s="7" t="s">
        <v>41</v>
      </c>
      <c r="H145" s="88" t="str">
        <f ca="1">IF(COUNTIF(INDIRECT("'"&amp;H$7&amp;"'!$H:$H"),RiskFactor_Compare!$G145)=1, "Included","-")</f>
        <v>Included</v>
      </c>
      <c r="I145" s="9" t="str">
        <f ca="1">IF(COUNTIF(INDIRECT("'"&amp;I$7&amp;"'!$H:$H"),RiskFactor_Compare!$G145)=1, "Included","-")</f>
        <v>-</v>
      </c>
      <c r="J145" s="9" t="str">
        <f ca="1">IF(COUNTIF(INDIRECT("'"&amp;J$7&amp;"'!$H:$H"),RiskFactor_Compare!$G145)=1, "Included","-")</f>
        <v>-</v>
      </c>
      <c r="K145" s="9" t="str">
        <f ca="1">IF(COUNTIF(INDIRECT("'"&amp;K$7&amp;"'!$H:$H"),RiskFactor_Compare!$G145)=1, "Included","-")</f>
        <v>-</v>
      </c>
      <c r="L145" s="9" t="str">
        <f ca="1">IF(COUNTIF(INDIRECT("'"&amp;L$7&amp;"'!$H:$H"),RiskFactor_Compare!$G145)=1, "Included","-")</f>
        <v>-</v>
      </c>
      <c r="M145" s="9" t="str">
        <f ca="1">IF(COUNTIF(INDIRECT("'"&amp;M$7&amp;"'!$H:$H"),RiskFactor_Compare!$G145)=1, "Included","-")</f>
        <v>-</v>
      </c>
      <c r="N145" s="9" t="str">
        <f ca="1">IF(COUNTIF(INDIRECT("'"&amp;N$7&amp;"'!$H:$H"),RiskFactor_Compare!$G145)=1, "Included","-")</f>
        <v>Included</v>
      </c>
      <c r="O145" s="9" t="str">
        <f ca="1">IF(COUNTIF(INDIRECT("'"&amp;O$7&amp;"'!$H:$H"),RiskFactor_Compare!$G145)=1, "Included","-")</f>
        <v>-</v>
      </c>
      <c r="P145" s="9" t="str">
        <f ca="1">IF(COUNTIF(INDIRECT("'"&amp;P$7&amp;"'!$H:$H"),RiskFactor_Compare!$G145)=1, "Included","-")</f>
        <v>-</v>
      </c>
      <c r="Q145" s="9" t="str">
        <f ca="1">IF(COUNTIF(INDIRECT("'"&amp;Q$7&amp;"'!$H:$H"),RiskFactor_Compare!$G145)=1, "Included","-")</f>
        <v>-</v>
      </c>
      <c r="R145" s="9" t="str">
        <f ca="1">IF(COUNTIF(INDIRECT("'"&amp;R$7&amp;"'!$H:$H"),RiskFactor_Compare!$G145)=1, "Included","-")</f>
        <v>-</v>
      </c>
      <c r="S145" s="89" t="str">
        <f ca="1">IF(COUNTIF(INDIRECT("'"&amp;S$7&amp;"'!$H:$H"),RiskFactor_Compare!$G145)=1, "Included","-")</f>
        <v>-</v>
      </c>
    </row>
    <row r="146" spans="1:19" x14ac:dyDescent="0.25">
      <c r="A146" s="168"/>
      <c r="B146" s="7" t="s">
        <v>37</v>
      </c>
      <c r="C146" s="181"/>
      <c r="D146" s="182"/>
      <c r="E146" s="72"/>
      <c r="F146" s="207"/>
      <c r="G146" s="7" t="s">
        <v>37</v>
      </c>
      <c r="H146" s="88" t="str">
        <f ca="1">IF(COUNTIF(INDIRECT("'"&amp;H$7&amp;"'!$H:$H"),RiskFactor_Compare!$G146)=1, "Included","-")</f>
        <v>Included</v>
      </c>
      <c r="I146" s="9" t="str">
        <f ca="1">IF(COUNTIF(INDIRECT("'"&amp;I$7&amp;"'!$H:$H"),RiskFactor_Compare!$G146)=1, "Included","-")</f>
        <v>-</v>
      </c>
      <c r="J146" s="9" t="str">
        <f ca="1">IF(COUNTIF(INDIRECT("'"&amp;J$7&amp;"'!$H:$H"),RiskFactor_Compare!$G146)=1, "Included","-")</f>
        <v>-</v>
      </c>
      <c r="K146" s="9" t="str">
        <f ca="1">IF(COUNTIF(INDIRECT("'"&amp;K$7&amp;"'!$H:$H"),RiskFactor_Compare!$G146)=1, "Included","-")</f>
        <v>-</v>
      </c>
      <c r="L146" s="9" t="str">
        <f ca="1">IF(COUNTIF(INDIRECT("'"&amp;L$7&amp;"'!$H:$H"),RiskFactor_Compare!$G146)=1, "Included","-")</f>
        <v>-</v>
      </c>
      <c r="M146" s="9" t="str">
        <f ca="1">IF(COUNTIF(INDIRECT("'"&amp;M$7&amp;"'!$H:$H"),RiskFactor_Compare!$G146)=1, "Included","-")</f>
        <v>-</v>
      </c>
      <c r="N146" s="9" t="str">
        <f ca="1">IF(COUNTIF(INDIRECT("'"&amp;N$7&amp;"'!$H:$H"),RiskFactor_Compare!$G146)=1, "Included","-")</f>
        <v>Included</v>
      </c>
      <c r="O146" s="9" t="str">
        <f ca="1">IF(COUNTIF(INDIRECT("'"&amp;O$7&amp;"'!$H:$H"),RiskFactor_Compare!$G146)=1, "Included","-")</f>
        <v>-</v>
      </c>
      <c r="P146" s="9" t="str">
        <f ca="1">IF(COUNTIF(INDIRECT("'"&amp;P$7&amp;"'!$H:$H"),RiskFactor_Compare!$G146)=1, "Included","-")</f>
        <v>-</v>
      </c>
      <c r="Q146" s="9" t="str">
        <f ca="1">IF(COUNTIF(INDIRECT("'"&amp;Q$7&amp;"'!$H:$H"),RiskFactor_Compare!$G146)=1, "Included","-")</f>
        <v>-</v>
      </c>
      <c r="R146" s="9" t="str">
        <f ca="1">IF(COUNTIF(INDIRECT("'"&amp;R$7&amp;"'!$H:$H"),RiskFactor_Compare!$G146)=1, "Included","-")</f>
        <v>-</v>
      </c>
      <c r="S146" s="89" t="str">
        <f ca="1">IF(COUNTIF(INDIRECT("'"&amp;S$7&amp;"'!$H:$H"),RiskFactor_Compare!$G146)=1, "Included","-")</f>
        <v>-</v>
      </c>
    </row>
    <row r="147" spans="1:19" x14ac:dyDescent="0.25">
      <c r="A147" s="168"/>
      <c r="B147" s="7" t="s">
        <v>236</v>
      </c>
      <c r="C147" s="181"/>
      <c r="D147" s="182"/>
      <c r="E147" s="72"/>
      <c r="F147" s="207"/>
      <c r="G147" s="7" t="s">
        <v>236</v>
      </c>
      <c r="H147" s="88" t="str">
        <f ca="1">IF(COUNTIF(INDIRECT("'"&amp;H$7&amp;"'!$H:$H"),RiskFactor_Compare!$G147)=1, "Included","-")</f>
        <v>-</v>
      </c>
      <c r="I147" s="9" t="str">
        <f ca="1">IF(COUNTIF(INDIRECT("'"&amp;I$7&amp;"'!$H:$H"),RiskFactor_Compare!$G147)=1, "Included","-")</f>
        <v>-</v>
      </c>
      <c r="J147" s="9" t="str">
        <f ca="1">IF(COUNTIF(INDIRECT("'"&amp;J$7&amp;"'!$H:$H"),RiskFactor_Compare!$G147)=1, "Included","-")</f>
        <v>-</v>
      </c>
      <c r="K147" s="9" t="str">
        <f ca="1">IF(COUNTIF(INDIRECT("'"&amp;K$7&amp;"'!$H:$H"),RiskFactor_Compare!$G147)=1, "Included","-")</f>
        <v>-</v>
      </c>
      <c r="L147" s="9" t="str">
        <f ca="1">IF(COUNTIF(INDIRECT("'"&amp;L$7&amp;"'!$H:$H"),RiskFactor_Compare!$G147)=1, "Included","-")</f>
        <v>-</v>
      </c>
      <c r="M147" s="9" t="str">
        <f ca="1">IF(COUNTIF(INDIRECT("'"&amp;M$7&amp;"'!$H:$H"),RiskFactor_Compare!$G147)=1, "Included","-")</f>
        <v>Included</v>
      </c>
      <c r="N147" s="9" t="str">
        <f ca="1">IF(COUNTIF(INDIRECT("'"&amp;N$7&amp;"'!$H:$H"),RiskFactor_Compare!$G147)=1, "Included","-")</f>
        <v>-</v>
      </c>
      <c r="O147" s="9" t="str">
        <f ca="1">IF(COUNTIF(INDIRECT("'"&amp;O$7&amp;"'!$H:$H"),RiskFactor_Compare!$G147)=1, "Included","-")</f>
        <v>-</v>
      </c>
      <c r="P147" s="9" t="str">
        <f ca="1">IF(COUNTIF(INDIRECT("'"&amp;P$7&amp;"'!$H:$H"),RiskFactor_Compare!$G147)=1, "Included","-")</f>
        <v>-</v>
      </c>
      <c r="Q147" s="9" t="str">
        <f ca="1">IF(COUNTIF(INDIRECT("'"&amp;Q$7&amp;"'!$H:$H"),RiskFactor_Compare!$G147)=1, "Included","-")</f>
        <v>-</v>
      </c>
      <c r="R147" s="9" t="str">
        <f ca="1">IF(COUNTIF(INDIRECT("'"&amp;R$7&amp;"'!$H:$H"),RiskFactor_Compare!$G147)=1, "Included","-")</f>
        <v>-</v>
      </c>
      <c r="S147" s="89" t="str">
        <f ca="1">IF(COUNTIF(INDIRECT("'"&amp;S$7&amp;"'!$H:$H"),RiskFactor_Compare!$G147)=1, "Included","-")</f>
        <v>Included</v>
      </c>
    </row>
    <row r="148" spans="1:19" x14ac:dyDescent="0.25">
      <c r="A148" s="168"/>
      <c r="B148" s="7" t="s">
        <v>209</v>
      </c>
      <c r="C148" s="181"/>
      <c r="D148" s="182"/>
      <c r="E148" s="72"/>
      <c r="F148" s="207"/>
      <c r="G148" s="7" t="s">
        <v>209</v>
      </c>
      <c r="H148" s="88" t="str">
        <f ca="1">IF(COUNTIF(INDIRECT("'"&amp;H$7&amp;"'!$H:$H"),RiskFactor_Compare!$G148)=1, "Included","-")</f>
        <v>-</v>
      </c>
      <c r="I148" s="9" t="str">
        <f ca="1">IF(COUNTIF(INDIRECT("'"&amp;I$7&amp;"'!$H:$H"),RiskFactor_Compare!$G148)=1, "Included","-")</f>
        <v>-</v>
      </c>
      <c r="J148" s="9" t="str">
        <f ca="1">IF(COUNTIF(INDIRECT("'"&amp;J$7&amp;"'!$H:$H"),RiskFactor_Compare!$G148)=1, "Included","-")</f>
        <v>-</v>
      </c>
      <c r="K148" s="9" t="str">
        <f ca="1">IF(COUNTIF(INDIRECT("'"&amp;K$7&amp;"'!$H:$H"),RiskFactor_Compare!$G148)=1, "Included","-")</f>
        <v>-</v>
      </c>
      <c r="L148" s="9" t="str">
        <f ca="1">IF(COUNTIF(INDIRECT("'"&amp;L$7&amp;"'!$H:$H"),RiskFactor_Compare!$G148)=1, "Included","-")</f>
        <v>Included</v>
      </c>
      <c r="M148" s="9" t="str">
        <f ca="1">IF(COUNTIF(INDIRECT("'"&amp;M$7&amp;"'!$H:$H"),RiskFactor_Compare!$G148)=1, "Included","-")</f>
        <v>-</v>
      </c>
      <c r="N148" s="9" t="str">
        <f ca="1">IF(COUNTIF(INDIRECT("'"&amp;N$7&amp;"'!$H:$H"),RiskFactor_Compare!$G148)=1, "Included","-")</f>
        <v>-</v>
      </c>
      <c r="O148" s="9" t="str">
        <f ca="1">IF(COUNTIF(INDIRECT("'"&amp;O$7&amp;"'!$H:$H"),RiskFactor_Compare!$G148)=1, "Included","-")</f>
        <v>-</v>
      </c>
      <c r="P148" s="9" t="str">
        <f ca="1">IF(COUNTIF(INDIRECT("'"&amp;P$7&amp;"'!$H:$H"),RiskFactor_Compare!$G148)=1, "Included","-")</f>
        <v>-</v>
      </c>
      <c r="Q148" s="9" t="str">
        <f ca="1">IF(COUNTIF(INDIRECT("'"&amp;Q$7&amp;"'!$H:$H"),RiskFactor_Compare!$G148)=1, "Included","-")</f>
        <v>-</v>
      </c>
      <c r="R148" s="9" t="str">
        <f ca="1">IF(COUNTIF(INDIRECT("'"&amp;R$7&amp;"'!$H:$H"),RiskFactor_Compare!$G148)=1, "Included","-")</f>
        <v>Included</v>
      </c>
      <c r="S148" s="89" t="str">
        <f ca="1">IF(COUNTIF(INDIRECT("'"&amp;S$7&amp;"'!$H:$H"),RiskFactor_Compare!$G148)=1, "Included","-")</f>
        <v>-</v>
      </c>
    </row>
    <row r="149" spans="1:19" x14ac:dyDescent="0.25">
      <c r="A149" s="168"/>
      <c r="B149" s="7" t="s">
        <v>177</v>
      </c>
      <c r="C149" s="181"/>
      <c r="D149" s="182"/>
      <c r="E149" s="72"/>
      <c r="F149" s="207"/>
      <c r="G149" s="7" t="s">
        <v>177</v>
      </c>
      <c r="H149" s="88" t="str">
        <f ca="1">IF(COUNTIF(INDIRECT("'"&amp;H$7&amp;"'!$H:$H"),RiskFactor_Compare!$G149)=1, "Included","-")</f>
        <v>-</v>
      </c>
      <c r="I149" s="9" t="str">
        <f ca="1">IF(COUNTIF(INDIRECT("'"&amp;I$7&amp;"'!$H:$H"),RiskFactor_Compare!$G149)=1, "Included","-")</f>
        <v>-</v>
      </c>
      <c r="J149" s="9" t="str">
        <f ca="1">IF(COUNTIF(INDIRECT("'"&amp;J$7&amp;"'!$H:$H"),RiskFactor_Compare!$G149)=1, "Included","-")</f>
        <v>-</v>
      </c>
      <c r="K149" s="9" t="str">
        <f ca="1">IF(COUNTIF(INDIRECT("'"&amp;K$7&amp;"'!$H:$H"),RiskFactor_Compare!$G149)=1, "Included","-")</f>
        <v>Included</v>
      </c>
      <c r="L149" s="9" t="str">
        <f ca="1">IF(COUNTIF(INDIRECT("'"&amp;L$7&amp;"'!$H:$H"),RiskFactor_Compare!$G149)=1, "Included","-")</f>
        <v>Included</v>
      </c>
      <c r="M149" s="9" t="str">
        <f ca="1">IF(COUNTIF(INDIRECT("'"&amp;M$7&amp;"'!$H:$H"),RiskFactor_Compare!$G149)=1, "Included","-")</f>
        <v>Included</v>
      </c>
      <c r="N149" s="9" t="str">
        <f ca="1">IF(COUNTIF(INDIRECT("'"&amp;N$7&amp;"'!$H:$H"),RiskFactor_Compare!$G149)=1, "Included","-")</f>
        <v>-</v>
      </c>
      <c r="O149" s="9" t="str">
        <f ca="1">IF(COUNTIF(INDIRECT("'"&amp;O$7&amp;"'!$H:$H"),RiskFactor_Compare!$G149)=1, "Included","-")</f>
        <v>-</v>
      </c>
      <c r="P149" s="9" t="str">
        <f ca="1">IF(COUNTIF(INDIRECT("'"&amp;P$7&amp;"'!$H:$H"),RiskFactor_Compare!$G149)=1, "Included","-")</f>
        <v>-</v>
      </c>
      <c r="Q149" s="9" t="str">
        <f ca="1">IF(COUNTIF(INDIRECT("'"&amp;Q$7&amp;"'!$H:$H"),RiskFactor_Compare!$G149)=1, "Included","-")</f>
        <v>Included</v>
      </c>
      <c r="R149" s="9" t="str">
        <f ca="1">IF(COUNTIF(INDIRECT("'"&amp;R$7&amp;"'!$H:$H"),RiskFactor_Compare!$G149)=1, "Included","-")</f>
        <v>Included</v>
      </c>
      <c r="S149" s="89" t="str">
        <f ca="1">IF(COUNTIF(INDIRECT("'"&amp;S$7&amp;"'!$H:$H"),RiskFactor_Compare!$G149)=1, "Included","-")</f>
        <v>Included</v>
      </c>
    </row>
    <row r="150" spans="1:19" x14ac:dyDescent="0.25">
      <c r="A150" s="168"/>
      <c r="B150" s="7" t="s">
        <v>150</v>
      </c>
      <c r="C150" s="181"/>
      <c r="D150" s="182"/>
      <c r="E150" s="72"/>
      <c r="F150" s="207"/>
      <c r="G150" s="7" t="s">
        <v>150</v>
      </c>
      <c r="H150" s="88" t="str">
        <f ca="1">IF(COUNTIF(INDIRECT("'"&amp;H$7&amp;"'!$H:$H"),RiskFactor_Compare!$G150)=1, "Included","-")</f>
        <v>-</v>
      </c>
      <c r="I150" s="9" t="str">
        <f ca="1">IF(COUNTIF(INDIRECT("'"&amp;I$7&amp;"'!$H:$H"),RiskFactor_Compare!$G150)=1, "Included","-")</f>
        <v>-</v>
      </c>
      <c r="J150" s="9" t="str">
        <f ca="1">IF(COUNTIF(INDIRECT("'"&amp;J$7&amp;"'!$H:$H"),RiskFactor_Compare!$G150)=1, "Included","-")</f>
        <v>Included</v>
      </c>
      <c r="K150" s="9" t="str">
        <f ca="1">IF(COUNTIF(INDIRECT("'"&amp;K$7&amp;"'!$H:$H"),RiskFactor_Compare!$G150)=1, "Included","-")</f>
        <v>-</v>
      </c>
      <c r="L150" s="9" t="str">
        <f ca="1">IF(COUNTIF(INDIRECT("'"&amp;L$7&amp;"'!$H:$H"),RiskFactor_Compare!$G150)=1, "Included","-")</f>
        <v>-</v>
      </c>
      <c r="M150" s="9" t="str">
        <f ca="1">IF(COUNTIF(INDIRECT("'"&amp;M$7&amp;"'!$H:$H"),RiskFactor_Compare!$G150)=1, "Included","-")</f>
        <v>-</v>
      </c>
      <c r="N150" s="9" t="str">
        <f ca="1">IF(COUNTIF(INDIRECT("'"&amp;N$7&amp;"'!$H:$H"),RiskFactor_Compare!$G150)=1, "Included","-")</f>
        <v>-</v>
      </c>
      <c r="O150" s="9" t="str">
        <f ca="1">IF(COUNTIF(INDIRECT("'"&amp;O$7&amp;"'!$H:$H"),RiskFactor_Compare!$G150)=1, "Included","-")</f>
        <v>-</v>
      </c>
      <c r="P150" s="9" t="str">
        <f ca="1">IF(COUNTIF(INDIRECT("'"&amp;P$7&amp;"'!$H:$H"),RiskFactor_Compare!$G150)=1, "Included","-")</f>
        <v>Included</v>
      </c>
      <c r="Q150" s="9" t="str">
        <f ca="1">IF(COUNTIF(INDIRECT("'"&amp;Q$7&amp;"'!$H:$H"),RiskFactor_Compare!$G150)=1, "Included","-")</f>
        <v>-</v>
      </c>
      <c r="R150" s="9" t="str">
        <f ca="1">IF(COUNTIF(INDIRECT("'"&amp;R$7&amp;"'!$H:$H"),RiskFactor_Compare!$G150)=1, "Included","-")</f>
        <v>-</v>
      </c>
      <c r="S150" s="89" t="str">
        <f ca="1">IF(COUNTIF(INDIRECT("'"&amp;S$7&amp;"'!$H:$H"),RiskFactor_Compare!$G150)=1, "Included","-")</f>
        <v>-</v>
      </c>
    </row>
    <row r="151" spans="1:19" x14ac:dyDescent="0.25">
      <c r="A151" s="168"/>
      <c r="B151" s="7" t="s">
        <v>183</v>
      </c>
      <c r="C151" s="181"/>
      <c r="D151" s="182"/>
      <c r="E151" s="72"/>
      <c r="F151" s="207"/>
      <c r="G151" s="7" t="s">
        <v>183</v>
      </c>
      <c r="H151" s="88" t="str">
        <f ca="1">IF(COUNTIF(INDIRECT("'"&amp;H$7&amp;"'!$H:$H"),RiskFactor_Compare!$G151)=1, "Included","-")</f>
        <v>-</v>
      </c>
      <c r="I151" s="9" t="str">
        <f ca="1">IF(COUNTIF(INDIRECT("'"&amp;I$7&amp;"'!$H:$H"),RiskFactor_Compare!$G151)=1, "Included","-")</f>
        <v>-</v>
      </c>
      <c r="J151" s="9" t="str">
        <f ca="1">IF(COUNTIF(INDIRECT("'"&amp;J$7&amp;"'!$H:$H"),RiskFactor_Compare!$G151)=1, "Included","-")</f>
        <v>-</v>
      </c>
      <c r="K151" s="9" t="str">
        <f ca="1">IF(COUNTIF(INDIRECT("'"&amp;K$7&amp;"'!$H:$H"),RiskFactor_Compare!$G151)=1, "Included","-")</f>
        <v>Included</v>
      </c>
      <c r="L151" s="9" t="str">
        <f ca="1">IF(COUNTIF(INDIRECT("'"&amp;L$7&amp;"'!$H:$H"),RiskFactor_Compare!$G151)=1, "Included","-")</f>
        <v>-</v>
      </c>
      <c r="M151" s="9" t="str">
        <f ca="1">IF(COUNTIF(INDIRECT("'"&amp;M$7&amp;"'!$H:$H"),RiskFactor_Compare!$G151)=1, "Included","-")</f>
        <v>-</v>
      </c>
      <c r="N151" s="9" t="str">
        <f ca="1">IF(COUNTIF(INDIRECT("'"&amp;N$7&amp;"'!$H:$H"),RiskFactor_Compare!$G151)=1, "Included","-")</f>
        <v>-</v>
      </c>
      <c r="O151" s="9" t="str">
        <f ca="1">IF(COUNTIF(INDIRECT("'"&amp;O$7&amp;"'!$H:$H"),RiskFactor_Compare!$G151)=1, "Included","-")</f>
        <v>-</v>
      </c>
      <c r="P151" s="9" t="str">
        <f ca="1">IF(COUNTIF(INDIRECT("'"&amp;P$7&amp;"'!$H:$H"),RiskFactor_Compare!$G151)=1, "Included","-")</f>
        <v>-</v>
      </c>
      <c r="Q151" s="9" t="str">
        <f ca="1">IF(COUNTIF(INDIRECT("'"&amp;Q$7&amp;"'!$H:$H"),RiskFactor_Compare!$G151)=1, "Included","-")</f>
        <v>Included</v>
      </c>
      <c r="R151" s="9" t="str">
        <f ca="1">IF(COUNTIF(INDIRECT("'"&amp;R$7&amp;"'!$H:$H"),RiskFactor_Compare!$G151)=1, "Included","-")</f>
        <v>-</v>
      </c>
      <c r="S151" s="89" t="str">
        <f ca="1">IF(COUNTIF(INDIRECT("'"&amp;S$7&amp;"'!$H:$H"),RiskFactor_Compare!$G151)=1, "Included","-")</f>
        <v>-</v>
      </c>
    </row>
    <row r="152" spans="1:19" x14ac:dyDescent="0.25">
      <c r="A152" s="168"/>
      <c r="B152" s="7" t="s">
        <v>184</v>
      </c>
      <c r="C152" s="181"/>
      <c r="D152" s="182"/>
      <c r="E152" s="72"/>
      <c r="F152" s="207"/>
      <c r="G152" s="7" t="s">
        <v>184</v>
      </c>
      <c r="H152" s="88" t="str">
        <f ca="1">IF(COUNTIF(INDIRECT("'"&amp;H$7&amp;"'!$H:$H"),RiskFactor_Compare!$G152)=1, "Included","-")</f>
        <v>-</v>
      </c>
      <c r="I152" s="9" t="str">
        <f ca="1">IF(COUNTIF(INDIRECT("'"&amp;I$7&amp;"'!$H:$H"),RiskFactor_Compare!$G152)=1, "Included","-")</f>
        <v>-</v>
      </c>
      <c r="J152" s="9" t="str">
        <f ca="1">IF(COUNTIF(INDIRECT("'"&amp;J$7&amp;"'!$H:$H"),RiskFactor_Compare!$G152)=1, "Included","-")</f>
        <v>-</v>
      </c>
      <c r="K152" s="9" t="str">
        <f ca="1">IF(COUNTIF(INDIRECT("'"&amp;K$7&amp;"'!$H:$H"),RiskFactor_Compare!$G152)=1, "Included","-")</f>
        <v>Included</v>
      </c>
      <c r="L152" s="9" t="str">
        <f ca="1">IF(COUNTIF(INDIRECT("'"&amp;L$7&amp;"'!$H:$H"),RiskFactor_Compare!$G152)=1, "Included","-")</f>
        <v>-</v>
      </c>
      <c r="M152" s="9" t="str">
        <f ca="1">IF(COUNTIF(INDIRECT("'"&amp;M$7&amp;"'!$H:$H"),RiskFactor_Compare!$G152)=1, "Included","-")</f>
        <v>-</v>
      </c>
      <c r="N152" s="9" t="str">
        <f ca="1">IF(COUNTIF(INDIRECT("'"&amp;N$7&amp;"'!$H:$H"),RiskFactor_Compare!$G152)=1, "Included","-")</f>
        <v>-</v>
      </c>
      <c r="O152" s="9" t="str">
        <f ca="1">IF(COUNTIF(INDIRECT("'"&amp;O$7&amp;"'!$H:$H"),RiskFactor_Compare!$G152)=1, "Included","-")</f>
        <v>-</v>
      </c>
      <c r="P152" s="9" t="str">
        <f ca="1">IF(COUNTIF(INDIRECT("'"&amp;P$7&amp;"'!$H:$H"),RiskFactor_Compare!$G152)=1, "Included","-")</f>
        <v>-</v>
      </c>
      <c r="Q152" s="9" t="str">
        <f ca="1">IF(COUNTIF(INDIRECT("'"&amp;Q$7&amp;"'!$H:$H"),RiskFactor_Compare!$G152)=1, "Included","-")</f>
        <v>Included</v>
      </c>
      <c r="R152" s="9" t="str">
        <f ca="1">IF(COUNTIF(INDIRECT("'"&amp;R$7&amp;"'!$H:$H"),RiskFactor_Compare!$G152)=1, "Included","-")</f>
        <v>-</v>
      </c>
      <c r="S152" s="89" t="str">
        <f ca="1">IF(COUNTIF(INDIRECT("'"&amp;S$7&amp;"'!$H:$H"),RiskFactor_Compare!$G152)=1, "Included","-")</f>
        <v>-</v>
      </c>
    </row>
    <row r="153" spans="1:19" x14ac:dyDescent="0.25">
      <c r="A153" s="168"/>
      <c r="B153" s="7" t="s">
        <v>181</v>
      </c>
      <c r="C153" s="181"/>
      <c r="D153" s="182"/>
      <c r="E153" s="72"/>
      <c r="F153" s="207"/>
      <c r="G153" s="7" t="s">
        <v>181</v>
      </c>
      <c r="H153" s="88" t="str">
        <f ca="1">IF(COUNTIF(INDIRECT("'"&amp;H$7&amp;"'!$H:$H"),RiskFactor_Compare!$G153)=1, "Included","-")</f>
        <v>-</v>
      </c>
      <c r="I153" s="9" t="str">
        <f ca="1">IF(COUNTIF(INDIRECT("'"&amp;I$7&amp;"'!$H:$H"),RiskFactor_Compare!$G153)=1, "Included","-")</f>
        <v>-</v>
      </c>
      <c r="J153" s="9" t="str">
        <f ca="1">IF(COUNTIF(INDIRECT("'"&amp;J$7&amp;"'!$H:$H"),RiskFactor_Compare!$G153)=1, "Included","-")</f>
        <v>-</v>
      </c>
      <c r="K153" s="9" t="str">
        <f ca="1">IF(COUNTIF(INDIRECT("'"&amp;K$7&amp;"'!$H:$H"),RiskFactor_Compare!$G153)=1, "Included","-")</f>
        <v>Included</v>
      </c>
      <c r="L153" s="9" t="str">
        <f ca="1">IF(COUNTIF(INDIRECT("'"&amp;L$7&amp;"'!$H:$H"),RiskFactor_Compare!$G153)=1, "Included","-")</f>
        <v>-</v>
      </c>
      <c r="M153" s="9" t="str">
        <f ca="1">IF(COUNTIF(INDIRECT("'"&amp;M$7&amp;"'!$H:$H"),RiskFactor_Compare!$G153)=1, "Included","-")</f>
        <v>-</v>
      </c>
      <c r="N153" s="9" t="str">
        <f ca="1">IF(COUNTIF(INDIRECT("'"&amp;N$7&amp;"'!$H:$H"),RiskFactor_Compare!$G153)=1, "Included","-")</f>
        <v>-</v>
      </c>
      <c r="O153" s="9" t="str">
        <f ca="1">IF(COUNTIF(INDIRECT("'"&amp;O$7&amp;"'!$H:$H"),RiskFactor_Compare!$G153)=1, "Included","-")</f>
        <v>-</v>
      </c>
      <c r="P153" s="9" t="str">
        <f ca="1">IF(COUNTIF(INDIRECT("'"&amp;P$7&amp;"'!$H:$H"),RiskFactor_Compare!$G153)=1, "Included","-")</f>
        <v>-</v>
      </c>
      <c r="Q153" s="9" t="str">
        <f ca="1">IF(COUNTIF(INDIRECT("'"&amp;Q$7&amp;"'!$H:$H"),RiskFactor_Compare!$G153)=1, "Included","-")</f>
        <v>Included</v>
      </c>
      <c r="R153" s="9" t="str">
        <f ca="1">IF(COUNTIF(INDIRECT("'"&amp;R$7&amp;"'!$H:$H"),RiskFactor_Compare!$G153)=1, "Included","-")</f>
        <v>-</v>
      </c>
      <c r="S153" s="89" t="str">
        <f ca="1">IF(COUNTIF(INDIRECT("'"&amp;S$7&amp;"'!$H:$H"),RiskFactor_Compare!$G153)=1, "Included","-")</f>
        <v>-</v>
      </c>
    </row>
    <row r="154" spans="1:19" x14ac:dyDescent="0.25">
      <c r="A154" s="168"/>
      <c r="B154" s="7" t="s">
        <v>25</v>
      </c>
      <c r="C154" s="181"/>
      <c r="D154" s="182"/>
      <c r="E154" s="72"/>
      <c r="F154" s="207"/>
      <c r="G154" s="7" t="s">
        <v>25</v>
      </c>
      <c r="H154" s="88" t="str">
        <f ca="1">IF(COUNTIF(INDIRECT("'"&amp;H$7&amp;"'!$H:$H"),RiskFactor_Compare!$G154)=1, "Included","-")</f>
        <v>Included</v>
      </c>
      <c r="I154" s="9" t="str">
        <f ca="1">IF(COUNTIF(INDIRECT("'"&amp;I$7&amp;"'!$H:$H"),RiskFactor_Compare!$G154)=1, "Included","-")</f>
        <v>-</v>
      </c>
      <c r="J154" s="9" t="str">
        <f ca="1">IF(COUNTIF(INDIRECT("'"&amp;J$7&amp;"'!$H:$H"),RiskFactor_Compare!$G154)=1, "Included","-")</f>
        <v>-</v>
      </c>
      <c r="K154" s="9" t="str">
        <f ca="1">IF(COUNTIF(INDIRECT("'"&amp;K$7&amp;"'!$H:$H"),RiskFactor_Compare!$G154)=1, "Included","-")</f>
        <v>-</v>
      </c>
      <c r="L154" s="9" t="str">
        <f ca="1">IF(COUNTIF(INDIRECT("'"&amp;L$7&amp;"'!$H:$H"),RiskFactor_Compare!$G154)=1, "Included","-")</f>
        <v>-</v>
      </c>
      <c r="M154" s="9" t="str">
        <f ca="1">IF(COUNTIF(INDIRECT("'"&amp;M$7&amp;"'!$H:$H"),RiskFactor_Compare!$G154)=1, "Included","-")</f>
        <v>-</v>
      </c>
      <c r="N154" s="9" t="str">
        <f ca="1">IF(COUNTIF(INDIRECT("'"&amp;N$7&amp;"'!$H:$H"),RiskFactor_Compare!$G154)=1, "Included","-")</f>
        <v>Included</v>
      </c>
      <c r="O154" s="9" t="str">
        <f ca="1">IF(COUNTIF(INDIRECT("'"&amp;O$7&amp;"'!$H:$H"),RiskFactor_Compare!$G154)=1, "Included","-")</f>
        <v>-</v>
      </c>
      <c r="P154" s="9" t="str">
        <f ca="1">IF(COUNTIF(INDIRECT("'"&amp;P$7&amp;"'!$H:$H"),RiskFactor_Compare!$G154)=1, "Included","-")</f>
        <v>-</v>
      </c>
      <c r="Q154" s="9" t="str">
        <f ca="1">IF(COUNTIF(INDIRECT("'"&amp;Q$7&amp;"'!$H:$H"),RiskFactor_Compare!$G154)=1, "Included","-")</f>
        <v>-</v>
      </c>
      <c r="R154" s="9" t="str">
        <f ca="1">IF(COUNTIF(INDIRECT("'"&amp;R$7&amp;"'!$H:$H"),RiskFactor_Compare!$G154)=1, "Included","-")</f>
        <v>-</v>
      </c>
      <c r="S154" s="89" t="str">
        <f ca="1">IF(COUNTIF(INDIRECT("'"&amp;S$7&amp;"'!$H:$H"),RiskFactor_Compare!$G154)=1, "Included","-")</f>
        <v>-</v>
      </c>
    </row>
    <row r="155" spans="1:19" x14ac:dyDescent="0.25">
      <c r="A155" s="168"/>
      <c r="B155" s="7" t="s">
        <v>254</v>
      </c>
      <c r="C155" s="181"/>
      <c r="D155" s="182"/>
      <c r="E155" s="72"/>
      <c r="F155" s="207"/>
      <c r="G155" s="7" t="s">
        <v>254</v>
      </c>
      <c r="H155" s="88" t="str">
        <f ca="1">IF(COUNTIF(INDIRECT("'"&amp;H$7&amp;"'!$H:$H"),RiskFactor_Compare!$G155)=1, "Included","-")</f>
        <v>-</v>
      </c>
      <c r="I155" s="9" t="str">
        <f ca="1">IF(COUNTIF(INDIRECT("'"&amp;I$7&amp;"'!$H:$H"),RiskFactor_Compare!$G155)=1, "Included","-")</f>
        <v>-</v>
      </c>
      <c r="J155" s="9" t="str">
        <f ca="1">IF(COUNTIF(INDIRECT("'"&amp;J$7&amp;"'!$H:$H"),RiskFactor_Compare!$G155)=1, "Included","-")</f>
        <v>-</v>
      </c>
      <c r="K155" s="9" t="str">
        <f ca="1">IF(COUNTIF(INDIRECT("'"&amp;K$7&amp;"'!$H:$H"),RiskFactor_Compare!$G155)=1, "Included","-")</f>
        <v>-</v>
      </c>
      <c r="L155" s="9" t="str">
        <f ca="1">IF(COUNTIF(INDIRECT("'"&amp;L$7&amp;"'!$H:$H"),RiskFactor_Compare!$G155)=1, "Included","-")</f>
        <v>-</v>
      </c>
      <c r="M155" s="9" t="str">
        <f ca="1">IF(COUNTIF(INDIRECT("'"&amp;M$7&amp;"'!$H:$H"),RiskFactor_Compare!$G155)=1, "Included","-")</f>
        <v>Included</v>
      </c>
      <c r="N155" s="9" t="str">
        <f ca="1">IF(COUNTIF(INDIRECT("'"&amp;N$7&amp;"'!$H:$H"),RiskFactor_Compare!$G155)=1, "Included","-")</f>
        <v>-</v>
      </c>
      <c r="O155" s="9" t="str">
        <f ca="1">IF(COUNTIF(INDIRECT("'"&amp;O$7&amp;"'!$H:$H"),RiskFactor_Compare!$G155)=1, "Included","-")</f>
        <v>-</v>
      </c>
      <c r="P155" s="9" t="str">
        <f ca="1">IF(COUNTIF(INDIRECT("'"&amp;P$7&amp;"'!$H:$H"),RiskFactor_Compare!$G155)=1, "Included","-")</f>
        <v>-</v>
      </c>
      <c r="Q155" s="9" t="str">
        <f ca="1">IF(COUNTIF(INDIRECT("'"&amp;Q$7&amp;"'!$H:$H"),RiskFactor_Compare!$G155)=1, "Included","-")</f>
        <v>-</v>
      </c>
      <c r="R155" s="9" t="str">
        <f ca="1">IF(COUNTIF(INDIRECT("'"&amp;R$7&amp;"'!$H:$H"),RiskFactor_Compare!$G155)=1, "Included","-")</f>
        <v>-</v>
      </c>
      <c r="S155" s="89" t="str">
        <f ca="1">IF(COUNTIF(INDIRECT("'"&amp;S$7&amp;"'!$H:$H"),RiskFactor_Compare!$G155)=1, "Included","-")</f>
        <v>Included</v>
      </c>
    </row>
    <row r="156" spans="1:19" x14ac:dyDescent="0.25">
      <c r="A156" s="168"/>
      <c r="B156" s="7" t="s">
        <v>218</v>
      </c>
      <c r="C156" s="181"/>
      <c r="D156" s="182"/>
      <c r="E156" s="72"/>
      <c r="F156" s="207"/>
      <c r="G156" s="7" t="s">
        <v>218</v>
      </c>
      <c r="H156" s="88" t="str">
        <f ca="1">IF(COUNTIF(INDIRECT("'"&amp;H$7&amp;"'!$H:$H"),RiskFactor_Compare!$G156)=1, "Included","-")</f>
        <v>-</v>
      </c>
      <c r="I156" s="9" t="str">
        <f ca="1">IF(COUNTIF(INDIRECT("'"&amp;I$7&amp;"'!$H:$H"),RiskFactor_Compare!$G156)=1, "Included","-")</f>
        <v>-</v>
      </c>
      <c r="J156" s="9" t="str">
        <f ca="1">IF(COUNTIF(INDIRECT("'"&amp;J$7&amp;"'!$H:$H"),RiskFactor_Compare!$G156)=1, "Included","-")</f>
        <v>-</v>
      </c>
      <c r="K156" s="9" t="str">
        <f ca="1">IF(COUNTIF(INDIRECT("'"&amp;K$7&amp;"'!$H:$H"),RiskFactor_Compare!$G156)=1, "Included","-")</f>
        <v>-</v>
      </c>
      <c r="L156" s="9" t="str">
        <f ca="1">IF(COUNTIF(INDIRECT("'"&amp;L$7&amp;"'!$H:$H"),RiskFactor_Compare!$G156)=1, "Included","-")</f>
        <v>Included</v>
      </c>
      <c r="M156" s="9" t="str">
        <f ca="1">IF(COUNTIF(INDIRECT("'"&amp;M$7&amp;"'!$H:$H"),RiskFactor_Compare!$G156)=1, "Included","-")</f>
        <v>Included</v>
      </c>
      <c r="N156" s="9" t="str">
        <f ca="1">IF(COUNTIF(INDIRECT("'"&amp;N$7&amp;"'!$H:$H"),RiskFactor_Compare!$G156)=1, "Included","-")</f>
        <v>-</v>
      </c>
      <c r="O156" s="9" t="str">
        <f ca="1">IF(COUNTIF(INDIRECT("'"&amp;O$7&amp;"'!$H:$H"),RiskFactor_Compare!$G156)=1, "Included","-")</f>
        <v>-</v>
      </c>
      <c r="P156" s="9" t="str">
        <f ca="1">IF(COUNTIF(INDIRECT("'"&amp;P$7&amp;"'!$H:$H"),RiskFactor_Compare!$G156)=1, "Included","-")</f>
        <v>-</v>
      </c>
      <c r="Q156" s="9" t="str">
        <f ca="1">IF(COUNTIF(INDIRECT("'"&amp;Q$7&amp;"'!$H:$H"),RiskFactor_Compare!$G156)=1, "Included","-")</f>
        <v>-</v>
      </c>
      <c r="R156" s="9" t="str">
        <f ca="1">IF(COUNTIF(INDIRECT("'"&amp;R$7&amp;"'!$H:$H"),RiskFactor_Compare!$G156)=1, "Included","-")</f>
        <v>Included</v>
      </c>
      <c r="S156" s="89" t="str">
        <f ca="1">IF(COUNTIF(INDIRECT("'"&amp;S$7&amp;"'!$H:$H"),RiskFactor_Compare!$G156)=1, "Included","-")</f>
        <v>Included</v>
      </c>
    </row>
    <row r="157" spans="1:19" x14ac:dyDescent="0.25">
      <c r="A157" s="168"/>
      <c r="B157" s="7" t="s">
        <v>4</v>
      </c>
      <c r="C157" s="181"/>
      <c r="D157" s="182"/>
      <c r="E157" s="72"/>
      <c r="F157" s="207"/>
      <c r="G157" s="7" t="s">
        <v>4</v>
      </c>
      <c r="H157" s="88" t="str">
        <f ca="1">IF(COUNTIF(INDIRECT("'"&amp;H$7&amp;"'!$H:$H"),RiskFactor_Compare!$G157)=1, "Included","-")</f>
        <v>Included</v>
      </c>
      <c r="I157" s="9" t="str">
        <f ca="1">IF(COUNTIF(INDIRECT("'"&amp;I$7&amp;"'!$H:$H"),RiskFactor_Compare!$G157)=1, "Included","-")</f>
        <v>Included</v>
      </c>
      <c r="J157" s="9" t="str">
        <f ca="1">IF(COUNTIF(INDIRECT("'"&amp;J$7&amp;"'!$H:$H"),RiskFactor_Compare!$G157)=1, "Included","-")</f>
        <v>-</v>
      </c>
      <c r="K157" s="9" t="str">
        <f ca="1">IF(COUNTIF(INDIRECT("'"&amp;K$7&amp;"'!$H:$H"),RiskFactor_Compare!$G157)=1, "Included","-")</f>
        <v>-</v>
      </c>
      <c r="L157" s="9" t="str">
        <f ca="1">IF(COUNTIF(INDIRECT("'"&amp;L$7&amp;"'!$H:$H"),RiskFactor_Compare!$G157)=1, "Included","-")</f>
        <v>Included</v>
      </c>
      <c r="M157" s="9" t="str">
        <f ca="1">IF(COUNTIF(INDIRECT("'"&amp;M$7&amp;"'!$H:$H"),RiskFactor_Compare!$G157)=1, "Included","-")</f>
        <v>-</v>
      </c>
      <c r="N157" s="9" t="str">
        <f ca="1">IF(COUNTIF(INDIRECT("'"&amp;N$7&amp;"'!$H:$H"),RiskFactor_Compare!$G157)=1, "Included","-")</f>
        <v>Included</v>
      </c>
      <c r="O157" s="9" t="str">
        <f ca="1">IF(COUNTIF(INDIRECT("'"&amp;O$7&amp;"'!$H:$H"),RiskFactor_Compare!$G157)=1, "Included","-")</f>
        <v>Included</v>
      </c>
      <c r="P157" s="9" t="str">
        <f ca="1">IF(COUNTIF(INDIRECT("'"&amp;P$7&amp;"'!$H:$H"),RiskFactor_Compare!$G157)=1, "Included","-")</f>
        <v>-</v>
      </c>
      <c r="Q157" s="9" t="str">
        <f ca="1">IF(COUNTIF(INDIRECT("'"&amp;Q$7&amp;"'!$H:$H"),RiskFactor_Compare!$G157)=1, "Included","-")</f>
        <v>-</v>
      </c>
      <c r="R157" s="9" t="str">
        <f ca="1">IF(COUNTIF(INDIRECT("'"&amp;R$7&amp;"'!$H:$H"),RiskFactor_Compare!$G157)=1, "Included","-")</f>
        <v>Included</v>
      </c>
      <c r="S157" s="89" t="str">
        <f ca="1">IF(COUNTIF(INDIRECT("'"&amp;S$7&amp;"'!$H:$H"),RiskFactor_Compare!$G157)=1, "Included","-")</f>
        <v>-</v>
      </c>
    </row>
    <row r="158" spans="1:19" x14ac:dyDescent="0.25">
      <c r="A158" s="168"/>
      <c r="B158" s="7" t="s">
        <v>2</v>
      </c>
      <c r="C158" s="181"/>
      <c r="D158" s="182"/>
      <c r="E158" s="72"/>
      <c r="F158" s="207"/>
      <c r="G158" s="7" t="s">
        <v>2</v>
      </c>
      <c r="H158" s="88" t="str">
        <f ca="1">IF(COUNTIF(INDIRECT("'"&amp;H$7&amp;"'!$H:$H"),RiskFactor_Compare!$G158)=1, "Included","-")</f>
        <v>Included</v>
      </c>
      <c r="I158" s="9" t="str">
        <f ca="1">IF(COUNTIF(INDIRECT("'"&amp;I$7&amp;"'!$H:$H"),RiskFactor_Compare!$G158)=1, "Included","-")</f>
        <v>Included</v>
      </c>
      <c r="J158" s="9" t="str">
        <f ca="1">IF(COUNTIF(INDIRECT("'"&amp;J$7&amp;"'!$H:$H"),RiskFactor_Compare!$G158)=1, "Included","-")</f>
        <v>-</v>
      </c>
      <c r="K158" s="9" t="str">
        <f ca="1">IF(COUNTIF(INDIRECT("'"&amp;K$7&amp;"'!$H:$H"),RiskFactor_Compare!$G158)=1, "Included","-")</f>
        <v>Included</v>
      </c>
      <c r="L158" s="9" t="str">
        <f ca="1">IF(COUNTIF(INDIRECT("'"&amp;L$7&amp;"'!$H:$H"),RiskFactor_Compare!$G158)=1, "Included","-")</f>
        <v>-</v>
      </c>
      <c r="M158" s="9" t="str">
        <f ca="1">IF(COUNTIF(INDIRECT("'"&amp;M$7&amp;"'!$H:$H"),RiskFactor_Compare!$G158)=1, "Included","-")</f>
        <v>-</v>
      </c>
      <c r="N158" s="9" t="str">
        <f ca="1">IF(COUNTIF(INDIRECT("'"&amp;N$7&amp;"'!$H:$H"),RiskFactor_Compare!$G158)=1, "Included","-")</f>
        <v>Included</v>
      </c>
      <c r="O158" s="9" t="str">
        <f ca="1">IF(COUNTIF(INDIRECT("'"&amp;O$7&amp;"'!$H:$H"),RiskFactor_Compare!$G158)=1, "Included","-")</f>
        <v>Included</v>
      </c>
      <c r="P158" s="9" t="str">
        <f ca="1">IF(COUNTIF(INDIRECT("'"&amp;P$7&amp;"'!$H:$H"),RiskFactor_Compare!$G158)=1, "Included","-")</f>
        <v>-</v>
      </c>
      <c r="Q158" s="9" t="str">
        <f ca="1">IF(COUNTIF(INDIRECT("'"&amp;Q$7&amp;"'!$H:$H"),RiskFactor_Compare!$G158)=1, "Included","-")</f>
        <v>Included</v>
      </c>
      <c r="R158" s="9" t="str">
        <f ca="1">IF(COUNTIF(INDIRECT("'"&amp;R$7&amp;"'!$H:$H"),RiskFactor_Compare!$G158)=1, "Included","-")</f>
        <v>-</v>
      </c>
      <c r="S158" s="89" t="str">
        <f ca="1">IF(COUNTIF(INDIRECT("'"&amp;S$7&amp;"'!$H:$H"),RiskFactor_Compare!$G158)=1, "Included","-")</f>
        <v>-</v>
      </c>
    </row>
    <row r="159" spans="1:19" x14ac:dyDescent="0.25">
      <c r="A159" s="168"/>
      <c r="B159" s="7" t="s">
        <v>111</v>
      </c>
      <c r="C159" s="181"/>
      <c r="D159" s="182"/>
      <c r="E159" s="72"/>
      <c r="F159" s="207"/>
      <c r="G159" s="7" t="s">
        <v>111</v>
      </c>
      <c r="H159" s="88" t="str">
        <f ca="1">IF(COUNTIF(INDIRECT("'"&amp;H$7&amp;"'!$H:$H"),RiskFactor_Compare!$G159)=1, "Included","-")</f>
        <v>-</v>
      </c>
      <c r="I159" s="9" t="str">
        <f ca="1">IF(COUNTIF(INDIRECT("'"&amp;I$7&amp;"'!$H:$H"),RiskFactor_Compare!$G159)=1, "Included","-")</f>
        <v>Included</v>
      </c>
      <c r="J159" s="9" t="str">
        <f ca="1">IF(COUNTIF(INDIRECT("'"&amp;J$7&amp;"'!$H:$H"),RiskFactor_Compare!$G159)=1, "Included","-")</f>
        <v>-</v>
      </c>
      <c r="K159" s="9" t="str">
        <f ca="1">IF(COUNTIF(INDIRECT("'"&amp;K$7&amp;"'!$H:$H"),RiskFactor_Compare!$G159)=1, "Included","-")</f>
        <v>-</v>
      </c>
      <c r="L159" s="9" t="str">
        <f ca="1">IF(COUNTIF(INDIRECT("'"&amp;L$7&amp;"'!$H:$H"),RiskFactor_Compare!$G159)=1, "Included","-")</f>
        <v>-</v>
      </c>
      <c r="M159" s="9" t="str">
        <f ca="1">IF(COUNTIF(INDIRECT("'"&amp;M$7&amp;"'!$H:$H"),RiskFactor_Compare!$G159)=1, "Included","-")</f>
        <v>-</v>
      </c>
      <c r="N159" s="9" t="str">
        <f ca="1">IF(COUNTIF(INDIRECT("'"&amp;N$7&amp;"'!$H:$H"),RiskFactor_Compare!$G159)=1, "Included","-")</f>
        <v>-</v>
      </c>
      <c r="O159" s="9" t="str">
        <f ca="1">IF(COUNTIF(INDIRECT("'"&amp;O$7&amp;"'!$H:$H"),RiskFactor_Compare!$G159)=1, "Included","-")</f>
        <v>Included</v>
      </c>
      <c r="P159" s="9" t="str">
        <f ca="1">IF(COUNTIF(INDIRECT("'"&amp;P$7&amp;"'!$H:$H"),RiskFactor_Compare!$G159)=1, "Included","-")</f>
        <v>-</v>
      </c>
      <c r="Q159" s="9" t="str">
        <f ca="1">IF(COUNTIF(INDIRECT("'"&amp;Q$7&amp;"'!$H:$H"),RiskFactor_Compare!$G159)=1, "Included","-")</f>
        <v>-</v>
      </c>
      <c r="R159" s="9" t="str">
        <f ca="1">IF(COUNTIF(INDIRECT("'"&amp;R$7&amp;"'!$H:$H"),RiskFactor_Compare!$G159)=1, "Included","-")</f>
        <v>-</v>
      </c>
      <c r="S159" s="89" t="str">
        <f ca="1">IF(COUNTIF(INDIRECT("'"&amp;S$7&amp;"'!$H:$H"),RiskFactor_Compare!$G159)=1, "Included","-")</f>
        <v>-</v>
      </c>
    </row>
    <row r="160" spans="1:19" x14ac:dyDescent="0.25">
      <c r="A160" s="168"/>
      <c r="B160" s="7" t="s">
        <v>212</v>
      </c>
      <c r="C160" s="181"/>
      <c r="D160" s="182"/>
      <c r="E160" s="72"/>
      <c r="F160" s="207"/>
      <c r="G160" s="7" t="s">
        <v>212</v>
      </c>
      <c r="H160" s="88" t="str">
        <f ca="1">IF(COUNTIF(INDIRECT("'"&amp;H$7&amp;"'!$H:$H"),RiskFactor_Compare!$G160)=1, "Included","-")</f>
        <v>-</v>
      </c>
      <c r="I160" s="9" t="str">
        <f ca="1">IF(COUNTIF(INDIRECT("'"&amp;I$7&amp;"'!$H:$H"),RiskFactor_Compare!$G160)=1, "Included","-")</f>
        <v>-</v>
      </c>
      <c r="J160" s="9" t="str">
        <f ca="1">IF(COUNTIF(INDIRECT("'"&amp;J$7&amp;"'!$H:$H"),RiskFactor_Compare!$G160)=1, "Included","-")</f>
        <v>-</v>
      </c>
      <c r="K160" s="9" t="str">
        <f ca="1">IF(COUNTIF(INDIRECT("'"&amp;K$7&amp;"'!$H:$H"),RiskFactor_Compare!$G160)=1, "Included","-")</f>
        <v>-</v>
      </c>
      <c r="L160" s="9" t="str">
        <f ca="1">IF(COUNTIF(INDIRECT("'"&amp;L$7&amp;"'!$H:$H"),RiskFactor_Compare!$G160)=1, "Included","-")</f>
        <v>Included</v>
      </c>
      <c r="M160" s="9" t="str">
        <f ca="1">IF(COUNTIF(INDIRECT("'"&amp;M$7&amp;"'!$H:$H"),RiskFactor_Compare!$G160)=1, "Included","-")</f>
        <v>-</v>
      </c>
      <c r="N160" s="9" t="str">
        <f ca="1">IF(COUNTIF(INDIRECT("'"&amp;N$7&amp;"'!$H:$H"),RiskFactor_Compare!$G160)=1, "Included","-")</f>
        <v>-</v>
      </c>
      <c r="O160" s="9" t="str">
        <f ca="1">IF(COUNTIF(INDIRECT("'"&amp;O$7&amp;"'!$H:$H"),RiskFactor_Compare!$G160)=1, "Included","-")</f>
        <v>-</v>
      </c>
      <c r="P160" s="9" t="str">
        <f ca="1">IF(COUNTIF(INDIRECT("'"&amp;P$7&amp;"'!$H:$H"),RiskFactor_Compare!$G160)=1, "Included","-")</f>
        <v>-</v>
      </c>
      <c r="Q160" s="9" t="str">
        <f ca="1">IF(COUNTIF(INDIRECT("'"&amp;Q$7&amp;"'!$H:$H"),RiskFactor_Compare!$G160)=1, "Included","-")</f>
        <v>-</v>
      </c>
      <c r="R160" s="9" t="str">
        <f ca="1">IF(COUNTIF(INDIRECT("'"&amp;R$7&amp;"'!$H:$H"),RiskFactor_Compare!$G160)=1, "Included","-")</f>
        <v>Included</v>
      </c>
      <c r="S160" s="89" t="str">
        <f ca="1">IF(COUNTIF(INDIRECT("'"&amp;S$7&amp;"'!$H:$H"),RiskFactor_Compare!$G160)=1, "Included","-")</f>
        <v>-</v>
      </c>
    </row>
    <row r="161" spans="1:19" x14ac:dyDescent="0.25">
      <c r="A161" s="168"/>
      <c r="B161" s="7" t="s">
        <v>110</v>
      </c>
      <c r="C161" s="181"/>
      <c r="D161" s="182"/>
      <c r="E161" s="72"/>
      <c r="F161" s="207"/>
      <c r="G161" s="7" t="s">
        <v>110</v>
      </c>
      <c r="H161" s="88" t="str">
        <f ca="1">IF(COUNTIF(INDIRECT("'"&amp;H$7&amp;"'!$H:$H"),RiskFactor_Compare!$G161)=1, "Included","-")</f>
        <v>-</v>
      </c>
      <c r="I161" s="9" t="str">
        <f ca="1">IF(COUNTIF(INDIRECT("'"&amp;I$7&amp;"'!$H:$H"),RiskFactor_Compare!$G161)=1, "Included","-")</f>
        <v>Included</v>
      </c>
      <c r="J161" s="9" t="str">
        <f ca="1">IF(COUNTIF(INDIRECT("'"&amp;J$7&amp;"'!$H:$H"),RiskFactor_Compare!$G161)=1, "Included","-")</f>
        <v>-</v>
      </c>
      <c r="K161" s="9" t="str">
        <f ca="1">IF(COUNTIF(INDIRECT("'"&amp;K$7&amp;"'!$H:$H"),RiskFactor_Compare!$G161)=1, "Included","-")</f>
        <v>-</v>
      </c>
      <c r="L161" s="9" t="str">
        <f ca="1">IF(COUNTIF(INDIRECT("'"&amp;L$7&amp;"'!$H:$H"),RiskFactor_Compare!$G161)=1, "Included","-")</f>
        <v>-</v>
      </c>
      <c r="M161" s="9" t="str">
        <f ca="1">IF(COUNTIF(INDIRECT("'"&amp;M$7&amp;"'!$H:$H"),RiskFactor_Compare!$G161)=1, "Included","-")</f>
        <v>Included</v>
      </c>
      <c r="N161" s="9" t="str">
        <f ca="1">IF(COUNTIF(INDIRECT("'"&amp;N$7&amp;"'!$H:$H"),RiskFactor_Compare!$G161)=1, "Included","-")</f>
        <v>-</v>
      </c>
      <c r="O161" s="9" t="str">
        <f ca="1">IF(COUNTIF(INDIRECT("'"&amp;O$7&amp;"'!$H:$H"),RiskFactor_Compare!$G161)=1, "Included","-")</f>
        <v>Included</v>
      </c>
      <c r="P161" s="9" t="str">
        <f ca="1">IF(COUNTIF(INDIRECT("'"&amp;P$7&amp;"'!$H:$H"),RiskFactor_Compare!$G161)=1, "Included","-")</f>
        <v>-</v>
      </c>
      <c r="Q161" s="9" t="str">
        <f ca="1">IF(COUNTIF(INDIRECT("'"&amp;Q$7&amp;"'!$H:$H"),RiskFactor_Compare!$G161)=1, "Included","-")</f>
        <v>-</v>
      </c>
      <c r="R161" s="9" t="str">
        <f ca="1">IF(COUNTIF(INDIRECT("'"&amp;R$7&amp;"'!$H:$H"),RiskFactor_Compare!$G161)=1, "Included","-")</f>
        <v>-</v>
      </c>
      <c r="S161" s="89" t="str">
        <f ca="1">IF(COUNTIF(INDIRECT("'"&amp;S$7&amp;"'!$H:$H"),RiskFactor_Compare!$G161)=1, "Included","-")</f>
        <v>Included</v>
      </c>
    </row>
    <row r="162" spans="1:19" x14ac:dyDescent="0.25">
      <c r="A162" s="168"/>
      <c r="B162" s="7" t="s">
        <v>258</v>
      </c>
      <c r="C162" s="181"/>
      <c r="D162" s="182"/>
      <c r="E162" s="72"/>
      <c r="F162" s="207"/>
      <c r="G162" s="7" t="s">
        <v>258</v>
      </c>
      <c r="H162" s="88" t="str">
        <f ca="1">IF(COUNTIF(INDIRECT("'"&amp;H$7&amp;"'!$H:$H"),RiskFactor_Compare!$G162)=1, "Included","-")</f>
        <v>-</v>
      </c>
      <c r="I162" s="9" t="str">
        <f ca="1">IF(COUNTIF(INDIRECT("'"&amp;I$7&amp;"'!$H:$H"),RiskFactor_Compare!$G162)=1, "Included","-")</f>
        <v>-</v>
      </c>
      <c r="J162" s="9" t="str">
        <f ca="1">IF(COUNTIF(INDIRECT("'"&amp;J$7&amp;"'!$H:$H"),RiskFactor_Compare!$G162)=1, "Included","-")</f>
        <v>-</v>
      </c>
      <c r="K162" s="9" t="str">
        <f ca="1">IF(COUNTIF(INDIRECT("'"&amp;K$7&amp;"'!$H:$H"),RiskFactor_Compare!$G162)=1, "Included","-")</f>
        <v>-</v>
      </c>
      <c r="L162" s="9" t="str">
        <f ca="1">IF(COUNTIF(INDIRECT("'"&amp;L$7&amp;"'!$H:$H"),RiskFactor_Compare!$G162)=1, "Included","-")</f>
        <v>-</v>
      </c>
      <c r="M162" s="9" t="str">
        <f ca="1">IF(COUNTIF(INDIRECT("'"&amp;M$7&amp;"'!$H:$H"),RiskFactor_Compare!$G162)=1, "Included","-")</f>
        <v>Included</v>
      </c>
      <c r="N162" s="9" t="str">
        <f ca="1">IF(COUNTIF(INDIRECT("'"&amp;N$7&amp;"'!$H:$H"),RiskFactor_Compare!$G162)=1, "Included","-")</f>
        <v>-</v>
      </c>
      <c r="O162" s="9" t="str">
        <f ca="1">IF(COUNTIF(INDIRECT("'"&amp;O$7&amp;"'!$H:$H"),RiskFactor_Compare!$G162)=1, "Included","-")</f>
        <v>-</v>
      </c>
      <c r="P162" s="9" t="str">
        <f ca="1">IF(COUNTIF(INDIRECT("'"&amp;P$7&amp;"'!$H:$H"),RiskFactor_Compare!$G162)=1, "Included","-")</f>
        <v>-</v>
      </c>
      <c r="Q162" s="9" t="str">
        <f ca="1">IF(COUNTIF(INDIRECT("'"&amp;Q$7&amp;"'!$H:$H"),RiskFactor_Compare!$G162)=1, "Included","-")</f>
        <v>-</v>
      </c>
      <c r="R162" s="9" t="str">
        <f ca="1">IF(COUNTIF(INDIRECT("'"&amp;R$7&amp;"'!$H:$H"),RiskFactor_Compare!$G162)=1, "Included","-")</f>
        <v>-</v>
      </c>
      <c r="S162" s="89" t="str">
        <f ca="1">IF(COUNTIF(INDIRECT("'"&amp;S$7&amp;"'!$H:$H"),RiskFactor_Compare!$G162)=1, "Included","-")</f>
        <v>Included</v>
      </c>
    </row>
    <row r="163" spans="1:19" x14ac:dyDescent="0.25">
      <c r="A163" s="168"/>
      <c r="B163" s="7" t="s">
        <v>117</v>
      </c>
      <c r="C163" s="181"/>
      <c r="D163" s="182"/>
      <c r="E163" s="72"/>
      <c r="F163" s="207"/>
      <c r="G163" s="7" t="s">
        <v>117</v>
      </c>
      <c r="H163" s="88" t="str">
        <f ca="1">IF(COUNTIF(INDIRECT("'"&amp;H$7&amp;"'!$H:$H"),RiskFactor_Compare!$G163)=1, "Included","-")</f>
        <v>-</v>
      </c>
      <c r="I163" s="9" t="str">
        <f ca="1">IF(COUNTIF(INDIRECT("'"&amp;I$7&amp;"'!$H:$H"),RiskFactor_Compare!$G163)=1, "Included","-")</f>
        <v>Included</v>
      </c>
      <c r="J163" s="9" t="str">
        <f ca="1">IF(COUNTIF(INDIRECT("'"&amp;J$7&amp;"'!$H:$H"),RiskFactor_Compare!$G163)=1, "Included","-")</f>
        <v>-</v>
      </c>
      <c r="K163" s="9" t="str">
        <f ca="1">IF(COUNTIF(INDIRECT("'"&amp;K$7&amp;"'!$H:$H"),RiskFactor_Compare!$G163)=1, "Included","-")</f>
        <v>-</v>
      </c>
      <c r="L163" s="9" t="str">
        <f ca="1">IF(COUNTIF(INDIRECT("'"&amp;L$7&amp;"'!$H:$H"),RiskFactor_Compare!$G163)=1, "Included","-")</f>
        <v>-</v>
      </c>
      <c r="M163" s="9" t="str">
        <f ca="1">IF(COUNTIF(INDIRECT("'"&amp;M$7&amp;"'!$H:$H"),RiskFactor_Compare!$G163)=1, "Included","-")</f>
        <v>-</v>
      </c>
      <c r="N163" s="9" t="str">
        <f ca="1">IF(COUNTIF(INDIRECT("'"&amp;N$7&amp;"'!$H:$H"),RiskFactor_Compare!$G163)=1, "Included","-")</f>
        <v>-</v>
      </c>
      <c r="O163" s="9" t="str">
        <f ca="1">IF(COUNTIF(INDIRECT("'"&amp;O$7&amp;"'!$H:$H"),RiskFactor_Compare!$G163)=1, "Included","-")</f>
        <v>Included</v>
      </c>
      <c r="P163" s="9" t="str">
        <f ca="1">IF(COUNTIF(INDIRECT("'"&amp;P$7&amp;"'!$H:$H"),RiskFactor_Compare!$G163)=1, "Included","-")</f>
        <v>-</v>
      </c>
      <c r="Q163" s="9" t="str">
        <f ca="1">IF(COUNTIF(INDIRECT("'"&amp;Q$7&amp;"'!$H:$H"),RiskFactor_Compare!$G163)=1, "Included","-")</f>
        <v>-</v>
      </c>
      <c r="R163" s="9" t="str">
        <f ca="1">IF(COUNTIF(INDIRECT("'"&amp;R$7&amp;"'!$H:$H"),RiskFactor_Compare!$G163)=1, "Included","-")</f>
        <v>-</v>
      </c>
      <c r="S163" s="89" t="str">
        <f ca="1">IF(COUNTIF(INDIRECT("'"&amp;S$7&amp;"'!$H:$H"),RiskFactor_Compare!$G163)=1, "Included","-")</f>
        <v>-</v>
      </c>
    </row>
    <row r="164" spans="1:19" x14ac:dyDescent="0.25">
      <c r="A164" s="168"/>
      <c r="B164" s="7" t="s">
        <v>31</v>
      </c>
      <c r="C164" s="181"/>
      <c r="D164" s="182"/>
      <c r="E164" s="72"/>
      <c r="F164" s="207"/>
      <c r="G164" s="7" t="s">
        <v>31</v>
      </c>
      <c r="H164" s="88" t="str">
        <f ca="1">IF(COUNTIF(INDIRECT("'"&amp;H$7&amp;"'!$H:$H"),RiskFactor_Compare!$G164)=1, "Included","-")</f>
        <v>Included</v>
      </c>
      <c r="I164" s="9" t="str">
        <f ca="1">IF(COUNTIF(INDIRECT("'"&amp;I$7&amp;"'!$H:$H"),RiskFactor_Compare!$G164)=1, "Included","-")</f>
        <v>-</v>
      </c>
      <c r="J164" s="9" t="str">
        <f ca="1">IF(COUNTIF(INDIRECT("'"&amp;J$7&amp;"'!$H:$H"),RiskFactor_Compare!$G164)=1, "Included","-")</f>
        <v>-</v>
      </c>
      <c r="K164" s="9" t="str">
        <f ca="1">IF(COUNTIF(INDIRECT("'"&amp;K$7&amp;"'!$H:$H"),RiskFactor_Compare!$G164)=1, "Included","-")</f>
        <v>-</v>
      </c>
      <c r="L164" s="9" t="str">
        <f ca="1">IF(COUNTIF(INDIRECT("'"&amp;L$7&amp;"'!$H:$H"),RiskFactor_Compare!$G164)=1, "Included","-")</f>
        <v>-</v>
      </c>
      <c r="M164" s="9" t="str">
        <f ca="1">IF(COUNTIF(INDIRECT("'"&amp;M$7&amp;"'!$H:$H"),RiskFactor_Compare!$G164)=1, "Included","-")</f>
        <v>-</v>
      </c>
      <c r="N164" s="9" t="str">
        <f ca="1">IF(COUNTIF(INDIRECT("'"&amp;N$7&amp;"'!$H:$H"),RiskFactor_Compare!$G164)=1, "Included","-")</f>
        <v>Included</v>
      </c>
      <c r="O164" s="9" t="str">
        <f ca="1">IF(COUNTIF(INDIRECT("'"&amp;O$7&amp;"'!$H:$H"),RiskFactor_Compare!$G164)=1, "Included","-")</f>
        <v>-</v>
      </c>
      <c r="P164" s="9" t="str">
        <f ca="1">IF(COUNTIF(INDIRECT("'"&amp;P$7&amp;"'!$H:$H"),RiskFactor_Compare!$G164)=1, "Included","-")</f>
        <v>-</v>
      </c>
      <c r="Q164" s="9" t="str">
        <f ca="1">IF(COUNTIF(INDIRECT("'"&amp;Q$7&amp;"'!$H:$H"),RiskFactor_Compare!$G164)=1, "Included","-")</f>
        <v>-</v>
      </c>
      <c r="R164" s="9" t="str">
        <f ca="1">IF(COUNTIF(INDIRECT("'"&amp;R$7&amp;"'!$H:$H"),RiskFactor_Compare!$G164)=1, "Included","-")</f>
        <v>-</v>
      </c>
      <c r="S164" s="89" t="str">
        <f ca="1">IF(COUNTIF(INDIRECT("'"&amp;S$7&amp;"'!$H:$H"),RiskFactor_Compare!$G164)=1, "Included","-")</f>
        <v>-</v>
      </c>
    </row>
    <row r="165" spans="1:19" x14ac:dyDescent="0.25">
      <c r="A165" s="168"/>
      <c r="B165" s="7" t="s">
        <v>121</v>
      </c>
      <c r="C165" s="181"/>
      <c r="D165" s="182"/>
      <c r="E165" s="72"/>
      <c r="F165" s="207"/>
      <c r="G165" s="7" t="s">
        <v>121</v>
      </c>
      <c r="H165" s="88" t="str">
        <f ca="1">IF(COUNTIF(INDIRECT("'"&amp;H$7&amp;"'!$H:$H"),RiskFactor_Compare!$G165)=1, "Included","-")</f>
        <v>-</v>
      </c>
      <c r="I165" s="9" t="str">
        <f ca="1">IF(COUNTIF(INDIRECT("'"&amp;I$7&amp;"'!$H:$H"),RiskFactor_Compare!$G165)=1, "Included","-")</f>
        <v>Included</v>
      </c>
      <c r="J165" s="9" t="str">
        <f ca="1">IF(COUNTIF(INDIRECT("'"&amp;J$7&amp;"'!$H:$H"),RiskFactor_Compare!$G165)=1, "Included","-")</f>
        <v>-</v>
      </c>
      <c r="K165" s="9" t="str">
        <f ca="1">IF(COUNTIF(INDIRECT("'"&amp;K$7&amp;"'!$H:$H"),RiskFactor_Compare!$G165)=1, "Included","-")</f>
        <v>-</v>
      </c>
      <c r="L165" s="9" t="str">
        <f ca="1">IF(COUNTIF(INDIRECT("'"&amp;L$7&amp;"'!$H:$H"),RiskFactor_Compare!$G165)=1, "Included","-")</f>
        <v>-</v>
      </c>
      <c r="M165" s="9" t="str">
        <f ca="1">IF(COUNTIF(INDIRECT("'"&amp;M$7&amp;"'!$H:$H"),RiskFactor_Compare!$G165)=1, "Included","-")</f>
        <v>-</v>
      </c>
      <c r="N165" s="9" t="str">
        <f ca="1">IF(COUNTIF(INDIRECT("'"&amp;N$7&amp;"'!$H:$H"),RiskFactor_Compare!$G165)=1, "Included","-")</f>
        <v>-</v>
      </c>
      <c r="O165" s="9" t="str">
        <f ca="1">IF(COUNTIF(INDIRECT("'"&amp;O$7&amp;"'!$H:$H"),RiskFactor_Compare!$G165)=1, "Included","-")</f>
        <v>Included</v>
      </c>
      <c r="P165" s="9" t="str">
        <f ca="1">IF(COUNTIF(INDIRECT("'"&amp;P$7&amp;"'!$H:$H"),RiskFactor_Compare!$G165)=1, "Included","-")</f>
        <v>-</v>
      </c>
      <c r="Q165" s="9" t="str">
        <f ca="1">IF(COUNTIF(INDIRECT("'"&amp;Q$7&amp;"'!$H:$H"),RiskFactor_Compare!$G165)=1, "Included","-")</f>
        <v>-</v>
      </c>
      <c r="R165" s="9" t="str">
        <f ca="1">IF(COUNTIF(INDIRECT("'"&amp;R$7&amp;"'!$H:$H"),RiskFactor_Compare!$G165)=1, "Included","-")</f>
        <v>-</v>
      </c>
      <c r="S165" s="89" t="str">
        <f ca="1">IF(COUNTIF(INDIRECT("'"&amp;S$7&amp;"'!$H:$H"),RiskFactor_Compare!$G165)=1, "Included","-")</f>
        <v>-</v>
      </c>
    </row>
    <row r="166" spans="1:19" x14ac:dyDescent="0.25">
      <c r="A166" s="168"/>
      <c r="B166" s="7" t="s">
        <v>17</v>
      </c>
      <c r="C166" s="181"/>
      <c r="D166" s="182"/>
      <c r="E166" s="72"/>
      <c r="F166" s="207"/>
      <c r="G166" s="7" t="s">
        <v>17</v>
      </c>
      <c r="H166" s="88" t="str">
        <f ca="1">IF(COUNTIF(INDIRECT("'"&amp;H$7&amp;"'!$H:$H"),RiskFactor_Compare!$G166)=1, "Included","-")</f>
        <v>Included</v>
      </c>
      <c r="I166" s="9" t="str">
        <f ca="1">IF(COUNTIF(INDIRECT("'"&amp;I$7&amp;"'!$H:$H"),RiskFactor_Compare!$G166)=1, "Included","-")</f>
        <v>-</v>
      </c>
      <c r="J166" s="9" t="str">
        <f ca="1">IF(COUNTIF(INDIRECT("'"&amp;J$7&amp;"'!$H:$H"),RiskFactor_Compare!$G166)=1, "Included","-")</f>
        <v>-</v>
      </c>
      <c r="K166" s="9" t="str">
        <f ca="1">IF(COUNTIF(INDIRECT("'"&amp;K$7&amp;"'!$H:$H"),RiskFactor_Compare!$G166)=1, "Included","-")</f>
        <v>-</v>
      </c>
      <c r="L166" s="9" t="str">
        <f ca="1">IF(COUNTIF(INDIRECT("'"&amp;L$7&amp;"'!$H:$H"),RiskFactor_Compare!$G166)=1, "Included","-")</f>
        <v>-</v>
      </c>
      <c r="M166" s="9" t="str">
        <f ca="1">IF(COUNTIF(INDIRECT("'"&amp;M$7&amp;"'!$H:$H"),RiskFactor_Compare!$G166)=1, "Included","-")</f>
        <v>-</v>
      </c>
      <c r="N166" s="9" t="str">
        <f ca="1">IF(COUNTIF(INDIRECT("'"&amp;N$7&amp;"'!$H:$H"),RiskFactor_Compare!$G166)=1, "Included","-")</f>
        <v>Included</v>
      </c>
      <c r="O166" s="9" t="str">
        <f ca="1">IF(COUNTIF(INDIRECT("'"&amp;O$7&amp;"'!$H:$H"),RiskFactor_Compare!$G166)=1, "Included","-")</f>
        <v>-</v>
      </c>
      <c r="P166" s="9" t="str">
        <f ca="1">IF(COUNTIF(INDIRECT("'"&amp;P$7&amp;"'!$H:$H"),RiskFactor_Compare!$G166)=1, "Included","-")</f>
        <v>-</v>
      </c>
      <c r="Q166" s="9" t="str">
        <f ca="1">IF(COUNTIF(INDIRECT("'"&amp;Q$7&amp;"'!$H:$H"),RiskFactor_Compare!$G166)=1, "Included","-")</f>
        <v>-</v>
      </c>
      <c r="R166" s="9" t="str">
        <f ca="1">IF(COUNTIF(INDIRECT("'"&amp;R$7&amp;"'!$H:$H"),RiskFactor_Compare!$G166)=1, "Included","-")</f>
        <v>-</v>
      </c>
      <c r="S166" s="89" t="str">
        <f ca="1">IF(COUNTIF(INDIRECT("'"&amp;S$7&amp;"'!$H:$H"),RiskFactor_Compare!$G166)=1, "Included","-")</f>
        <v>-</v>
      </c>
    </row>
    <row r="167" spans="1:19" x14ac:dyDescent="0.25">
      <c r="A167" s="168"/>
      <c r="B167" s="7" t="s">
        <v>208</v>
      </c>
      <c r="C167" s="181"/>
      <c r="D167" s="182"/>
      <c r="E167" s="72"/>
      <c r="F167" s="207"/>
      <c r="G167" s="7" t="s">
        <v>208</v>
      </c>
      <c r="H167" s="88" t="str">
        <f ca="1">IF(COUNTIF(INDIRECT("'"&amp;H$7&amp;"'!$H:$H"),RiskFactor_Compare!$G167)=1, "Included","-")</f>
        <v>-</v>
      </c>
      <c r="I167" s="9" t="str">
        <f ca="1">IF(COUNTIF(INDIRECT("'"&amp;I$7&amp;"'!$H:$H"),RiskFactor_Compare!$G167)=1, "Included","-")</f>
        <v>-</v>
      </c>
      <c r="J167" s="9" t="str">
        <f ca="1">IF(COUNTIF(INDIRECT("'"&amp;J$7&amp;"'!$H:$H"),RiskFactor_Compare!$G167)=1, "Included","-")</f>
        <v>-</v>
      </c>
      <c r="K167" s="9" t="str">
        <f ca="1">IF(COUNTIF(INDIRECT("'"&amp;K$7&amp;"'!$H:$H"),RiskFactor_Compare!$G167)=1, "Included","-")</f>
        <v>-</v>
      </c>
      <c r="L167" s="9" t="str">
        <f ca="1">IF(COUNTIF(INDIRECT("'"&amp;L$7&amp;"'!$H:$H"),RiskFactor_Compare!$G167)=1, "Included","-")</f>
        <v>Included</v>
      </c>
      <c r="M167" s="9" t="str">
        <f ca="1">IF(COUNTIF(INDIRECT("'"&amp;M$7&amp;"'!$H:$H"),RiskFactor_Compare!$G167)=1, "Included","-")</f>
        <v>-</v>
      </c>
      <c r="N167" s="9" t="str">
        <f ca="1">IF(COUNTIF(INDIRECT("'"&amp;N$7&amp;"'!$H:$H"),RiskFactor_Compare!$G167)=1, "Included","-")</f>
        <v>-</v>
      </c>
      <c r="O167" s="9" t="str">
        <f ca="1">IF(COUNTIF(INDIRECT("'"&amp;O$7&amp;"'!$H:$H"),RiskFactor_Compare!$G167)=1, "Included","-")</f>
        <v>-</v>
      </c>
      <c r="P167" s="9" t="str">
        <f ca="1">IF(COUNTIF(INDIRECT("'"&amp;P$7&amp;"'!$H:$H"),RiskFactor_Compare!$G167)=1, "Included","-")</f>
        <v>-</v>
      </c>
      <c r="Q167" s="9" t="str">
        <f ca="1">IF(COUNTIF(INDIRECT("'"&amp;Q$7&amp;"'!$H:$H"),RiskFactor_Compare!$G167)=1, "Included","-")</f>
        <v>-</v>
      </c>
      <c r="R167" s="9" t="str">
        <f ca="1">IF(COUNTIF(INDIRECT("'"&amp;R$7&amp;"'!$H:$H"),RiskFactor_Compare!$G167)=1, "Included","-")</f>
        <v>Included</v>
      </c>
      <c r="S167" s="89" t="str">
        <f ca="1">IF(COUNTIF(INDIRECT("'"&amp;S$7&amp;"'!$H:$H"),RiskFactor_Compare!$G167)=1, "Included","-")</f>
        <v>-</v>
      </c>
    </row>
    <row r="168" spans="1:19" x14ac:dyDescent="0.25">
      <c r="A168" s="168"/>
      <c r="B168" s="7" t="s">
        <v>125</v>
      </c>
      <c r="C168" s="181"/>
      <c r="D168" s="182"/>
      <c r="E168" s="72"/>
      <c r="F168" s="207"/>
      <c r="G168" s="7" t="s">
        <v>125</v>
      </c>
      <c r="H168" s="88" t="str">
        <f ca="1">IF(COUNTIF(INDIRECT("'"&amp;H$7&amp;"'!$H:$H"),RiskFactor_Compare!$G168)=1, "Included","-")</f>
        <v>-</v>
      </c>
      <c r="I168" s="9" t="str">
        <f ca="1">IF(COUNTIF(INDIRECT("'"&amp;I$7&amp;"'!$H:$H"),RiskFactor_Compare!$G168)=1, "Included","-")</f>
        <v>Included</v>
      </c>
      <c r="J168" s="9" t="str">
        <f ca="1">IF(COUNTIF(INDIRECT("'"&amp;J$7&amp;"'!$H:$H"),RiskFactor_Compare!$G168)=1, "Included","-")</f>
        <v>-</v>
      </c>
      <c r="K168" s="9" t="str">
        <f ca="1">IF(COUNTIF(INDIRECT("'"&amp;K$7&amp;"'!$H:$H"),RiskFactor_Compare!$G168)=1, "Included","-")</f>
        <v>-</v>
      </c>
      <c r="L168" s="9" t="str">
        <f ca="1">IF(COUNTIF(INDIRECT("'"&amp;L$7&amp;"'!$H:$H"),RiskFactor_Compare!$G168)=1, "Included","-")</f>
        <v>-</v>
      </c>
      <c r="M168" s="9" t="str">
        <f ca="1">IF(COUNTIF(INDIRECT("'"&amp;M$7&amp;"'!$H:$H"),RiskFactor_Compare!$G168)=1, "Included","-")</f>
        <v>-</v>
      </c>
      <c r="N168" s="9" t="str">
        <f ca="1">IF(COUNTIF(INDIRECT("'"&amp;N$7&amp;"'!$H:$H"),RiskFactor_Compare!$G168)=1, "Included","-")</f>
        <v>-</v>
      </c>
      <c r="O168" s="9" t="str">
        <f ca="1">IF(COUNTIF(INDIRECT("'"&amp;O$7&amp;"'!$H:$H"),RiskFactor_Compare!$G168)=1, "Included","-")</f>
        <v>Included</v>
      </c>
      <c r="P168" s="9" t="str">
        <f ca="1">IF(COUNTIF(INDIRECT("'"&amp;P$7&amp;"'!$H:$H"),RiskFactor_Compare!$G168)=1, "Included","-")</f>
        <v>-</v>
      </c>
      <c r="Q168" s="9" t="str">
        <f ca="1">IF(COUNTIF(INDIRECT("'"&amp;Q$7&amp;"'!$H:$H"),RiskFactor_Compare!$G168)=1, "Included","-")</f>
        <v>-</v>
      </c>
      <c r="R168" s="9" t="str">
        <f ca="1">IF(COUNTIF(INDIRECT("'"&amp;R$7&amp;"'!$H:$H"),RiskFactor_Compare!$G168)=1, "Included","-")</f>
        <v>-</v>
      </c>
      <c r="S168" s="89" t="str">
        <f ca="1">IF(COUNTIF(INDIRECT("'"&amp;S$7&amp;"'!$H:$H"),RiskFactor_Compare!$G168)=1, "Included","-")</f>
        <v>-</v>
      </c>
    </row>
    <row r="169" spans="1:19" x14ac:dyDescent="0.25">
      <c r="A169" s="168"/>
      <c r="B169" s="7" t="s">
        <v>118</v>
      </c>
      <c r="C169" s="181"/>
      <c r="D169" s="182"/>
      <c r="E169" s="72"/>
      <c r="F169" s="207"/>
      <c r="G169" s="7" t="s">
        <v>118</v>
      </c>
      <c r="H169" s="88" t="str">
        <f ca="1">IF(COUNTIF(INDIRECT("'"&amp;H$7&amp;"'!$H:$H"),RiskFactor_Compare!$G169)=1, "Included","-")</f>
        <v>-</v>
      </c>
      <c r="I169" s="9" t="str">
        <f ca="1">IF(COUNTIF(INDIRECT("'"&amp;I$7&amp;"'!$H:$H"),RiskFactor_Compare!$G169)=1, "Included","-")</f>
        <v>Included</v>
      </c>
      <c r="J169" s="9" t="str">
        <f ca="1">IF(COUNTIF(INDIRECT("'"&amp;J$7&amp;"'!$H:$H"),RiskFactor_Compare!$G169)=1, "Included","-")</f>
        <v>-</v>
      </c>
      <c r="K169" s="9" t="str">
        <f ca="1">IF(COUNTIF(INDIRECT("'"&amp;K$7&amp;"'!$H:$H"),RiskFactor_Compare!$G169)=1, "Included","-")</f>
        <v>-</v>
      </c>
      <c r="L169" s="9" t="str">
        <f ca="1">IF(COUNTIF(INDIRECT("'"&amp;L$7&amp;"'!$H:$H"),RiskFactor_Compare!$G169)=1, "Included","-")</f>
        <v>-</v>
      </c>
      <c r="M169" s="9" t="str">
        <f ca="1">IF(COUNTIF(INDIRECT("'"&amp;M$7&amp;"'!$H:$H"),RiskFactor_Compare!$G169)=1, "Included","-")</f>
        <v>-</v>
      </c>
      <c r="N169" s="9" t="str">
        <f ca="1">IF(COUNTIF(INDIRECT("'"&amp;N$7&amp;"'!$H:$H"),RiskFactor_Compare!$G169)=1, "Included","-")</f>
        <v>-</v>
      </c>
      <c r="O169" s="9" t="str">
        <f ca="1">IF(COUNTIF(INDIRECT("'"&amp;O$7&amp;"'!$H:$H"),RiskFactor_Compare!$G169)=1, "Included","-")</f>
        <v>Included</v>
      </c>
      <c r="P169" s="9" t="str">
        <f ca="1">IF(COUNTIF(INDIRECT("'"&amp;P$7&amp;"'!$H:$H"),RiskFactor_Compare!$G169)=1, "Included","-")</f>
        <v>-</v>
      </c>
      <c r="Q169" s="9" t="str">
        <f ca="1">IF(COUNTIF(INDIRECT("'"&amp;Q$7&amp;"'!$H:$H"),RiskFactor_Compare!$G169)=1, "Included","-")</f>
        <v>-</v>
      </c>
      <c r="R169" s="9" t="str">
        <f ca="1">IF(COUNTIF(INDIRECT("'"&amp;R$7&amp;"'!$H:$H"),RiskFactor_Compare!$G169)=1, "Included","-")</f>
        <v>-</v>
      </c>
      <c r="S169" s="89" t="str">
        <f ca="1">IF(COUNTIF(INDIRECT("'"&amp;S$7&amp;"'!$H:$H"),RiskFactor_Compare!$G169)=1, "Included","-")</f>
        <v>-</v>
      </c>
    </row>
    <row r="170" spans="1:19" x14ac:dyDescent="0.25">
      <c r="A170" s="168"/>
      <c r="B170" s="7" t="s">
        <v>216</v>
      </c>
      <c r="C170" s="181"/>
      <c r="D170" s="182"/>
      <c r="E170" s="72"/>
      <c r="F170" s="207"/>
      <c r="G170" s="7" t="s">
        <v>216</v>
      </c>
      <c r="H170" s="88" t="str">
        <f ca="1">IF(COUNTIF(INDIRECT("'"&amp;H$7&amp;"'!$H:$H"),RiskFactor_Compare!$G170)=1, "Included","-")</f>
        <v>-</v>
      </c>
      <c r="I170" s="9" t="str">
        <f ca="1">IF(COUNTIF(INDIRECT("'"&amp;I$7&amp;"'!$H:$H"),RiskFactor_Compare!$G170)=1, "Included","-")</f>
        <v>-</v>
      </c>
      <c r="J170" s="9" t="str">
        <f ca="1">IF(COUNTIF(INDIRECT("'"&amp;J$7&amp;"'!$H:$H"),RiskFactor_Compare!$G170)=1, "Included","-")</f>
        <v>-</v>
      </c>
      <c r="K170" s="9" t="str">
        <f ca="1">IF(COUNTIF(INDIRECT("'"&amp;K$7&amp;"'!$H:$H"),RiskFactor_Compare!$G170)=1, "Included","-")</f>
        <v>-</v>
      </c>
      <c r="L170" s="9" t="str">
        <f ca="1">IF(COUNTIF(INDIRECT("'"&amp;L$7&amp;"'!$H:$H"),RiskFactor_Compare!$G170)=1, "Included","-")</f>
        <v>Included</v>
      </c>
      <c r="M170" s="9" t="str">
        <f ca="1">IF(COUNTIF(INDIRECT("'"&amp;M$7&amp;"'!$H:$H"),RiskFactor_Compare!$G170)=1, "Included","-")</f>
        <v>Included</v>
      </c>
      <c r="N170" s="9" t="str">
        <f ca="1">IF(COUNTIF(INDIRECT("'"&amp;N$7&amp;"'!$H:$H"),RiskFactor_Compare!$G170)=1, "Included","-")</f>
        <v>-</v>
      </c>
      <c r="O170" s="9" t="str">
        <f ca="1">IF(COUNTIF(INDIRECT("'"&amp;O$7&amp;"'!$H:$H"),RiskFactor_Compare!$G170)=1, "Included","-")</f>
        <v>-</v>
      </c>
      <c r="P170" s="9" t="str">
        <f ca="1">IF(COUNTIF(INDIRECT("'"&amp;P$7&amp;"'!$H:$H"),RiskFactor_Compare!$G170)=1, "Included","-")</f>
        <v>-</v>
      </c>
      <c r="Q170" s="9" t="str">
        <f ca="1">IF(COUNTIF(INDIRECT("'"&amp;Q$7&amp;"'!$H:$H"),RiskFactor_Compare!$G170)=1, "Included","-")</f>
        <v>-</v>
      </c>
      <c r="R170" s="9" t="str">
        <f ca="1">IF(COUNTIF(INDIRECT("'"&amp;R$7&amp;"'!$H:$H"),RiskFactor_Compare!$G170)=1, "Included","-")</f>
        <v>Included</v>
      </c>
      <c r="S170" s="89" t="str">
        <f ca="1">IF(COUNTIF(INDIRECT("'"&amp;S$7&amp;"'!$H:$H"),RiskFactor_Compare!$G170)=1, "Included","-")</f>
        <v>Included</v>
      </c>
    </row>
    <row r="171" spans="1:19" x14ac:dyDescent="0.25">
      <c r="A171" s="168"/>
      <c r="B171" s="7" t="s">
        <v>15</v>
      </c>
      <c r="C171" s="181"/>
      <c r="D171" s="182"/>
      <c r="E171" s="72"/>
      <c r="F171" s="207"/>
      <c r="G171" s="7" t="s">
        <v>15</v>
      </c>
      <c r="H171" s="88" t="str">
        <f ca="1">IF(COUNTIF(INDIRECT("'"&amp;H$7&amp;"'!$H:$H"),RiskFactor_Compare!$G171)=1, "Included","-")</f>
        <v>Included</v>
      </c>
      <c r="I171" s="9" t="str">
        <f ca="1">IF(COUNTIF(INDIRECT("'"&amp;I$7&amp;"'!$H:$H"),RiskFactor_Compare!$G171)=1, "Included","-")</f>
        <v>-</v>
      </c>
      <c r="J171" s="9" t="str">
        <f ca="1">IF(COUNTIF(INDIRECT("'"&amp;J$7&amp;"'!$H:$H"),RiskFactor_Compare!$G171)=1, "Included","-")</f>
        <v>-</v>
      </c>
      <c r="K171" s="9" t="str">
        <f ca="1">IF(COUNTIF(INDIRECT("'"&amp;K$7&amp;"'!$H:$H"),RiskFactor_Compare!$G171)=1, "Included","-")</f>
        <v>-</v>
      </c>
      <c r="L171" s="9" t="str">
        <f ca="1">IF(COUNTIF(INDIRECT("'"&amp;L$7&amp;"'!$H:$H"),RiskFactor_Compare!$G171)=1, "Included","-")</f>
        <v>-</v>
      </c>
      <c r="M171" s="9" t="str">
        <f ca="1">IF(COUNTIF(INDIRECT("'"&amp;M$7&amp;"'!$H:$H"),RiskFactor_Compare!$G171)=1, "Included","-")</f>
        <v>-</v>
      </c>
      <c r="N171" s="9" t="str">
        <f ca="1">IF(COUNTIF(INDIRECT("'"&amp;N$7&amp;"'!$H:$H"),RiskFactor_Compare!$G171)=1, "Included","-")</f>
        <v>Included</v>
      </c>
      <c r="O171" s="9" t="str">
        <f ca="1">IF(COUNTIF(INDIRECT("'"&amp;O$7&amp;"'!$H:$H"),RiskFactor_Compare!$G171)=1, "Included","-")</f>
        <v>-</v>
      </c>
      <c r="P171" s="9" t="str">
        <f ca="1">IF(COUNTIF(INDIRECT("'"&amp;P$7&amp;"'!$H:$H"),RiskFactor_Compare!$G171)=1, "Included","-")</f>
        <v>-</v>
      </c>
      <c r="Q171" s="9" t="str">
        <f ca="1">IF(COUNTIF(INDIRECT("'"&amp;Q$7&amp;"'!$H:$H"),RiskFactor_Compare!$G171)=1, "Included","-")</f>
        <v>-</v>
      </c>
      <c r="R171" s="9" t="str">
        <f ca="1">IF(COUNTIF(INDIRECT("'"&amp;R$7&amp;"'!$H:$H"),RiskFactor_Compare!$G171)=1, "Included","-")</f>
        <v>-</v>
      </c>
      <c r="S171" s="89" t="str">
        <f ca="1">IF(COUNTIF(INDIRECT("'"&amp;S$7&amp;"'!$H:$H"),RiskFactor_Compare!$G171)=1, "Included","-")</f>
        <v>-</v>
      </c>
    </row>
    <row r="172" spans="1:19" x14ac:dyDescent="0.25">
      <c r="A172" s="168"/>
      <c r="B172" s="7" t="s">
        <v>261</v>
      </c>
      <c r="C172" s="181"/>
      <c r="D172" s="182"/>
      <c r="E172" s="72"/>
      <c r="F172" s="207"/>
      <c r="G172" s="7" t="s">
        <v>261</v>
      </c>
      <c r="H172" s="88" t="str">
        <f ca="1">IF(COUNTIF(INDIRECT("'"&amp;H$7&amp;"'!$H:$H"),RiskFactor_Compare!$G172)=1, "Included","-")</f>
        <v>-</v>
      </c>
      <c r="I172" s="9" t="str">
        <f ca="1">IF(COUNTIF(INDIRECT("'"&amp;I$7&amp;"'!$H:$H"),RiskFactor_Compare!$G172)=1, "Included","-")</f>
        <v>-</v>
      </c>
      <c r="J172" s="9" t="str">
        <f ca="1">IF(COUNTIF(INDIRECT("'"&amp;J$7&amp;"'!$H:$H"),RiskFactor_Compare!$G172)=1, "Included","-")</f>
        <v>-</v>
      </c>
      <c r="K172" s="9" t="str">
        <f ca="1">IF(COUNTIF(INDIRECT("'"&amp;K$7&amp;"'!$H:$H"),RiskFactor_Compare!$G172)=1, "Included","-")</f>
        <v>-</v>
      </c>
      <c r="L172" s="9" t="str">
        <f ca="1">IF(COUNTIF(INDIRECT("'"&amp;L$7&amp;"'!$H:$H"),RiskFactor_Compare!$G172)=1, "Included","-")</f>
        <v>-</v>
      </c>
      <c r="M172" s="9" t="str">
        <f ca="1">IF(COUNTIF(INDIRECT("'"&amp;M$7&amp;"'!$H:$H"),RiskFactor_Compare!$G172)=1, "Included","-")</f>
        <v>Included</v>
      </c>
      <c r="N172" s="9" t="str">
        <f ca="1">IF(COUNTIF(INDIRECT("'"&amp;N$7&amp;"'!$H:$H"),RiskFactor_Compare!$G172)=1, "Included","-")</f>
        <v>-</v>
      </c>
      <c r="O172" s="9" t="str">
        <f ca="1">IF(COUNTIF(INDIRECT("'"&amp;O$7&amp;"'!$H:$H"),RiskFactor_Compare!$G172)=1, "Included","-")</f>
        <v>-</v>
      </c>
      <c r="P172" s="9" t="str">
        <f ca="1">IF(COUNTIF(INDIRECT("'"&amp;P$7&amp;"'!$H:$H"),RiskFactor_Compare!$G172)=1, "Included","-")</f>
        <v>-</v>
      </c>
      <c r="Q172" s="9" t="str">
        <f ca="1">IF(COUNTIF(INDIRECT("'"&amp;Q$7&amp;"'!$H:$H"),RiskFactor_Compare!$G172)=1, "Included","-")</f>
        <v>-</v>
      </c>
      <c r="R172" s="9" t="str">
        <f ca="1">IF(COUNTIF(INDIRECT("'"&amp;R$7&amp;"'!$H:$H"),RiskFactor_Compare!$G172)=1, "Included","-")</f>
        <v>-</v>
      </c>
      <c r="S172" s="89" t="str">
        <f ca="1">IF(COUNTIF(INDIRECT("'"&amp;S$7&amp;"'!$H:$H"),RiskFactor_Compare!$G172)=1, "Included","-")</f>
        <v>Included</v>
      </c>
    </row>
    <row r="173" spans="1:19" x14ac:dyDescent="0.25">
      <c r="A173" s="168"/>
      <c r="B173" s="7" t="s">
        <v>187</v>
      </c>
      <c r="C173" s="181"/>
      <c r="D173" s="182"/>
      <c r="E173" s="72"/>
      <c r="F173" s="207"/>
      <c r="G173" s="7" t="s">
        <v>187</v>
      </c>
      <c r="H173" s="88" t="str">
        <f ca="1">IF(COUNTIF(INDIRECT("'"&amp;H$7&amp;"'!$H:$H"),RiskFactor_Compare!$G173)=1, "Included","-")</f>
        <v>-</v>
      </c>
      <c r="I173" s="9" t="str">
        <f ca="1">IF(COUNTIF(INDIRECT("'"&amp;I$7&amp;"'!$H:$H"),RiskFactor_Compare!$G173)=1, "Included","-")</f>
        <v>-</v>
      </c>
      <c r="J173" s="9" t="str">
        <f ca="1">IF(COUNTIF(INDIRECT("'"&amp;J$7&amp;"'!$H:$H"),RiskFactor_Compare!$G173)=1, "Included","-")</f>
        <v>-</v>
      </c>
      <c r="K173" s="9" t="str">
        <f ca="1">IF(COUNTIF(INDIRECT("'"&amp;K$7&amp;"'!$H:$H"),RiskFactor_Compare!$G173)=1, "Included","-")</f>
        <v>Included</v>
      </c>
      <c r="L173" s="9" t="str">
        <f ca="1">IF(COUNTIF(INDIRECT("'"&amp;L$7&amp;"'!$H:$H"),RiskFactor_Compare!$G173)=1, "Included","-")</f>
        <v>-</v>
      </c>
      <c r="M173" s="9" t="str">
        <f ca="1">IF(COUNTIF(INDIRECT("'"&amp;M$7&amp;"'!$H:$H"),RiskFactor_Compare!$G173)=1, "Included","-")</f>
        <v>-</v>
      </c>
      <c r="N173" s="9" t="str">
        <f ca="1">IF(COUNTIF(INDIRECT("'"&amp;N$7&amp;"'!$H:$H"),RiskFactor_Compare!$G173)=1, "Included","-")</f>
        <v>-</v>
      </c>
      <c r="O173" s="9" t="str">
        <f ca="1">IF(COUNTIF(INDIRECT("'"&amp;O$7&amp;"'!$H:$H"),RiskFactor_Compare!$G173)=1, "Included","-")</f>
        <v>-</v>
      </c>
      <c r="P173" s="9" t="str">
        <f ca="1">IF(COUNTIF(INDIRECT("'"&amp;P$7&amp;"'!$H:$H"),RiskFactor_Compare!$G173)=1, "Included","-")</f>
        <v>-</v>
      </c>
      <c r="Q173" s="9" t="str">
        <f ca="1">IF(COUNTIF(INDIRECT("'"&amp;Q$7&amp;"'!$H:$H"),RiskFactor_Compare!$G173)=1, "Included","-")</f>
        <v>Included</v>
      </c>
      <c r="R173" s="9" t="str">
        <f ca="1">IF(COUNTIF(INDIRECT("'"&amp;R$7&amp;"'!$H:$H"),RiskFactor_Compare!$G173)=1, "Included","-")</f>
        <v>-</v>
      </c>
      <c r="S173" s="89" t="str">
        <f ca="1">IF(COUNTIF(INDIRECT("'"&amp;S$7&amp;"'!$H:$H"),RiskFactor_Compare!$G173)=1, "Included","-")</f>
        <v>-</v>
      </c>
    </row>
    <row r="174" spans="1:19" x14ac:dyDescent="0.25">
      <c r="A174" s="168"/>
      <c r="B174" s="7" t="s">
        <v>244</v>
      </c>
      <c r="C174" s="181"/>
      <c r="D174" s="182"/>
      <c r="E174" s="72"/>
      <c r="F174" s="207"/>
      <c r="G174" s="7" t="s">
        <v>244</v>
      </c>
      <c r="H174" s="88" t="str">
        <f ca="1">IF(COUNTIF(INDIRECT("'"&amp;H$7&amp;"'!$H:$H"),RiskFactor_Compare!$G174)=1, "Included","-")</f>
        <v>-</v>
      </c>
      <c r="I174" s="9" t="str">
        <f ca="1">IF(COUNTIF(INDIRECT("'"&amp;I$7&amp;"'!$H:$H"),RiskFactor_Compare!$G174)=1, "Included","-")</f>
        <v>-</v>
      </c>
      <c r="J174" s="9" t="str">
        <f ca="1">IF(COUNTIF(INDIRECT("'"&amp;J$7&amp;"'!$H:$H"),RiskFactor_Compare!$G174)=1, "Included","-")</f>
        <v>-</v>
      </c>
      <c r="K174" s="9" t="str">
        <f ca="1">IF(COUNTIF(INDIRECT("'"&amp;K$7&amp;"'!$H:$H"),RiskFactor_Compare!$G174)=1, "Included","-")</f>
        <v>-</v>
      </c>
      <c r="L174" s="9" t="str">
        <f ca="1">IF(COUNTIF(INDIRECT("'"&amp;L$7&amp;"'!$H:$H"),RiskFactor_Compare!$G174)=1, "Included","-")</f>
        <v>-</v>
      </c>
      <c r="M174" s="9" t="str">
        <f ca="1">IF(COUNTIF(INDIRECT("'"&amp;M$7&amp;"'!$H:$H"),RiskFactor_Compare!$G174)=1, "Included","-")</f>
        <v>Included</v>
      </c>
      <c r="N174" s="9" t="str">
        <f ca="1">IF(COUNTIF(INDIRECT("'"&amp;N$7&amp;"'!$H:$H"),RiskFactor_Compare!$G174)=1, "Included","-")</f>
        <v>-</v>
      </c>
      <c r="O174" s="9" t="str">
        <f ca="1">IF(COUNTIF(INDIRECT("'"&amp;O$7&amp;"'!$H:$H"),RiskFactor_Compare!$G174)=1, "Included","-")</f>
        <v>-</v>
      </c>
      <c r="P174" s="9" t="str">
        <f ca="1">IF(COUNTIF(INDIRECT("'"&amp;P$7&amp;"'!$H:$H"),RiskFactor_Compare!$G174)=1, "Included","-")</f>
        <v>-</v>
      </c>
      <c r="Q174" s="9" t="str">
        <f ca="1">IF(COUNTIF(INDIRECT("'"&amp;Q$7&amp;"'!$H:$H"),RiskFactor_Compare!$G174)=1, "Included","-")</f>
        <v>-</v>
      </c>
      <c r="R174" s="9" t="str">
        <f ca="1">IF(COUNTIF(INDIRECT("'"&amp;R$7&amp;"'!$H:$H"),RiskFactor_Compare!$G174)=1, "Included","-")</f>
        <v>-</v>
      </c>
      <c r="S174" s="89" t="str">
        <f ca="1">IF(COUNTIF(INDIRECT("'"&amp;S$7&amp;"'!$H:$H"),RiskFactor_Compare!$G174)=1, "Included","-")</f>
        <v>Included</v>
      </c>
    </row>
    <row r="175" spans="1:19" x14ac:dyDescent="0.25">
      <c r="A175" s="168"/>
      <c r="B175" s="7" t="s">
        <v>188</v>
      </c>
      <c r="C175" s="181"/>
      <c r="D175" s="182"/>
      <c r="E175" s="72"/>
      <c r="F175" s="207"/>
      <c r="G175" s="7" t="s">
        <v>188</v>
      </c>
      <c r="H175" s="88" t="str">
        <f ca="1">IF(COUNTIF(INDIRECT("'"&amp;H$7&amp;"'!$H:$H"),RiskFactor_Compare!$G175)=1, "Included","-")</f>
        <v>-</v>
      </c>
      <c r="I175" s="9" t="str">
        <f ca="1">IF(COUNTIF(INDIRECT("'"&amp;I$7&amp;"'!$H:$H"),RiskFactor_Compare!$G175)=1, "Included","-")</f>
        <v>-</v>
      </c>
      <c r="J175" s="9" t="str">
        <f ca="1">IF(COUNTIF(INDIRECT("'"&amp;J$7&amp;"'!$H:$H"),RiskFactor_Compare!$G175)=1, "Included","-")</f>
        <v>-</v>
      </c>
      <c r="K175" s="9" t="str">
        <f ca="1">IF(COUNTIF(INDIRECT("'"&amp;K$7&amp;"'!$H:$H"),RiskFactor_Compare!$G175)=1, "Included","-")</f>
        <v>Included</v>
      </c>
      <c r="L175" s="9" t="str">
        <f ca="1">IF(COUNTIF(INDIRECT("'"&amp;L$7&amp;"'!$H:$H"),RiskFactor_Compare!$G175)=1, "Included","-")</f>
        <v>-</v>
      </c>
      <c r="M175" s="9" t="str">
        <f ca="1">IF(COUNTIF(INDIRECT("'"&amp;M$7&amp;"'!$H:$H"),RiskFactor_Compare!$G175)=1, "Included","-")</f>
        <v>-</v>
      </c>
      <c r="N175" s="9" t="str">
        <f ca="1">IF(COUNTIF(INDIRECT("'"&amp;N$7&amp;"'!$H:$H"),RiskFactor_Compare!$G175)=1, "Included","-")</f>
        <v>-</v>
      </c>
      <c r="O175" s="9" t="str">
        <f ca="1">IF(COUNTIF(INDIRECT("'"&amp;O$7&amp;"'!$H:$H"),RiskFactor_Compare!$G175)=1, "Included","-")</f>
        <v>-</v>
      </c>
      <c r="P175" s="9" t="str">
        <f ca="1">IF(COUNTIF(INDIRECT("'"&amp;P$7&amp;"'!$H:$H"),RiskFactor_Compare!$G175)=1, "Included","-")</f>
        <v>-</v>
      </c>
      <c r="Q175" s="9" t="str">
        <f ca="1">IF(COUNTIF(INDIRECT("'"&amp;Q$7&amp;"'!$H:$H"),RiskFactor_Compare!$G175)=1, "Included","-")</f>
        <v>Included</v>
      </c>
      <c r="R175" s="9" t="str">
        <f ca="1">IF(COUNTIF(INDIRECT("'"&amp;R$7&amp;"'!$H:$H"),RiskFactor_Compare!$G175)=1, "Included","-")</f>
        <v>-</v>
      </c>
      <c r="S175" s="89" t="str">
        <f ca="1">IF(COUNTIF(INDIRECT("'"&amp;S$7&amp;"'!$H:$H"),RiskFactor_Compare!$G175)=1, "Included","-")</f>
        <v>-</v>
      </c>
    </row>
    <row r="176" spans="1:19" x14ac:dyDescent="0.25">
      <c r="A176" s="168"/>
      <c r="B176" s="7" t="s">
        <v>43</v>
      </c>
      <c r="C176" s="181"/>
      <c r="D176" s="182"/>
      <c r="E176" s="72"/>
      <c r="F176" s="207"/>
      <c r="G176" s="7" t="s">
        <v>43</v>
      </c>
      <c r="H176" s="88" t="str">
        <f ca="1">IF(COUNTIF(INDIRECT("'"&amp;H$7&amp;"'!$H:$H"),RiskFactor_Compare!$G176)=1, "Included","-")</f>
        <v>Included</v>
      </c>
      <c r="I176" s="9" t="str">
        <f ca="1">IF(COUNTIF(INDIRECT("'"&amp;I$7&amp;"'!$H:$H"),RiskFactor_Compare!$G176)=1, "Included","-")</f>
        <v>-</v>
      </c>
      <c r="J176" s="9" t="str">
        <f ca="1">IF(COUNTIF(INDIRECT("'"&amp;J$7&amp;"'!$H:$H"),RiskFactor_Compare!$G176)=1, "Included","-")</f>
        <v>-</v>
      </c>
      <c r="K176" s="9" t="str">
        <f ca="1">IF(COUNTIF(INDIRECT("'"&amp;K$7&amp;"'!$H:$H"),RiskFactor_Compare!$G176)=1, "Included","-")</f>
        <v>-</v>
      </c>
      <c r="L176" s="9" t="str">
        <f ca="1">IF(COUNTIF(INDIRECT("'"&amp;L$7&amp;"'!$H:$H"),RiskFactor_Compare!$G176)=1, "Included","-")</f>
        <v>-</v>
      </c>
      <c r="M176" s="9" t="str">
        <f ca="1">IF(COUNTIF(INDIRECT("'"&amp;M$7&amp;"'!$H:$H"),RiskFactor_Compare!$G176)=1, "Included","-")</f>
        <v>-</v>
      </c>
      <c r="N176" s="9" t="str">
        <f ca="1">IF(COUNTIF(INDIRECT("'"&amp;N$7&amp;"'!$H:$H"),RiskFactor_Compare!$G176)=1, "Included","-")</f>
        <v>Included</v>
      </c>
      <c r="O176" s="9" t="str">
        <f ca="1">IF(COUNTIF(INDIRECT("'"&amp;O$7&amp;"'!$H:$H"),RiskFactor_Compare!$G176)=1, "Included","-")</f>
        <v>-</v>
      </c>
      <c r="P176" s="9" t="str">
        <f ca="1">IF(COUNTIF(INDIRECT("'"&amp;P$7&amp;"'!$H:$H"),RiskFactor_Compare!$G176)=1, "Included","-")</f>
        <v>-</v>
      </c>
      <c r="Q176" s="9" t="str">
        <f ca="1">IF(COUNTIF(INDIRECT("'"&amp;Q$7&amp;"'!$H:$H"),RiskFactor_Compare!$G176)=1, "Included","-")</f>
        <v>-</v>
      </c>
      <c r="R176" s="9" t="str">
        <f ca="1">IF(COUNTIF(INDIRECT("'"&amp;R$7&amp;"'!$H:$H"),RiskFactor_Compare!$G176)=1, "Included","-")</f>
        <v>-</v>
      </c>
      <c r="S176" s="89" t="str">
        <f ca="1">IF(COUNTIF(INDIRECT("'"&amp;S$7&amp;"'!$H:$H"),RiskFactor_Compare!$G176)=1, "Included","-")</f>
        <v>-</v>
      </c>
    </row>
    <row r="177" spans="1:19" x14ac:dyDescent="0.25">
      <c r="A177" s="168"/>
      <c r="B177" s="7" t="s">
        <v>119</v>
      </c>
      <c r="C177" s="181"/>
      <c r="D177" s="182"/>
      <c r="E177" s="72"/>
      <c r="F177" s="207"/>
      <c r="G177" s="7" t="s">
        <v>119</v>
      </c>
      <c r="H177" s="88" t="str">
        <f ca="1">IF(COUNTIF(INDIRECT("'"&amp;H$7&amp;"'!$H:$H"),RiskFactor_Compare!$G177)=1, "Included","-")</f>
        <v>-</v>
      </c>
      <c r="I177" s="9" t="str">
        <f ca="1">IF(COUNTIF(INDIRECT("'"&amp;I$7&amp;"'!$H:$H"),RiskFactor_Compare!$G177)=1, "Included","-")</f>
        <v>Included</v>
      </c>
      <c r="J177" s="9" t="str">
        <f ca="1">IF(COUNTIF(INDIRECT("'"&amp;J$7&amp;"'!$H:$H"),RiskFactor_Compare!$G177)=1, "Included","-")</f>
        <v>-</v>
      </c>
      <c r="K177" s="9" t="str">
        <f ca="1">IF(COUNTIF(INDIRECT("'"&amp;K$7&amp;"'!$H:$H"),RiskFactor_Compare!$G177)=1, "Included","-")</f>
        <v>-</v>
      </c>
      <c r="L177" s="9" t="str">
        <f ca="1">IF(COUNTIF(INDIRECT("'"&amp;L$7&amp;"'!$H:$H"),RiskFactor_Compare!$G177)=1, "Included","-")</f>
        <v>Included</v>
      </c>
      <c r="M177" s="9" t="str">
        <f ca="1">IF(COUNTIF(INDIRECT("'"&amp;M$7&amp;"'!$H:$H"),RiskFactor_Compare!$G177)=1, "Included","-")</f>
        <v>-</v>
      </c>
      <c r="N177" s="9" t="str">
        <f ca="1">IF(COUNTIF(INDIRECT("'"&amp;N$7&amp;"'!$H:$H"),RiskFactor_Compare!$G177)=1, "Included","-")</f>
        <v>-</v>
      </c>
      <c r="O177" s="9" t="str">
        <f ca="1">IF(COUNTIF(INDIRECT("'"&amp;O$7&amp;"'!$H:$H"),RiskFactor_Compare!$G177)=1, "Included","-")</f>
        <v>Included</v>
      </c>
      <c r="P177" s="9" t="str">
        <f ca="1">IF(COUNTIF(INDIRECT("'"&amp;P$7&amp;"'!$H:$H"),RiskFactor_Compare!$G177)=1, "Included","-")</f>
        <v>-</v>
      </c>
      <c r="Q177" s="9" t="str">
        <f ca="1">IF(COUNTIF(INDIRECT("'"&amp;Q$7&amp;"'!$H:$H"),RiskFactor_Compare!$G177)=1, "Included","-")</f>
        <v>-</v>
      </c>
      <c r="R177" s="9" t="str">
        <f ca="1">IF(COUNTIF(INDIRECT("'"&amp;R$7&amp;"'!$H:$H"),RiskFactor_Compare!$G177)=1, "Included","-")</f>
        <v>Included</v>
      </c>
      <c r="S177" s="89" t="str">
        <f ca="1">IF(COUNTIF(INDIRECT("'"&amp;S$7&amp;"'!$H:$H"),RiskFactor_Compare!$G177)=1, "Included","-")</f>
        <v>-</v>
      </c>
    </row>
    <row r="178" spans="1:19" x14ac:dyDescent="0.25">
      <c r="A178" s="168"/>
      <c r="B178" s="7" t="s">
        <v>29</v>
      </c>
      <c r="C178" s="181"/>
      <c r="D178" s="182"/>
      <c r="E178" s="72"/>
      <c r="F178" s="207"/>
      <c r="G178" s="7" t="s">
        <v>29</v>
      </c>
      <c r="H178" s="88" t="str">
        <f ca="1">IF(COUNTIF(INDIRECT("'"&amp;H$7&amp;"'!$H:$H"),RiskFactor_Compare!$G178)=1, "Included","-")</f>
        <v>Included</v>
      </c>
      <c r="I178" s="9" t="str">
        <f ca="1">IF(COUNTIF(INDIRECT("'"&amp;I$7&amp;"'!$H:$H"),RiskFactor_Compare!$G178)=1, "Included","-")</f>
        <v>-</v>
      </c>
      <c r="J178" s="9" t="str">
        <f ca="1">IF(COUNTIF(INDIRECT("'"&amp;J$7&amp;"'!$H:$H"),RiskFactor_Compare!$G178)=1, "Included","-")</f>
        <v>-</v>
      </c>
      <c r="K178" s="9" t="str">
        <f ca="1">IF(COUNTIF(INDIRECT("'"&amp;K$7&amp;"'!$H:$H"),RiskFactor_Compare!$G178)=1, "Included","-")</f>
        <v>-</v>
      </c>
      <c r="L178" s="9" t="str">
        <f ca="1">IF(COUNTIF(INDIRECT("'"&amp;L$7&amp;"'!$H:$H"),RiskFactor_Compare!$G178)=1, "Included","-")</f>
        <v>-</v>
      </c>
      <c r="M178" s="9" t="str">
        <f ca="1">IF(COUNTIF(INDIRECT("'"&amp;M$7&amp;"'!$H:$H"),RiskFactor_Compare!$G178)=1, "Included","-")</f>
        <v>Included</v>
      </c>
      <c r="N178" s="9" t="str">
        <f ca="1">IF(COUNTIF(INDIRECT("'"&amp;N$7&amp;"'!$H:$H"),RiskFactor_Compare!$G178)=1, "Included","-")</f>
        <v>Included</v>
      </c>
      <c r="O178" s="9" t="str">
        <f ca="1">IF(COUNTIF(INDIRECT("'"&amp;O$7&amp;"'!$H:$H"),RiskFactor_Compare!$G178)=1, "Included","-")</f>
        <v>-</v>
      </c>
      <c r="P178" s="9" t="str">
        <f ca="1">IF(COUNTIF(INDIRECT("'"&amp;P$7&amp;"'!$H:$H"),RiskFactor_Compare!$G178)=1, "Included","-")</f>
        <v>-</v>
      </c>
      <c r="Q178" s="9" t="str">
        <f ca="1">IF(COUNTIF(INDIRECT("'"&amp;Q$7&amp;"'!$H:$H"),RiskFactor_Compare!$G178)=1, "Included","-")</f>
        <v>-</v>
      </c>
      <c r="R178" s="9" t="str">
        <f ca="1">IF(COUNTIF(INDIRECT("'"&amp;R$7&amp;"'!$H:$H"),RiskFactor_Compare!$G178)=1, "Included","-")</f>
        <v>-</v>
      </c>
      <c r="S178" s="89" t="str">
        <f ca="1">IF(COUNTIF(INDIRECT("'"&amp;S$7&amp;"'!$H:$H"),RiskFactor_Compare!$G178)=1, "Included","-")</f>
        <v>Included</v>
      </c>
    </row>
    <row r="179" spans="1:19" x14ac:dyDescent="0.25">
      <c r="A179" s="168"/>
      <c r="B179" s="7" t="s">
        <v>202</v>
      </c>
      <c r="C179" s="181"/>
      <c r="D179" s="182"/>
      <c r="E179" s="72"/>
      <c r="F179" s="207"/>
      <c r="G179" s="7" t="s">
        <v>202</v>
      </c>
      <c r="H179" s="88" t="str">
        <f ca="1">IF(COUNTIF(INDIRECT("'"&amp;H$7&amp;"'!$H:$H"),RiskFactor_Compare!$G179)=1, "Included","-")</f>
        <v>-</v>
      </c>
      <c r="I179" s="9" t="str">
        <f ca="1">IF(COUNTIF(INDIRECT("'"&amp;I$7&amp;"'!$H:$H"),RiskFactor_Compare!$G179)=1, "Included","-")</f>
        <v>-</v>
      </c>
      <c r="J179" s="9" t="str">
        <f ca="1">IF(COUNTIF(INDIRECT("'"&amp;J$7&amp;"'!$H:$H"),RiskFactor_Compare!$G179)=1, "Included","-")</f>
        <v>-</v>
      </c>
      <c r="K179" s="9" t="str">
        <f ca="1">IF(COUNTIF(INDIRECT("'"&amp;K$7&amp;"'!$H:$H"),RiskFactor_Compare!$G179)=1, "Included","-")</f>
        <v>-</v>
      </c>
      <c r="L179" s="9" t="str">
        <f ca="1">IF(COUNTIF(INDIRECT("'"&amp;L$7&amp;"'!$H:$H"),RiskFactor_Compare!$G179)=1, "Included","-")</f>
        <v>Included</v>
      </c>
      <c r="M179" s="9" t="str">
        <f ca="1">IF(COUNTIF(INDIRECT("'"&amp;M$7&amp;"'!$H:$H"),RiskFactor_Compare!$G179)=1, "Included","-")</f>
        <v>-</v>
      </c>
      <c r="N179" s="9" t="str">
        <f ca="1">IF(COUNTIF(INDIRECT("'"&amp;N$7&amp;"'!$H:$H"),RiskFactor_Compare!$G179)=1, "Included","-")</f>
        <v>-</v>
      </c>
      <c r="O179" s="9" t="str">
        <f ca="1">IF(COUNTIF(INDIRECT("'"&amp;O$7&amp;"'!$H:$H"),RiskFactor_Compare!$G179)=1, "Included","-")</f>
        <v>-</v>
      </c>
      <c r="P179" s="9" t="str">
        <f ca="1">IF(COUNTIF(INDIRECT("'"&amp;P$7&amp;"'!$H:$H"),RiskFactor_Compare!$G179)=1, "Included","-")</f>
        <v>-</v>
      </c>
      <c r="Q179" s="9" t="str">
        <f ca="1">IF(COUNTIF(INDIRECT("'"&amp;Q$7&amp;"'!$H:$H"),RiskFactor_Compare!$G179)=1, "Included","-")</f>
        <v>-</v>
      </c>
      <c r="R179" s="9" t="str">
        <f ca="1">IF(COUNTIF(INDIRECT("'"&amp;R$7&amp;"'!$H:$H"),RiskFactor_Compare!$G179)=1, "Included","-")</f>
        <v>Included</v>
      </c>
      <c r="S179" s="89" t="str">
        <f ca="1">IF(COUNTIF(INDIRECT("'"&amp;S$7&amp;"'!$H:$H"),RiskFactor_Compare!$G179)=1, "Included","-")</f>
        <v>-</v>
      </c>
    </row>
    <row r="180" spans="1:19" x14ac:dyDescent="0.25">
      <c r="A180" s="168"/>
      <c r="B180" s="7" t="s">
        <v>182</v>
      </c>
      <c r="C180" s="181"/>
      <c r="D180" s="182"/>
      <c r="E180" s="72"/>
      <c r="F180" s="207"/>
      <c r="G180" s="7" t="s">
        <v>182</v>
      </c>
      <c r="H180" s="88" t="str">
        <f ca="1">IF(COUNTIF(INDIRECT("'"&amp;H$7&amp;"'!$H:$H"),RiskFactor_Compare!$G180)=1, "Included","-")</f>
        <v>-</v>
      </c>
      <c r="I180" s="9" t="str">
        <f ca="1">IF(COUNTIF(INDIRECT("'"&amp;I$7&amp;"'!$H:$H"),RiskFactor_Compare!$G180)=1, "Included","-")</f>
        <v>-</v>
      </c>
      <c r="J180" s="9" t="str">
        <f ca="1">IF(COUNTIF(INDIRECT("'"&amp;J$7&amp;"'!$H:$H"),RiskFactor_Compare!$G180)=1, "Included","-")</f>
        <v>-</v>
      </c>
      <c r="K180" s="9" t="str">
        <f ca="1">IF(COUNTIF(INDIRECT("'"&amp;K$7&amp;"'!$H:$H"),RiskFactor_Compare!$G180)=1, "Included","-")</f>
        <v>Included</v>
      </c>
      <c r="L180" s="9" t="str">
        <f ca="1">IF(COUNTIF(INDIRECT("'"&amp;L$7&amp;"'!$H:$H"),RiskFactor_Compare!$G180)=1, "Included","-")</f>
        <v>-</v>
      </c>
      <c r="M180" s="9" t="str">
        <f ca="1">IF(COUNTIF(INDIRECT("'"&amp;M$7&amp;"'!$H:$H"),RiskFactor_Compare!$G180)=1, "Included","-")</f>
        <v>-</v>
      </c>
      <c r="N180" s="9" t="str">
        <f ca="1">IF(COUNTIF(INDIRECT("'"&amp;N$7&amp;"'!$H:$H"),RiskFactor_Compare!$G180)=1, "Included","-")</f>
        <v>-</v>
      </c>
      <c r="O180" s="9" t="str">
        <f ca="1">IF(COUNTIF(INDIRECT("'"&amp;O$7&amp;"'!$H:$H"),RiskFactor_Compare!$G180)=1, "Included","-")</f>
        <v>-</v>
      </c>
      <c r="P180" s="9" t="str">
        <f ca="1">IF(COUNTIF(INDIRECT("'"&amp;P$7&amp;"'!$H:$H"),RiskFactor_Compare!$G180)=1, "Included","-")</f>
        <v>-</v>
      </c>
      <c r="Q180" s="9" t="str">
        <f ca="1">IF(COUNTIF(INDIRECT("'"&amp;Q$7&amp;"'!$H:$H"),RiskFactor_Compare!$G180)=1, "Included","-")</f>
        <v>Included</v>
      </c>
      <c r="R180" s="9" t="str">
        <f ca="1">IF(COUNTIF(INDIRECT("'"&amp;R$7&amp;"'!$H:$H"),RiskFactor_Compare!$G180)=1, "Included","-")</f>
        <v>-</v>
      </c>
      <c r="S180" s="89" t="str">
        <f ca="1">IF(COUNTIF(INDIRECT("'"&amp;S$7&amp;"'!$H:$H"),RiskFactor_Compare!$G180)=1, "Included","-")</f>
        <v>-</v>
      </c>
    </row>
    <row r="181" spans="1:19" x14ac:dyDescent="0.25">
      <c r="A181" s="168"/>
      <c r="B181" s="7" t="s">
        <v>203</v>
      </c>
      <c r="C181" s="181"/>
      <c r="D181" s="182"/>
      <c r="E181" s="72"/>
      <c r="F181" s="207"/>
      <c r="G181" s="7" t="s">
        <v>203</v>
      </c>
      <c r="H181" s="88" t="str">
        <f ca="1">IF(COUNTIF(INDIRECT("'"&amp;H$7&amp;"'!$H:$H"),RiskFactor_Compare!$G181)=1, "Included","-")</f>
        <v>-</v>
      </c>
      <c r="I181" s="9" t="str">
        <f ca="1">IF(COUNTIF(INDIRECT("'"&amp;I$7&amp;"'!$H:$H"),RiskFactor_Compare!$G181)=1, "Included","-")</f>
        <v>-</v>
      </c>
      <c r="J181" s="9" t="str">
        <f ca="1">IF(COUNTIF(INDIRECT("'"&amp;J$7&amp;"'!$H:$H"),RiskFactor_Compare!$G181)=1, "Included","-")</f>
        <v>-</v>
      </c>
      <c r="K181" s="9" t="str">
        <f ca="1">IF(COUNTIF(INDIRECT("'"&amp;K$7&amp;"'!$H:$H"),RiskFactor_Compare!$G181)=1, "Included","-")</f>
        <v>-</v>
      </c>
      <c r="L181" s="9" t="str">
        <f ca="1">IF(COUNTIF(INDIRECT("'"&amp;L$7&amp;"'!$H:$H"),RiskFactor_Compare!$G181)=1, "Included","-")</f>
        <v>Included</v>
      </c>
      <c r="M181" s="9" t="str">
        <f ca="1">IF(COUNTIF(INDIRECT("'"&amp;M$7&amp;"'!$H:$H"),RiskFactor_Compare!$G181)=1, "Included","-")</f>
        <v>-</v>
      </c>
      <c r="N181" s="9" t="str">
        <f ca="1">IF(COUNTIF(INDIRECT("'"&amp;N$7&amp;"'!$H:$H"),RiskFactor_Compare!$G181)=1, "Included","-")</f>
        <v>-</v>
      </c>
      <c r="O181" s="9" t="str">
        <f ca="1">IF(COUNTIF(INDIRECT("'"&amp;O$7&amp;"'!$H:$H"),RiskFactor_Compare!$G181)=1, "Included","-")</f>
        <v>-</v>
      </c>
      <c r="P181" s="9" t="str">
        <f ca="1">IF(COUNTIF(INDIRECT("'"&amp;P$7&amp;"'!$H:$H"),RiskFactor_Compare!$G181)=1, "Included","-")</f>
        <v>-</v>
      </c>
      <c r="Q181" s="9" t="str">
        <f ca="1">IF(COUNTIF(INDIRECT("'"&amp;Q$7&amp;"'!$H:$H"),RiskFactor_Compare!$G181)=1, "Included","-")</f>
        <v>-</v>
      </c>
      <c r="R181" s="9" t="str">
        <f ca="1">IF(COUNTIF(INDIRECT("'"&amp;R$7&amp;"'!$H:$H"),RiskFactor_Compare!$G181)=1, "Included","-")</f>
        <v>Included</v>
      </c>
      <c r="S181" s="89" t="str">
        <f ca="1">IF(COUNTIF(INDIRECT("'"&amp;S$7&amp;"'!$H:$H"),RiskFactor_Compare!$G181)=1, "Included","-")</f>
        <v>-</v>
      </c>
    </row>
    <row r="182" spans="1:19" x14ac:dyDescent="0.25">
      <c r="A182" s="168"/>
      <c r="B182" s="7" t="s">
        <v>246</v>
      </c>
      <c r="C182" s="181"/>
      <c r="D182" s="182"/>
      <c r="E182" s="72"/>
      <c r="F182" s="207"/>
      <c r="G182" s="7" t="s">
        <v>246</v>
      </c>
      <c r="H182" s="88" t="str">
        <f ca="1">IF(COUNTIF(INDIRECT("'"&amp;H$7&amp;"'!$H:$H"),RiskFactor_Compare!$G182)=1, "Included","-")</f>
        <v>-</v>
      </c>
      <c r="I182" s="9" t="str">
        <f ca="1">IF(COUNTIF(INDIRECT("'"&amp;I$7&amp;"'!$H:$H"),RiskFactor_Compare!$G182)=1, "Included","-")</f>
        <v>-</v>
      </c>
      <c r="J182" s="9" t="str">
        <f ca="1">IF(COUNTIF(INDIRECT("'"&amp;J$7&amp;"'!$H:$H"),RiskFactor_Compare!$G182)=1, "Included","-")</f>
        <v>-</v>
      </c>
      <c r="K182" s="9" t="str">
        <f ca="1">IF(COUNTIF(INDIRECT("'"&amp;K$7&amp;"'!$H:$H"),RiskFactor_Compare!$G182)=1, "Included","-")</f>
        <v>-</v>
      </c>
      <c r="L182" s="9" t="str">
        <f ca="1">IF(COUNTIF(INDIRECT("'"&amp;L$7&amp;"'!$H:$H"),RiskFactor_Compare!$G182)=1, "Included","-")</f>
        <v>-</v>
      </c>
      <c r="M182" s="9" t="str">
        <f ca="1">IF(COUNTIF(INDIRECT("'"&amp;M$7&amp;"'!$H:$H"),RiskFactor_Compare!$G182)=1, "Included","-")</f>
        <v>Included</v>
      </c>
      <c r="N182" s="9" t="str">
        <f ca="1">IF(COUNTIF(INDIRECT("'"&amp;N$7&amp;"'!$H:$H"),RiskFactor_Compare!$G182)=1, "Included","-")</f>
        <v>-</v>
      </c>
      <c r="O182" s="9" t="str">
        <f ca="1">IF(COUNTIF(INDIRECT("'"&amp;O$7&amp;"'!$H:$H"),RiskFactor_Compare!$G182)=1, "Included","-")</f>
        <v>-</v>
      </c>
      <c r="P182" s="9" t="str">
        <f ca="1">IF(COUNTIF(INDIRECT("'"&amp;P$7&amp;"'!$H:$H"),RiskFactor_Compare!$G182)=1, "Included","-")</f>
        <v>-</v>
      </c>
      <c r="Q182" s="9" t="str">
        <f ca="1">IF(COUNTIF(INDIRECT("'"&amp;Q$7&amp;"'!$H:$H"),RiskFactor_Compare!$G182)=1, "Included","-")</f>
        <v>-</v>
      </c>
      <c r="R182" s="9" t="str">
        <f ca="1">IF(COUNTIF(INDIRECT("'"&amp;R$7&amp;"'!$H:$H"),RiskFactor_Compare!$G182)=1, "Included","-")</f>
        <v>-</v>
      </c>
      <c r="S182" s="89" t="str">
        <f ca="1">IF(COUNTIF(INDIRECT("'"&amp;S$7&amp;"'!$H:$H"),RiskFactor_Compare!$G182)=1, "Included","-")</f>
        <v>Included</v>
      </c>
    </row>
    <row r="183" spans="1:19" x14ac:dyDescent="0.25">
      <c r="A183" s="168"/>
      <c r="B183" s="7" t="s">
        <v>235</v>
      </c>
      <c r="C183" s="181"/>
      <c r="D183" s="182"/>
      <c r="E183" s="72"/>
      <c r="F183" s="207"/>
      <c r="G183" s="7" t="s">
        <v>235</v>
      </c>
      <c r="H183" s="88" t="str">
        <f ca="1">IF(COUNTIF(INDIRECT("'"&amp;H$7&amp;"'!$H:$H"),RiskFactor_Compare!$G183)=1, "Included","-")</f>
        <v>-</v>
      </c>
      <c r="I183" s="9" t="str">
        <f ca="1">IF(COUNTIF(INDIRECT("'"&amp;I$7&amp;"'!$H:$H"),RiskFactor_Compare!$G183)=1, "Included","-")</f>
        <v>-</v>
      </c>
      <c r="J183" s="9" t="str">
        <f ca="1">IF(COUNTIF(INDIRECT("'"&amp;J$7&amp;"'!$H:$H"),RiskFactor_Compare!$G183)=1, "Included","-")</f>
        <v>-</v>
      </c>
      <c r="K183" s="9" t="str">
        <f ca="1">IF(COUNTIF(INDIRECT("'"&amp;K$7&amp;"'!$H:$H"),RiskFactor_Compare!$G183)=1, "Included","-")</f>
        <v>-</v>
      </c>
      <c r="L183" s="9" t="str">
        <f ca="1">IF(COUNTIF(INDIRECT("'"&amp;L$7&amp;"'!$H:$H"),RiskFactor_Compare!$G183)=1, "Included","-")</f>
        <v>-</v>
      </c>
      <c r="M183" s="9" t="str">
        <f ca="1">IF(COUNTIF(INDIRECT("'"&amp;M$7&amp;"'!$H:$H"),RiskFactor_Compare!$G183)=1, "Included","-")</f>
        <v>Included</v>
      </c>
      <c r="N183" s="9" t="str">
        <f ca="1">IF(COUNTIF(INDIRECT("'"&amp;N$7&amp;"'!$H:$H"),RiskFactor_Compare!$G183)=1, "Included","-")</f>
        <v>-</v>
      </c>
      <c r="O183" s="9" t="str">
        <f ca="1">IF(COUNTIF(INDIRECT("'"&amp;O$7&amp;"'!$H:$H"),RiskFactor_Compare!$G183)=1, "Included","-")</f>
        <v>-</v>
      </c>
      <c r="P183" s="9" t="str">
        <f ca="1">IF(COUNTIF(INDIRECT("'"&amp;P$7&amp;"'!$H:$H"),RiskFactor_Compare!$G183)=1, "Included","-")</f>
        <v>-</v>
      </c>
      <c r="Q183" s="9" t="str">
        <f ca="1">IF(COUNTIF(INDIRECT("'"&amp;Q$7&amp;"'!$H:$H"),RiskFactor_Compare!$G183)=1, "Included","-")</f>
        <v>-</v>
      </c>
      <c r="R183" s="9" t="str">
        <f ca="1">IF(COUNTIF(INDIRECT("'"&amp;R$7&amp;"'!$H:$H"),RiskFactor_Compare!$G183)=1, "Included","-")</f>
        <v>-</v>
      </c>
      <c r="S183" s="89" t="str">
        <f ca="1">IF(COUNTIF(INDIRECT("'"&amp;S$7&amp;"'!$H:$H"),RiskFactor_Compare!$G183)=1, "Included","-")</f>
        <v>Included</v>
      </c>
    </row>
    <row r="184" spans="1:19" x14ac:dyDescent="0.25">
      <c r="A184" s="168"/>
      <c r="B184" s="7" t="s">
        <v>33</v>
      </c>
      <c r="C184" s="181"/>
      <c r="D184" s="182"/>
      <c r="E184" s="72"/>
      <c r="F184" s="207"/>
      <c r="G184" s="7" t="s">
        <v>33</v>
      </c>
      <c r="H184" s="88" t="str">
        <f ca="1">IF(COUNTIF(INDIRECT("'"&amp;H$7&amp;"'!$H:$H"),RiskFactor_Compare!$G184)=1, "Included","-")</f>
        <v>Included</v>
      </c>
      <c r="I184" s="9" t="str">
        <f ca="1">IF(COUNTIF(INDIRECT("'"&amp;I$7&amp;"'!$H:$H"),RiskFactor_Compare!$G184)=1, "Included","-")</f>
        <v>-</v>
      </c>
      <c r="J184" s="9" t="str">
        <f ca="1">IF(COUNTIF(INDIRECT("'"&amp;J$7&amp;"'!$H:$H"),RiskFactor_Compare!$G184)=1, "Included","-")</f>
        <v>-</v>
      </c>
      <c r="K184" s="9" t="str">
        <f ca="1">IF(COUNTIF(INDIRECT("'"&amp;K$7&amp;"'!$H:$H"),RiskFactor_Compare!$G184)=1, "Included","-")</f>
        <v>-</v>
      </c>
      <c r="L184" s="9" t="str">
        <f ca="1">IF(COUNTIF(INDIRECT("'"&amp;L$7&amp;"'!$H:$H"),RiskFactor_Compare!$G184)=1, "Included","-")</f>
        <v>-</v>
      </c>
      <c r="M184" s="9" t="str">
        <f ca="1">IF(COUNTIF(INDIRECT("'"&amp;M$7&amp;"'!$H:$H"),RiskFactor_Compare!$G184)=1, "Included","-")</f>
        <v>-</v>
      </c>
      <c r="N184" s="9" t="str">
        <f ca="1">IF(COUNTIF(INDIRECT("'"&amp;N$7&amp;"'!$H:$H"),RiskFactor_Compare!$G184)=1, "Included","-")</f>
        <v>Included</v>
      </c>
      <c r="O184" s="9" t="str">
        <f ca="1">IF(COUNTIF(INDIRECT("'"&amp;O$7&amp;"'!$H:$H"),RiskFactor_Compare!$G184)=1, "Included","-")</f>
        <v>-</v>
      </c>
      <c r="P184" s="9" t="str">
        <f ca="1">IF(COUNTIF(INDIRECT("'"&amp;P$7&amp;"'!$H:$H"),RiskFactor_Compare!$G184)=1, "Included","-")</f>
        <v>-</v>
      </c>
      <c r="Q184" s="9" t="str">
        <f ca="1">IF(COUNTIF(INDIRECT("'"&amp;Q$7&amp;"'!$H:$H"),RiskFactor_Compare!$G184)=1, "Included","-")</f>
        <v>-</v>
      </c>
      <c r="R184" s="9" t="str">
        <f ca="1">IF(COUNTIF(INDIRECT("'"&amp;R$7&amp;"'!$H:$H"),RiskFactor_Compare!$G184)=1, "Included","-")</f>
        <v>-</v>
      </c>
      <c r="S184" s="89" t="str">
        <f ca="1">IF(COUNTIF(INDIRECT("'"&amp;S$7&amp;"'!$H:$H"),RiskFactor_Compare!$G184)=1, "Included","-")</f>
        <v>-</v>
      </c>
    </row>
    <row r="185" spans="1:19" x14ac:dyDescent="0.25">
      <c r="A185" s="168"/>
      <c r="B185" s="7" t="s">
        <v>141</v>
      </c>
      <c r="C185" s="181"/>
      <c r="D185" s="182"/>
      <c r="E185" s="72"/>
      <c r="F185" s="207"/>
      <c r="G185" s="7" t="s">
        <v>141</v>
      </c>
      <c r="H185" s="88" t="str">
        <f ca="1">IF(COUNTIF(INDIRECT("'"&amp;H$7&amp;"'!$H:$H"),RiskFactor_Compare!$G185)=1, "Included","-")</f>
        <v>-</v>
      </c>
      <c r="I185" s="9" t="str">
        <f ca="1">IF(COUNTIF(INDIRECT("'"&amp;I$7&amp;"'!$H:$H"),RiskFactor_Compare!$G185)=1, "Included","-")</f>
        <v>-</v>
      </c>
      <c r="J185" s="9" t="str">
        <f ca="1">IF(COUNTIF(INDIRECT("'"&amp;J$7&amp;"'!$H:$H"),RiskFactor_Compare!$G185)=1, "Included","-")</f>
        <v>Included</v>
      </c>
      <c r="K185" s="9" t="str">
        <f ca="1">IF(COUNTIF(INDIRECT("'"&amp;K$7&amp;"'!$H:$H"),RiskFactor_Compare!$G185)=1, "Included","-")</f>
        <v>Included</v>
      </c>
      <c r="L185" s="9" t="str">
        <f ca="1">IF(COUNTIF(INDIRECT("'"&amp;L$7&amp;"'!$H:$H"),RiskFactor_Compare!$G185)=1, "Included","-")</f>
        <v>Included</v>
      </c>
      <c r="M185" s="9" t="str">
        <f ca="1">IF(COUNTIF(INDIRECT("'"&amp;M$7&amp;"'!$H:$H"),RiskFactor_Compare!$G185)=1, "Included","-")</f>
        <v>Included</v>
      </c>
      <c r="N185" s="9" t="str">
        <f ca="1">IF(COUNTIF(INDIRECT("'"&amp;N$7&amp;"'!$H:$H"),RiskFactor_Compare!$G185)=1, "Included","-")</f>
        <v>-</v>
      </c>
      <c r="O185" s="9" t="str">
        <f ca="1">IF(COUNTIF(INDIRECT("'"&amp;O$7&amp;"'!$H:$H"),RiskFactor_Compare!$G185)=1, "Included","-")</f>
        <v>-</v>
      </c>
      <c r="P185" s="9" t="str">
        <f ca="1">IF(COUNTIF(INDIRECT("'"&amp;P$7&amp;"'!$H:$H"),RiskFactor_Compare!$G185)=1, "Included","-")</f>
        <v>Included</v>
      </c>
      <c r="Q185" s="9" t="str">
        <f ca="1">IF(COUNTIF(INDIRECT("'"&amp;Q$7&amp;"'!$H:$H"),RiskFactor_Compare!$G185)=1, "Included","-")</f>
        <v>Included</v>
      </c>
      <c r="R185" s="9" t="str">
        <f ca="1">IF(COUNTIF(INDIRECT("'"&amp;R$7&amp;"'!$H:$H"),RiskFactor_Compare!$G185)=1, "Included","-")</f>
        <v>Included</v>
      </c>
      <c r="S185" s="89" t="str">
        <f ca="1">IF(COUNTIF(INDIRECT("'"&amp;S$7&amp;"'!$H:$H"),RiskFactor_Compare!$G185)=1, "Included","-")</f>
        <v>Included</v>
      </c>
    </row>
    <row r="186" spans="1:19" x14ac:dyDescent="0.25">
      <c r="A186" s="168"/>
      <c r="B186" s="7" t="s">
        <v>153</v>
      </c>
      <c r="C186" s="181"/>
      <c r="D186" s="182"/>
      <c r="E186" s="72"/>
      <c r="F186" s="207"/>
      <c r="G186" s="7" t="s">
        <v>153</v>
      </c>
      <c r="H186" s="88" t="str">
        <f ca="1">IF(COUNTIF(INDIRECT("'"&amp;H$7&amp;"'!$H:$H"),RiskFactor_Compare!$G186)=1, "Included","-")</f>
        <v>-</v>
      </c>
      <c r="I186" s="9" t="str">
        <f ca="1">IF(COUNTIF(INDIRECT("'"&amp;I$7&amp;"'!$H:$H"),RiskFactor_Compare!$G186)=1, "Included","-")</f>
        <v>-</v>
      </c>
      <c r="J186" s="9" t="str">
        <f ca="1">IF(COUNTIF(INDIRECT("'"&amp;J$7&amp;"'!$H:$H"),RiskFactor_Compare!$G186)=1, "Included","-")</f>
        <v>Included</v>
      </c>
      <c r="K186" s="9" t="str">
        <f ca="1">IF(COUNTIF(INDIRECT("'"&amp;K$7&amp;"'!$H:$H"),RiskFactor_Compare!$G186)=1, "Included","-")</f>
        <v>-</v>
      </c>
      <c r="L186" s="9" t="str">
        <f ca="1">IF(COUNTIF(INDIRECT("'"&amp;L$7&amp;"'!$H:$H"),RiskFactor_Compare!$G186)=1, "Included","-")</f>
        <v>Included</v>
      </c>
      <c r="M186" s="9" t="str">
        <f ca="1">IF(COUNTIF(INDIRECT("'"&amp;M$7&amp;"'!$H:$H"),RiskFactor_Compare!$G186)=1, "Included","-")</f>
        <v>Included</v>
      </c>
      <c r="N186" s="9" t="str">
        <f ca="1">IF(COUNTIF(INDIRECT("'"&amp;N$7&amp;"'!$H:$H"),RiskFactor_Compare!$G186)=1, "Included","-")</f>
        <v>-</v>
      </c>
      <c r="O186" s="9" t="str">
        <f ca="1">IF(COUNTIF(INDIRECT("'"&amp;O$7&amp;"'!$H:$H"),RiskFactor_Compare!$G186)=1, "Included","-")</f>
        <v>-</v>
      </c>
      <c r="P186" s="9" t="str">
        <f ca="1">IF(COUNTIF(INDIRECT("'"&amp;P$7&amp;"'!$H:$H"),RiskFactor_Compare!$G186)=1, "Included","-")</f>
        <v>Included</v>
      </c>
      <c r="Q186" s="9" t="str">
        <f ca="1">IF(COUNTIF(INDIRECT("'"&amp;Q$7&amp;"'!$H:$H"),RiskFactor_Compare!$G186)=1, "Included","-")</f>
        <v>-</v>
      </c>
      <c r="R186" s="9" t="str">
        <f ca="1">IF(COUNTIF(INDIRECT("'"&amp;R$7&amp;"'!$H:$H"),RiskFactor_Compare!$G186)=1, "Included","-")</f>
        <v>Included</v>
      </c>
      <c r="S186" s="89" t="str">
        <f ca="1">IF(COUNTIF(INDIRECT("'"&amp;S$7&amp;"'!$H:$H"),RiskFactor_Compare!$G186)=1, "Included","-")</f>
        <v>Included</v>
      </c>
    </row>
    <row r="187" spans="1:19" x14ac:dyDescent="0.25">
      <c r="A187" s="168"/>
      <c r="B187" s="7" t="s">
        <v>149</v>
      </c>
      <c r="C187" s="181"/>
      <c r="D187" s="182"/>
      <c r="E187" s="72"/>
      <c r="F187" s="207"/>
      <c r="G187" s="7" t="s">
        <v>149</v>
      </c>
      <c r="H187" s="88" t="str">
        <f ca="1">IF(COUNTIF(INDIRECT("'"&amp;H$7&amp;"'!$H:$H"),RiskFactor_Compare!$G187)=1, "Included","-")</f>
        <v>-</v>
      </c>
      <c r="I187" s="9" t="str">
        <f ca="1">IF(COUNTIF(INDIRECT("'"&amp;I$7&amp;"'!$H:$H"),RiskFactor_Compare!$G187)=1, "Included","-")</f>
        <v>-</v>
      </c>
      <c r="J187" s="9" t="str">
        <f ca="1">IF(COUNTIF(INDIRECT("'"&amp;J$7&amp;"'!$H:$H"),RiskFactor_Compare!$G187)=1, "Included","-")</f>
        <v>Included</v>
      </c>
      <c r="K187" s="9" t="str">
        <f ca="1">IF(COUNTIF(INDIRECT("'"&amp;K$7&amp;"'!$H:$H"),RiskFactor_Compare!$G187)=1, "Included","-")</f>
        <v>-</v>
      </c>
      <c r="L187" s="9" t="str">
        <f ca="1">IF(COUNTIF(INDIRECT("'"&amp;L$7&amp;"'!$H:$H"),RiskFactor_Compare!$G187)=1, "Included","-")</f>
        <v>-</v>
      </c>
      <c r="M187" s="9" t="str">
        <f ca="1">IF(COUNTIF(INDIRECT("'"&amp;M$7&amp;"'!$H:$H"),RiskFactor_Compare!$G187)=1, "Included","-")</f>
        <v>-</v>
      </c>
      <c r="N187" s="9" t="str">
        <f ca="1">IF(COUNTIF(INDIRECT("'"&amp;N$7&amp;"'!$H:$H"),RiskFactor_Compare!$G187)=1, "Included","-")</f>
        <v>-</v>
      </c>
      <c r="O187" s="9" t="str">
        <f ca="1">IF(COUNTIF(INDIRECT("'"&amp;O$7&amp;"'!$H:$H"),RiskFactor_Compare!$G187)=1, "Included","-")</f>
        <v>-</v>
      </c>
      <c r="P187" s="9" t="str">
        <f ca="1">IF(COUNTIF(INDIRECT("'"&amp;P$7&amp;"'!$H:$H"),RiskFactor_Compare!$G187)=1, "Included","-")</f>
        <v>Included</v>
      </c>
      <c r="Q187" s="9" t="str">
        <f ca="1">IF(COUNTIF(INDIRECT("'"&amp;Q$7&amp;"'!$H:$H"),RiskFactor_Compare!$G187)=1, "Included","-")</f>
        <v>-</v>
      </c>
      <c r="R187" s="9" t="str">
        <f ca="1">IF(COUNTIF(INDIRECT("'"&amp;R$7&amp;"'!$H:$H"),RiskFactor_Compare!$G187)=1, "Included","-")</f>
        <v>-</v>
      </c>
      <c r="S187" s="89" t="str">
        <f ca="1">IF(COUNTIF(INDIRECT("'"&amp;S$7&amp;"'!$H:$H"),RiskFactor_Compare!$G187)=1, "Included","-")</f>
        <v>-</v>
      </c>
    </row>
    <row r="188" spans="1:19" x14ac:dyDescent="0.25">
      <c r="A188" s="168"/>
      <c r="B188" s="7" t="s">
        <v>198</v>
      </c>
      <c r="C188" s="181"/>
      <c r="D188" s="182"/>
      <c r="E188" s="72"/>
      <c r="F188" s="207"/>
      <c r="G188" s="7" t="s">
        <v>198</v>
      </c>
      <c r="H188" s="88" t="str">
        <f ca="1">IF(COUNTIF(INDIRECT("'"&amp;H$7&amp;"'!$H:$H"),RiskFactor_Compare!$G188)=1, "Included","-")</f>
        <v>-</v>
      </c>
      <c r="I188" s="9" t="str">
        <f ca="1">IF(COUNTIF(INDIRECT("'"&amp;I$7&amp;"'!$H:$H"),RiskFactor_Compare!$G188)=1, "Included","-")</f>
        <v>-</v>
      </c>
      <c r="J188" s="9" t="str">
        <f ca="1">IF(COUNTIF(INDIRECT("'"&amp;J$7&amp;"'!$H:$H"),RiskFactor_Compare!$G188)=1, "Included","-")</f>
        <v>-</v>
      </c>
      <c r="K188" s="9" t="str">
        <f ca="1">IF(COUNTIF(INDIRECT("'"&amp;K$7&amp;"'!$H:$H"),RiskFactor_Compare!$G188)=1, "Included","-")</f>
        <v>-</v>
      </c>
      <c r="L188" s="9" t="str">
        <f ca="1">IF(COUNTIF(INDIRECT("'"&amp;L$7&amp;"'!$H:$H"),RiskFactor_Compare!$G188)=1, "Included","-")</f>
        <v>Included</v>
      </c>
      <c r="M188" s="9" t="str">
        <f ca="1">IF(COUNTIF(INDIRECT("'"&amp;M$7&amp;"'!$H:$H"),RiskFactor_Compare!$G188)=1, "Included","-")</f>
        <v>-</v>
      </c>
      <c r="N188" s="9" t="str">
        <f ca="1">IF(COUNTIF(INDIRECT("'"&amp;N$7&amp;"'!$H:$H"),RiskFactor_Compare!$G188)=1, "Included","-")</f>
        <v>-</v>
      </c>
      <c r="O188" s="9" t="str">
        <f ca="1">IF(COUNTIF(INDIRECT("'"&amp;O$7&amp;"'!$H:$H"),RiskFactor_Compare!$G188)=1, "Included","-")</f>
        <v>-</v>
      </c>
      <c r="P188" s="9" t="str">
        <f ca="1">IF(COUNTIF(INDIRECT("'"&amp;P$7&amp;"'!$H:$H"),RiskFactor_Compare!$G188)=1, "Included","-")</f>
        <v>-</v>
      </c>
      <c r="Q188" s="9" t="str">
        <f ca="1">IF(COUNTIF(INDIRECT("'"&amp;Q$7&amp;"'!$H:$H"),RiskFactor_Compare!$G188)=1, "Included","-")</f>
        <v>-</v>
      </c>
      <c r="R188" s="9" t="str">
        <f ca="1">IF(COUNTIF(INDIRECT("'"&amp;R$7&amp;"'!$H:$H"),RiskFactor_Compare!$G188)=1, "Included","-")</f>
        <v>Included</v>
      </c>
      <c r="S188" s="89" t="str">
        <f ca="1">IF(COUNTIF(INDIRECT("'"&amp;S$7&amp;"'!$H:$H"),RiskFactor_Compare!$G188)=1, "Included","-")</f>
        <v>-</v>
      </c>
    </row>
    <row r="189" spans="1:19" x14ac:dyDescent="0.25">
      <c r="A189" s="168"/>
      <c r="B189" s="7" t="s">
        <v>229</v>
      </c>
      <c r="C189" s="181"/>
      <c r="D189" s="182"/>
      <c r="E189" s="72"/>
      <c r="F189" s="207"/>
      <c r="G189" s="7" t="s">
        <v>229</v>
      </c>
      <c r="H189" s="88" t="str">
        <f ca="1">IF(COUNTIF(INDIRECT("'"&amp;H$7&amp;"'!$H:$H"),RiskFactor_Compare!$G189)=1, "Included","-")</f>
        <v>-</v>
      </c>
      <c r="I189" s="9" t="str">
        <f ca="1">IF(COUNTIF(INDIRECT("'"&amp;I$7&amp;"'!$H:$H"),RiskFactor_Compare!$G189)=1, "Included","-")</f>
        <v>-</v>
      </c>
      <c r="J189" s="9" t="str">
        <f ca="1">IF(COUNTIF(INDIRECT("'"&amp;J$7&amp;"'!$H:$H"),RiskFactor_Compare!$G189)=1, "Included","-")</f>
        <v>-</v>
      </c>
      <c r="K189" s="9" t="str">
        <f ca="1">IF(COUNTIF(INDIRECT("'"&amp;K$7&amp;"'!$H:$H"),RiskFactor_Compare!$G189)=1, "Included","-")</f>
        <v>-</v>
      </c>
      <c r="L189" s="9" t="str">
        <f ca="1">IF(COUNTIF(INDIRECT("'"&amp;L$7&amp;"'!$H:$H"),RiskFactor_Compare!$G189)=1, "Included","-")</f>
        <v>-</v>
      </c>
      <c r="M189" s="9" t="str">
        <f ca="1">IF(COUNTIF(INDIRECT("'"&amp;M$7&amp;"'!$H:$H"),RiskFactor_Compare!$G189)=1, "Included","-")</f>
        <v>Included</v>
      </c>
      <c r="N189" s="9" t="str">
        <f ca="1">IF(COUNTIF(INDIRECT("'"&amp;N$7&amp;"'!$H:$H"),RiskFactor_Compare!$G189)=1, "Included","-")</f>
        <v>-</v>
      </c>
      <c r="O189" s="9" t="str">
        <f ca="1">IF(COUNTIF(INDIRECT("'"&amp;O$7&amp;"'!$H:$H"),RiskFactor_Compare!$G189)=1, "Included","-")</f>
        <v>-</v>
      </c>
      <c r="P189" s="9" t="str">
        <f ca="1">IF(COUNTIF(INDIRECT("'"&amp;P$7&amp;"'!$H:$H"),RiskFactor_Compare!$G189)=1, "Included","-")</f>
        <v>-</v>
      </c>
      <c r="Q189" s="9" t="str">
        <f ca="1">IF(COUNTIF(INDIRECT("'"&amp;Q$7&amp;"'!$H:$H"),RiskFactor_Compare!$G189)=1, "Included","-")</f>
        <v>-</v>
      </c>
      <c r="R189" s="9" t="str">
        <f ca="1">IF(COUNTIF(INDIRECT("'"&amp;R$7&amp;"'!$H:$H"),RiskFactor_Compare!$G189)=1, "Included","-")</f>
        <v>-</v>
      </c>
      <c r="S189" s="89" t="str">
        <f ca="1">IF(COUNTIF(INDIRECT("'"&amp;S$7&amp;"'!$H:$H"),RiskFactor_Compare!$G189)=1, "Included","-")</f>
        <v>Included</v>
      </c>
    </row>
    <row r="190" spans="1:19" x14ac:dyDescent="0.25">
      <c r="A190" s="168"/>
      <c r="B190" s="7" t="s">
        <v>232</v>
      </c>
      <c r="C190" s="181"/>
      <c r="D190" s="182"/>
      <c r="E190" s="72"/>
      <c r="F190" s="207"/>
      <c r="G190" s="7" t="s">
        <v>232</v>
      </c>
      <c r="H190" s="88" t="str">
        <f ca="1">IF(COUNTIF(INDIRECT("'"&amp;H$7&amp;"'!$H:$H"),RiskFactor_Compare!$G190)=1, "Included","-")</f>
        <v>-</v>
      </c>
      <c r="I190" s="9" t="str">
        <f ca="1">IF(COUNTIF(INDIRECT("'"&amp;I$7&amp;"'!$H:$H"),RiskFactor_Compare!$G190)=1, "Included","-")</f>
        <v>-</v>
      </c>
      <c r="J190" s="9" t="str">
        <f ca="1">IF(COUNTIF(INDIRECT("'"&amp;J$7&amp;"'!$H:$H"),RiskFactor_Compare!$G190)=1, "Included","-")</f>
        <v>-</v>
      </c>
      <c r="K190" s="9" t="str">
        <f ca="1">IF(COUNTIF(INDIRECT("'"&amp;K$7&amp;"'!$H:$H"),RiskFactor_Compare!$G190)=1, "Included","-")</f>
        <v>-</v>
      </c>
      <c r="L190" s="9" t="str">
        <f ca="1">IF(COUNTIF(INDIRECT("'"&amp;L$7&amp;"'!$H:$H"),RiskFactor_Compare!$G190)=1, "Included","-")</f>
        <v>-</v>
      </c>
      <c r="M190" s="9" t="str">
        <f ca="1">IF(COUNTIF(INDIRECT("'"&amp;M$7&amp;"'!$H:$H"),RiskFactor_Compare!$G190)=1, "Included","-")</f>
        <v>Included</v>
      </c>
      <c r="N190" s="9" t="str">
        <f ca="1">IF(COUNTIF(INDIRECT("'"&amp;N$7&amp;"'!$H:$H"),RiskFactor_Compare!$G190)=1, "Included","-")</f>
        <v>-</v>
      </c>
      <c r="O190" s="9" t="str">
        <f ca="1">IF(COUNTIF(INDIRECT("'"&amp;O$7&amp;"'!$H:$H"),RiskFactor_Compare!$G190)=1, "Included","-")</f>
        <v>-</v>
      </c>
      <c r="P190" s="9" t="str">
        <f ca="1">IF(COUNTIF(INDIRECT("'"&amp;P$7&amp;"'!$H:$H"),RiskFactor_Compare!$G190)=1, "Included","-")</f>
        <v>-</v>
      </c>
      <c r="Q190" s="9" t="str">
        <f ca="1">IF(COUNTIF(INDIRECT("'"&amp;Q$7&amp;"'!$H:$H"),RiskFactor_Compare!$G190)=1, "Included","-")</f>
        <v>-</v>
      </c>
      <c r="R190" s="9" t="str">
        <f ca="1">IF(COUNTIF(INDIRECT("'"&amp;R$7&amp;"'!$H:$H"),RiskFactor_Compare!$G190)=1, "Included","-")</f>
        <v>-</v>
      </c>
      <c r="S190" s="89" t="str">
        <f ca="1">IF(COUNTIF(INDIRECT("'"&amp;S$7&amp;"'!$H:$H"),RiskFactor_Compare!$G190)=1, "Included","-")</f>
        <v>Included</v>
      </c>
    </row>
    <row r="191" spans="1:19" x14ac:dyDescent="0.25">
      <c r="A191" s="168"/>
      <c r="B191" s="7" t="s">
        <v>200</v>
      </c>
      <c r="C191" s="181"/>
      <c r="D191" s="182"/>
      <c r="E191" s="72"/>
      <c r="F191" s="207"/>
      <c r="G191" s="7" t="s">
        <v>200</v>
      </c>
      <c r="H191" s="88" t="str">
        <f ca="1">IF(COUNTIF(INDIRECT("'"&amp;H$7&amp;"'!$H:$H"),RiskFactor_Compare!$G191)=1, "Included","-")</f>
        <v>-</v>
      </c>
      <c r="I191" s="9" t="str">
        <f ca="1">IF(COUNTIF(INDIRECT("'"&amp;I$7&amp;"'!$H:$H"),RiskFactor_Compare!$G191)=1, "Included","-")</f>
        <v>-</v>
      </c>
      <c r="J191" s="9" t="str">
        <f ca="1">IF(COUNTIF(INDIRECT("'"&amp;J$7&amp;"'!$H:$H"),RiskFactor_Compare!$G191)=1, "Included","-")</f>
        <v>-</v>
      </c>
      <c r="K191" s="9" t="str">
        <f ca="1">IF(COUNTIF(INDIRECT("'"&amp;K$7&amp;"'!$H:$H"),RiskFactor_Compare!$G191)=1, "Included","-")</f>
        <v>-</v>
      </c>
      <c r="L191" s="9" t="str">
        <f ca="1">IF(COUNTIF(INDIRECT("'"&amp;L$7&amp;"'!$H:$H"),RiskFactor_Compare!$G191)=1, "Included","-")</f>
        <v>Included</v>
      </c>
      <c r="M191" s="9" t="str">
        <f ca="1">IF(COUNTIF(INDIRECT("'"&amp;M$7&amp;"'!$H:$H"),RiskFactor_Compare!$G191)=1, "Included","-")</f>
        <v>-</v>
      </c>
      <c r="N191" s="9" t="str">
        <f ca="1">IF(COUNTIF(INDIRECT("'"&amp;N$7&amp;"'!$H:$H"),RiskFactor_Compare!$G191)=1, "Included","-")</f>
        <v>-</v>
      </c>
      <c r="O191" s="9" t="str">
        <f ca="1">IF(COUNTIF(INDIRECT("'"&amp;O$7&amp;"'!$H:$H"),RiskFactor_Compare!$G191)=1, "Included","-")</f>
        <v>-</v>
      </c>
      <c r="P191" s="9" t="str">
        <f ca="1">IF(COUNTIF(INDIRECT("'"&amp;P$7&amp;"'!$H:$H"),RiskFactor_Compare!$G191)=1, "Included","-")</f>
        <v>-</v>
      </c>
      <c r="Q191" s="9" t="str">
        <f ca="1">IF(COUNTIF(INDIRECT("'"&amp;Q$7&amp;"'!$H:$H"),RiskFactor_Compare!$G191)=1, "Included","-")</f>
        <v>-</v>
      </c>
      <c r="R191" s="9" t="str">
        <f ca="1">IF(COUNTIF(INDIRECT("'"&amp;R$7&amp;"'!$H:$H"),RiskFactor_Compare!$G191)=1, "Included","-")</f>
        <v>Included</v>
      </c>
      <c r="S191" s="89" t="str">
        <f ca="1">IF(COUNTIF(INDIRECT("'"&amp;S$7&amp;"'!$H:$H"),RiskFactor_Compare!$G191)=1, "Included","-")</f>
        <v>-</v>
      </c>
    </row>
    <row r="192" spans="1:19" x14ac:dyDescent="0.25">
      <c r="A192" s="168"/>
      <c r="B192" s="7" t="s">
        <v>259</v>
      </c>
      <c r="C192" s="181"/>
      <c r="D192" s="182"/>
      <c r="E192" s="72"/>
      <c r="F192" s="207"/>
      <c r="G192" s="7" t="s">
        <v>259</v>
      </c>
      <c r="H192" s="88" t="str">
        <f ca="1">IF(COUNTIF(INDIRECT("'"&amp;H$7&amp;"'!$H:$H"),RiskFactor_Compare!$G192)=1, "Included","-")</f>
        <v>-</v>
      </c>
      <c r="I192" s="9" t="str">
        <f ca="1">IF(COUNTIF(INDIRECT("'"&amp;I$7&amp;"'!$H:$H"),RiskFactor_Compare!$G192)=1, "Included","-")</f>
        <v>-</v>
      </c>
      <c r="J192" s="9" t="str">
        <f ca="1">IF(COUNTIF(INDIRECT("'"&amp;J$7&amp;"'!$H:$H"),RiskFactor_Compare!$G192)=1, "Included","-")</f>
        <v>-</v>
      </c>
      <c r="K192" s="9" t="str">
        <f ca="1">IF(COUNTIF(INDIRECT("'"&amp;K$7&amp;"'!$H:$H"),RiskFactor_Compare!$G192)=1, "Included","-")</f>
        <v>-</v>
      </c>
      <c r="L192" s="9" t="str">
        <f ca="1">IF(COUNTIF(INDIRECT("'"&amp;L$7&amp;"'!$H:$H"),RiskFactor_Compare!$G192)=1, "Included","-")</f>
        <v>-</v>
      </c>
      <c r="M192" s="9" t="str">
        <f ca="1">IF(COUNTIF(INDIRECT("'"&amp;M$7&amp;"'!$H:$H"),RiskFactor_Compare!$G192)=1, "Included","-")</f>
        <v>Included</v>
      </c>
      <c r="N192" s="9" t="str">
        <f ca="1">IF(COUNTIF(INDIRECT("'"&amp;N$7&amp;"'!$H:$H"),RiskFactor_Compare!$G192)=1, "Included","-")</f>
        <v>-</v>
      </c>
      <c r="O192" s="9" t="str">
        <f ca="1">IF(COUNTIF(INDIRECT("'"&amp;O$7&amp;"'!$H:$H"),RiskFactor_Compare!$G192)=1, "Included","-")</f>
        <v>-</v>
      </c>
      <c r="P192" s="9" t="str">
        <f ca="1">IF(COUNTIF(INDIRECT("'"&amp;P$7&amp;"'!$H:$H"),RiskFactor_Compare!$G192)=1, "Included","-")</f>
        <v>-</v>
      </c>
      <c r="Q192" s="9" t="str">
        <f ca="1">IF(COUNTIF(INDIRECT("'"&amp;Q$7&amp;"'!$H:$H"),RiskFactor_Compare!$G192)=1, "Included","-")</f>
        <v>-</v>
      </c>
      <c r="R192" s="9" t="str">
        <f ca="1">IF(COUNTIF(INDIRECT("'"&amp;R$7&amp;"'!$H:$H"),RiskFactor_Compare!$G192)=1, "Included","-")</f>
        <v>-</v>
      </c>
      <c r="S192" s="89" t="str">
        <f ca="1">IF(COUNTIF(INDIRECT("'"&amp;S$7&amp;"'!$H:$H"),RiskFactor_Compare!$G192)=1, "Included","-")</f>
        <v>Included</v>
      </c>
    </row>
    <row r="193" spans="1:19" x14ac:dyDescent="0.25">
      <c r="A193" s="168"/>
      <c r="B193" s="7" t="s">
        <v>23</v>
      </c>
      <c r="C193" s="181"/>
      <c r="D193" s="182"/>
      <c r="E193" s="72"/>
      <c r="F193" s="207"/>
      <c r="G193" s="7" t="s">
        <v>23</v>
      </c>
      <c r="H193" s="88" t="str">
        <f ca="1">IF(COUNTIF(INDIRECT("'"&amp;H$7&amp;"'!$H:$H"),RiskFactor_Compare!$G193)=1, "Included","-")</f>
        <v>Included</v>
      </c>
      <c r="I193" s="9" t="str">
        <f ca="1">IF(COUNTIF(INDIRECT("'"&amp;I$7&amp;"'!$H:$H"),RiskFactor_Compare!$G193)=1, "Included","-")</f>
        <v>-</v>
      </c>
      <c r="J193" s="9" t="str">
        <f ca="1">IF(COUNTIF(INDIRECT("'"&amp;J$7&amp;"'!$H:$H"),RiskFactor_Compare!$G193)=1, "Included","-")</f>
        <v>-</v>
      </c>
      <c r="K193" s="9" t="str">
        <f ca="1">IF(COUNTIF(INDIRECT("'"&amp;K$7&amp;"'!$H:$H"),RiskFactor_Compare!$G193)=1, "Included","-")</f>
        <v>-</v>
      </c>
      <c r="L193" s="9" t="str">
        <f ca="1">IF(COUNTIF(INDIRECT("'"&amp;L$7&amp;"'!$H:$H"),RiskFactor_Compare!$G193)=1, "Included","-")</f>
        <v>-</v>
      </c>
      <c r="M193" s="9" t="str">
        <f ca="1">IF(COUNTIF(INDIRECT("'"&amp;M$7&amp;"'!$H:$H"),RiskFactor_Compare!$G193)=1, "Included","-")</f>
        <v>-</v>
      </c>
      <c r="N193" s="9" t="str">
        <f ca="1">IF(COUNTIF(INDIRECT("'"&amp;N$7&amp;"'!$H:$H"),RiskFactor_Compare!$G193)=1, "Included","-")</f>
        <v>Included</v>
      </c>
      <c r="O193" s="9" t="str">
        <f ca="1">IF(COUNTIF(INDIRECT("'"&amp;O$7&amp;"'!$H:$H"),RiskFactor_Compare!$G193)=1, "Included","-")</f>
        <v>-</v>
      </c>
      <c r="P193" s="9" t="str">
        <f ca="1">IF(COUNTIF(INDIRECT("'"&amp;P$7&amp;"'!$H:$H"),RiskFactor_Compare!$G193)=1, "Included","-")</f>
        <v>-</v>
      </c>
      <c r="Q193" s="9" t="str">
        <f ca="1">IF(COUNTIF(INDIRECT("'"&amp;Q$7&amp;"'!$H:$H"),RiskFactor_Compare!$G193)=1, "Included","-")</f>
        <v>-</v>
      </c>
      <c r="R193" s="9" t="str">
        <f ca="1">IF(COUNTIF(INDIRECT("'"&amp;R$7&amp;"'!$H:$H"),RiskFactor_Compare!$G193)=1, "Included","-")</f>
        <v>-</v>
      </c>
      <c r="S193" s="89" t="str">
        <f ca="1">IF(COUNTIF(INDIRECT("'"&amp;S$7&amp;"'!$H:$H"),RiskFactor_Compare!$G193)=1, "Included","-")</f>
        <v>-</v>
      </c>
    </row>
    <row r="194" spans="1:19" x14ac:dyDescent="0.25">
      <c r="A194" s="168"/>
      <c r="B194" s="7" t="s">
        <v>247</v>
      </c>
      <c r="C194" s="181"/>
      <c r="D194" s="182"/>
      <c r="E194" s="72"/>
      <c r="F194" s="207"/>
      <c r="G194" s="7" t="s">
        <v>247</v>
      </c>
      <c r="H194" s="88" t="str">
        <f ca="1">IF(COUNTIF(INDIRECT("'"&amp;H$7&amp;"'!$H:$H"),RiskFactor_Compare!$G194)=1, "Included","-")</f>
        <v>-</v>
      </c>
      <c r="I194" s="9" t="str">
        <f ca="1">IF(COUNTIF(INDIRECT("'"&amp;I$7&amp;"'!$H:$H"),RiskFactor_Compare!$G194)=1, "Included","-")</f>
        <v>-</v>
      </c>
      <c r="J194" s="9" t="str">
        <f ca="1">IF(COUNTIF(INDIRECT("'"&amp;J$7&amp;"'!$H:$H"),RiskFactor_Compare!$G194)=1, "Included","-")</f>
        <v>-</v>
      </c>
      <c r="K194" s="9" t="str">
        <f ca="1">IF(COUNTIF(INDIRECT("'"&amp;K$7&amp;"'!$H:$H"),RiskFactor_Compare!$G194)=1, "Included","-")</f>
        <v>-</v>
      </c>
      <c r="L194" s="9" t="str">
        <f ca="1">IF(COUNTIF(INDIRECT("'"&amp;L$7&amp;"'!$H:$H"),RiskFactor_Compare!$G194)=1, "Included","-")</f>
        <v>-</v>
      </c>
      <c r="M194" s="9" t="str">
        <f ca="1">IF(COUNTIF(INDIRECT("'"&amp;M$7&amp;"'!$H:$H"),RiskFactor_Compare!$G194)=1, "Included","-")</f>
        <v>Included</v>
      </c>
      <c r="N194" s="9" t="str">
        <f ca="1">IF(COUNTIF(INDIRECT("'"&amp;N$7&amp;"'!$H:$H"),RiskFactor_Compare!$G194)=1, "Included","-")</f>
        <v>-</v>
      </c>
      <c r="O194" s="9" t="str">
        <f ca="1">IF(COUNTIF(INDIRECT("'"&amp;O$7&amp;"'!$H:$H"),RiskFactor_Compare!$G194)=1, "Included","-")</f>
        <v>-</v>
      </c>
      <c r="P194" s="9" t="str">
        <f ca="1">IF(COUNTIF(INDIRECT("'"&amp;P$7&amp;"'!$H:$H"),RiskFactor_Compare!$G194)=1, "Included","-")</f>
        <v>-</v>
      </c>
      <c r="Q194" s="9" t="str">
        <f ca="1">IF(COUNTIF(INDIRECT("'"&amp;Q$7&amp;"'!$H:$H"),RiskFactor_Compare!$G194)=1, "Included","-")</f>
        <v>-</v>
      </c>
      <c r="R194" s="9" t="str">
        <f ca="1">IF(COUNTIF(INDIRECT("'"&amp;R$7&amp;"'!$H:$H"),RiskFactor_Compare!$G194)=1, "Included","-")</f>
        <v>-</v>
      </c>
      <c r="S194" s="89" t="str">
        <f ca="1">IF(COUNTIF(INDIRECT("'"&amp;S$7&amp;"'!$H:$H"),RiskFactor_Compare!$G194)=1, "Included","-")</f>
        <v>Included</v>
      </c>
    </row>
    <row r="195" spans="1:19" x14ac:dyDescent="0.25">
      <c r="A195" s="168"/>
      <c r="B195" s="7" t="s">
        <v>180</v>
      </c>
      <c r="C195" s="181"/>
      <c r="D195" s="182"/>
      <c r="E195" s="72"/>
      <c r="F195" s="207"/>
      <c r="G195" s="7" t="s">
        <v>180</v>
      </c>
      <c r="H195" s="88" t="str">
        <f ca="1">IF(COUNTIF(INDIRECT("'"&amp;H$7&amp;"'!$H:$H"),RiskFactor_Compare!$G195)=1, "Included","-")</f>
        <v>-</v>
      </c>
      <c r="I195" s="9" t="str">
        <f ca="1">IF(COUNTIF(INDIRECT("'"&amp;I$7&amp;"'!$H:$H"),RiskFactor_Compare!$G195)=1, "Included","-")</f>
        <v>-</v>
      </c>
      <c r="J195" s="9" t="str">
        <f ca="1">IF(COUNTIF(INDIRECT("'"&amp;J$7&amp;"'!$H:$H"),RiskFactor_Compare!$G195)=1, "Included","-")</f>
        <v>-</v>
      </c>
      <c r="K195" s="9" t="str">
        <f ca="1">IF(COUNTIF(INDIRECT("'"&amp;K$7&amp;"'!$H:$H"),RiskFactor_Compare!$G195)=1, "Included","-")</f>
        <v>Included</v>
      </c>
      <c r="L195" s="9" t="str">
        <f ca="1">IF(COUNTIF(INDIRECT("'"&amp;L$7&amp;"'!$H:$H"),RiskFactor_Compare!$G195)=1, "Included","-")</f>
        <v>-</v>
      </c>
      <c r="M195" s="9" t="str">
        <f ca="1">IF(COUNTIF(INDIRECT("'"&amp;M$7&amp;"'!$H:$H"),RiskFactor_Compare!$G195)=1, "Included","-")</f>
        <v>-</v>
      </c>
      <c r="N195" s="9" t="str">
        <f ca="1">IF(COUNTIF(INDIRECT("'"&amp;N$7&amp;"'!$H:$H"),RiskFactor_Compare!$G195)=1, "Included","-")</f>
        <v>-</v>
      </c>
      <c r="O195" s="9" t="str">
        <f ca="1">IF(COUNTIF(INDIRECT("'"&amp;O$7&amp;"'!$H:$H"),RiskFactor_Compare!$G195)=1, "Included","-")</f>
        <v>-</v>
      </c>
      <c r="P195" s="9" t="str">
        <f ca="1">IF(COUNTIF(INDIRECT("'"&amp;P$7&amp;"'!$H:$H"),RiskFactor_Compare!$G195)=1, "Included","-")</f>
        <v>-</v>
      </c>
      <c r="Q195" s="9" t="str">
        <f ca="1">IF(COUNTIF(INDIRECT("'"&amp;Q$7&amp;"'!$H:$H"),RiskFactor_Compare!$G195)=1, "Included","-")</f>
        <v>Included</v>
      </c>
      <c r="R195" s="9" t="str">
        <f ca="1">IF(COUNTIF(INDIRECT("'"&amp;R$7&amp;"'!$H:$H"),RiskFactor_Compare!$G195)=1, "Included","-")</f>
        <v>-</v>
      </c>
      <c r="S195" s="89" t="str">
        <f ca="1">IF(COUNTIF(INDIRECT("'"&amp;S$7&amp;"'!$H:$H"),RiskFactor_Compare!$G195)=1, "Included","-")</f>
        <v>-</v>
      </c>
    </row>
    <row r="196" spans="1:19" x14ac:dyDescent="0.25">
      <c r="A196" s="168"/>
      <c r="B196" s="7" t="s">
        <v>252</v>
      </c>
      <c r="C196" s="181"/>
      <c r="D196" s="182"/>
      <c r="E196" s="72"/>
      <c r="F196" s="207"/>
      <c r="G196" s="7" t="s">
        <v>252</v>
      </c>
      <c r="H196" s="88" t="str">
        <f ca="1">IF(COUNTIF(INDIRECT("'"&amp;H$7&amp;"'!$H:$H"),RiskFactor_Compare!$G196)=1, "Included","-")</f>
        <v>-</v>
      </c>
      <c r="I196" s="9" t="str">
        <f ca="1">IF(COUNTIF(INDIRECT("'"&amp;I$7&amp;"'!$H:$H"),RiskFactor_Compare!$G196)=1, "Included","-")</f>
        <v>-</v>
      </c>
      <c r="J196" s="9" t="str">
        <f ca="1">IF(COUNTIF(INDIRECT("'"&amp;J$7&amp;"'!$H:$H"),RiskFactor_Compare!$G196)=1, "Included","-")</f>
        <v>-</v>
      </c>
      <c r="K196" s="9" t="str">
        <f ca="1">IF(COUNTIF(INDIRECT("'"&amp;K$7&amp;"'!$H:$H"),RiskFactor_Compare!$G196)=1, "Included","-")</f>
        <v>-</v>
      </c>
      <c r="L196" s="9" t="str">
        <f ca="1">IF(COUNTIF(INDIRECT("'"&amp;L$7&amp;"'!$H:$H"),RiskFactor_Compare!$G196)=1, "Included","-")</f>
        <v>-</v>
      </c>
      <c r="M196" s="9" t="str">
        <f ca="1">IF(COUNTIF(INDIRECT("'"&amp;M$7&amp;"'!$H:$H"),RiskFactor_Compare!$G196)=1, "Included","-")</f>
        <v>Included</v>
      </c>
      <c r="N196" s="9" t="str">
        <f ca="1">IF(COUNTIF(INDIRECT("'"&amp;N$7&amp;"'!$H:$H"),RiskFactor_Compare!$G196)=1, "Included","-")</f>
        <v>-</v>
      </c>
      <c r="O196" s="9" t="str">
        <f ca="1">IF(COUNTIF(INDIRECT("'"&amp;O$7&amp;"'!$H:$H"),RiskFactor_Compare!$G196)=1, "Included","-")</f>
        <v>-</v>
      </c>
      <c r="P196" s="9" t="str">
        <f ca="1">IF(COUNTIF(INDIRECT("'"&amp;P$7&amp;"'!$H:$H"),RiskFactor_Compare!$G196)=1, "Included","-")</f>
        <v>-</v>
      </c>
      <c r="Q196" s="9" t="str">
        <f ca="1">IF(COUNTIF(INDIRECT("'"&amp;Q$7&amp;"'!$H:$H"),RiskFactor_Compare!$G196)=1, "Included","-")</f>
        <v>-</v>
      </c>
      <c r="R196" s="9" t="str">
        <f ca="1">IF(COUNTIF(INDIRECT("'"&amp;R$7&amp;"'!$H:$H"),RiskFactor_Compare!$G196)=1, "Included","-")</f>
        <v>-</v>
      </c>
      <c r="S196" s="89" t="str">
        <f ca="1">IF(COUNTIF(INDIRECT("'"&amp;S$7&amp;"'!$H:$H"),RiskFactor_Compare!$G196)=1, "Included","-")</f>
        <v>Included</v>
      </c>
    </row>
    <row r="197" spans="1:19" x14ac:dyDescent="0.25">
      <c r="A197" s="168"/>
      <c r="B197" s="7" t="s">
        <v>196</v>
      </c>
      <c r="C197" s="181"/>
      <c r="D197" s="182"/>
      <c r="E197" s="72"/>
      <c r="F197" s="207"/>
      <c r="G197" s="7" t="s">
        <v>196</v>
      </c>
      <c r="H197" s="88" t="str">
        <f ca="1">IF(COUNTIF(INDIRECT("'"&amp;H$7&amp;"'!$H:$H"),RiskFactor_Compare!$G197)=1, "Included","-")</f>
        <v>-</v>
      </c>
      <c r="I197" s="9" t="str">
        <f ca="1">IF(COUNTIF(INDIRECT("'"&amp;I$7&amp;"'!$H:$H"),RiskFactor_Compare!$G197)=1, "Included","-")</f>
        <v>-</v>
      </c>
      <c r="J197" s="9" t="str">
        <f ca="1">IF(COUNTIF(INDIRECT("'"&amp;J$7&amp;"'!$H:$H"),RiskFactor_Compare!$G197)=1, "Included","-")</f>
        <v>-</v>
      </c>
      <c r="K197" s="9" t="str">
        <f ca="1">IF(COUNTIF(INDIRECT("'"&amp;K$7&amp;"'!$H:$H"),RiskFactor_Compare!$G197)=1, "Included","-")</f>
        <v>-</v>
      </c>
      <c r="L197" s="9" t="str">
        <f ca="1">IF(COUNTIF(INDIRECT("'"&amp;L$7&amp;"'!$H:$H"),RiskFactor_Compare!$G197)=1, "Included","-")</f>
        <v>Included</v>
      </c>
      <c r="M197" s="9" t="str">
        <f ca="1">IF(COUNTIF(INDIRECT("'"&amp;M$7&amp;"'!$H:$H"),RiskFactor_Compare!$G197)=1, "Included","-")</f>
        <v>-</v>
      </c>
      <c r="N197" s="9" t="str">
        <f ca="1">IF(COUNTIF(INDIRECT("'"&amp;N$7&amp;"'!$H:$H"),RiskFactor_Compare!$G197)=1, "Included","-")</f>
        <v>-</v>
      </c>
      <c r="O197" s="9" t="str">
        <f ca="1">IF(COUNTIF(INDIRECT("'"&amp;O$7&amp;"'!$H:$H"),RiskFactor_Compare!$G197)=1, "Included","-")</f>
        <v>-</v>
      </c>
      <c r="P197" s="9" t="str">
        <f ca="1">IF(COUNTIF(INDIRECT("'"&amp;P$7&amp;"'!$H:$H"),RiskFactor_Compare!$G197)=1, "Included","-")</f>
        <v>-</v>
      </c>
      <c r="Q197" s="9" t="str">
        <f ca="1">IF(COUNTIF(INDIRECT("'"&amp;Q$7&amp;"'!$H:$H"),RiskFactor_Compare!$G197)=1, "Included","-")</f>
        <v>-</v>
      </c>
      <c r="R197" s="9" t="str">
        <f ca="1">IF(COUNTIF(INDIRECT("'"&amp;R$7&amp;"'!$H:$H"),RiskFactor_Compare!$G197)=1, "Included","-")</f>
        <v>Included</v>
      </c>
      <c r="S197" s="89" t="str">
        <f ca="1">IF(COUNTIF(INDIRECT("'"&amp;S$7&amp;"'!$H:$H"),RiskFactor_Compare!$G197)=1, "Included","-")</f>
        <v>-</v>
      </c>
    </row>
    <row r="198" spans="1:19" x14ac:dyDescent="0.25">
      <c r="A198" s="168"/>
      <c r="B198" s="7" t="s">
        <v>179</v>
      </c>
      <c r="C198" s="181"/>
      <c r="D198" s="182"/>
      <c r="E198" s="72"/>
      <c r="F198" s="207"/>
      <c r="G198" s="7" t="s">
        <v>179</v>
      </c>
      <c r="H198" s="88" t="str">
        <f ca="1">IF(COUNTIF(INDIRECT("'"&amp;H$7&amp;"'!$H:$H"),RiskFactor_Compare!$G198)=1, "Included","-")</f>
        <v>-</v>
      </c>
      <c r="I198" s="9" t="str">
        <f ca="1">IF(COUNTIF(INDIRECT("'"&amp;I$7&amp;"'!$H:$H"),RiskFactor_Compare!$G198)=1, "Included","-")</f>
        <v>-</v>
      </c>
      <c r="J198" s="9" t="str">
        <f ca="1">IF(COUNTIF(INDIRECT("'"&amp;J$7&amp;"'!$H:$H"),RiskFactor_Compare!$G198)=1, "Included","-")</f>
        <v>-</v>
      </c>
      <c r="K198" s="9" t="str">
        <f ca="1">IF(COUNTIF(INDIRECT("'"&amp;K$7&amp;"'!$H:$H"),RiskFactor_Compare!$G198)=1, "Included","-")</f>
        <v>Included</v>
      </c>
      <c r="L198" s="9" t="str">
        <f ca="1">IF(COUNTIF(INDIRECT("'"&amp;L$7&amp;"'!$H:$H"),RiskFactor_Compare!$G198)=1, "Included","-")</f>
        <v>-</v>
      </c>
      <c r="M198" s="9" t="str">
        <f ca="1">IF(COUNTIF(INDIRECT("'"&amp;M$7&amp;"'!$H:$H"),RiskFactor_Compare!$G198)=1, "Included","-")</f>
        <v>-</v>
      </c>
      <c r="N198" s="9" t="str">
        <f ca="1">IF(COUNTIF(INDIRECT("'"&amp;N$7&amp;"'!$H:$H"),RiskFactor_Compare!$G198)=1, "Included","-")</f>
        <v>-</v>
      </c>
      <c r="O198" s="9" t="str">
        <f ca="1">IF(COUNTIF(INDIRECT("'"&amp;O$7&amp;"'!$H:$H"),RiskFactor_Compare!$G198)=1, "Included","-")</f>
        <v>-</v>
      </c>
      <c r="P198" s="9" t="str">
        <f ca="1">IF(COUNTIF(INDIRECT("'"&amp;P$7&amp;"'!$H:$H"),RiskFactor_Compare!$G198)=1, "Included","-")</f>
        <v>-</v>
      </c>
      <c r="Q198" s="9" t="str">
        <f ca="1">IF(COUNTIF(INDIRECT("'"&amp;Q$7&amp;"'!$H:$H"),RiskFactor_Compare!$G198)=1, "Included","-")</f>
        <v>Included</v>
      </c>
      <c r="R198" s="9" t="str">
        <f ca="1">IF(COUNTIF(INDIRECT("'"&amp;R$7&amp;"'!$H:$H"),RiskFactor_Compare!$G198)=1, "Included","-")</f>
        <v>-</v>
      </c>
      <c r="S198" s="89" t="str">
        <f ca="1">IF(COUNTIF(INDIRECT("'"&amp;S$7&amp;"'!$H:$H"),RiskFactor_Compare!$G198)=1, "Included","-")</f>
        <v>-</v>
      </c>
    </row>
    <row r="199" spans="1:19" x14ac:dyDescent="0.25">
      <c r="A199" s="168"/>
      <c r="B199" s="7" t="s">
        <v>211</v>
      </c>
      <c r="C199" s="181"/>
      <c r="D199" s="182"/>
      <c r="E199" s="72"/>
      <c r="F199" s="207"/>
      <c r="G199" s="7" t="s">
        <v>211</v>
      </c>
      <c r="H199" s="88" t="str">
        <f ca="1">IF(COUNTIF(INDIRECT("'"&amp;H$7&amp;"'!$H:$H"),RiskFactor_Compare!$G199)=1, "Included","-")</f>
        <v>-</v>
      </c>
      <c r="I199" s="9" t="str">
        <f ca="1">IF(COUNTIF(INDIRECT("'"&amp;I$7&amp;"'!$H:$H"),RiskFactor_Compare!$G199)=1, "Included","-")</f>
        <v>-</v>
      </c>
      <c r="J199" s="9" t="str">
        <f ca="1">IF(COUNTIF(INDIRECT("'"&amp;J$7&amp;"'!$H:$H"),RiskFactor_Compare!$G199)=1, "Included","-")</f>
        <v>-</v>
      </c>
      <c r="K199" s="9" t="str">
        <f ca="1">IF(COUNTIF(INDIRECT("'"&amp;K$7&amp;"'!$H:$H"),RiskFactor_Compare!$G199)=1, "Included","-")</f>
        <v>-</v>
      </c>
      <c r="L199" s="9" t="str">
        <f ca="1">IF(COUNTIF(INDIRECT("'"&amp;L$7&amp;"'!$H:$H"),RiskFactor_Compare!$G199)=1, "Included","-")</f>
        <v>Included</v>
      </c>
      <c r="M199" s="9" t="str">
        <f ca="1">IF(COUNTIF(INDIRECT("'"&amp;M$7&amp;"'!$H:$H"),RiskFactor_Compare!$G199)=1, "Included","-")</f>
        <v>Included</v>
      </c>
      <c r="N199" s="9" t="str">
        <f ca="1">IF(COUNTIF(INDIRECT("'"&amp;N$7&amp;"'!$H:$H"),RiskFactor_Compare!$G199)=1, "Included","-")</f>
        <v>-</v>
      </c>
      <c r="O199" s="9" t="str">
        <f ca="1">IF(COUNTIF(INDIRECT("'"&amp;O$7&amp;"'!$H:$H"),RiskFactor_Compare!$G199)=1, "Included","-")</f>
        <v>-</v>
      </c>
      <c r="P199" s="9" t="str">
        <f ca="1">IF(COUNTIF(INDIRECT("'"&amp;P$7&amp;"'!$H:$H"),RiskFactor_Compare!$G199)=1, "Included","-")</f>
        <v>-</v>
      </c>
      <c r="Q199" s="9" t="str">
        <f ca="1">IF(COUNTIF(INDIRECT("'"&amp;Q$7&amp;"'!$H:$H"),RiskFactor_Compare!$G199)=1, "Included","-")</f>
        <v>-</v>
      </c>
      <c r="R199" s="9" t="str">
        <f ca="1">IF(COUNTIF(INDIRECT("'"&amp;R$7&amp;"'!$H:$H"),RiskFactor_Compare!$G199)=1, "Included","-")</f>
        <v>Included</v>
      </c>
      <c r="S199" s="89" t="str">
        <f ca="1">IF(COUNTIF(INDIRECT("'"&amp;S$7&amp;"'!$H:$H"),RiskFactor_Compare!$G199)=1, "Included","-")</f>
        <v>Included</v>
      </c>
    </row>
    <row r="200" spans="1:19" x14ac:dyDescent="0.25">
      <c r="A200" s="168"/>
      <c r="B200" s="7" t="s">
        <v>151</v>
      </c>
      <c r="C200" s="181"/>
      <c r="D200" s="182"/>
      <c r="E200" s="72"/>
      <c r="F200" s="207"/>
      <c r="G200" s="7" t="s">
        <v>151</v>
      </c>
      <c r="H200" s="88" t="str">
        <f ca="1">IF(COUNTIF(INDIRECT("'"&amp;H$7&amp;"'!$H:$H"),RiskFactor_Compare!$G200)=1, "Included","-")</f>
        <v>-</v>
      </c>
      <c r="I200" s="9" t="str">
        <f ca="1">IF(COUNTIF(INDIRECT("'"&amp;I$7&amp;"'!$H:$H"),RiskFactor_Compare!$G200)=1, "Included","-")</f>
        <v>-</v>
      </c>
      <c r="J200" s="9" t="str">
        <f ca="1">IF(COUNTIF(INDIRECT("'"&amp;J$7&amp;"'!$H:$H"),RiskFactor_Compare!$G200)=1, "Included","-")</f>
        <v>Included</v>
      </c>
      <c r="K200" s="9" t="str">
        <f ca="1">IF(COUNTIF(INDIRECT("'"&amp;K$7&amp;"'!$H:$H"),RiskFactor_Compare!$G200)=1, "Included","-")</f>
        <v>-</v>
      </c>
      <c r="L200" s="9" t="str">
        <f ca="1">IF(COUNTIF(INDIRECT("'"&amp;L$7&amp;"'!$H:$H"),RiskFactor_Compare!$G200)=1, "Included","-")</f>
        <v>-</v>
      </c>
      <c r="M200" s="9" t="str">
        <f ca="1">IF(COUNTIF(INDIRECT("'"&amp;M$7&amp;"'!$H:$H"),RiskFactor_Compare!$G200)=1, "Included","-")</f>
        <v>-</v>
      </c>
      <c r="N200" s="9" t="str">
        <f ca="1">IF(COUNTIF(INDIRECT("'"&amp;N$7&amp;"'!$H:$H"),RiskFactor_Compare!$G200)=1, "Included","-")</f>
        <v>-</v>
      </c>
      <c r="O200" s="9" t="str">
        <f ca="1">IF(COUNTIF(INDIRECT("'"&amp;O$7&amp;"'!$H:$H"),RiskFactor_Compare!$G200)=1, "Included","-")</f>
        <v>-</v>
      </c>
      <c r="P200" s="9" t="str">
        <f ca="1">IF(COUNTIF(INDIRECT("'"&amp;P$7&amp;"'!$H:$H"),RiskFactor_Compare!$G200)=1, "Included","-")</f>
        <v>Included</v>
      </c>
      <c r="Q200" s="9" t="str">
        <f ca="1">IF(COUNTIF(INDIRECT("'"&amp;Q$7&amp;"'!$H:$H"),RiskFactor_Compare!$G200)=1, "Included","-")</f>
        <v>-</v>
      </c>
      <c r="R200" s="9" t="str">
        <f ca="1">IF(COUNTIF(INDIRECT("'"&amp;R$7&amp;"'!$H:$H"),RiskFactor_Compare!$G200)=1, "Included","-")</f>
        <v>-</v>
      </c>
      <c r="S200" s="89" t="str">
        <f ca="1">IF(COUNTIF(INDIRECT("'"&amp;S$7&amp;"'!$H:$H"),RiskFactor_Compare!$G200)=1, "Included","-")</f>
        <v>-</v>
      </c>
    </row>
    <row r="201" spans="1:19" x14ac:dyDescent="0.25">
      <c r="A201" s="168"/>
      <c r="B201" s="7" t="s">
        <v>264</v>
      </c>
      <c r="C201" s="181"/>
      <c r="D201" s="182"/>
      <c r="E201" s="72"/>
      <c r="F201" s="207"/>
      <c r="G201" s="7" t="s">
        <v>264</v>
      </c>
      <c r="H201" s="88" t="str">
        <f ca="1">IF(COUNTIF(INDIRECT("'"&amp;H$7&amp;"'!$H:$H"),RiskFactor_Compare!$G201)=1, "Included","-")</f>
        <v>-</v>
      </c>
      <c r="I201" s="9" t="str">
        <f ca="1">IF(COUNTIF(INDIRECT("'"&amp;I$7&amp;"'!$H:$H"),RiskFactor_Compare!$G201)=1, "Included","-")</f>
        <v>-</v>
      </c>
      <c r="J201" s="9" t="str">
        <f ca="1">IF(COUNTIF(INDIRECT("'"&amp;J$7&amp;"'!$H:$H"),RiskFactor_Compare!$G201)=1, "Included","-")</f>
        <v>-</v>
      </c>
      <c r="K201" s="9" t="str">
        <f ca="1">IF(COUNTIF(INDIRECT("'"&amp;K$7&amp;"'!$H:$H"),RiskFactor_Compare!$G201)=1, "Included","-")</f>
        <v>-</v>
      </c>
      <c r="L201" s="9" t="str">
        <f ca="1">IF(COUNTIF(INDIRECT("'"&amp;L$7&amp;"'!$H:$H"),RiskFactor_Compare!$G201)=1, "Included","-")</f>
        <v>-</v>
      </c>
      <c r="M201" s="9" t="str">
        <f ca="1">IF(COUNTIF(INDIRECT("'"&amp;M$7&amp;"'!$H:$H"),RiskFactor_Compare!$G201)=1, "Included","-")</f>
        <v>Included</v>
      </c>
      <c r="N201" s="9" t="str">
        <f ca="1">IF(COUNTIF(INDIRECT("'"&amp;N$7&amp;"'!$H:$H"),RiskFactor_Compare!$G201)=1, "Included","-")</f>
        <v>-</v>
      </c>
      <c r="O201" s="9" t="str">
        <f ca="1">IF(COUNTIF(INDIRECT("'"&amp;O$7&amp;"'!$H:$H"),RiskFactor_Compare!$G201)=1, "Included","-")</f>
        <v>-</v>
      </c>
      <c r="P201" s="9" t="str">
        <f ca="1">IF(COUNTIF(INDIRECT("'"&amp;P$7&amp;"'!$H:$H"),RiskFactor_Compare!$G201)=1, "Included","-")</f>
        <v>-</v>
      </c>
      <c r="Q201" s="9" t="str">
        <f ca="1">IF(COUNTIF(INDIRECT("'"&amp;Q$7&amp;"'!$H:$H"),RiskFactor_Compare!$G201)=1, "Included","-")</f>
        <v>-</v>
      </c>
      <c r="R201" s="9" t="str">
        <f ca="1">IF(COUNTIF(INDIRECT("'"&amp;R$7&amp;"'!$H:$H"),RiskFactor_Compare!$G201)=1, "Included","-")</f>
        <v>-</v>
      </c>
      <c r="S201" s="89" t="str">
        <f ca="1">IF(COUNTIF(INDIRECT("'"&amp;S$7&amp;"'!$H:$H"),RiskFactor_Compare!$G201)=1, "Included","-")</f>
        <v>Included</v>
      </c>
    </row>
    <row r="202" spans="1:19" x14ac:dyDescent="0.25">
      <c r="A202" s="168"/>
      <c r="B202" s="7" t="s">
        <v>178</v>
      </c>
      <c r="C202" s="181"/>
      <c r="D202" s="182"/>
      <c r="E202" s="72"/>
      <c r="F202" s="207"/>
      <c r="G202" s="7" t="s">
        <v>178</v>
      </c>
      <c r="H202" s="88" t="str">
        <f ca="1">IF(COUNTIF(INDIRECT("'"&amp;H$7&amp;"'!$H:$H"),RiskFactor_Compare!$G202)=1, "Included","-")</f>
        <v>-</v>
      </c>
      <c r="I202" s="9" t="str">
        <f ca="1">IF(COUNTIF(INDIRECT("'"&amp;I$7&amp;"'!$H:$H"),RiskFactor_Compare!$G202)=1, "Included","-")</f>
        <v>-</v>
      </c>
      <c r="J202" s="9" t="str">
        <f ca="1">IF(COUNTIF(INDIRECT("'"&amp;J$7&amp;"'!$H:$H"),RiskFactor_Compare!$G202)=1, "Included","-")</f>
        <v>-</v>
      </c>
      <c r="K202" s="9" t="str">
        <f ca="1">IF(COUNTIF(INDIRECT("'"&amp;K$7&amp;"'!$H:$H"),RiskFactor_Compare!$G202)=1, "Included","-")</f>
        <v>Included</v>
      </c>
      <c r="L202" s="9" t="str">
        <f ca="1">IF(COUNTIF(INDIRECT("'"&amp;L$7&amp;"'!$H:$H"),RiskFactor_Compare!$G202)=1, "Included","-")</f>
        <v>-</v>
      </c>
      <c r="M202" s="9" t="str">
        <f ca="1">IF(COUNTIF(INDIRECT("'"&amp;M$7&amp;"'!$H:$H"),RiskFactor_Compare!$G202)=1, "Included","-")</f>
        <v>-</v>
      </c>
      <c r="N202" s="9" t="str">
        <f ca="1">IF(COUNTIF(INDIRECT("'"&amp;N$7&amp;"'!$H:$H"),RiskFactor_Compare!$G202)=1, "Included","-")</f>
        <v>-</v>
      </c>
      <c r="O202" s="9" t="str">
        <f ca="1">IF(COUNTIF(INDIRECT("'"&amp;O$7&amp;"'!$H:$H"),RiskFactor_Compare!$G202)=1, "Included","-")</f>
        <v>-</v>
      </c>
      <c r="P202" s="9" t="str">
        <f ca="1">IF(COUNTIF(INDIRECT("'"&amp;P$7&amp;"'!$H:$H"),RiskFactor_Compare!$G202)=1, "Included","-")</f>
        <v>-</v>
      </c>
      <c r="Q202" s="9" t="str">
        <f ca="1">IF(COUNTIF(INDIRECT("'"&amp;Q$7&amp;"'!$H:$H"),RiskFactor_Compare!$G202)=1, "Included","-")</f>
        <v>Included</v>
      </c>
      <c r="R202" s="9" t="str">
        <f ca="1">IF(COUNTIF(INDIRECT("'"&amp;R$7&amp;"'!$H:$H"),RiskFactor_Compare!$G202)=1, "Included","-")</f>
        <v>-</v>
      </c>
      <c r="S202" s="89" t="str">
        <f ca="1">IF(COUNTIF(INDIRECT("'"&amp;S$7&amp;"'!$H:$H"),RiskFactor_Compare!$G202)=1, "Included","-")</f>
        <v>-</v>
      </c>
    </row>
    <row r="203" spans="1:19" x14ac:dyDescent="0.25">
      <c r="A203" s="168"/>
      <c r="B203" s="7" t="s">
        <v>154</v>
      </c>
      <c r="C203" s="181"/>
      <c r="D203" s="182"/>
      <c r="E203" s="72"/>
      <c r="F203" s="207"/>
      <c r="G203" s="7" t="s">
        <v>154</v>
      </c>
      <c r="H203" s="88" t="str">
        <f ca="1">IF(COUNTIF(INDIRECT("'"&amp;H$7&amp;"'!$H:$H"),RiskFactor_Compare!$G203)=1, "Included","-")</f>
        <v>-</v>
      </c>
      <c r="I203" s="9" t="str">
        <f ca="1">IF(COUNTIF(INDIRECT("'"&amp;I$7&amp;"'!$H:$H"),RiskFactor_Compare!$G203)=1, "Included","-")</f>
        <v>-</v>
      </c>
      <c r="J203" s="9" t="str">
        <f ca="1">IF(COUNTIF(INDIRECT("'"&amp;J$7&amp;"'!$H:$H"),RiskFactor_Compare!$G203)=1, "Included","-")</f>
        <v>Included</v>
      </c>
      <c r="K203" s="9" t="str">
        <f ca="1">IF(COUNTIF(INDIRECT("'"&amp;K$7&amp;"'!$H:$H"),RiskFactor_Compare!$G203)=1, "Included","-")</f>
        <v>Included</v>
      </c>
      <c r="L203" s="9" t="str">
        <f ca="1">IF(COUNTIF(INDIRECT("'"&amp;L$7&amp;"'!$H:$H"),RiskFactor_Compare!$G203)=1, "Included","-")</f>
        <v>-</v>
      </c>
      <c r="M203" s="9" t="str">
        <f ca="1">IF(COUNTIF(INDIRECT("'"&amp;M$7&amp;"'!$H:$H"),RiskFactor_Compare!$G203)=1, "Included","-")</f>
        <v>-</v>
      </c>
      <c r="N203" s="9" t="str">
        <f ca="1">IF(COUNTIF(INDIRECT("'"&amp;N$7&amp;"'!$H:$H"),RiskFactor_Compare!$G203)=1, "Included","-")</f>
        <v>-</v>
      </c>
      <c r="O203" s="9" t="str">
        <f ca="1">IF(COUNTIF(INDIRECT("'"&amp;O$7&amp;"'!$H:$H"),RiskFactor_Compare!$G203)=1, "Included","-")</f>
        <v>-</v>
      </c>
      <c r="P203" s="9" t="str">
        <f ca="1">IF(COUNTIF(INDIRECT("'"&amp;P$7&amp;"'!$H:$H"),RiskFactor_Compare!$G203)=1, "Included","-")</f>
        <v>Included</v>
      </c>
      <c r="Q203" s="9" t="str">
        <f ca="1">IF(COUNTIF(INDIRECT("'"&amp;Q$7&amp;"'!$H:$H"),RiskFactor_Compare!$G203)=1, "Included","-")</f>
        <v>Included</v>
      </c>
      <c r="R203" s="9" t="str">
        <f ca="1">IF(COUNTIF(INDIRECT("'"&amp;R$7&amp;"'!$H:$H"),RiskFactor_Compare!$G203)=1, "Included","-")</f>
        <v>-</v>
      </c>
      <c r="S203" s="89" t="str">
        <f ca="1">IF(COUNTIF(INDIRECT("'"&amp;S$7&amp;"'!$H:$H"),RiskFactor_Compare!$G203)=1, "Included","-")</f>
        <v>-</v>
      </c>
    </row>
    <row r="204" spans="1:19" x14ac:dyDescent="0.25">
      <c r="A204" s="168"/>
      <c r="B204" s="7" t="s">
        <v>230</v>
      </c>
      <c r="C204" s="181"/>
      <c r="D204" s="182"/>
      <c r="E204" s="72"/>
      <c r="F204" s="207"/>
      <c r="G204" s="7" t="s">
        <v>230</v>
      </c>
      <c r="H204" s="88" t="str">
        <f ca="1">IF(COUNTIF(INDIRECT("'"&amp;H$7&amp;"'!$H:$H"),RiskFactor_Compare!$G204)=1, "Included","-")</f>
        <v>-</v>
      </c>
      <c r="I204" s="9" t="str">
        <f ca="1">IF(COUNTIF(INDIRECT("'"&amp;I$7&amp;"'!$H:$H"),RiskFactor_Compare!$G204)=1, "Included","-")</f>
        <v>-</v>
      </c>
      <c r="J204" s="9" t="str">
        <f ca="1">IF(COUNTIF(INDIRECT("'"&amp;J$7&amp;"'!$H:$H"),RiskFactor_Compare!$G204)=1, "Included","-")</f>
        <v>-</v>
      </c>
      <c r="K204" s="9" t="str">
        <f ca="1">IF(COUNTIF(INDIRECT("'"&amp;K$7&amp;"'!$H:$H"),RiskFactor_Compare!$G204)=1, "Included","-")</f>
        <v>-</v>
      </c>
      <c r="L204" s="9" t="str">
        <f ca="1">IF(COUNTIF(INDIRECT("'"&amp;L$7&amp;"'!$H:$H"),RiskFactor_Compare!$G204)=1, "Included","-")</f>
        <v>-</v>
      </c>
      <c r="M204" s="9" t="str">
        <f ca="1">IF(COUNTIF(INDIRECT("'"&amp;M$7&amp;"'!$H:$H"),RiskFactor_Compare!$G204)=1, "Included","-")</f>
        <v>Included</v>
      </c>
      <c r="N204" s="9" t="str">
        <f ca="1">IF(COUNTIF(INDIRECT("'"&amp;N$7&amp;"'!$H:$H"),RiskFactor_Compare!$G204)=1, "Included","-")</f>
        <v>-</v>
      </c>
      <c r="O204" s="9" t="str">
        <f ca="1">IF(COUNTIF(INDIRECT("'"&amp;O$7&amp;"'!$H:$H"),RiskFactor_Compare!$G204)=1, "Included","-")</f>
        <v>-</v>
      </c>
      <c r="P204" s="9" t="str">
        <f ca="1">IF(COUNTIF(INDIRECT("'"&amp;P$7&amp;"'!$H:$H"),RiskFactor_Compare!$G204)=1, "Included","-")</f>
        <v>-</v>
      </c>
      <c r="Q204" s="9" t="str">
        <f ca="1">IF(COUNTIF(INDIRECT("'"&amp;Q$7&amp;"'!$H:$H"),RiskFactor_Compare!$G204)=1, "Included","-")</f>
        <v>-</v>
      </c>
      <c r="R204" s="9" t="str">
        <f ca="1">IF(COUNTIF(INDIRECT("'"&amp;R$7&amp;"'!$H:$H"),RiskFactor_Compare!$G204)=1, "Included","-")</f>
        <v>-</v>
      </c>
      <c r="S204" s="89" t="str">
        <f ca="1">IF(COUNTIF(INDIRECT("'"&amp;S$7&amp;"'!$H:$H"),RiskFactor_Compare!$G204)=1, "Included","-")</f>
        <v>Included</v>
      </c>
    </row>
    <row r="205" spans="1:19" x14ac:dyDescent="0.25">
      <c r="A205" s="168"/>
      <c r="B205" s="7" t="s">
        <v>155</v>
      </c>
      <c r="C205" s="181"/>
      <c r="D205" s="182"/>
      <c r="E205" s="72"/>
      <c r="F205" s="207"/>
      <c r="G205" s="7" t="s">
        <v>155</v>
      </c>
      <c r="H205" s="88" t="str">
        <f ca="1">IF(COUNTIF(INDIRECT("'"&amp;H$7&amp;"'!$H:$H"),RiskFactor_Compare!$G205)=1, "Included","-")</f>
        <v>-</v>
      </c>
      <c r="I205" s="9" t="str">
        <f ca="1">IF(COUNTIF(INDIRECT("'"&amp;I$7&amp;"'!$H:$H"),RiskFactor_Compare!$G205)=1, "Included","-")</f>
        <v>-</v>
      </c>
      <c r="J205" s="9" t="str">
        <f ca="1">IF(COUNTIF(INDIRECT("'"&amp;J$7&amp;"'!$H:$H"),RiskFactor_Compare!$G205)=1, "Included","-")</f>
        <v>Included</v>
      </c>
      <c r="K205" s="9" t="str">
        <f ca="1">IF(COUNTIF(INDIRECT("'"&amp;K$7&amp;"'!$H:$H"),RiskFactor_Compare!$G205)=1, "Included","-")</f>
        <v>-</v>
      </c>
      <c r="L205" s="9" t="str">
        <f ca="1">IF(COUNTIF(INDIRECT("'"&amp;L$7&amp;"'!$H:$H"),RiskFactor_Compare!$G205)=1, "Included","-")</f>
        <v>-</v>
      </c>
      <c r="M205" s="9" t="str">
        <f ca="1">IF(COUNTIF(INDIRECT("'"&amp;M$7&amp;"'!$H:$H"),RiskFactor_Compare!$G205)=1, "Included","-")</f>
        <v>-</v>
      </c>
      <c r="N205" s="9" t="str">
        <f ca="1">IF(COUNTIF(INDIRECT("'"&amp;N$7&amp;"'!$H:$H"),RiskFactor_Compare!$G205)=1, "Included","-")</f>
        <v>-</v>
      </c>
      <c r="O205" s="9" t="str">
        <f ca="1">IF(COUNTIF(INDIRECT("'"&amp;O$7&amp;"'!$H:$H"),RiskFactor_Compare!$G205)=1, "Included","-")</f>
        <v>-</v>
      </c>
      <c r="P205" s="9" t="str">
        <f ca="1">IF(COUNTIF(INDIRECT("'"&amp;P$7&amp;"'!$H:$H"),RiskFactor_Compare!$G205)=1, "Included","-")</f>
        <v>Included</v>
      </c>
      <c r="Q205" s="9" t="str">
        <f ca="1">IF(COUNTIF(INDIRECT("'"&amp;Q$7&amp;"'!$H:$H"),RiskFactor_Compare!$G205)=1, "Included","-")</f>
        <v>-</v>
      </c>
      <c r="R205" s="9" t="str">
        <f ca="1">IF(COUNTIF(INDIRECT("'"&amp;R$7&amp;"'!$H:$H"),RiskFactor_Compare!$G205)=1, "Included","-")</f>
        <v>-</v>
      </c>
      <c r="S205" s="89" t="str">
        <f ca="1">IF(COUNTIF(INDIRECT("'"&amp;S$7&amp;"'!$H:$H"),RiskFactor_Compare!$G205)=1, "Included","-")</f>
        <v>-</v>
      </c>
    </row>
    <row r="206" spans="1:19" x14ac:dyDescent="0.25">
      <c r="A206" s="168"/>
      <c r="B206" s="7" t="s">
        <v>255</v>
      </c>
      <c r="C206" s="181"/>
      <c r="D206" s="182"/>
      <c r="E206" s="72"/>
      <c r="F206" s="207"/>
      <c r="G206" s="7" t="s">
        <v>255</v>
      </c>
      <c r="H206" s="88" t="str">
        <f ca="1">IF(COUNTIF(INDIRECT("'"&amp;H$7&amp;"'!$H:$H"),RiskFactor_Compare!$G206)=1, "Included","-")</f>
        <v>-</v>
      </c>
      <c r="I206" s="9" t="str">
        <f ca="1">IF(COUNTIF(INDIRECT("'"&amp;I$7&amp;"'!$H:$H"),RiskFactor_Compare!$G206)=1, "Included","-")</f>
        <v>-</v>
      </c>
      <c r="J206" s="9" t="str">
        <f ca="1">IF(COUNTIF(INDIRECT("'"&amp;J$7&amp;"'!$H:$H"),RiskFactor_Compare!$G206)=1, "Included","-")</f>
        <v>-</v>
      </c>
      <c r="K206" s="9" t="str">
        <f ca="1">IF(COUNTIF(INDIRECT("'"&amp;K$7&amp;"'!$H:$H"),RiskFactor_Compare!$G206)=1, "Included","-")</f>
        <v>-</v>
      </c>
      <c r="L206" s="9" t="str">
        <f ca="1">IF(COUNTIF(INDIRECT("'"&amp;L$7&amp;"'!$H:$H"),RiskFactor_Compare!$G206)=1, "Included","-")</f>
        <v>-</v>
      </c>
      <c r="M206" s="9" t="str">
        <f ca="1">IF(COUNTIF(INDIRECT("'"&amp;M$7&amp;"'!$H:$H"),RiskFactor_Compare!$G206)=1, "Included","-")</f>
        <v>Included</v>
      </c>
      <c r="N206" s="9" t="str">
        <f ca="1">IF(COUNTIF(INDIRECT("'"&amp;N$7&amp;"'!$H:$H"),RiskFactor_Compare!$G206)=1, "Included","-")</f>
        <v>-</v>
      </c>
      <c r="O206" s="9" t="str">
        <f ca="1">IF(COUNTIF(INDIRECT("'"&amp;O$7&amp;"'!$H:$H"),RiskFactor_Compare!$G206)=1, "Included","-")</f>
        <v>-</v>
      </c>
      <c r="P206" s="9" t="str">
        <f ca="1">IF(COUNTIF(INDIRECT("'"&amp;P$7&amp;"'!$H:$H"),RiskFactor_Compare!$G206)=1, "Included","-")</f>
        <v>-</v>
      </c>
      <c r="Q206" s="9" t="str">
        <f ca="1">IF(COUNTIF(INDIRECT("'"&amp;Q$7&amp;"'!$H:$H"),RiskFactor_Compare!$G206)=1, "Included","-")</f>
        <v>-</v>
      </c>
      <c r="R206" s="9" t="str">
        <f ca="1">IF(COUNTIF(INDIRECT("'"&amp;R$7&amp;"'!$H:$H"),RiskFactor_Compare!$G206)=1, "Included","-")</f>
        <v>-</v>
      </c>
      <c r="S206" s="89" t="str">
        <f ca="1">IF(COUNTIF(INDIRECT("'"&amp;S$7&amp;"'!$H:$H"),RiskFactor_Compare!$G206)=1, "Included","-")</f>
        <v>Included</v>
      </c>
    </row>
    <row r="207" spans="1:19" x14ac:dyDescent="0.25">
      <c r="A207" s="168"/>
      <c r="B207" s="7" t="s">
        <v>257</v>
      </c>
      <c r="C207" s="181"/>
      <c r="D207" s="182"/>
      <c r="E207" s="72"/>
      <c r="F207" s="207"/>
      <c r="G207" s="7" t="s">
        <v>257</v>
      </c>
      <c r="H207" s="88" t="str">
        <f ca="1">IF(COUNTIF(INDIRECT("'"&amp;H$7&amp;"'!$H:$H"),RiskFactor_Compare!$G207)=1, "Included","-")</f>
        <v>-</v>
      </c>
      <c r="I207" s="9" t="str">
        <f ca="1">IF(COUNTIF(INDIRECT("'"&amp;I$7&amp;"'!$H:$H"),RiskFactor_Compare!$G207)=1, "Included","-")</f>
        <v>-</v>
      </c>
      <c r="J207" s="9" t="str">
        <f ca="1">IF(COUNTIF(INDIRECT("'"&amp;J$7&amp;"'!$H:$H"),RiskFactor_Compare!$G207)=1, "Included","-")</f>
        <v>-</v>
      </c>
      <c r="K207" s="9" t="str">
        <f ca="1">IF(COUNTIF(INDIRECT("'"&amp;K$7&amp;"'!$H:$H"),RiskFactor_Compare!$G207)=1, "Included","-")</f>
        <v>-</v>
      </c>
      <c r="L207" s="9" t="str">
        <f ca="1">IF(COUNTIF(INDIRECT("'"&amp;L$7&amp;"'!$H:$H"),RiskFactor_Compare!$G207)=1, "Included","-")</f>
        <v>-</v>
      </c>
      <c r="M207" s="9" t="str">
        <f ca="1">IF(COUNTIF(INDIRECT("'"&amp;M$7&amp;"'!$H:$H"),RiskFactor_Compare!$G207)=1, "Included","-")</f>
        <v>Included</v>
      </c>
      <c r="N207" s="9" t="str">
        <f ca="1">IF(COUNTIF(INDIRECT("'"&amp;N$7&amp;"'!$H:$H"),RiskFactor_Compare!$G207)=1, "Included","-")</f>
        <v>-</v>
      </c>
      <c r="O207" s="9" t="str">
        <f ca="1">IF(COUNTIF(INDIRECT("'"&amp;O$7&amp;"'!$H:$H"),RiskFactor_Compare!$G207)=1, "Included","-")</f>
        <v>-</v>
      </c>
      <c r="P207" s="9" t="str">
        <f ca="1">IF(COUNTIF(INDIRECT("'"&amp;P$7&amp;"'!$H:$H"),RiskFactor_Compare!$G207)=1, "Included","-")</f>
        <v>-</v>
      </c>
      <c r="Q207" s="9" t="str">
        <f ca="1">IF(COUNTIF(INDIRECT("'"&amp;Q$7&amp;"'!$H:$H"),RiskFactor_Compare!$G207)=1, "Included","-")</f>
        <v>-</v>
      </c>
      <c r="R207" s="9" t="str">
        <f ca="1">IF(COUNTIF(INDIRECT("'"&amp;R$7&amp;"'!$H:$H"),RiskFactor_Compare!$G207)=1, "Included","-")</f>
        <v>-</v>
      </c>
      <c r="S207" s="89" t="str">
        <f ca="1">IF(COUNTIF(INDIRECT("'"&amp;S$7&amp;"'!$H:$H"),RiskFactor_Compare!$G207)=1, "Included","-")</f>
        <v>Included</v>
      </c>
    </row>
    <row r="208" spans="1:19" x14ac:dyDescent="0.25">
      <c r="A208" s="168"/>
      <c r="B208" s="7" t="s">
        <v>205</v>
      </c>
      <c r="C208" s="181"/>
      <c r="D208" s="182"/>
      <c r="E208" s="72"/>
      <c r="F208" s="207"/>
      <c r="G208" s="7" t="s">
        <v>205</v>
      </c>
      <c r="H208" s="88" t="str">
        <f ca="1">IF(COUNTIF(INDIRECT("'"&amp;H$7&amp;"'!$H:$H"),RiskFactor_Compare!$G208)=1, "Included","-")</f>
        <v>-</v>
      </c>
      <c r="I208" s="9" t="str">
        <f ca="1">IF(COUNTIF(INDIRECT("'"&amp;I$7&amp;"'!$H:$H"),RiskFactor_Compare!$G208)=1, "Included","-")</f>
        <v>-</v>
      </c>
      <c r="J208" s="9" t="str">
        <f ca="1">IF(COUNTIF(INDIRECT("'"&amp;J$7&amp;"'!$H:$H"),RiskFactor_Compare!$G208)=1, "Included","-")</f>
        <v>-</v>
      </c>
      <c r="K208" s="9" t="str">
        <f ca="1">IF(COUNTIF(INDIRECT("'"&amp;K$7&amp;"'!$H:$H"),RiskFactor_Compare!$G208)=1, "Included","-")</f>
        <v>-</v>
      </c>
      <c r="L208" s="9" t="str">
        <f ca="1">IF(COUNTIF(INDIRECT("'"&amp;L$7&amp;"'!$H:$H"),RiskFactor_Compare!$G208)=1, "Included","-")</f>
        <v>Included</v>
      </c>
      <c r="M208" s="9" t="str">
        <f ca="1">IF(COUNTIF(INDIRECT("'"&amp;M$7&amp;"'!$H:$H"),RiskFactor_Compare!$G208)=1, "Included","-")</f>
        <v>-</v>
      </c>
      <c r="N208" s="9" t="str">
        <f ca="1">IF(COUNTIF(INDIRECT("'"&amp;N$7&amp;"'!$H:$H"),RiskFactor_Compare!$G208)=1, "Included","-")</f>
        <v>-</v>
      </c>
      <c r="O208" s="9" t="str">
        <f ca="1">IF(COUNTIF(INDIRECT("'"&amp;O$7&amp;"'!$H:$H"),RiskFactor_Compare!$G208)=1, "Included","-")</f>
        <v>-</v>
      </c>
      <c r="P208" s="9" t="str">
        <f ca="1">IF(COUNTIF(INDIRECT("'"&amp;P$7&amp;"'!$H:$H"),RiskFactor_Compare!$G208)=1, "Included","-")</f>
        <v>-</v>
      </c>
      <c r="Q208" s="9" t="str">
        <f ca="1">IF(COUNTIF(INDIRECT("'"&amp;Q$7&amp;"'!$H:$H"),RiskFactor_Compare!$G208)=1, "Included","-")</f>
        <v>-</v>
      </c>
      <c r="R208" s="9" t="str">
        <f ca="1">IF(COUNTIF(INDIRECT("'"&amp;R$7&amp;"'!$H:$H"),RiskFactor_Compare!$G208)=1, "Included","-")</f>
        <v>Included</v>
      </c>
      <c r="S208" s="89" t="str">
        <f ca="1">IF(COUNTIF(INDIRECT("'"&amp;S$7&amp;"'!$H:$H"),RiskFactor_Compare!$G208)=1, "Included","-")</f>
        <v>-</v>
      </c>
    </row>
    <row r="209" spans="1:19" x14ac:dyDescent="0.25">
      <c r="A209" s="168"/>
      <c r="B209" s="7" t="s">
        <v>39</v>
      </c>
      <c r="C209" s="181"/>
      <c r="D209" s="182"/>
      <c r="E209" s="72"/>
      <c r="F209" s="207"/>
      <c r="G209" s="7" t="s">
        <v>39</v>
      </c>
      <c r="H209" s="88" t="str">
        <f ca="1">IF(COUNTIF(INDIRECT("'"&amp;H$7&amp;"'!$H:$H"),RiskFactor_Compare!$G209)=1, "Included","-")</f>
        <v>Included</v>
      </c>
      <c r="I209" s="9" t="str">
        <f ca="1">IF(COUNTIF(INDIRECT("'"&amp;I$7&amp;"'!$H:$H"),RiskFactor_Compare!$G209)=1, "Included","-")</f>
        <v>-</v>
      </c>
      <c r="J209" s="9" t="str">
        <f ca="1">IF(COUNTIF(INDIRECT("'"&amp;J$7&amp;"'!$H:$H"),RiskFactor_Compare!$G209)=1, "Included","-")</f>
        <v>-</v>
      </c>
      <c r="K209" s="9" t="str">
        <f ca="1">IF(COUNTIF(INDIRECT("'"&amp;K$7&amp;"'!$H:$H"),RiskFactor_Compare!$G209)=1, "Included","-")</f>
        <v>-</v>
      </c>
      <c r="L209" s="9" t="str">
        <f ca="1">IF(COUNTIF(INDIRECT("'"&amp;L$7&amp;"'!$H:$H"),RiskFactor_Compare!$G209)=1, "Included","-")</f>
        <v>-</v>
      </c>
      <c r="M209" s="9" t="str">
        <f ca="1">IF(COUNTIF(INDIRECT("'"&amp;M$7&amp;"'!$H:$H"),RiskFactor_Compare!$G209)=1, "Included","-")</f>
        <v>-</v>
      </c>
      <c r="N209" s="9" t="str">
        <f ca="1">IF(COUNTIF(INDIRECT("'"&amp;N$7&amp;"'!$H:$H"),RiskFactor_Compare!$G209)=1, "Included","-")</f>
        <v>Included</v>
      </c>
      <c r="O209" s="9" t="str">
        <f ca="1">IF(COUNTIF(INDIRECT("'"&amp;O$7&amp;"'!$H:$H"),RiskFactor_Compare!$G209)=1, "Included","-")</f>
        <v>-</v>
      </c>
      <c r="P209" s="9" t="str">
        <f ca="1">IF(COUNTIF(INDIRECT("'"&amp;P$7&amp;"'!$H:$H"),RiskFactor_Compare!$G209)=1, "Included","-")</f>
        <v>-</v>
      </c>
      <c r="Q209" s="9" t="str">
        <f ca="1">IF(COUNTIF(INDIRECT("'"&amp;Q$7&amp;"'!$H:$H"),RiskFactor_Compare!$G209)=1, "Included","-")</f>
        <v>-</v>
      </c>
      <c r="R209" s="9" t="str">
        <f ca="1">IF(COUNTIF(INDIRECT("'"&amp;R$7&amp;"'!$H:$H"),RiskFactor_Compare!$G209)=1, "Included","-")</f>
        <v>-</v>
      </c>
      <c r="S209" s="89" t="str">
        <f ca="1">IF(COUNTIF(INDIRECT("'"&amp;S$7&amp;"'!$H:$H"),RiskFactor_Compare!$G209)=1, "Included","-")</f>
        <v>-</v>
      </c>
    </row>
    <row r="210" spans="1:19" x14ac:dyDescent="0.25">
      <c r="A210" s="168"/>
      <c r="B210" s="7" t="s">
        <v>120</v>
      </c>
      <c r="C210" s="181"/>
      <c r="D210" s="182"/>
      <c r="E210" s="72"/>
      <c r="F210" s="207"/>
      <c r="G210" s="7" t="s">
        <v>120</v>
      </c>
      <c r="H210" s="88" t="str">
        <f ca="1">IF(COUNTIF(INDIRECT("'"&amp;H$7&amp;"'!$H:$H"),RiskFactor_Compare!$G210)=1, "Included","-")</f>
        <v>-</v>
      </c>
      <c r="I210" s="9" t="str">
        <f ca="1">IF(COUNTIF(INDIRECT("'"&amp;I$7&amp;"'!$H:$H"),RiskFactor_Compare!$G210)=1, "Included","-")</f>
        <v>Included</v>
      </c>
      <c r="J210" s="9" t="str">
        <f ca="1">IF(COUNTIF(INDIRECT("'"&amp;J$7&amp;"'!$H:$H"),RiskFactor_Compare!$G210)=1, "Included","-")</f>
        <v>-</v>
      </c>
      <c r="K210" s="9" t="str">
        <f ca="1">IF(COUNTIF(INDIRECT("'"&amp;K$7&amp;"'!$H:$H"),RiskFactor_Compare!$G210)=1, "Included","-")</f>
        <v>-</v>
      </c>
      <c r="L210" s="9" t="str">
        <f ca="1">IF(COUNTIF(INDIRECT("'"&amp;L$7&amp;"'!$H:$H"),RiskFactor_Compare!$G210)=1, "Included","-")</f>
        <v>-</v>
      </c>
      <c r="M210" s="9" t="str">
        <f ca="1">IF(COUNTIF(INDIRECT("'"&amp;M$7&amp;"'!$H:$H"),RiskFactor_Compare!$G210)=1, "Included","-")</f>
        <v>Included</v>
      </c>
      <c r="N210" s="9" t="str">
        <f ca="1">IF(COUNTIF(INDIRECT("'"&amp;N$7&amp;"'!$H:$H"),RiskFactor_Compare!$G210)=1, "Included","-")</f>
        <v>-</v>
      </c>
      <c r="O210" s="9" t="str">
        <f ca="1">IF(COUNTIF(INDIRECT("'"&amp;O$7&amp;"'!$H:$H"),RiskFactor_Compare!$G210)=1, "Included","-")</f>
        <v>Included</v>
      </c>
      <c r="P210" s="9" t="str">
        <f ca="1">IF(COUNTIF(INDIRECT("'"&amp;P$7&amp;"'!$H:$H"),RiskFactor_Compare!$G210)=1, "Included","-")</f>
        <v>-</v>
      </c>
      <c r="Q210" s="9" t="str">
        <f ca="1">IF(COUNTIF(INDIRECT("'"&amp;Q$7&amp;"'!$H:$H"),RiskFactor_Compare!$G210)=1, "Included","-")</f>
        <v>-</v>
      </c>
      <c r="R210" s="9" t="str">
        <f ca="1">IF(COUNTIF(INDIRECT("'"&amp;R$7&amp;"'!$H:$H"),RiskFactor_Compare!$G210)=1, "Included","-")</f>
        <v>-</v>
      </c>
      <c r="S210" s="89" t="str">
        <f ca="1">IF(COUNTIF(INDIRECT("'"&amp;S$7&amp;"'!$H:$H"),RiskFactor_Compare!$G210)=1, "Included","-")</f>
        <v>Included</v>
      </c>
    </row>
    <row r="211" spans="1:19" x14ac:dyDescent="0.25">
      <c r="A211" s="168"/>
      <c r="B211" s="7" t="s">
        <v>115</v>
      </c>
      <c r="C211" s="181"/>
      <c r="D211" s="182"/>
      <c r="E211" s="72"/>
      <c r="F211" s="207"/>
      <c r="G211" s="7" t="s">
        <v>115</v>
      </c>
      <c r="H211" s="88" t="str">
        <f ca="1">IF(COUNTIF(INDIRECT("'"&amp;H$7&amp;"'!$H:$H"),RiskFactor_Compare!$G211)=1, "Included","-")</f>
        <v>-</v>
      </c>
      <c r="I211" s="9" t="str">
        <f ca="1">IF(COUNTIF(INDIRECT("'"&amp;I$7&amp;"'!$H:$H"),RiskFactor_Compare!$G211)=1, "Included","-")</f>
        <v>Included</v>
      </c>
      <c r="J211" s="9" t="str">
        <f ca="1">IF(COUNTIF(INDIRECT("'"&amp;J$7&amp;"'!$H:$H"),RiskFactor_Compare!$G211)=1, "Included","-")</f>
        <v>-</v>
      </c>
      <c r="K211" s="9" t="str">
        <f ca="1">IF(COUNTIF(INDIRECT("'"&amp;K$7&amp;"'!$H:$H"),RiskFactor_Compare!$G211)=1, "Included","-")</f>
        <v>-</v>
      </c>
      <c r="L211" s="9" t="str">
        <f ca="1">IF(COUNTIF(INDIRECT("'"&amp;L$7&amp;"'!$H:$H"),RiskFactor_Compare!$G211)=1, "Included","-")</f>
        <v>-</v>
      </c>
      <c r="M211" s="9" t="str">
        <f ca="1">IF(COUNTIF(INDIRECT("'"&amp;M$7&amp;"'!$H:$H"),RiskFactor_Compare!$G211)=1, "Included","-")</f>
        <v>-</v>
      </c>
      <c r="N211" s="9" t="str">
        <f ca="1">IF(COUNTIF(INDIRECT("'"&amp;N$7&amp;"'!$H:$H"),RiskFactor_Compare!$G211)=1, "Included","-")</f>
        <v>-</v>
      </c>
      <c r="O211" s="9" t="str">
        <f ca="1">IF(COUNTIF(INDIRECT("'"&amp;O$7&amp;"'!$H:$H"),RiskFactor_Compare!$G211)=1, "Included","-")</f>
        <v>Included</v>
      </c>
      <c r="P211" s="9" t="str">
        <f ca="1">IF(COUNTIF(INDIRECT("'"&amp;P$7&amp;"'!$H:$H"),RiskFactor_Compare!$G211)=1, "Included","-")</f>
        <v>-</v>
      </c>
      <c r="Q211" s="9" t="str">
        <f ca="1">IF(COUNTIF(INDIRECT("'"&amp;Q$7&amp;"'!$H:$H"),RiskFactor_Compare!$G211)=1, "Included","-")</f>
        <v>-</v>
      </c>
      <c r="R211" s="9" t="str">
        <f ca="1">IF(COUNTIF(INDIRECT("'"&amp;R$7&amp;"'!$H:$H"),RiskFactor_Compare!$G211)=1, "Included","-")</f>
        <v>-</v>
      </c>
      <c r="S211" s="89" t="str">
        <f ca="1">IF(COUNTIF(INDIRECT("'"&amp;S$7&amp;"'!$H:$H"),RiskFactor_Compare!$G211)=1, "Included","-")</f>
        <v>-</v>
      </c>
    </row>
    <row r="212" spans="1:19" x14ac:dyDescent="0.25">
      <c r="A212" s="168"/>
      <c r="B212" s="7" t="s">
        <v>234</v>
      </c>
      <c r="C212" s="181"/>
      <c r="D212" s="182"/>
      <c r="E212" s="72"/>
      <c r="F212" s="207"/>
      <c r="G212" s="7" t="s">
        <v>234</v>
      </c>
      <c r="H212" s="88" t="str">
        <f ca="1">IF(COUNTIF(INDIRECT("'"&amp;H$7&amp;"'!$H:$H"),RiskFactor_Compare!$G212)=1, "Included","-")</f>
        <v>-</v>
      </c>
      <c r="I212" s="9" t="str">
        <f ca="1">IF(COUNTIF(INDIRECT("'"&amp;I$7&amp;"'!$H:$H"),RiskFactor_Compare!$G212)=1, "Included","-")</f>
        <v>-</v>
      </c>
      <c r="J212" s="9" t="str">
        <f ca="1">IF(COUNTIF(INDIRECT("'"&amp;J$7&amp;"'!$H:$H"),RiskFactor_Compare!$G212)=1, "Included","-")</f>
        <v>-</v>
      </c>
      <c r="K212" s="9" t="str">
        <f ca="1">IF(COUNTIF(INDIRECT("'"&amp;K$7&amp;"'!$H:$H"),RiskFactor_Compare!$G212)=1, "Included","-")</f>
        <v>-</v>
      </c>
      <c r="L212" s="9" t="str">
        <f ca="1">IF(COUNTIF(INDIRECT("'"&amp;L$7&amp;"'!$H:$H"),RiskFactor_Compare!$G212)=1, "Included","-")</f>
        <v>-</v>
      </c>
      <c r="M212" s="9" t="str">
        <f ca="1">IF(COUNTIF(INDIRECT("'"&amp;M$7&amp;"'!$H:$H"),RiskFactor_Compare!$G212)=1, "Included","-")</f>
        <v>Included</v>
      </c>
      <c r="N212" s="9" t="str">
        <f ca="1">IF(COUNTIF(INDIRECT("'"&amp;N$7&amp;"'!$H:$H"),RiskFactor_Compare!$G212)=1, "Included","-")</f>
        <v>-</v>
      </c>
      <c r="O212" s="9" t="str">
        <f ca="1">IF(COUNTIF(INDIRECT("'"&amp;O$7&amp;"'!$H:$H"),RiskFactor_Compare!$G212)=1, "Included","-")</f>
        <v>-</v>
      </c>
      <c r="P212" s="9" t="str">
        <f ca="1">IF(COUNTIF(INDIRECT("'"&amp;P$7&amp;"'!$H:$H"),RiskFactor_Compare!$G212)=1, "Included","-")</f>
        <v>-</v>
      </c>
      <c r="Q212" s="9" t="str">
        <f ca="1">IF(COUNTIF(INDIRECT("'"&amp;Q$7&amp;"'!$H:$H"),RiskFactor_Compare!$G212)=1, "Included","-")</f>
        <v>-</v>
      </c>
      <c r="R212" s="9" t="str">
        <f ca="1">IF(COUNTIF(INDIRECT("'"&amp;R$7&amp;"'!$H:$H"),RiskFactor_Compare!$G212)=1, "Included","-")</f>
        <v>-</v>
      </c>
      <c r="S212" s="89" t="str">
        <f ca="1">IF(COUNTIF(INDIRECT("'"&amp;S$7&amp;"'!$H:$H"),RiskFactor_Compare!$G212)=1, "Included","-")</f>
        <v>Included</v>
      </c>
    </row>
    <row r="213" spans="1:19" x14ac:dyDescent="0.25">
      <c r="A213" s="168"/>
      <c r="B213" s="7" t="s">
        <v>260</v>
      </c>
      <c r="C213" s="181"/>
      <c r="D213" s="182"/>
      <c r="E213" s="72"/>
      <c r="F213" s="207"/>
      <c r="G213" s="7" t="s">
        <v>260</v>
      </c>
      <c r="H213" s="88" t="str">
        <f ca="1">IF(COUNTIF(INDIRECT("'"&amp;H$7&amp;"'!$H:$H"),RiskFactor_Compare!$G213)=1, "Included","-")</f>
        <v>-</v>
      </c>
      <c r="I213" s="9" t="str">
        <f ca="1">IF(COUNTIF(INDIRECT("'"&amp;I$7&amp;"'!$H:$H"),RiskFactor_Compare!$G213)=1, "Included","-")</f>
        <v>-</v>
      </c>
      <c r="J213" s="9" t="str">
        <f ca="1">IF(COUNTIF(INDIRECT("'"&amp;J$7&amp;"'!$H:$H"),RiskFactor_Compare!$G213)=1, "Included","-")</f>
        <v>-</v>
      </c>
      <c r="K213" s="9" t="str">
        <f ca="1">IF(COUNTIF(INDIRECT("'"&amp;K$7&amp;"'!$H:$H"),RiskFactor_Compare!$G213)=1, "Included","-")</f>
        <v>-</v>
      </c>
      <c r="L213" s="9" t="str">
        <f ca="1">IF(COUNTIF(INDIRECT("'"&amp;L$7&amp;"'!$H:$H"),RiskFactor_Compare!$G213)=1, "Included","-")</f>
        <v>-</v>
      </c>
      <c r="M213" s="9" t="str">
        <f ca="1">IF(COUNTIF(INDIRECT("'"&amp;M$7&amp;"'!$H:$H"),RiskFactor_Compare!$G213)=1, "Included","-")</f>
        <v>Included</v>
      </c>
      <c r="N213" s="9" t="str">
        <f ca="1">IF(COUNTIF(INDIRECT("'"&amp;N$7&amp;"'!$H:$H"),RiskFactor_Compare!$G213)=1, "Included","-")</f>
        <v>-</v>
      </c>
      <c r="O213" s="9" t="str">
        <f ca="1">IF(COUNTIF(INDIRECT("'"&amp;O$7&amp;"'!$H:$H"),RiskFactor_Compare!$G213)=1, "Included","-")</f>
        <v>-</v>
      </c>
      <c r="P213" s="9" t="str">
        <f ca="1">IF(COUNTIF(INDIRECT("'"&amp;P$7&amp;"'!$H:$H"),RiskFactor_Compare!$G213)=1, "Included","-")</f>
        <v>-</v>
      </c>
      <c r="Q213" s="9" t="str">
        <f ca="1">IF(COUNTIF(INDIRECT("'"&amp;Q$7&amp;"'!$H:$H"),RiskFactor_Compare!$G213)=1, "Included","-")</f>
        <v>-</v>
      </c>
      <c r="R213" s="9" t="str">
        <f ca="1">IF(COUNTIF(INDIRECT("'"&amp;R$7&amp;"'!$H:$H"),RiskFactor_Compare!$G213)=1, "Included","-")</f>
        <v>-</v>
      </c>
      <c r="S213" s="89" t="str">
        <f ca="1">IF(COUNTIF(INDIRECT("'"&amp;S$7&amp;"'!$H:$H"),RiskFactor_Compare!$G213)=1, "Included","-")</f>
        <v>Included</v>
      </c>
    </row>
    <row r="214" spans="1:19" x14ac:dyDescent="0.25">
      <c r="A214" s="168"/>
      <c r="B214" s="7" t="s">
        <v>7</v>
      </c>
      <c r="C214" s="181"/>
      <c r="D214" s="182"/>
      <c r="E214" s="72"/>
      <c r="F214" s="207"/>
      <c r="G214" s="7" t="s">
        <v>7</v>
      </c>
      <c r="H214" s="88" t="str">
        <f ca="1">IF(COUNTIF(INDIRECT("'"&amp;H$7&amp;"'!$H:$H"),RiskFactor_Compare!$G214)=1, "Included","-")</f>
        <v>Included</v>
      </c>
      <c r="I214" s="9" t="str">
        <f ca="1">IF(COUNTIF(INDIRECT("'"&amp;I$7&amp;"'!$H:$H"),RiskFactor_Compare!$G214)=1, "Included","-")</f>
        <v>-</v>
      </c>
      <c r="J214" s="9" t="str">
        <f ca="1">IF(COUNTIF(INDIRECT("'"&amp;J$7&amp;"'!$H:$H"),RiskFactor_Compare!$G214)=1, "Included","-")</f>
        <v>-</v>
      </c>
      <c r="K214" s="9" t="str">
        <f ca="1">IF(COUNTIF(INDIRECT("'"&amp;K$7&amp;"'!$H:$H"),RiskFactor_Compare!$G214)=1, "Included","-")</f>
        <v>-</v>
      </c>
      <c r="L214" s="9" t="str">
        <f ca="1">IF(COUNTIF(INDIRECT("'"&amp;L$7&amp;"'!$H:$H"),RiskFactor_Compare!$G214)=1, "Included","-")</f>
        <v>-</v>
      </c>
      <c r="M214" s="9" t="str">
        <f ca="1">IF(COUNTIF(INDIRECT("'"&amp;M$7&amp;"'!$H:$H"),RiskFactor_Compare!$G214)=1, "Included","-")</f>
        <v>-</v>
      </c>
      <c r="N214" s="9" t="str">
        <f ca="1">IF(COUNTIF(INDIRECT("'"&amp;N$7&amp;"'!$H:$H"),RiskFactor_Compare!$G214)=1, "Included","-")</f>
        <v>Included</v>
      </c>
      <c r="O214" s="9" t="str">
        <f ca="1">IF(COUNTIF(INDIRECT("'"&amp;O$7&amp;"'!$H:$H"),RiskFactor_Compare!$G214)=1, "Included","-")</f>
        <v>-</v>
      </c>
      <c r="P214" s="9" t="str">
        <f ca="1">IF(COUNTIF(INDIRECT("'"&amp;P$7&amp;"'!$H:$H"),RiskFactor_Compare!$G214)=1, "Included","-")</f>
        <v>-</v>
      </c>
      <c r="Q214" s="9" t="str">
        <f ca="1">IF(COUNTIF(INDIRECT("'"&amp;Q$7&amp;"'!$H:$H"),RiskFactor_Compare!$G214)=1, "Included","-")</f>
        <v>-</v>
      </c>
      <c r="R214" s="9" t="str">
        <f ca="1">IF(COUNTIF(INDIRECT("'"&amp;R$7&amp;"'!$H:$H"),RiskFactor_Compare!$G214)=1, "Included","-")</f>
        <v>-</v>
      </c>
      <c r="S214" s="89" t="str">
        <f ca="1">IF(COUNTIF(INDIRECT("'"&amp;S$7&amp;"'!$H:$H"),RiskFactor_Compare!$G214)=1, "Included","-")</f>
        <v>-</v>
      </c>
    </row>
    <row r="215" spans="1:19" x14ac:dyDescent="0.25">
      <c r="A215" s="168"/>
      <c r="B215" s="7" t="s">
        <v>112</v>
      </c>
      <c r="C215" s="181"/>
      <c r="D215" s="182"/>
      <c r="E215" s="72"/>
      <c r="F215" s="207"/>
      <c r="G215" s="7" t="s">
        <v>112</v>
      </c>
      <c r="H215" s="88" t="str">
        <f ca="1">IF(COUNTIF(INDIRECT("'"&amp;H$7&amp;"'!$H:$H"),RiskFactor_Compare!$G215)=1, "Included","-")</f>
        <v>-</v>
      </c>
      <c r="I215" s="9" t="str">
        <f ca="1">IF(COUNTIF(INDIRECT("'"&amp;I$7&amp;"'!$H:$H"),RiskFactor_Compare!$G215)=1, "Included","-")</f>
        <v>Included</v>
      </c>
      <c r="J215" s="9" t="str">
        <f ca="1">IF(COUNTIF(INDIRECT("'"&amp;J$7&amp;"'!$H:$H"),RiskFactor_Compare!$G215)=1, "Included","-")</f>
        <v>-</v>
      </c>
      <c r="K215" s="9" t="str">
        <f ca="1">IF(COUNTIF(INDIRECT("'"&amp;K$7&amp;"'!$H:$H"),RiskFactor_Compare!$G215)=1, "Included","-")</f>
        <v>-</v>
      </c>
      <c r="L215" s="9" t="str">
        <f ca="1">IF(COUNTIF(INDIRECT("'"&amp;L$7&amp;"'!$H:$H"),RiskFactor_Compare!$G215)=1, "Included","-")</f>
        <v>Included</v>
      </c>
      <c r="M215" s="9" t="str">
        <f ca="1">IF(COUNTIF(INDIRECT("'"&amp;M$7&amp;"'!$H:$H"),RiskFactor_Compare!$G215)=1, "Included","-")</f>
        <v>-</v>
      </c>
      <c r="N215" s="9" t="str">
        <f ca="1">IF(COUNTIF(INDIRECT("'"&amp;N$7&amp;"'!$H:$H"),RiskFactor_Compare!$G215)=1, "Included","-")</f>
        <v>-</v>
      </c>
      <c r="O215" s="9" t="str">
        <f ca="1">IF(COUNTIF(INDIRECT("'"&amp;O$7&amp;"'!$H:$H"),RiskFactor_Compare!$G215)=1, "Included","-")</f>
        <v>Included</v>
      </c>
      <c r="P215" s="9" t="str">
        <f ca="1">IF(COUNTIF(INDIRECT("'"&amp;P$7&amp;"'!$H:$H"),RiskFactor_Compare!$G215)=1, "Included","-")</f>
        <v>-</v>
      </c>
      <c r="Q215" s="9" t="str">
        <f ca="1">IF(COUNTIF(INDIRECT("'"&amp;Q$7&amp;"'!$H:$H"),RiskFactor_Compare!$G215)=1, "Included","-")</f>
        <v>-</v>
      </c>
      <c r="R215" s="9" t="str">
        <f ca="1">IF(COUNTIF(INDIRECT("'"&amp;R$7&amp;"'!$H:$H"),RiskFactor_Compare!$G215)=1, "Included","-")</f>
        <v>Included</v>
      </c>
      <c r="S215" s="89" t="str">
        <f ca="1">IF(COUNTIF(INDIRECT("'"&amp;S$7&amp;"'!$H:$H"),RiskFactor_Compare!$G215)=1, "Included","-")</f>
        <v>-</v>
      </c>
    </row>
    <row r="216" spans="1:19" x14ac:dyDescent="0.25">
      <c r="A216" s="168"/>
      <c r="B216" s="7" t="s">
        <v>162</v>
      </c>
      <c r="C216" s="181"/>
      <c r="D216" s="182"/>
      <c r="E216" s="72"/>
      <c r="F216" s="207"/>
      <c r="G216" s="7" t="s">
        <v>162</v>
      </c>
      <c r="H216" s="88" t="str">
        <f ca="1">IF(COUNTIF(INDIRECT("'"&amp;H$7&amp;"'!$H:$H"),RiskFactor_Compare!$G216)=1, "Included","-")</f>
        <v>-</v>
      </c>
      <c r="I216" s="9" t="str">
        <f ca="1">IF(COUNTIF(INDIRECT("'"&amp;I$7&amp;"'!$H:$H"),RiskFactor_Compare!$G216)=1, "Included","-")</f>
        <v>-</v>
      </c>
      <c r="J216" s="9" t="str">
        <f ca="1">IF(COUNTIF(INDIRECT("'"&amp;J$7&amp;"'!$H:$H"),RiskFactor_Compare!$G216)=1, "Included","-")</f>
        <v>Included</v>
      </c>
      <c r="K216" s="9" t="str">
        <f ca="1">IF(COUNTIF(INDIRECT("'"&amp;K$7&amp;"'!$H:$H"),RiskFactor_Compare!$G216)=1, "Included","-")</f>
        <v>-</v>
      </c>
      <c r="L216" s="9" t="str">
        <f ca="1">IF(COUNTIF(INDIRECT("'"&amp;L$7&amp;"'!$H:$H"),RiskFactor_Compare!$G216)=1, "Included","-")</f>
        <v>-</v>
      </c>
      <c r="M216" s="9" t="str">
        <f ca="1">IF(COUNTIF(INDIRECT("'"&amp;M$7&amp;"'!$H:$H"),RiskFactor_Compare!$G216)=1, "Included","-")</f>
        <v>-</v>
      </c>
      <c r="N216" s="9" t="str">
        <f ca="1">IF(COUNTIF(INDIRECT("'"&amp;N$7&amp;"'!$H:$H"),RiskFactor_Compare!$G216)=1, "Included","-")</f>
        <v>-</v>
      </c>
      <c r="O216" s="9" t="str">
        <f ca="1">IF(COUNTIF(INDIRECT("'"&amp;O$7&amp;"'!$H:$H"),RiskFactor_Compare!$G216)=1, "Included","-")</f>
        <v>-</v>
      </c>
      <c r="P216" s="9" t="str">
        <f ca="1">IF(COUNTIF(INDIRECT("'"&amp;P$7&amp;"'!$H:$H"),RiskFactor_Compare!$G216)=1, "Included","-")</f>
        <v>Included</v>
      </c>
      <c r="Q216" s="9" t="str">
        <f ca="1">IF(COUNTIF(INDIRECT("'"&amp;Q$7&amp;"'!$H:$H"),RiskFactor_Compare!$G216)=1, "Included","-")</f>
        <v>-</v>
      </c>
      <c r="R216" s="9" t="str">
        <f ca="1">IF(COUNTIF(INDIRECT("'"&amp;R$7&amp;"'!$H:$H"),RiskFactor_Compare!$G216)=1, "Included","-")</f>
        <v>-</v>
      </c>
      <c r="S216" s="89" t="str">
        <f ca="1">IF(COUNTIF(INDIRECT("'"&amp;S$7&amp;"'!$H:$H"),RiskFactor_Compare!$G216)=1, "Included","-")</f>
        <v>-</v>
      </c>
    </row>
    <row r="217" spans="1:19" x14ac:dyDescent="0.25">
      <c r="A217" s="168"/>
      <c r="B217" s="7" t="s">
        <v>382</v>
      </c>
      <c r="C217" s="181"/>
      <c r="D217" s="182"/>
      <c r="E217" s="72"/>
      <c r="F217" s="207"/>
      <c r="G217" s="7" t="s">
        <v>382</v>
      </c>
      <c r="H217" s="88" t="str">
        <f ca="1">IF(COUNTIF(INDIRECT("'"&amp;H$7&amp;"'!$H:$H"),RiskFactor_Compare!$G217)=1, "Included","-")</f>
        <v>-</v>
      </c>
      <c r="I217" s="9" t="str">
        <f ca="1">IF(COUNTIF(INDIRECT("'"&amp;I$7&amp;"'!$H:$H"),RiskFactor_Compare!$G217)=1, "Included","-")</f>
        <v>-</v>
      </c>
      <c r="J217" s="9" t="str">
        <f ca="1">IF(COUNTIF(INDIRECT("'"&amp;J$7&amp;"'!$H:$H"),RiskFactor_Compare!$G217)=1, "Included","-")</f>
        <v>-</v>
      </c>
      <c r="K217" s="9" t="str">
        <f ca="1">IF(COUNTIF(INDIRECT("'"&amp;K$7&amp;"'!$H:$H"),RiskFactor_Compare!$G217)=1, "Included","-")</f>
        <v>Included</v>
      </c>
      <c r="L217" s="9" t="str">
        <f ca="1">IF(COUNTIF(INDIRECT("'"&amp;L$7&amp;"'!$H:$H"),RiskFactor_Compare!$G217)=1, "Included","-")</f>
        <v>-</v>
      </c>
      <c r="M217" s="9" t="str">
        <f ca="1">IF(COUNTIF(INDIRECT("'"&amp;M$7&amp;"'!$H:$H"),RiskFactor_Compare!$G217)=1, "Included","-")</f>
        <v>-</v>
      </c>
      <c r="N217" s="9" t="str">
        <f ca="1">IF(COUNTIF(INDIRECT("'"&amp;N$7&amp;"'!$H:$H"),RiskFactor_Compare!$G217)=1, "Included","-")</f>
        <v>-</v>
      </c>
      <c r="O217" s="9" t="str">
        <f ca="1">IF(COUNTIF(INDIRECT("'"&amp;O$7&amp;"'!$H:$H"),RiskFactor_Compare!$G217)=1, "Included","-")</f>
        <v>-</v>
      </c>
      <c r="P217" s="9" t="str">
        <f ca="1">IF(COUNTIF(INDIRECT("'"&amp;P$7&amp;"'!$H:$H"),RiskFactor_Compare!$G217)=1, "Included","-")</f>
        <v>-</v>
      </c>
      <c r="Q217" s="9" t="str">
        <f ca="1">IF(COUNTIF(INDIRECT("'"&amp;Q$7&amp;"'!$H:$H"),RiskFactor_Compare!$G217)=1, "Included","-")</f>
        <v>Included</v>
      </c>
      <c r="R217" s="9" t="str">
        <f ca="1">IF(COUNTIF(INDIRECT("'"&amp;R$7&amp;"'!$H:$H"),RiskFactor_Compare!$G217)=1, "Included","-")</f>
        <v>-</v>
      </c>
      <c r="S217" s="89" t="str">
        <f ca="1">IF(COUNTIF(INDIRECT("'"&amp;S$7&amp;"'!$H:$H"),RiskFactor_Compare!$G217)=1, "Included","-")</f>
        <v>-</v>
      </c>
    </row>
    <row r="218" spans="1:19" x14ac:dyDescent="0.25">
      <c r="A218" s="168"/>
      <c r="B218" s="7" t="s">
        <v>383</v>
      </c>
      <c r="C218" s="181"/>
      <c r="D218" s="182"/>
      <c r="E218" s="72"/>
      <c r="F218" s="207"/>
      <c r="G218" s="7" t="s">
        <v>383</v>
      </c>
      <c r="H218" s="88" t="str">
        <f ca="1">IF(COUNTIF(INDIRECT("'"&amp;H$7&amp;"'!$H:$H"),RiskFactor_Compare!$G218)=1, "Included","-")</f>
        <v>-</v>
      </c>
      <c r="I218" s="9" t="str">
        <f ca="1">IF(COUNTIF(INDIRECT("'"&amp;I$7&amp;"'!$H:$H"),RiskFactor_Compare!$G218)=1, "Included","-")</f>
        <v>-</v>
      </c>
      <c r="J218" s="9" t="str">
        <f ca="1">IF(COUNTIF(INDIRECT("'"&amp;J$7&amp;"'!$H:$H"),RiskFactor_Compare!$G218)=1, "Included","-")</f>
        <v>-</v>
      </c>
      <c r="K218" s="9" t="str">
        <f ca="1">IF(COUNTIF(INDIRECT("'"&amp;K$7&amp;"'!$H:$H"),RiskFactor_Compare!$G218)=1, "Included","-")</f>
        <v>Included</v>
      </c>
      <c r="L218" s="9" t="str">
        <f ca="1">IF(COUNTIF(INDIRECT("'"&amp;L$7&amp;"'!$H:$H"),RiskFactor_Compare!$G218)=1, "Included","-")</f>
        <v>-</v>
      </c>
      <c r="M218" s="9" t="str">
        <f ca="1">IF(COUNTIF(INDIRECT("'"&amp;M$7&amp;"'!$H:$H"),RiskFactor_Compare!$G218)=1, "Included","-")</f>
        <v>-</v>
      </c>
      <c r="N218" s="9" t="str">
        <f ca="1">IF(COUNTIF(INDIRECT("'"&amp;N$7&amp;"'!$H:$H"),RiskFactor_Compare!$G218)=1, "Included","-")</f>
        <v>-</v>
      </c>
      <c r="O218" s="9" t="str">
        <f ca="1">IF(COUNTIF(INDIRECT("'"&amp;O$7&amp;"'!$H:$H"),RiskFactor_Compare!$G218)=1, "Included","-")</f>
        <v>-</v>
      </c>
      <c r="P218" s="9" t="str">
        <f ca="1">IF(COUNTIF(INDIRECT("'"&amp;P$7&amp;"'!$H:$H"),RiskFactor_Compare!$G218)=1, "Included","-")</f>
        <v>-</v>
      </c>
      <c r="Q218" s="9" t="str">
        <f ca="1">IF(COUNTIF(INDIRECT("'"&amp;Q$7&amp;"'!$H:$H"),RiskFactor_Compare!$G218)=1, "Included","-")</f>
        <v>Included</v>
      </c>
      <c r="R218" s="9" t="str">
        <f ca="1">IF(COUNTIF(INDIRECT("'"&amp;R$7&amp;"'!$H:$H"),RiskFactor_Compare!$G218)=1, "Included","-")</f>
        <v>-</v>
      </c>
      <c r="S218" s="89" t="str">
        <f ca="1">IF(COUNTIF(INDIRECT("'"&amp;S$7&amp;"'!$H:$H"),RiskFactor_Compare!$G218)=1, "Included","-")</f>
        <v>-</v>
      </c>
    </row>
    <row r="219" spans="1:19" x14ac:dyDescent="0.25">
      <c r="A219" s="168"/>
      <c r="B219" s="7" t="s">
        <v>384</v>
      </c>
      <c r="C219" s="181"/>
      <c r="D219" s="182"/>
      <c r="E219" s="72"/>
      <c r="F219" s="207"/>
      <c r="G219" s="7" t="s">
        <v>384</v>
      </c>
      <c r="H219" s="88" t="str">
        <f ca="1">IF(COUNTIF(INDIRECT("'"&amp;H$7&amp;"'!$H:$H"),RiskFactor_Compare!$G219)=1, "Included","-")</f>
        <v>-</v>
      </c>
      <c r="I219" s="9" t="str">
        <f ca="1">IF(COUNTIF(INDIRECT("'"&amp;I$7&amp;"'!$H:$H"),RiskFactor_Compare!$G219)=1, "Included","-")</f>
        <v>-</v>
      </c>
      <c r="J219" s="9" t="str">
        <f ca="1">IF(COUNTIF(INDIRECT("'"&amp;J$7&amp;"'!$H:$H"),RiskFactor_Compare!$G219)=1, "Included","-")</f>
        <v>Included</v>
      </c>
      <c r="K219" s="9" t="str">
        <f ca="1">IF(COUNTIF(INDIRECT("'"&amp;K$7&amp;"'!$H:$H"),RiskFactor_Compare!$G219)=1, "Included","-")</f>
        <v>-</v>
      </c>
      <c r="L219" s="9" t="str">
        <f ca="1">IF(COUNTIF(INDIRECT("'"&amp;L$7&amp;"'!$H:$H"),RiskFactor_Compare!$G219)=1, "Included","-")</f>
        <v>-</v>
      </c>
      <c r="M219" s="9" t="str">
        <f ca="1">IF(COUNTIF(INDIRECT("'"&amp;M$7&amp;"'!$H:$H"),RiskFactor_Compare!$G219)=1, "Included","-")</f>
        <v>-</v>
      </c>
      <c r="N219" s="9" t="str">
        <f ca="1">IF(COUNTIF(INDIRECT("'"&amp;N$7&amp;"'!$H:$H"),RiskFactor_Compare!$G219)=1, "Included","-")</f>
        <v>-</v>
      </c>
      <c r="O219" s="9" t="str">
        <f ca="1">IF(COUNTIF(INDIRECT("'"&amp;O$7&amp;"'!$H:$H"),RiskFactor_Compare!$G219)=1, "Included","-")</f>
        <v>-</v>
      </c>
      <c r="P219" s="9" t="str">
        <f ca="1">IF(COUNTIF(INDIRECT("'"&amp;P$7&amp;"'!$H:$H"),RiskFactor_Compare!$G219)=1, "Included","-")</f>
        <v>Included</v>
      </c>
      <c r="Q219" s="9" t="str">
        <f ca="1">IF(COUNTIF(INDIRECT("'"&amp;Q$7&amp;"'!$H:$H"),RiskFactor_Compare!$G219)=1, "Included","-")</f>
        <v>-</v>
      </c>
      <c r="R219" s="9" t="str">
        <f ca="1">IF(COUNTIF(INDIRECT("'"&amp;R$7&amp;"'!$H:$H"),RiskFactor_Compare!$G219)=1, "Included","-")</f>
        <v>-</v>
      </c>
      <c r="S219" s="89" t="str">
        <f ca="1">IF(COUNTIF(INDIRECT("'"&amp;S$7&amp;"'!$H:$H"),RiskFactor_Compare!$G219)=1, "Included","-")</f>
        <v>-</v>
      </c>
    </row>
    <row r="220" spans="1:19" x14ac:dyDescent="0.25">
      <c r="A220" s="168"/>
      <c r="B220" s="7" t="s">
        <v>385</v>
      </c>
      <c r="C220" s="181"/>
      <c r="D220" s="182"/>
      <c r="E220" s="72"/>
      <c r="F220" s="207"/>
      <c r="G220" s="7" t="s">
        <v>385</v>
      </c>
      <c r="H220" s="88" t="str">
        <f ca="1">IF(COUNTIF(INDIRECT("'"&amp;H$7&amp;"'!$H:$H"),RiskFactor_Compare!$G220)=1, "Included","-")</f>
        <v>-</v>
      </c>
      <c r="I220" s="9" t="str">
        <f ca="1">IF(COUNTIF(INDIRECT("'"&amp;I$7&amp;"'!$H:$H"),RiskFactor_Compare!$G220)=1, "Included","-")</f>
        <v>-</v>
      </c>
      <c r="J220" s="9" t="str">
        <f ca="1">IF(COUNTIF(INDIRECT("'"&amp;J$7&amp;"'!$H:$H"),RiskFactor_Compare!$G220)=1, "Included","-")</f>
        <v>-</v>
      </c>
      <c r="K220" s="9" t="str">
        <f ca="1">IF(COUNTIF(INDIRECT("'"&amp;K$7&amp;"'!$H:$H"),RiskFactor_Compare!$G220)=1, "Included","-")</f>
        <v>-</v>
      </c>
      <c r="L220" s="9" t="str">
        <f ca="1">IF(COUNTIF(INDIRECT("'"&amp;L$7&amp;"'!$H:$H"),RiskFactor_Compare!$G220)=1, "Included","-")</f>
        <v>Included</v>
      </c>
      <c r="M220" s="9" t="str">
        <f ca="1">IF(COUNTIF(INDIRECT("'"&amp;M$7&amp;"'!$H:$H"),RiskFactor_Compare!$G220)=1, "Included","-")</f>
        <v>-</v>
      </c>
      <c r="N220" s="9" t="str">
        <f ca="1">IF(COUNTIF(INDIRECT("'"&amp;N$7&amp;"'!$H:$H"),RiskFactor_Compare!$G220)=1, "Included","-")</f>
        <v>-</v>
      </c>
      <c r="O220" s="9" t="str">
        <f ca="1">IF(COUNTIF(INDIRECT("'"&amp;O$7&amp;"'!$H:$H"),RiskFactor_Compare!$G220)=1, "Included","-")</f>
        <v>-</v>
      </c>
      <c r="P220" s="9" t="str">
        <f ca="1">IF(COUNTIF(INDIRECT("'"&amp;P$7&amp;"'!$H:$H"),RiskFactor_Compare!$G220)=1, "Included","-")</f>
        <v>-</v>
      </c>
      <c r="Q220" s="9" t="str">
        <f ca="1">IF(COUNTIF(INDIRECT("'"&amp;Q$7&amp;"'!$H:$H"),RiskFactor_Compare!$G220)=1, "Included","-")</f>
        <v>-</v>
      </c>
      <c r="R220" s="9" t="str">
        <f ca="1">IF(COUNTIF(INDIRECT("'"&amp;R$7&amp;"'!$H:$H"),RiskFactor_Compare!$G220)=1, "Included","-")</f>
        <v>Included</v>
      </c>
      <c r="S220" s="89" t="str">
        <f ca="1">IF(COUNTIF(INDIRECT("'"&amp;S$7&amp;"'!$H:$H"),RiskFactor_Compare!$G220)=1, "Included","-")</f>
        <v>-</v>
      </c>
    </row>
    <row r="221" spans="1:19" x14ac:dyDescent="0.25">
      <c r="A221" s="168"/>
      <c r="B221" s="7" t="s">
        <v>186</v>
      </c>
      <c r="C221" s="181"/>
      <c r="D221" s="182"/>
      <c r="E221" s="72"/>
      <c r="F221" s="207"/>
      <c r="G221" s="7" t="s">
        <v>186</v>
      </c>
      <c r="H221" s="88" t="str">
        <f ca="1">IF(COUNTIF(INDIRECT("'"&amp;H$7&amp;"'!$H:$H"),RiskFactor_Compare!$G221)=1, "Included","-")</f>
        <v>-</v>
      </c>
      <c r="I221" s="9" t="str">
        <f ca="1">IF(COUNTIF(INDIRECT("'"&amp;I$7&amp;"'!$H:$H"),RiskFactor_Compare!$G221)=1, "Included","-")</f>
        <v>-</v>
      </c>
      <c r="J221" s="9" t="str">
        <f ca="1">IF(COUNTIF(INDIRECT("'"&amp;J$7&amp;"'!$H:$H"),RiskFactor_Compare!$G221)=1, "Included","-")</f>
        <v>-</v>
      </c>
      <c r="K221" s="9" t="str">
        <f ca="1">IF(COUNTIF(INDIRECT("'"&amp;K$7&amp;"'!$H:$H"),RiskFactor_Compare!$G221)=1, "Included","-")</f>
        <v>Included</v>
      </c>
      <c r="L221" s="9" t="str">
        <f ca="1">IF(COUNTIF(INDIRECT("'"&amp;L$7&amp;"'!$H:$H"),RiskFactor_Compare!$G221)=1, "Included","-")</f>
        <v>-</v>
      </c>
      <c r="M221" s="9" t="str">
        <f ca="1">IF(COUNTIF(INDIRECT("'"&amp;M$7&amp;"'!$H:$H"),RiskFactor_Compare!$G221)=1, "Included","-")</f>
        <v>-</v>
      </c>
      <c r="N221" s="9" t="str">
        <f ca="1">IF(COUNTIF(INDIRECT("'"&amp;N$7&amp;"'!$H:$H"),RiskFactor_Compare!$G221)=1, "Included","-")</f>
        <v>-</v>
      </c>
      <c r="O221" s="9" t="str">
        <f ca="1">IF(COUNTIF(INDIRECT("'"&amp;O$7&amp;"'!$H:$H"),RiskFactor_Compare!$G221)=1, "Included","-")</f>
        <v>-</v>
      </c>
      <c r="P221" s="9" t="str">
        <f ca="1">IF(COUNTIF(INDIRECT("'"&amp;P$7&amp;"'!$H:$H"),RiskFactor_Compare!$G221)=1, "Included","-")</f>
        <v>-</v>
      </c>
      <c r="Q221" s="9" t="str">
        <f ca="1">IF(COUNTIF(INDIRECT("'"&amp;Q$7&amp;"'!$H:$H"),RiskFactor_Compare!$G221)=1, "Included","-")</f>
        <v>Included</v>
      </c>
      <c r="R221" s="9" t="str">
        <f ca="1">IF(COUNTIF(INDIRECT("'"&amp;R$7&amp;"'!$H:$H"),RiskFactor_Compare!$G221)=1, "Included","-")</f>
        <v>-</v>
      </c>
      <c r="S221" s="89" t="str">
        <f ca="1">IF(COUNTIF(INDIRECT("'"&amp;S$7&amp;"'!$H:$H"),RiskFactor_Compare!$G221)=1, "Included","-")</f>
        <v>-</v>
      </c>
    </row>
    <row r="222" spans="1:19" x14ac:dyDescent="0.25">
      <c r="A222" s="168"/>
      <c r="B222" s="7" t="s">
        <v>248</v>
      </c>
      <c r="C222" s="181"/>
      <c r="D222" s="182"/>
      <c r="E222" s="72"/>
      <c r="F222" s="207"/>
      <c r="G222" s="7" t="s">
        <v>248</v>
      </c>
      <c r="H222" s="88" t="str">
        <f ca="1">IF(COUNTIF(INDIRECT("'"&amp;H$7&amp;"'!$H:$H"),RiskFactor_Compare!$G222)=1, "Included","-")</f>
        <v>-</v>
      </c>
      <c r="I222" s="9" t="str">
        <f ca="1">IF(COUNTIF(INDIRECT("'"&amp;I$7&amp;"'!$H:$H"),RiskFactor_Compare!$G222)=1, "Included","-")</f>
        <v>-</v>
      </c>
      <c r="J222" s="9" t="str">
        <f ca="1">IF(COUNTIF(INDIRECT("'"&amp;J$7&amp;"'!$H:$H"),RiskFactor_Compare!$G222)=1, "Included","-")</f>
        <v>-</v>
      </c>
      <c r="K222" s="9" t="str">
        <f ca="1">IF(COUNTIF(INDIRECT("'"&amp;K$7&amp;"'!$H:$H"),RiskFactor_Compare!$G222)=1, "Included","-")</f>
        <v>-</v>
      </c>
      <c r="L222" s="9" t="str">
        <f ca="1">IF(COUNTIF(INDIRECT("'"&amp;L$7&amp;"'!$H:$H"),RiskFactor_Compare!$G222)=1, "Included","-")</f>
        <v>-</v>
      </c>
      <c r="M222" s="9" t="str">
        <f ca="1">IF(COUNTIF(INDIRECT("'"&amp;M$7&amp;"'!$H:$H"),RiskFactor_Compare!$G222)=1, "Included","-")</f>
        <v>Included</v>
      </c>
      <c r="N222" s="9" t="str">
        <f ca="1">IF(COUNTIF(INDIRECT("'"&amp;N$7&amp;"'!$H:$H"),RiskFactor_Compare!$G222)=1, "Included","-")</f>
        <v>-</v>
      </c>
      <c r="O222" s="9" t="str">
        <f ca="1">IF(COUNTIF(INDIRECT("'"&amp;O$7&amp;"'!$H:$H"),RiskFactor_Compare!$G222)=1, "Included","-")</f>
        <v>-</v>
      </c>
      <c r="P222" s="9" t="str">
        <f ca="1">IF(COUNTIF(INDIRECT("'"&amp;P$7&amp;"'!$H:$H"),RiskFactor_Compare!$G222)=1, "Included","-")</f>
        <v>-</v>
      </c>
      <c r="Q222" s="9" t="str">
        <f ca="1">IF(COUNTIF(INDIRECT("'"&amp;Q$7&amp;"'!$H:$H"),RiskFactor_Compare!$G222)=1, "Included","-")</f>
        <v>-</v>
      </c>
      <c r="R222" s="9" t="str">
        <f ca="1">IF(COUNTIF(INDIRECT("'"&amp;R$7&amp;"'!$H:$H"),RiskFactor_Compare!$G222)=1, "Included","-")</f>
        <v>-</v>
      </c>
      <c r="S222" s="89" t="str">
        <f ca="1">IF(COUNTIF(INDIRECT("'"&amp;S$7&amp;"'!$H:$H"),RiskFactor_Compare!$G222)=1, "Included","-")</f>
        <v>Included</v>
      </c>
    </row>
    <row r="223" spans="1:19" x14ac:dyDescent="0.25">
      <c r="A223" s="168"/>
      <c r="B223" s="7" t="s">
        <v>233</v>
      </c>
      <c r="C223" s="181"/>
      <c r="D223" s="182"/>
      <c r="E223" s="72"/>
      <c r="F223" s="207"/>
      <c r="G223" s="7" t="s">
        <v>233</v>
      </c>
      <c r="H223" s="88" t="str">
        <f ca="1">IF(COUNTIF(INDIRECT("'"&amp;H$7&amp;"'!$H:$H"),RiskFactor_Compare!$G223)=1, "Included","-")</f>
        <v>-</v>
      </c>
      <c r="I223" s="9" t="str">
        <f ca="1">IF(COUNTIF(INDIRECT("'"&amp;I$7&amp;"'!$H:$H"),RiskFactor_Compare!$G223)=1, "Included","-")</f>
        <v>-</v>
      </c>
      <c r="J223" s="9" t="str">
        <f ca="1">IF(COUNTIF(INDIRECT("'"&amp;J$7&amp;"'!$H:$H"),RiskFactor_Compare!$G223)=1, "Included","-")</f>
        <v>-</v>
      </c>
      <c r="K223" s="9" t="str">
        <f ca="1">IF(COUNTIF(INDIRECT("'"&amp;K$7&amp;"'!$H:$H"),RiskFactor_Compare!$G223)=1, "Included","-")</f>
        <v>-</v>
      </c>
      <c r="L223" s="9" t="str">
        <f ca="1">IF(COUNTIF(INDIRECT("'"&amp;L$7&amp;"'!$H:$H"),RiskFactor_Compare!$G223)=1, "Included","-")</f>
        <v>-</v>
      </c>
      <c r="M223" s="9" t="str">
        <f ca="1">IF(COUNTIF(INDIRECT("'"&amp;M$7&amp;"'!$H:$H"),RiskFactor_Compare!$G223)=1, "Included","-")</f>
        <v>Included</v>
      </c>
      <c r="N223" s="9" t="str">
        <f ca="1">IF(COUNTIF(INDIRECT("'"&amp;N$7&amp;"'!$H:$H"),RiskFactor_Compare!$G223)=1, "Included","-")</f>
        <v>-</v>
      </c>
      <c r="O223" s="9" t="str">
        <f ca="1">IF(COUNTIF(INDIRECT("'"&amp;O$7&amp;"'!$H:$H"),RiskFactor_Compare!$G223)=1, "Included","-")</f>
        <v>-</v>
      </c>
      <c r="P223" s="9" t="str">
        <f ca="1">IF(COUNTIF(INDIRECT("'"&amp;P$7&amp;"'!$H:$H"),RiskFactor_Compare!$G223)=1, "Included","-")</f>
        <v>-</v>
      </c>
      <c r="Q223" s="9" t="str">
        <f ca="1">IF(COUNTIF(INDIRECT("'"&amp;Q$7&amp;"'!$H:$H"),RiskFactor_Compare!$G223)=1, "Included","-")</f>
        <v>-</v>
      </c>
      <c r="R223" s="9" t="str">
        <f ca="1">IF(COUNTIF(INDIRECT("'"&amp;R$7&amp;"'!$H:$H"),RiskFactor_Compare!$G223)=1, "Included","-")</f>
        <v>-</v>
      </c>
      <c r="S223" s="89" t="str">
        <f ca="1">IF(COUNTIF(INDIRECT("'"&amp;S$7&amp;"'!$H:$H"),RiskFactor_Compare!$G223)=1, "Included","-")</f>
        <v>Included</v>
      </c>
    </row>
    <row r="224" spans="1:19" x14ac:dyDescent="0.25">
      <c r="A224" s="168"/>
      <c r="B224" s="7" t="s">
        <v>123</v>
      </c>
      <c r="C224" s="181"/>
      <c r="D224" s="182"/>
      <c r="E224" s="72"/>
      <c r="F224" s="207"/>
      <c r="G224" s="7" t="s">
        <v>123</v>
      </c>
      <c r="H224" s="88" t="str">
        <f ca="1">IF(COUNTIF(INDIRECT("'"&amp;H$7&amp;"'!$H:$H"),RiskFactor_Compare!$G224)=1, "Included","-")</f>
        <v>-</v>
      </c>
      <c r="I224" s="9" t="str">
        <f ca="1">IF(COUNTIF(INDIRECT("'"&amp;I$7&amp;"'!$H:$H"),RiskFactor_Compare!$G224)=1, "Included","-")</f>
        <v>Included</v>
      </c>
      <c r="J224" s="9" t="str">
        <f ca="1">IF(COUNTIF(INDIRECT("'"&amp;J$7&amp;"'!$H:$H"),RiskFactor_Compare!$G224)=1, "Included","-")</f>
        <v>-</v>
      </c>
      <c r="K224" s="9" t="str">
        <f ca="1">IF(COUNTIF(INDIRECT("'"&amp;K$7&amp;"'!$H:$H"),RiskFactor_Compare!$G224)=1, "Included","-")</f>
        <v>-</v>
      </c>
      <c r="L224" s="9" t="str">
        <f ca="1">IF(COUNTIF(INDIRECT("'"&amp;L$7&amp;"'!$H:$H"),RiskFactor_Compare!$G224)=1, "Included","-")</f>
        <v>-</v>
      </c>
      <c r="M224" s="9" t="str">
        <f ca="1">IF(COUNTIF(INDIRECT("'"&amp;M$7&amp;"'!$H:$H"),RiskFactor_Compare!$G224)=1, "Included","-")</f>
        <v>-</v>
      </c>
      <c r="N224" s="9" t="str">
        <f ca="1">IF(COUNTIF(INDIRECT("'"&amp;N$7&amp;"'!$H:$H"),RiskFactor_Compare!$G224)=1, "Included","-")</f>
        <v>-</v>
      </c>
      <c r="O224" s="9" t="str">
        <f ca="1">IF(COUNTIF(INDIRECT("'"&amp;O$7&amp;"'!$H:$H"),RiskFactor_Compare!$G224)=1, "Included","-")</f>
        <v>Included</v>
      </c>
      <c r="P224" s="9" t="str">
        <f ca="1">IF(COUNTIF(INDIRECT("'"&amp;P$7&amp;"'!$H:$H"),RiskFactor_Compare!$G224)=1, "Included","-")</f>
        <v>-</v>
      </c>
      <c r="Q224" s="9" t="str">
        <f ca="1">IF(COUNTIF(INDIRECT("'"&amp;Q$7&amp;"'!$H:$H"),RiskFactor_Compare!$G224)=1, "Included","-")</f>
        <v>-</v>
      </c>
      <c r="R224" s="9" t="str">
        <f ca="1">IF(COUNTIF(INDIRECT("'"&amp;R$7&amp;"'!$H:$H"),RiskFactor_Compare!$G224)=1, "Included","-")</f>
        <v>-</v>
      </c>
      <c r="S224" s="89" t="str">
        <f ca="1">IF(COUNTIF(INDIRECT("'"&amp;S$7&amp;"'!$H:$H"),RiskFactor_Compare!$G224)=1, "Included","-")</f>
        <v>-</v>
      </c>
    </row>
    <row r="225" spans="1:19" x14ac:dyDescent="0.25">
      <c r="A225" s="168"/>
      <c r="B225" s="7" t="s">
        <v>253</v>
      </c>
      <c r="C225" s="181"/>
      <c r="D225" s="182"/>
      <c r="E225" s="72"/>
      <c r="F225" s="207"/>
      <c r="G225" s="7" t="s">
        <v>253</v>
      </c>
      <c r="H225" s="88" t="str">
        <f ca="1">IF(COUNTIF(INDIRECT("'"&amp;H$7&amp;"'!$H:$H"),RiskFactor_Compare!$G225)=1, "Included","-")</f>
        <v>-</v>
      </c>
      <c r="I225" s="9" t="str">
        <f ca="1">IF(COUNTIF(INDIRECT("'"&amp;I$7&amp;"'!$H:$H"),RiskFactor_Compare!$G225)=1, "Included","-")</f>
        <v>-</v>
      </c>
      <c r="J225" s="9" t="str">
        <f ca="1">IF(COUNTIF(INDIRECT("'"&amp;J$7&amp;"'!$H:$H"),RiskFactor_Compare!$G225)=1, "Included","-")</f>
        <v>-</v>
      </c>
      <c r="K225" s="9" t="str">
        <f ca="1">IF(COUNTIF(INDIRECT("'"&amp;K$7&amp;"'!$H:$H"),RiskFactor_Compare!$G225)=1, "Included","-")</f>
        <v>-</v>
      </c>
      <c r="L225" s="9" t="str">
        <f ca="1">IF(COUNTIF(INDIRECT("'"&amp;L$7&amp;"'!$H:$H"),RiskFactor_Compare!$G225)=1, "Included","-")</f>
        <v>-</v>
      </c>
      <c r="M225" s="9" t="str">
        <f ca="1">IF(COUNTIF(INDIRECT("'"&amp;M$7&amp;"'!$H:$H"),RiskFactor_Compare!$G225)=1, "Included","-")</f>
        <v>Included</v>
      </c>
      <c r="N225" s="9" t="str">
        <f ca="1">IF(COUNTIF(INDIRECT("'"&amp;N$7&amp;"'!$H:$H"),RiskFactor_Compare!$G225)=1, "Included","-")</f>
        <v>-</v>
      </c>
      <c r="O225" s="9" t="str">
        <f ca="1">IF(COUNTIF(INDIRECT("'"&amp;O$7&amp;"'!$H:$H"),RiskFactor_Compare!$G225)=1, "Included","-")</f>
        <v>-</v>
      </c>
      <c r="P225" s="9" t="str">
        <f ca="1">IF(COUNTIF(INDIRECT("'"&amp;P$7&amp;"'!$H:$H"),RiskFactor_Compare!$G225)=1, "Included","-")</f>
        <v>-</v>
      </c>
      <c r="Q225" s="9" t="str">
        <f ca="1">IF(COUNTIF(INDIRECT("'"&amp;Q$7&amp;"'!$H:$H"),RiskFactor_Compare!$G225)=1, "Included","-")</f>
        <v>-</v>
      </c>
      <c r="R225" s="9" t="str">
        <f ca="1">IF(COUNTIF(INDIRECT("'"&amp;R$7&amp;"'!$H:$H"),RiskFactor_Compare!$G225)=1, "Included","-")</f>
        <v>-</v>
      </c>
      <c r="S225" s="89" t="str">
        <f ca="1">IF(COUNTIF(INDIRECT("'"&amp;S$7&amp;"'!$H:$H"),RiskFactor_Compare!$G225)=1, "Included","-")</f>
        <v>Included</v>
      </c>
    </row>
    <row r="226" spans="1:19" x14ac:dyDescent="0.25">
      <c r="A226" s="168"/>
      <c r="B226" s="7" t="s">
        <v>251</v>
      </c>
      <c r="C226" s="181"/>
      <c r="D226" s="182"/>
      <c r="E226" s="72"/>
      <c r="F226" s="207"/>
      <c r="G226" s="7" t="s">
        <v>251</v>
      </c>
      <c r="H226" s="88" t="str">
        <f ca="1">IF(COUNTIF(INDIRECT("'"&amp;H$7&amp;"'!$H:$H"),RiskFactor_Compare!$G226)=1, "Included","-")</f>
        <v>-</v>
      </c>
      <c r="I226" s="9" t="str">
        <f ca="1">IF(COUNTIF(INDIRECT("'"&amp;I$7&amp;"'!$H:$H"),RiskFactor_Compare!$G226)=1, "Included","-")</f>
        <v>-</v>
      </c>
      <c r="J226" s="9" t="str">
        <f ca="1">IF(COUNTIF(INDIRECT("'"&amp;J$7&amp;"'!$H:$H"),RiskFactor_Compare!$G226)=1, "Included","-")</f>
        <v>-</v>
      </c>
      <c r="K226" s="9" t="str">
        <f ca="1">IF(COUNTIF(INDIRECT("'"&amp;K$7&amp;"'!$H:$H"),RiskFactor_Compare!$G226)=1, "Included","-")</f>
        <v>-</v>
      </c>
      <c r="L226" s="9" t="str">
        <f ca="1">IF(COUNTIF(INDIRECT("'"&amp;L$7&amp;"'!$H:$H"),RiskFactor_Compare!$G226)=1, "Included","-")</f>
        <v>-</v>
      </c>
      <c r="M226" s="9" t="str">
        <f ca="1">IF(COUNTIF(INDIRECT("'"&amp;M$7&amp;"'!$H:$H"),RiskFactor_Compare!$G226)=1, "Included","-")</f>
        <v>Included</v>
      </c>
      <c r="N226" s="9" t="str">
        <f ca="1">IF(COUNTIF(INDIRECT("'"&amp;N$7&amp;"'!$H:$H"),RiskFactor_Compare!$G226)=1, "Included","-")</f>
        <v>-</v>
      </c>
      <c r="O226" s="9" t="str">
        <f ca="1">IF(COUNTIF(INDIRECT("'"&amp;O$7&amp;"'!$H:$H"),RiskFactor_Compare!$G226)=1, "Included","-")</f>
        <v>-</v>
      </c>
      <c r="P226" s="9" t="str">
        <f ca="1">IF(COUNTIF(INDIRECT("'"&amp;P$7&amp;"'!$H:$H"),RiskFactor_Compare!$G226)=1, "Included","-")</f>
        <v>-</v>
      </c>
      <c r="Q226" s="9" t="str">
        <f ca="1">IF(COUNTIF(INDIRECT("'"&amp;Q$7&amp;"'!$H:$H"),RiskFactor_Compare!$G226)=1, "Included","-")</f>
        <v>-</v>
      </c>
      <c r="R226" s="9" t="str">
        <f ca="1">IF(COUNTIF(INDIRECT("'"&amp;R$7&amp;"'!$H:$H"),RiskFactor_Compare!$G226)=1, "Included","-")</f>
        <v>-</v>
      </c>
      <c r="S226" s="89" t="str">
        <f ca="1">IF(COUNTIF(INDIRECT("'"&amp;S$7&amp;"'!$H:$H"),RiskFactor_Compare!$G226)=1, "Included","-")</f>
        <v>Included</v>
      </c>
    </row>
    <row r="227" spans="1:19" x14ac:dyDescent="0.25">
      <c r="A227" s="168"/>
      <c r="B227" s="7" t="s">
        <v>249</v>
      </c>
      <c r="C227" s="181"/>
      <c r="D227" s="182"/>
      <c r="E227" s="72"/>
      <c r="F227" s="207"/>
      <c r="G227" s="7" t="s">
        <v>249</v>
      </c>
      <c r="H227" s="88" t="str">
        <f ca="1">IF(COUNTIF(INDIRECT("'"&amp;H$7&amp;"'!$H:$H"),RiskFactor_Compare!$G227)=1, "Included","-")</f>
        <v>-</v>
      </c>
      <c r="I227" s="9" t="str">
        <f ca="1">IF(COUNTIF(INDIRECT("'"&amp;I$7&amp;"'!$H:$H"),RiskFactor_Compare!$G227)=1, "Included","-")</f>
        <v>-</v>
      </c>
      <c r="J227" s="9" t="str">
        <f ca="1">IF(COUNTIF(INDIRECT("'"&amp;J$7&amp;"'!$H:$H"),RiskFactor_Compare!$G227)=1, "Included","-")</f>
        <v>-</v>
      </c>
      <c r="K227" s="9" t="str">
        <f ca="1">IF(COUNTIF(INDIRECT("'"&amp;K$7&amp;"'!$H:$H"),RiskFactor_Compare!$G227)=1, "Included","-")</f>
        <v>-</v>
      </c>
      <c r="L227" s="9" t="str">
        <f ca="1">IF(COUNTIF(INDIRECT("'"&amp;L$7&amp;"'!$H:$H"),RiskFactor_Compare!$G227)=1, "Included","-")</f>
        <v>-</v>
      </c>
      <c r="M227" s="9" t="str">
        <f ca="1">IF(COUNTIF(INDIRECT("'"&amp;M$7&amp;"'!$H:$H"),RiskFactor_Compare!$G227)=1, "Included","-")</f>
        <v>Included</v>
      </c>
      <c r="N227" s="9" t="str">
        <f ca="1">IF(COUNTIF(INDIRECT("'"&amp;N$7&amp;"'!$H:$H"),RiskFactor_Compare!$G227)=1, "Included","-")</f>
        <v>-</v>
      </c>
      <c r="O227" s="9" t="str">
        <f ca="1">IF(COUNTIF(INDIRECT("'"&amp;O$7&amp;"'!$H:$H"),RiskFactor_Compare!$G227)=1, "Included","-")</f>
        <v>-</v>
      </c>
      <c r="P227" s="9" t="str">
        <f ca="1">IF(COUNTIF(INDIRECT("'"&amp;P$7&amp;"'!$H:$H"),RiskFactor_Compare!$G227)=1, "Included","-")</f>
        <v>-</v>
      </c>
      <c r="Q227" s="9" t="str">
        <f ca="1">IF(COUNTIF(INDIRECT("'"&amp;Q$7&amp;"'!$H:$H"),RiskFactor_Compare!$G227)=1, "Included","-")</f>
        <v>-</v>
      </c>
      <c r="R227" s="9" t="str">
        <f ca="1">IF(COUNTIF(INDIRECT("'"&amp;R$7&amp;"'!$H:$H"),RiskFactor_Compare!$G227)=1, "Included","-")</f>
        <v>-</v>
      </c>
      <c r="S227" s="89" t="str">
        <f ca="1">IF(COUNTIF(INDIRECT("'"&amp;S$7&amp;"'!$H:$H"),RiskFactor_Compare!$G227)=1, "Included","-")</f>
        <v>Included</v>
      </c>
    </row>
    <row r="228" spans="1:19" x14ac:dyDescent="0.25">
      <c r="A228" s="168"/>
      <c r="B228" s="7" t="s">
        <v>126</v>
      </c>
      <c r="C228" s="181"/>
      <c r="D228" s="182"/>
      <c r="E228" s="72"/>
      <c r="F228" s="207"/>
      <c r="G228" s="7" t="s">
        <v>126</v>
      </c>
      <c r="H228" s="88" t="str">
        <f ca="1">IF(COUNTIF(INDIRECT("'"&amp;H$7&amp;"'!$H:$H"),RiskFactor_Compare!$G228)=1, "Included","-")</f>
        <v>-</v>
      </c>
      <c r="I228" s="9" t="str">
        <f ca="1">IF(COUNTIF(INDIRECT("'"&amp;I$7&amp;"'!$H:$H"),RiskFactor_Compare!$G228)=1, "Included","-")</f>
        <v>Included</v>
      </c>
      <c r="J228" s="9" t="str">
        <f ca="1">IF(COUNTIF(INDIRECT("'"&amp;J$7&amp;"'!$H:$H"),RiskFactor_Compare!$G228)=1, "Included","-")</f>
        <v>-</v>
      </c>
      <c r="K228" s="9" t="str">
        <f ca="1">IF(COUNTIF(INDIRECT("'"&amp;K$7&amp;"'!$H:$H"),RiskFactor_Compare!$G228)=1, "Included","-")</f>
        <v>Included</v>
      </c>
      <c r="L228" s="9" t="str">
        <f ca="1">IF(COUNTIF(INDIRECT("'"&amp;L$7&amp;"'!$H:$H"),RiskFactor_Compare!$G228)=1, "Included","-")</f>
        <v>Included</v>
      </c>
      <c r="M228" s="9" t="str">
        <f ca="1">IF(COUNTIF(INDIRECT("'"&amp;M$7&amp;"'!$H:$H"),RiskFactor_Compare!$G228)=1, "Included","-")</f>
        <v>-</v>
      </c>
      <c r="N228" s="9" t="str">
        <f ca="1">IF(COUNTIF(INDIRECT("'"&amp;N$7&amp;"'!$H:$H"),RiskFactor_Compare!$G228)=1, "Included","-")</f>
        <v>-</v>
      </c>
      <c r="O228" s="9" t="str">
        <f ca="1">IF(COUNTIF(INDIRECT("'"&amp;O$7&amp;"'!$H:$H"),RiskFactor_Compare!$G228)=1, "Included","-")</f>
        <v>Included</v>
      </c>
      <c r="P228" s="9" t="str">
        <f ca="1">IF(COUNTIF(INDIRECT("'"&amp;P$7&amp;"'!$H:$H"),RiskFactor_Compare!$G228)=1, "Included","-")</f>
        <v>-</v>
      </c>
      <c r="Q228" s="9" t="str">
        <f ca="1">IF(COUNTIF(INDIRECT("'"&amp;Q$7&amp;"'!$H:$H"),RiskFactor_Compare!$G228)=1, "Included","-")</f>
        <v>Included</v>
      </c>
      <c r="R228" s="9" t="str">
        <f ca="1">IF(COUNTIF(INDIRECT("'"&amp;R$7&amp;"'!$H:$H"),RiskFactor_Compare!$G228)=1, "Included","-")</f>
        <v>Included</v>
      </c>
      <c r="S228" s="89" t="str">
        <f ca="1">IF(COUNTIF(INDIRECT("'"&amp;S$7&amp;"'!$H:$H"),RiskFactor_Compare!$G228)=1, "Included","-")</f>
        <v>-</v>
      </c>
    </row>
    <row r="229" spans="1:19" x14ac:dyDescent="0.25">
      <c r="A229" s="169"/>
      <c r="B229" s="19" t="s">
        <v>238</v>
      </c>
      <c r="C229" s="173"/>
      <c r="D229" s="183"/>
      <c r="E229" s="74"/>
      <c r="F229" s="208"/>
      <c r="G229" s="19" t="s">
        <v>238</v>
      </c>
      <c r="H229" s="90" t="str">
        <f ca="1">IF(COUNTIF(INDIRECT("'"&amp;H$7&amp;"'!$H:$H"),RiskFactor_Compare!$G229)=1, "Included","-")</f>
        <v>-</v>
      </c>
      <c r="I229" s="56" t="str">
        <f ca="1">IF(COUNTIF(INDIRECT("'"&amp;I$7&amp;"'!$H:$H"),RiskFactor_Compare!$G229)=1, "Included","-")</f>
        <v>-</v>
      </c>
      <c r="J229" s="56" t="str">
        <f ca="1">IF(COUNTIF(INDIRECT("'"&amp;J$7&amp;"'!$H:$H"),RiskFactor_Compare!$G229)=1, "Included","-")</f>
        <v>-</v>
      </c>
      <c r="K229" s="56" t="str">
        <f ca="1">IF(COUNTIF(INDIRECT("'"&amp;K$7&amp;"'!$H:$H"),RiskFactor_Compare!$G229)=1, "Included","-")</f>
        <v>-</v>
      </c>
      <c r="L229" s="56" t="str">
        <f ca="1">IF(COUNTIF(INDIRECT("'"&amp;L$7&amp;"'!$H:$H"),RiskFactor_Compare!$G229)=1, "Included","-")</f>
        <v>-</v>
      </c>
      <c r="M229" s="56" t="str">
        <f ca="1">IF(COUNTIF(INDIRECT("'"&amp;M$7&amp;"'!$H:$H"),RiskFactor_Compare!$G229)=1, "Included","-")</f>
        <v>Included</v>
      </c>
      <c r="N229" s="56" t="str">
        <f ca="1">IF(COUNTIF(INDIRECT("'"&amp;N$7&amp;"'!$H:$H"),RiskFactor_Compare!$G229)=1, "Included","-")</f>
        <v>-</v>
      </c>
      <c r="O229" s="56" t="str">
        <f ca="1">IF(COUNTIF(INDIRECT("'"&amp;O$7&amp;"'!$H:$H"),RiskFactor_Compare!$G229)=1, "Included","-")</f>
        <v>-</v>
      </c>
      <c r="P229" s="56" t="str">
        <f ca="1">IF(COUNTIF(INDIRECT("'"&amp;P$7&amp;"'!$H:$H"),RiskFactor_Compare!$G229)=1, "Included","-")</f>
        <v>-</v>
      </c>
      <c r="Q229" s="56" t="str">
        <f ca="1">IF(COUNTIF(INDIRECT("'"&amp;Q$7&amp;"'!$H:$H"),RiskFactor_Compare!$G229)=1, "Included","-")</f>
        <v>-</v>
      </c>
      <c r="R229" s="56" t="str">
        <f ca="1">IF(COUNTIF(INDIRECT("'"&amp;R$7&amp;"'!$H:$H"),RiskFactor_Compare!$G229)=1, "Included","-")</f>
        <v>-</v>
      </c>
      <c r="S229" s="91" t="str">
        <f ca="1">IF(COUNTIF(INDIRECT("'"&amp;S$7&amp;"'!$H:$H"),RiskFactor_Compare!$G229)=1, "Included","-")</f>
        <v>Included</v>
      </c>
    </row>
  </sheetData>
  <sheetProtection sheet="1" objects="1" scenarios="1"/>
  <sortState xmlns:xlrd2="http://schemas.microsoft.com/office/spreadsheetml/2017/richdata2" ref="L7:L1080">
    <sortCondition ref="L946:L1080"/>
  </sortState>
  <mergeCells count="31">
    <mergeCell ref="E7:G7"/>
    <mergeCell ref="C25:D27"/>
    <mergeCell ref="F28:F31"/>
    <mergeCell ref="F32:F70"/>
    <mergeCell ref="F71:F229"/>
    <mergeCell ref="E10:E13"/>
    <mergeCell ref="E14:E18"/>
    <mergeCell ref="E19:E22"/>
    <mergeCell ref="E23:E24"/>
    <mergeCell ref="E25:E27"/>
    <mergeCell ref="F10:F13"/>
    <mergeCell ref="F14:F18"/>
    <mergeCell ref="F19:F22"/>
    <mergeCell ref="F23:F24"/>
    <mergeCell ref="F25:F27"/>
    <mergeCell ref="C28:D31"/>
    <mergeCell ref="A71:A229"/>
    <mergeCell ref="A6:D6"/>
    <mergeCell ref="C23:D24"/>
    <mergeCell ref="A10:A13"/>
    <mergeCell ref="A14:A18"/>
    <mergeCell ref="C32:D70"/>
    <mergeCell ref="C71:D229"/>
    <mergeCell ref="A19:A22"/>
    <mergeCell ref="A23:A24"/>
    <mergeCell ref="A25:A27"/>
    <mergeCell ref="A28:A31"/>
    <mergeCell ref="A32:A70"/>
    <mergeCell ref="C14:D18"/>
    <mergeCell ref="C10:D13"/>
    <mergeCell ref="C19:D22"/>
  </mergeCells>
  <hyperlinks>
    <hyperlink ref="A1" location="TableOfContents!A1" display="TableOfContents" xr:uid="{654A8B66-E782-4F09-B60B-1C234656957D}"/>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31085-6502-4C34-95CD-FC3510A67B33}">
  <sheetPr>
    <tabColor theme="1"/>
  </sheetPr>
  <dimension ref="A1"/>
  <sheetViews>
    <sheetView workbookViewId="0">
      <selection activeCell="E11" sqref="E11"/>
    </sheetView>
  </sheetViews>
  <sheetFormatPr defaultColWidth="9" defaultRowHeight="15" x14ac:dyDescent="0.25"/>
  <cols>
    <col min="1" max="16384" width="9" style="7"/>
  </cols>
  <sheetData>
    <row r="1" spans="1:1" x14ac:dyDescent="0.25">
      <c r="A1" s="11" t="s">
        <v>338</v>
      </c>
    </row>
  </sheetData>
  <sheetProtection sheet="1" objects="1" scenarios="1"/>
  <hyperlinks>
    <hyperlink ref="A1" location="TableOfContents!A1" display="TableOfContents" xr:uid="{4F2CA2AE-380A-4E88-9F39-869B0588C0B5}"/>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68E8CF1D12F384B80F5537512C4CBC1" ma:contentTypeVersion="11" ma:contentTypeDescription="Create a new document." ma:contentTypeScope="" ma:versionID="cf3a6228eeff80b3842d6e611eadbe18">
  <xsd:schema xmlns:xsd="http://www.w3.org/2001/XMLSchema" xmlns:xs="http://www.w3.org/2001/XMLSchema" xmlns:p="http://schemas.microsoft.com/office/2006/metadata/properties" xmlns:ns2="aa76ea8f-61a2-472c-905e-a79f69752c67" xmlns:ns3="86ed80d1-9d70-403e-b571-e8655e2059c2" targetNamespace="http://schemas.microsoft.com/office/2006/metadata/properties" ma:root="true" ma:fieldsID="b4dd0a7e1b4b4b78e40a8d22b95f0c98" ns2:_="" ns3:_="">
    <xsd:import namespace="aa76ea8f-61a2-472c-905e-a79f69752c67"/>
    <xsd:import namespace="86ed80d1-9d70-403e-b571-e8655e2059c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76ea8f-61a2-472c-905e-a79f69752c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2578d6fb-034f-4618-ad9b-ef87b0886391"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ed80d1-9d70-403e-b571-e8655e2059c2"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8830ef1c-41c6-4388-a2c7-3fd9d40d514e}" ma:internalName="TaxCatchAll" ma:showField="CatchAllData" ma:web="86ed80d1-9d70-403e-b571-e8655e2059c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a76ea8f-61a2-472c-905e-a79f69752c67">
      <Terms xmlns="http://schemas.microsoft.com/office/infopath/2007/PartnerControls"/>
    </lcf76f155ced4ddcb4097134ff3c332f>
    <TaxCatchAll xmlns="86ed80d1-9d70-403e-b571-e8655e2059c2" xsi:nil="true"/>
  </documentManagement>
</p:properties>
</file>

<file path=customXml/itemProps1.xml><?xml version="1.0" encoding="utf-8"?>
<ds:datastoreItem xmlns:ds="http://schemas.openxmlformats.org/officeDocument/2006/customXml" ds:itemID="{532D7D42-42E0-4D89-9279-C2190B5F79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76ea8f-61a2-472c-905e-a79f69752c67"/>
    <ds:schemaRef ds:uri="86ed80d1-9d70-403e-b571-e8655e205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32A639-75D3-48BC-8585-9FABCE46E42D}">
  <ds:schemaRefs>
    <ds:schemaRef ds:uri="http://schemas.microsoft.com/sharepoint/v3/contenttype/forms"/>
  </ds:schemaRefs>
</ds:datastoreItem>
</file>

<file path=customXml/itemProps3.xml><?xml version="1.0" encoding="utf-8"?>
<ds:datastoreItem xmlns:ds="http://schemas.openxmlformats.org/officeDocument/2006/customXml" ds:itemID="{628719DF-9D99-4C50-908C-808CB5D40C22}">
  <ds:schemaRefs>
    <ds:schemaRef ds:uri="http://schemas.microsoft.com/office/infopath/2007/PartnerControls"/>
    <ds:schemaRef ds:uri="http://purl.org/dc/elements/1.1/"/>
    <ds:schemaRef ds:uri="86ed80d1-9d70-403e-b571-e8655e2059c2"/>
    <ds:schemaRef ds:uri="http://schemas.microsoft.com/office/2006/metadata/properties"/>
    <ds:schemaRef ds:uri="http://schemas.microsoft.com/office/2006/documentManagement/types"/>
    <ds:schemaRef ds:uri="http://purl.org/dc/terms/"/>
    <ds:schemaRef ds:uri="aa76ea8f-61a2-472c-905e-a79f69752c67"/>
    <ds:schemaRef ds:uri="http://purl.org/dc/dcmitype/"/>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Disclaimer and Compliance</vt:lpstr>
      <vt:lpstr>TableOfContents</vt:lpstr>
      <vt:lpstr>INPUT&gt;&gt;</vt:lpstr>
      <vt:lpstr>Input_Guidance</vt:lpstr>
      <vt:lpstr>Input_Cases</vt:lpstr>
      <vt:lpstr>OUTPUT&gt;&gt;</vt:lpstr>
      <vt:lpstr>Model_Compare</vt:lpstr>
      <vt:lpstr>RiskFactor_Compare</vt:lpstr>
      <vt:lpstr>MODELS&gt;&gt;</vt:lpstr>
      <vt:lpstr>GS Male</vt:lpstr>
      <vt:lpstr>GS Female</vt:lpstr>
      <vt:lpstr>D1T Female</vt:lpstr>
      <vt:lpstr>D1T Male</vt:lpstr>
      <vt:lpstr>D2T Female</vt:lpstr>
      <vt:lpstr>D2T Male</vt:lpstr>
      <vt:lpstr>GS Male Homo</vt:lpstr>
      <vt:lpstr>GS Female Homo</vt:lpstr>
      <vt:lpstr>D1T Female Homo</vt:lpstr>
      <vt:lpstr>D1T Male Homo</vt:lpstr>
      <vt:lpstr>D2T Female Homo</vt:lpstr>
      <vt:lpstr>D2T Male Homo</vt:lpstr>
    </vt:vector>
  </TitlesOfParts>
  <Company>University of Leicester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Mirkes, Evgeny (Dr.)</dc:creator>
  <cp:lastModifiedBy>Scott Reid</cp:lastModifiedBy>
  <dcterms:created xsi:type="dcterms:W3CDTF">2023-06-19T17:46:31Z</dcterms:created>
  <dcterms:modified xsi:type="dcterms:W3CDTF">2026-02-19T21:05:40Z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0x010100168E8CF1D12F384B80F5537512C4CBC1</vt:lpwstr>
  </property>
  <property fmtid="{D5CDD505-2E9C-101B-9397-08002B2CF9AE}" pid="3" name="MediaServiceImageTags">
    <vt:lpwstr/>
  </property>
  <property fmtid="{D5CDD505-2E9C-101B-9397-08002B2CF9AE}" pid="4" name="MSIP_Label_9a7ed875-cb67-40d7-9ea6-a804b08b1148_Enabled">
    <vt:lpwstr>true</vt:lpwstr>
  </property>
  <property fmtid="{D5CDD505-2E9C-101B-9397-08002B2CF9AE}" pid="5" name="MSIP_Label_9a7ed875-cb67-40d7-9ea6-a804b08b1148_SetDate">
    <vt:lpwstr>2025-12-22T15:30:19Z</vt:lpwstr>
  </property>
  <property fmtid="{D5CDD505-2E9C-101B-9397-08002B2CF9AE}" pid="6" name="MSIP_Label_9a7ed875-cb67-40d7-9ea6-a804b08b1148_Method">
    <vt:lpwstr>Privileged</vt:lpwstr>
  </property>
  <property fmtid="{D5CDD505-2E9C-101B-9397-08002B2CF9AE}" pid="7" name="MSIP_Label_9a7ed875-cb67-40d7-9ea6-a804b08b1148_Name">
    <vt:lpwstr>9a7ed875-cb67-40d7-9ea6-a804b08b1148</vt:lpwstr>
  </property>
  <property fmtid="{D5CDD505-2E9C-101B-9397-08002B2CF9AE}" pid="8" name="MSIP_Label_9a7ed875-cb67-40d7-9ea6-a804b08b1148_SiteId">
    <vt:lpwstr>473672ba-cd07-4371-a2ae-788b4c61840e</vt:lpwstr>
  </property>
  <property fmtid="{D5CDD505-2E9C-101B-9397-08002B2CF9AE}" pid="9" name="MSIP_Label_9a7ed875-cb67-40d7-9ea6-a804b08b1148_ActionId">
    <vt:lpwstr>825625d1-cc2e-49ba-a8aa-939a18323f57</vt:lpwstr>
  </property>
  <property fmtid="{D5CDD505-2E9C-101B-9397-08002B2CF9AE}" pid="10" name="MSIP_Label_9a7ed875-cb67-40d7-9ea6-a804b08b1148_ContentBits">
    <vt:lpwstr>0</vt:lpwstr>
  </property>
  <property fmtid="{D5CDD505-2E9C-101B-9397-08002B2CF9AE}" pid="11" name="MSIP_Label_9a7ed875-cb67-40d7-9ea6-a804b08b1148_Tag">
    <vt:lpwstr>10, 0, 1, 1</vt:lpwstr>
  </property>
</Properties>
</file>